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24226"/>
  <mc:AlternateContent xmlns:mc="http://schemas.openxmlformats.org/markup-compatibility/2006">
    <mc:Choice Requires="x15">
      <x15ac:absPath xmlns:x15ac="http://schemas.microsoft.com/office/spreadsheetml/2010/11/ac" url="C:\Users\ekonomika01\OneDrive - Slovenská plavecká federácia\Dokumenty\SPF\ROZPOČET\2025 minedu zverejnenie\"/>
    </mc:Choice>
  </mc:AlternateContent>
  <xr:revisionPtr revIDLastSave="0" documentId="13_ncr:1_{C36D0194-8AFF-4F65-A386-7280B4AA875E}" xr6:coauthVersionLast="47" xr6:coauthVersionMax="47" xr10:uidLastSave="{00000000-0000-0000-0000-000000000000}"/>
  <bookViews>
    <workbookView xWindow="-108" yWindow="-108" windowWidth="23256" windowHeight="1245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M63" i="9" s="1"/>
  <c r="F63" i="9"/>
  <c r="E121" i="9"/>
  <c r="M75" i="4"/>
  <c r="K48" i="4"/>
  <c r="K78" i="4"/>
  <c r="F85" i="9"/>
  <c r="C85" i="9"/>
  <c r="M101" i="9"/>
  <c r="K22" i="4"/>
  <c r="J22" i="4" s="1"/>
  <c r="L95" i="9"/>
  <c r="M95" i="9" s="1"/>
  <c r="E95" i="9"/>
  <c r="D95" i="9"/>
  <c r="I95" i="9"/>
  <c r="C95" i="9"/>
  <c r="C69" i="9"/>
  <c r="I3" i="4"/>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I59" i="9" l="1"/>
  <c r="G66" i="9"/>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<sst xmlns="http://schemas.openxmlformats.org/spreadsheetml/2006/main" count="5986" uniqueCount="2831">
  <si>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</si>
  <si>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</si>
  <si>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</si>
  <si>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</si>
  <si>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</si>
  <si>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</si>
  <si>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</si>
  <si>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</si>
  <si>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</si>
  <si>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</si>
  <si>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</si>
  <si>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</si>
  <si>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</si>
  <si>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</si>
  <si>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</si>
  <si>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</si>
  <si>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</si>
  <si>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</si>
  <si>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</si>
  <si>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</si>
  <si>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</si>
  <si>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</si>
  <si>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</si>
  <si>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</si>
  <si>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</si>
  <si>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</si>
  <si>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</si>
  <si>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</si>
  <si>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</si>
  <si>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</si>
  <si>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</si>
  <si>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</si>
  <si>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</si>
  <si>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</si>
  <si>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</si>
  <si>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</si>
  <si>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</si>
  <si>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</si>
  <si>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</si>
  <si>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</si>
  <si>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</si>
  <si>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</si>
  <si>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</si>
  <si>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</si>
  <si>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</si>
  <si>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</si>
  <si>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</si>
  <si>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</si>
  <si>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</si>
  <si>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</si>
  <si>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</si>
  <si>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</si>
  <si>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</si>
  <si>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</si>
  <si>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</si>
  <si>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</si>
  <si>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</si>
  <si>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</si>
  <si>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</si>
  <si>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</si>
  <si>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</si>
  <si>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</si>
  <si>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</si>
  <si>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</si>
  <si>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</si>
  <si>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</si>
  <si>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</si>
  <si>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</si>
  <si>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</si>
  <si>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</si>
  <si>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</si>
  <si>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</si>
  <si>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</si>
  <si>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</si>
  <si>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</si>
  <si>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</si>
  <si>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</si>
  <si>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</si>
  <si>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</si>
  <si>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</si>
  <si>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</si>
  <si>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</si>
  <si>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</si>
  <si>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</si>
  <si>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</si>
  <si>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</si>
  <si>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</si>
  <si>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</si>
  <si>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</si>
  <si>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</si>
  <si>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</si>
  <si>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</si>
  <si>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</si>
  <si>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</si>
  <si>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</si>
  <si>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</si>
  <si>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</si>
  <si>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</si>
  <si>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</si>
  <si>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</si>
  <si>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</si>
  <si>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</si>
  <si>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</si>
  <si>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</si>
  <si>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</si>
  <si>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</si>
  <si>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</si>
  <si>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</si>
  <si>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</si>
  <si>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</si>
  <si>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</si>
  <si>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</si>
  <si>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</si>
  <si>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</si>
  <si>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</si>
  <si>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</si>
  <si>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</si>
  <si>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</si>
  <si>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</si>
  <si>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</si>
  <si>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</si>
  <si>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</si>
  <si>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</si>
  <si>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</si>
  <si>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</si>
  <si>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</si>
  <si>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</si>
  <si>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</si>
  <si>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</si>
  <si>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</si>
  <si>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</si>
  <si>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</si>
  <si>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</si>
  <si>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</si>
  <si>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</si>
  <si>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</si>
  <si>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</si>
  <si>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</si>
  <si>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</si>
  <si>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</si>
  <si>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</si>
  <si>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</si>
  <si>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</si>
  <si>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</si>
  <si>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</si>
  <si>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</si>
  <si>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</si>
  <si>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</si>
  <si>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</si>
  <si>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</si>
  <si>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</si>
  <si>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</si>
  <si>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</si>
  <si>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</si>
  <si>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</si>
  <si>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</si>
  <si>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</si>
  <si>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</si>
  <si>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</si>
  <si>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</si>
  <si>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</si>
  <si>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</si>
  <si>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</si>
  <si>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</si>
  <si>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</si>
  <si>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</si>
  <si>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</si>
  <si>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</si>
  <si>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</si>
  <si>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</si>
  <si>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</si>
  <si>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</si>
  <si>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</si>
  <si>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</si>
  <si>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</si>
  <si>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</si>
  <si>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</si>
  <si>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</si>
  <si>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</si>
  <si>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</si>
  <si>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</si>
  <si>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</si>
  <si>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</si>
  <si>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</si>
  <si>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</si>
  <si>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</si>
  <si>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</si>
  <si>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</si>
  <si>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</si>
  <si>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</si>
  <si>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</si>
  <si>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</si>
  <si>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</si>
  <si>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</si>
  <si>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</si>
  <si>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</si>
  <si>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</si>
  <si>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</si>
  <si>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</si>
  <si>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</si>
  <si>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</si>
  <si>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</si>
  <si>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</si>
  <si>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</si>
  <si>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</si>
  <si>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</si>
  <si>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</si>
  <si>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</si>
  <si>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</si>
  <si>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</si>
  <si>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</si>
  <si>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</si>
  <si>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</si>
  <si>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</si>
  <si>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</si>
  <si>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</si>
  <si>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</si>
  <si>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</si>
  <si>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</si>
  <si>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</si>
  <si>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</si>
  <si>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</si>
  <si>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</si>
  <si>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</si>
  <si>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</si>
  <si>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</si>
  <si>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</si>
  <si>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</si>
  <si>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</si>
  <si>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</si>
  <si>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</si>
  <si>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</si>
  <si>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</si>
  <si>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</si>
  <si>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</si>
  <si>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</si>
  <si>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</si>
  <si>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</si>
  <si>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</si>
  <si>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</si>
  <si>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</si>
  <si>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</si>
  <si>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</si>
  <si>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</si>
  <si>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</si>
  <si>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</si>
  <si>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</si>
  <si>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</si>
  <si>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</si>
  <si>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</si>
  <si>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</si>
  <si>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</si>
  <si>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</si>
  <si>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</si>
  <si>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</si>
  <si>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</si>
  <si>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</si>
  <si>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</si>
  <si>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</si>
  <si>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</si>
  <si>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</si>
  <si>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</si>
  <si>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</si>
  <si>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</si>
  <si>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</si>
  <si>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</si>
  <si>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</si>
  <si>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</si>
  <si>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</si>
  <si>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</si>
  <si>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</si>
  <si>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</si>
  <si>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</si>
  <si>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</si>
  <si>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</si>
  <si>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</si>
  <si>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</si>
  <si>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</si>
  <si>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</si>
  <si>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</si>
  <si>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</si>
  <si>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</si>
  <si>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</si>
  <si>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</si>
  <si>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</si>
  <si>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</si>
  <si>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</si>
  <si>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</si>
  <si>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</si>
  <si>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</si>
  <si>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</si>
  <si>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</si>
  <si>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</si>
  <si>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</si>
  <si>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</si>
  <si>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</si>
  <si>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</si>
  <si>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</si>
  <si>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</si>
  <si>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</si>
  <si>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</si>
  <si>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</si>
  <si>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</si>
  <si>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</si>
  <si>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</si>
  <si>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</si>
  <si>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</si>
  <si>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</si>
  <si>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</si>
  <si>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</si>
  <si>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</si>
  <si>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</si>
  <si>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</si>
  <si>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</si>
  <si>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</si>
  <si>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</si>
  <si>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</si>
  <si>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</si>
  <si>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</si>
  <si>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</si>
  <si>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</si>
  <si>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</si>
  <si>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</si>
  <si>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</si>
  <si>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</si>
  <si>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</si>
  <si>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</si>
  <si>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</si>
  <si>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</si>
  <si>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</si>
  <si>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</si>
  <si>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</si>
  <si>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</si>
  <si>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</si>
  <si>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</si>
  <si>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</si>
  <si>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</si>
  <si>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</si>
  <si>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</si>
  <si>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</si>
  <si>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</si>
  <si>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</si>
  <si>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</si>
  <si>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</si>
  <si>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</si>
  <si>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</si>
  <si>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</si>
  <si>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</si>
  <si>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</si>
  <si>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</si>
  <si>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</si>
  <si>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</si>
  <si>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</si>
  <si>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</si>
  <si>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</si>
  <si>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</si>
  <si>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</si>
  <si>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</si>
  <si>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</si>
  <si>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</si>
  <si>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</si>
  <si>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</si>
  <si>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</si>
  <si>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</si>
  <si>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</si>
  <si>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</si>
  <si>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</si>
  <si>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</si>
  <si>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</si>
  <si>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</si>
  <si>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</si>
  <si>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</si>
  <si>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</si>
  <si>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</si>
  <si>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</si>
  <si>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</si>
  <si>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</si>
  <si>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</si>
  <si>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</si>
  <si>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</si>
  <si>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</si>
  <si>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</si>
  <si>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</si>
  <si>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</si>
  <si>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</si>
  <si>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</si>
  <si>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</si>
  <si>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</si>
  <si>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</si>
  <si>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</si>
  <si>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</si>
  <si>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</si>
  <si>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</si>
  <si>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</si>
  <si>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</si>
  <si>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</si>
  <si>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</si>
  <si>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</si>
  <si>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</si>
  <si>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</si>
  <si>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</si>
  <si>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</si>
  <si>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</si>
  <si>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</si>
  <si>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</si>
  <si>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</si>
  <si>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</si>
  <si>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</si>
  <si>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</si>
  <si>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</si>
  <si>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</si>
  <si>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</si>
  <si>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</si>
  <si>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</si>
  <si>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</si>
  <si>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</si>
  <si>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</si>
  <si>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</si>
  <si>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</si>
  <si>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</si>
  <si>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</si>
  <si>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</si>
  <si>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</si>
  <si>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</si>
  <si>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</si>
  <si>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</si>
  <si>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</si>
  <si>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</si>
  <si>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</si>
  <si>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</si>
  <si>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</si>
  <si>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</si>
  <si>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</si>
  <si>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</si>
  <si>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</si>
  <si>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</si>
  <si>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</si>
  <si>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</si>
  <si>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</si>
  <si>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</si>
  <si>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</si>
  <si>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</si>
  <si>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</si>
  <si>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</si>
  <si>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</si>
  <si>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</si>
  <si>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</si>
  <si>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</si>
  <si>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</si>
  <si>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</si>
  <si>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</si>
  <si>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</si>
  <si>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</si>
  <si>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</si>
  <si>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</si>
  <si>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</si>
  <si>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</si>
  <si>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</si>
  <si>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</si>
  <si>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</si>
  <si>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</si>
  <si>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</si>
  <si>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</si>
  <si>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</si>
  <si>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</si>
  <si>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</si>
  <si>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</si>
  <si>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</si>
  <si>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</si>
  <si>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</si>
  <si>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</si>
  <si>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</si>
  <si>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</si>
  <si>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</si>
  <si>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</si>
  <si>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</si>
  <si>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</si>
  <si>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</si>
  <si>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</si>
  <si>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</si>
  <si>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</si>
  <si>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</si>
  <si>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</si>
  <si>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</si>
  <si>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</si>
  <si>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</si>
  <si>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</si>
  <si>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</si>
  <si>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</si>
  <si>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</si>
  <si>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</si>
  <si>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</si>
  <si>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</si>
  <si>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</si>
  <si>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</si>
  <si>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</si>
  <si>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</si>
  <si>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</si>
  <si>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</si>
  <si>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</si>
  <si>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</si>
  <si>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</si>
  <si>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</si>
  <si>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</si>
  <si>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</si>
  <si>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</si>
  <si>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</si>
  <si>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</si>
  <si>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</si>
  <si>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</si>
  <si>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</si>
  <si>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</si>
  <si>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</si>
  <si>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</si>
  <si>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</si>
  <si>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</si>
  <si>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</si>
  <si>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</si>
  <si>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</si>
  <si>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</si>
  <si>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</si>
  <si>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</si>
  <si>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</si>
  <si>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</si>
  <si>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</si>
  <si>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</si>
  <si>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</si>
  <si>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</si>
  <si>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</si>
  <si>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</si>
  <si>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</si>
  <si>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</si>
  <si>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</si>
  <si>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</si>
  <si>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</si>
  <si>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</si>
  <si>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</si>
  <si>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</si>
  <si>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</si>
  <si>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</si>
  <si>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</si>
  <si>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</si>
  <si>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</si>
  <si>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</si>
  <si>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</si>
  <si>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</si>
  <si>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</si>
  <si>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</si>
  <si>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</si>
  <si>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</si>
  <si>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</si>
  <si>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</si>
  <si>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</si>
  <si>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</si>
  <si>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</si>
  <si>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</si>
  <si>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</si>
  <si>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</si>
  <si>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</si>
  <si>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</si>
  <si>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</si>
  <si>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</si>
  <si>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</si>
  <si>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</si>
  <si>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</si>
  <si>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</si>
  <si>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</si>
  <si>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</si>
  <si>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</si>
  <si>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</si>
  <si>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</si>
  <si>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</si>
  <si>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</si>
  <si>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</si>
  <si>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</si>
  <si>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</si>
  <si>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</si>
  <si>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</si>
  <si>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</si>
  <si>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</si>
  <si>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</si>
  <si>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</si>
  <si>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</si>
  <si>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</si>
  <si>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</si>
  <si>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</si>
  <si>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</si>
  <si>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</si>
  <si>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</si>
  <si>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</si>
  <si>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</si>
  <si>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</si>
  <si>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</si>
  <si>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</si>
  <si>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</si>
  <si>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</si>
  <si>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</si>
  <si>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</si>
  <si>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</si>
  <si>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</si>
  <si>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</si>
  <si>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</si>
  <si>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</si>
  <si>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</si>
  <si>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</si>
  <si>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</si>
  <si>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</si>
  <si>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</si>
  <si>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</si>
  <si>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</si>
  <si>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</si>
  <si>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</si>
  <si>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</si>
  <si>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</si>
  <si>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</si>
  <si>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</si>
  <si>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</si>
  <si>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</si>
  <si>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</si>
  <si>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</si>
  <si>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</si>
  <si>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</si>
  <si>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</si>
  <si>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</si>
  <si>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</si>
  <si>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</si>
  <si>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</si>
  <si>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</si>
  <si>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</si>
  <si>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</si>
  <si>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</si>
  <si>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</si>
  <si>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</si>
  <si>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</si>
  <si>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</si>
  <si>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</si>
  <si>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</si>
  <si>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</si>
  <si>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</si>
  <si>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</si>
  <si>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</si>
  <si>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</si>
  <si>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</si>
  <si>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</si>
  <si>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</si>
  <si>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</si>
  <si>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</si>
  <si>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</si>
  <si>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</si>
  <si>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</si>
  <si>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</si>
  <si>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</si>
  <si>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</si>
  <si>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</si>
  <si>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</si>
  <si>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</si>
  <si>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</si>
  <si>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</si>
  <si>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</si>
  <si>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</si>
  <si>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</si>
  <si>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</si>
  <si>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</si>
  <si>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</si>
  <si>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</si>
  <si>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</si>
  <si>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</si>
  <si>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</si>
  <si>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</si>
  <si>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</si>
  <si>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</si>
  <si>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</si>
  <si>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</si>
  <si>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</si>
  <si>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</si>
  <si>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</si>
  <si>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</si>
  <si>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</si>
  <si>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</si>
  <si>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</si>
  <si>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</si>
  <si>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</si>
  <si>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</si>
  <si>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</si>
  <si>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</si>
  <si>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</si>
  <si>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</si>
  <si>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</si>
  <si>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</si>
  <si>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</si>
  <si>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</si>
  <si>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</si>
  <si>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</si>
  <si>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</si>
  <si>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</si>
  <si>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</si>
  <si>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</si>
  <si>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</si>
  <si>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</si>
  <si>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</si>
  <si>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</si>
  <si>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</si>
  <si>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</si>
  <si>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</si>
  <si>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</si>
  <si>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</si>
  <si>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</si>
  <si>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</si>
  <si>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</si>
  <si>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</si>
  <si>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</si>
  <si>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</si>
  <si>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</si>
  <si>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</si>
  <si>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</si>
  <si>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</si>
  <si>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</si>
  <si>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</si>
  <si>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</si>
  <si>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</si>
  <si>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</si>
  <si>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</si>
  <si>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</si>
  <si>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</si>
  <si>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</si>
  <si>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</si>
  <si>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</si>
  <si>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</si>
  <si>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</si>
  <si>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</si>
  <si>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</si>
  <si>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</si>
  <si>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</si>
  <si>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</si>
  <si>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</si>
  <si>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</si>
  <si>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</si>
  <si>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</si>
  <si>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</si>
  <si>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</si>
  <si>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</si>
  <si>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</si>
  <si>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</si>
  <si>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</si>
  <si>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</si>
  <si>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</si>
  <si>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</si>
  <si>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</si>
  <si>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</si>
  <si>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</si>
  <si>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</si>
  <si>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</si>
  <si>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</si>
  <si>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</si>
  <si>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</si>
  <si>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</si>
  <si>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</si>
  <si>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</si>
  <si>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</si>
  <si>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</si>
  <si>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</si>
  <si>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</si>
  <si>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</si>
  <si>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</si>
  <si>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</si>
  <si>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</si>
  <si>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</si>
  <si>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</si>
  <si>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</si>
  <si>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</si>
  <si>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</si>
  <si>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</si>
  <si>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</si>
  <si>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</si>
  <si>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</si>
  <si>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</si>
  <si>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</si>
  <si>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</si>
  <si>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</si>
  <si>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</si>
  <si>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</si>
  <si>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</si>
  <si>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</si>
  <si>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</si>
  <si>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</si>
  <si>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</si>
  <si>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</si>
  <si>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</si>
  <si>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</si>
  <si>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</si>
  <si>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</si>
  <si>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</si>
  <si>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</si>
  <si>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</si>
  <si>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</si>
  <si>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</si>
  <si>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</si>
  <si>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</si>
  <si>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</si>
  <si>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</si>
  <si>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</si>
  <si>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</si>
  <si>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</si>
  <si>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</si>
  <si>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</si>
  <si>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</si>
  <si>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</si>
  <si>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</si>
  <si>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</si>
  <si>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</si>
  <si>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</si>
  <si>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</si>
  <si>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</si>
  <si>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</si>
  <si>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</si>
  <si>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</si>
  <si>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</si>
  <si>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</si>
  <si>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</si>
  <si>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</si>
  <si>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</si>
  <si>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</si>
  <si>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</si>
  <si>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</si>
  <si>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</si>
  <si>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</si>
  <si>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</si>
  <si>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</si>
  <si>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</si>
  <si>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</si>
  <si>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</si>
  <si>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</si>
  <si>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</si>
  <si>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</si>
  <si>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</si>
  <si>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</si>
  <si>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</si>
  <si>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</si>
  <si>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</si>
  <si>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</si>
  <si>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</si>
  <si>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</si>
  <si>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</si>
  <si>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</si>
  <si>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</si>
  <si>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</si>
  <si>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</si>
  <si>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</si>
  <si>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</si>
  <si>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</si>
  <si>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</si>
  <si>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</si>
  <si>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</si>
  <si>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</si>
  <si>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</si>
  <si>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</si>
  <si>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</si>
  <si>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</si>
  <si>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</si>
  <si>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</si>
  <si>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</si>
  <si>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</si>
  <si>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</si>
  <si>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</si>
  <si>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</si>
  <si>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</si>
  <si>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</si>
  <si>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</si>
  <si>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</si>
  <si>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</si>
  <si>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</si>
  <si>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</si>
  <si>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</si>
  <si>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</si>
  <si>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</si>
  <si>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</si>
  <si>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</si>
  <si>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</si>
  <si>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</si>
  <si>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</si>
  <si>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</si>
  <si>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</si>
  <si>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</si>
  <si>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</si>
  <si>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</si>
  <si>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</si>
  <si>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</si>
  <si>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</si>
  <si>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</si>
  <si>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</si>
  <si>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</si>
  <si>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</si>
  <si>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</si>
  <si>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</si>
  <si>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</si>
  <si>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</si>
  <si>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</si>
  <si>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</si>
  <si>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</si>
  <si>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</si>
  <si>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</si>
  <si>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</si>
  <si>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</si>
  <si>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</si>
  <si>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</si>
  <si>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</si>
  <si>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</si>
  <si>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</si>
  <si>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</si>
  <si>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</si>
  <si>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</si>
  <si>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</si>
  <si>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</si>
  <si>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</si>
  <si>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</si>
  <si>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</si>
  <si>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</si>
  <si>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</si>
  <si>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</si>
  <si>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</si>
  <si>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</si>
  <si>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</si>
  <si>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</si>
  <si>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</si>
  <si>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</si>
  <si>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</si>
  <si>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</si>
  <si>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</si>
  <si>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</si>
  <si>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</si>
  <si>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</si>
  <si>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</si>
  <si>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</si>
  <si>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</si>
  <si>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</si>
  <si>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</si>
  <si>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</si>
  <si>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</si>
  <si>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</si>
  <si>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</si>
  <si>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</si>
  <si>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</si>
  <si>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</si>
  <si>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</si>
  <si>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</si>
  <si>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</si>
  <si>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</si>
  <si>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</si>
  <si>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</si>
  <si>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</si>
  <si>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</si>
  <si>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</si>
  <si>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</si>
  <si>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</si>
  <si>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</si>
  <si>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</si>
  <si>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</si>
  <si>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</si>
  <si>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</si>
  <si>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</si>
  <si>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</si>
  <si>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</si>
  <si>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</si>
  <si>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</si>
  <si>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</si>
  <si>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</si>
  <si>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</si>
  <si>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</si>
  <si>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</si>
  <si>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</si>
  <si>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</si>
  <si>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</si>
  <si>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</si>
  <si>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</si>
  <si>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</si>
  <si>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</si>
  <si>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</si>
  <si>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</si>
  <si>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</si>
  <si>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</si>
  <si>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</si>
  <si>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</si>
  <si>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</si>
  <si>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</si>
  <si>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</si>
  <si>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</si>
  <si>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</si>
  <si>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</si>
  <si>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</si>
  <si>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</si>
  <si>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</si>
  <si>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</si>
  <si>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</si>
  <si>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</si>
  <si>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</si>
  <si>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</si>
  <si>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</si>
  <si>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</si>
  <si>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</si>
  <si>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</si>
  <si>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</si>
  <si>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</si>
  <si>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</si>
  <si>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</si>
  <si>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</si>
  <si>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</si>
  <si>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</si>
  <si>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</si>
  <si>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</si>
  <si>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</si>
  <si>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</si>
  <si>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</si>
  <si>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</si>
  <si>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</si>
  <si>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</si>
  <si>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</si>
  <si>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</si>
  <si>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</si>
  <si>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</si>
  <si>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</si>
  <si>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</si>
  <si>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</si>
  <si>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</si>
  <si>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</si>
  <si>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</si>
  <si>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</si>
  <si>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</si>
  <si>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</si>
  <si>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</si>
  <si>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</si>
  <si>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</si>
  <si>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</si>
  <si>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</si>
  <si>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</si>
  <si>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</si>
  <si>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</si>
  <si>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</si>
  <si>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</si>
  <si>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</si>
  <si>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</si>
  <si>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</si>
  <si>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</si>
  <si>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</si>
  <si>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</si>
  <si>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</si>
  <si>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</si>
  <si>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</si>
  <si>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</si>
  <si>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</si>
  <si>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</si>
  <si>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</si>
  <si>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</si>
  <si>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</si>
  <si>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</si>
  <si>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</si>
  <si>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</si>
  <si>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</si>
  <si>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</si>
  <si>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</si>
  <si>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</si>
  <si>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</si>
  <si>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</si>
  <si>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</si>
  <si>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</si>
  <si>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</si>
  <si>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</si>
  <si>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</si>
  <si>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</si>
  <si>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</si>
  <si>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</si>
  <si>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</si>
  <si>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</si>
  <si>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</si>
  <si>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</si>
  <si>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</si>
  <si>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</si>
  <si>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</si>
  <si>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</si>
  <si>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</si>
  <si>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</si>
  <si>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</si>
  <si>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</si>
  <si>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</si>
  <si>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</si>
  <si>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</si>
  <si>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</si>
  <si>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</si>
  <si>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</si>
  <si>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</si>
  <si>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</si>
  <si>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</si>
  <si>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</si>
  <si>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</si>
  <si>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</si>
  <si>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</si>
  <si>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</si>
  <si>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</si>
  <si>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</si>
  <si>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</si>
  <si>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</si>
  <si>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</si>
  <si>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</si>
  <si>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</si>
  <si>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</si>
  <si>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</si>
  <si>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</si>
  <si>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</si>
  <si>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</si>
  <si>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</si>
  <si>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</si>
  <si>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</si>
  <si>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</si>
  <si>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</si>
  <si>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</si>
  <si>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</si>
  <si>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</si>
  <si>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</si>
  <si>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</si>
  <si>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</si>
  <si>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</si>
  <si>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</si>
  <si>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</si>
  <si>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</si>
  <si>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</si>
  <si>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</si>
  <si>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</si>
  <si>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</si>
  <si>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</si>
  <si>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</si>
  <si>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</si>
  <si>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</si>
  <si>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</si>
  <si>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</si>
  <si>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</si>
  <si>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</si>
  <si>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</si>
  <si>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</si>
  <si>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</si>
  <si>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</si>
  <si>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</si>
  <si>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</si>
  <si>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</si>
  <si>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</si>
  <si>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</si>
  <si>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</si>
  <si>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</si>
  <si>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</si>
  <si>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</si>
  <si>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</si>
  <si>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</si>
  <si>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</si>
  <si>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</si>
  <si>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</si>
  <si>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</si>
  <si>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</si>
  <si>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</si>
  <si>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</si>
  <si>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</si>
  <si>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</si>
  <si>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</si>
  <si>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</si>
  <si>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</si>
  <si>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</si>
  <si>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</si>
  <si>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</si>
  <si>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</si>
  <si>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</si>
  <si>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</si>
  <si>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</si>
  <si>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</si>
  <si>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</si>
  <si>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</si>
  <si>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</si>
  <si>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</si>
  <si>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</si>
  <si>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</si>
  <si>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</si>
  <si>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</si>
  <si>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</si>
  <si>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</si>
  <si>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</si>
  <si>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</si>
  <si>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</si>
  <si>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</si>
  <si>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</si>
  <si>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</si>
  <si>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</si>
  <si>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</si>
  <si>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</si>
  <si>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</si>
  <si>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</si>
  <si>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</si>
  <si>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</si>
  <si>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</si>
  <si>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</si>
  <si>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</si>
  <si>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</si>
  <si>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</si>
  <si>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</si>
  <si>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</si>
  <si>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</si>
  <si>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</si>
  <si>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</si>
  <si>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</si>
  <si>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</si>
  <si>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</si>
  <si>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</si>
  <si>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</si>
  <si>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</si>
  <si>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</si>
  <si>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</si>
  <si>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</si>
  <si>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</si>
  <si>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</si>
  <si>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</si>
  <si>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</si>
  <si>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</si>
  <si>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</si>
  <si>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</si>
  <si>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</si>
  <si>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</si>
  <si>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</si>
  <si>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</si>
  <si>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</si>
  <si>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</si>
  <si>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</si>
  <si>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</si>
  <si>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</si>
  <si>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</si>
  <si>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</si>
  <si>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</si>
  <si>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</si>
  <si>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</si>
  <si>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</si>
  <si>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</si>
  <si>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</si>
  <si>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</si>
  <si>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</si>
  <si>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</si>
  <si>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</si>
  <si>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</si>
  <si>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</si>
  <si>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</si>
  <si>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</si>
  <si>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</si>
  <si>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</si>
  <si>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</si>
  <si>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</si>
  <si>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</si>
  <si>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</si>
  <si>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</si>
  <si>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</si>
  <si>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</si>
  <si>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</si>
  <si>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</si>
  <si>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</si>
  <si>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</si>
  <si>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</si>
  <si>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</si>
  <si>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</si>
  <si>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</si>
  <si>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</si>
  <si>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</si>
  <si>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</si>
  <si>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</si>
  <si>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</si>
  <si>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</si>
  <si>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</si>
  <si>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</si>
  <si>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</si>
  <si>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</si>
  <si>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</si>
  <si>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</si>
  <si>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</si>
  <si>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</si>
  <si>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</si>
  <si>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</si>
  <si>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</si>
  <si>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</si>
  <si>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</si>
  <si>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</si>
  <si>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</si>
  <si>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</si>
  <si>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</si>
  <si>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</si>
  <si>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</si>
  <si>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</si>
  <si>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</si>
  <si>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</si>
  <si>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</si>
  <si>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</si>
  <si>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</si>
  <si>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</si>
  <si>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</si>
  <si>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</si>
  <si>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</si>
  <si>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</si>
  <si>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</si>
  <si>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</si>
  <si>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</si>
  <si>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</si>
  <si>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</si>
  <si>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</si>
  <si>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</si>
  <si>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</si>
  <si>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</si>
  <si>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</si>
  <si>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</si>
  <si>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</si>
  <si>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</si>
  <si>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</si>
  <si>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</si>
  <si>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</si>
  <si>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</si>
  <si>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</si>
  <si>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</si>
  <si>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</si>
  <si>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</si>
  <si>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</si>
  <si>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</si>
  <si>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</si>
  <si>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</si>
  <si>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</si>
  <si>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</si>
  <si>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</si>
  <si>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</si>
  <si>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</si>
  <si>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</si>
  <si>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</si>
  <si>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</si>
  <si>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</si>
  <si>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</si>
  <si>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</si>
  <si>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</si>
  <si>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</si>
  <si>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</si>
  <si>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</si>
  <si>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</si>
  <si>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</si>
  <si>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</si>
  <si>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</si>
  <si>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</si>
  <si>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</si>
  <si>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</si>
  <si>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</si>
  <si>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</si>
  <si>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</si>
  <si>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</si>
  <si>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</si>
  <si>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</si>
  <si>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</si>
  <si>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</si>
  <si>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</si>
  <si>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</si>
  <si>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</si>
  <si>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</si>
  <si>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</si>
  <si>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</si>
  <si>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</si>
  <si>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</si>
  <si>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</si>
  <si>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</si>
  <si>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</si>
  <si>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</si>
  <si>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</si>
  <si>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</si>
  <si>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</si>
  <si>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</si>
  <si>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</si>
  <si>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</si>
  <si>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</si>
  <si>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</si>
  <si>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</si>
  <si>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</si>
  <si>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</si>
  <si>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</si>
  <si>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</si>
  <si>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</si>
  <si>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</si>
  <si>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</si>
  <si>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</si>
  <si>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</si>
  <si>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</si>
  <si>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</si>
  <si>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</si>
  <si>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</si>
  <si>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</si>
  <si>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</si>
  <si>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</si>
  <si>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</si>
  <si>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</si>
  <si>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</si>
  <si>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</si>
  <si>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</si>
  <si>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</si>
  <si>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</si>
  <si>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</si>
  <si>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</si>
  <si>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</si>
  <si>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</si>
  <si>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</si>
  <si>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</si>
  <si>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</si>
  <si>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</si>
  <si>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</si>
  <si>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</si>
  <si>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</si>
  <si>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</si>
  <si>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</si>
  <si>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</si>
  <si>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</si>
  <si>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</si>
  <si>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</si>
  <si>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</si>
  <si>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</si>
  <si>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</si>
  <si>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</si>
  <si>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</si>
  <si>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</si>
  <si>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</si>
  <si>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</si>
  <si>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</si>
  <si>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</si>
  <si>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</si>
  <si>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</si>
  <si>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</si>
  <si>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</si>
  <si>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</si>
  <si>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</si>
  <si>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</si>
  <si>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</si>
  <si>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</si>
  <si>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</si>
  <si>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</si>
  <si>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</si>
  <si>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</si>
  <si>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</si>
  <si>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</si>
  <si>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</si>
  <si>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</si>
  <si>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</si>
  <si>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</si>
  <si>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</si>
  <si>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</si>
  <si>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</si>
  <si>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</si>
  <si>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</si>
  <si>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</si>
  <si>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</si>
  <si>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</si>
  <si>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</si>
  <si>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</si>
  <si>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</si>
  <si>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</si>
  <si>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</si>
  <si>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</si>
  <si>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</si>
  <si>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</si>
  <si>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</si>
  <si>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</si>
  <si>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</si>
  <si>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</si>
  <si>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</si>
  <si>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</si>
  <si>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</si>
  <si>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</si>
  <si>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</si>
  <si>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</si>
  <si>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</si>
  <si>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</si>
  <si>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</si>
  <si>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</si>
  <si>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</si>
  <si>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</si>
  <si>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</si>
  <si>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</si>
  <si>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</si>
  <si>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</si>
  <si>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</si>
  <si>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</si>
  <si>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</si>
  <si>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</si>
  <si>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</si>
  <si>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</si>
  <si>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</si>
  <si>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</si>
  <si>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</si>
  <si>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</si>
  <si>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</si>
  <si>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</si>
  <si>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</si>
  <si>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</si>
  <si>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</si>
  <si>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</si>
  <si>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</si>
  <si>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</si>
  <si>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</si>
  <si>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</si>
  <si>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</si>
  <si>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</si>
  <si>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</si>
  <si>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</si>
  <si>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</si>
  <si>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</si>
  <si>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</si>
  <si>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</si>
  <si>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</si>
  <si>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</si>
  <si>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</si>
  <si>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</si>
  <si>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</si>
  <si>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</si>
  <si>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</si>
  <si>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</si>
  <si>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</si>
  <si>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</si>
  <si>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</si>
  <si>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</si>
  <si>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</si>
  <si>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</si>
  <si>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</si>
  <si>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</si>
  <si>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</si>
  <si>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</si>
  <si>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</si>
  <si>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</si>
  <si>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</si>
  <si>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</si>
  <si>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</si>
  <si>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</si>
  <si>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</si>
  <si>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</si>
  <si>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</si>
  <si>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</si>
  <si>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</si>
  <si>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</si>
  <si>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</si>
  <si>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</si>
  <si>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</si>
  <si>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</si>
  <si>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</si>
  <si>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</si>
  <si>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</si>
  <si>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</si>
  <si>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</si>
  <si>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</si>
  <si>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</si>
  <si>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</si>
  <si>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</si>
  <si>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</si>
  <si>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</si>
  <si>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</si>
  <si>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</si>
  <si>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</si>
  <si>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</si>
  <si>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</si>
  <si>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</si>
  <si>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</si>
  <si>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</si>
  <si>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</si>
  <si>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</si>
  <si>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</si>
  <si>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</si>
  <si>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</si>
  <si>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</si>
  <si>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</si>
  <si>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</si>
  <si>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</si>
  <si>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</si>
  <si>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</si>
  <si>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</si>
  <si>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</si>
  <si>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</si>
  <si>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</si>
  <si>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</si>
  <si>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</si>
  <si>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</si>
  <si>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</si>
  <si>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</si>
  <si>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</si>
  <si>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</si>
  <si>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</si>
  <si>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</si>
  <si>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</si>
  <si>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</si>
  <si>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</si>
  <si>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</si>
  <si>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</si>
  <si>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</si>
  <si>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</si>
  <si>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</si>
  <si>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</si>
  <si>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</si>
  <si>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</si>
  <si>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</si>
  <si>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</si>
  <si>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</si>
  <si>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</si>
  <si>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</si>
  <si>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</si>
  <si>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</si>
  <si>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</si>
  <si>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</si>
  <si>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</si>
  <si>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</si>
  <si>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</si>
  <si>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</si>
  <si>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</si>
  <si>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</si>
  <si>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</si>
  <si>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</si>
  <si>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</si>
  <si>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</si>
  <si>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</si>
  <si>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</si>
  <si>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</si>
  <si>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</si>
  <si>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</si>
  <si>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</si>
  <si>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</si>
  <si>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</si>
  <si>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</si>
  <si>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</si>
  <si>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</si>
  <si>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</si>
  <si>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</si>
  <si>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</si>
  <si>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</si>
  <si>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</si>
  <si>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</si>
  <si>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</si>
  <si>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</si>
  <si>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</si>
  <si>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</si>
  <si>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</si>
  <si>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</si>
  <si>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</si>
  <si>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</si>
  <si>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</si>
  <si>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</si>
  <si>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</si>
  <si>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</si>
  <si>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</si>
  <si>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</si>
  <si>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</si>
  <si>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</si>
  <si>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</si>
  <si>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</si>
  <si>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</si>
  <si>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</si>
  <si>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</si>
  <si>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</si>
  <si>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</si>
  <si>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</si>
  <si>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</si>
  <si>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</si>
  <si>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</si>
  <si>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</si>
  <si>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</si>
  <si>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</si>
  <si>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</si>
  <si>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</si>
  <si>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</si>
  <si>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</si>
  <si>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</si>
  <si>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</si>
  <si>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</si>
  <si>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</si>
  <si>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</si>
  <si>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</si>
  <si>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</si>
  <si>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</si>
  <si>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</si>
  <si>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</si>
  <si>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</si>
  <si>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</si>
  <si>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</si>
  <si>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</si>
  <si>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</si>
  <si>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</si>
  <si>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</si>
  <si>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</si>
  <si>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</si>
  <si>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</si>
  <si>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</si>
  <si>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</si>
  <si>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</si>
  <si>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</si>
  <si>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</si>
  <si>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</si>
  <si>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</si>
  <si>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</si>
  <si>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</si>
  <si>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</si>
  <si>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</si>
  <si>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</si>
  <si>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</si>
  <si>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</si>
  <si>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</si>
  <si>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</si>
  <si>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</si>
  <si>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</si>
  <si>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</si>
  <si>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</si>
  <si>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</si>
  <si>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</si>
  <si>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</si>
  <si>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</si>
  <si>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</si>
  <si>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</si>
  <si>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</si>
  <si>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</si>
  <si>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</si>
  <si>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</si>
  <si>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</si>
  <si>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</si>
  <si>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</si>
  <si>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</si>
  <si>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</si>
  <si>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</si>
  <si>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</si>
  <si>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</si>
  <si>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</si>
  <si>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</si>
  <si>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</si>
  <si>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</si>
  <si>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</si>
  <si>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</si>
  <si>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</si>
  <si>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</si>
  <si>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</si>
  <si>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</si>
  <si>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</si>
  <si>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</si>
  <si>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</si>
  <si>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</si>
  <si>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</si>
  <si>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</si>
  <si>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</si>
  <si>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</si>
  <si>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</si>
  <si>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</si>
  <si>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</si>
  <si>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</si>
  <si>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</si>
  <si>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</si>
  <si>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</si>
  <si>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</si>
  <si>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</si>
  <si>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</si>
  <si>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</si>
  <si>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</si>
  <si>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</si>
  <si>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</si>
  <si>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</si>
  <si>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</si>
  <si>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</si>
  <si>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</si>
  <si>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</si>
  <si>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</si>
  <si>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</si>
  <si>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</si>
  <si>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</si>
  <si>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</si>
  <si>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</si>
  <si>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</si>
  <si>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</si>
  <si>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</si>
  <si>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</si>
  <si>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</si>
  <si>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</si>
  <si>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</si>
  <si>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</si>
  <si>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</si>
  <si>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</si>
  <si>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</si>
  <si>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</si>
  <si>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</si>
  <si>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</si>
  <si>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</si>
  <si>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</si>
  <si>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</si>
  <si>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</si>
  <si>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</si>
  <si>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</si>
  <si>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</si>
  <si>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</si>
  <si>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</si>
  <si>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</si>
  <si>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</si>
  <si>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</si>
  <si>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</si>
  <si>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</si>
  <si>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</si>
  <si>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</si>
  <si>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</si>
  <si>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</si>
  <si>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</si>
  <si>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</si>
  <si>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</si>
  <si>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</si>
  <si>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</si>
  <si>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</si>
  <si>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</si>
  <si>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</si>
  <si>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</si>
  <si>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</si>
  <si>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</si>
  <si>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</si>
  <si>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</si>
  <si>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</si>
  <si>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</si>
  <si>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</si>
  <si>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</si>
  <si>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</si>
  <si>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</si>
  <si>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</si>
  <si>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</si>
  <si>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</si>
  <si>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</si>
  <si>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</si>
  <si>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</si>
  <si>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</si>
  <si>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</si>
  <si>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</si>
  <si>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</si>
  <si>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</si>
  <si>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</si>
  <si>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</si>
  <si>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</si>
  <si>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</si>
  <si>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</si>
  <si>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</si>
  <si>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</si>
  <si>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</si>
  <si>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</si>
  <si>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</si>
  <si>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</si>
  <si>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</si>
  <si>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</si>
  <si>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</si>
  <si>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</si>
  <si>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</si>
  <si>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</si>
  <si>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</si>
  <si>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</si>
  <si>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</si>
  <si>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</si>
  <si>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</si>
  <si>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</si>
  <si>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</si>
  <si>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</si>
  <si>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</si>
  <si>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</si>
  <si>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</si>
  <si>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</si>
  <si>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</si>
  <si>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</si>
  <si>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</si>
  <si>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</si>
  <si>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</si>
  <si>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</si>
  <si>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</si>
  <si>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</si>
  <si>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</si>
  <si>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</si>
  <si>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</si>
  <si>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</si>
  <si>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</si>
  <si>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</si>
  <si>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</si>
  <si>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</si>
  <si>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</si>
  <si>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</si>
  <si>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</si>
  <si>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</si>
  <si>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</si>
  <si>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</si>
  <si>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</si>
  <si>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</si>
  <si>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</si>
  <si>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</si>
  <si>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</si>
  <si>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</si>
  <si>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</si>
  <si>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</si>
  <si>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</si>
  <si>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</si>
  <si>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</si>
  <si>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</si>
  <si>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</si>
  <si>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</si>
  <si>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</si>
  <si>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</si>
  <si>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</si>
  <si>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</si>
  <si>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</si>
  <si>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</si>
  <si>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</si>
  <si>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</si>
  <si>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</si>
  <si>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</si>
  <si>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</si>
  <si>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</si>
  <si>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</si>
  <si>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</si>
  <si>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</si>
  <si>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</si>
  <si>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</si>
  <si>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</si>
  <si>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</si>
  <si>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</si>
  <si>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</si>
  <si>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</si>
  <si>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</si>
  <si>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</si>
  <si>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</si>
  <si>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</si>
  <si>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</si>
  <si>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</si>
  <si>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</si>
  <si>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</si>
  <si>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</si>
  <si>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</si>
  <si>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</si>
  <si>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</si>
  <si>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</si>
  <si>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</si>
  <si>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</si>
  <si>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</si>
  <si>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</si>
  <si>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</si>
  <si>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</si>
  <si>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</si>
  <si>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</si>
  <si>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</si>
  <si>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</si>
  <si>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</si>
  <si>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</si>
  <si>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</si>
  <si>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</si>
  <si>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</si>
  <si>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</si>
  <si>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</si>
  <si>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</si>
  <si>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</si>
  <si>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</si>
  <si>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</si>
  <si>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</si>
  <si>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</si>
  <si>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</si>
  <si>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</si>
  <si>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</si>
  <si>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</si>
  <si>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</si>
  <si>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</si>
  <si>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</si>
  <si>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</si>
  <si>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</si>
  <si>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</si>
  <si>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</si>
  <si>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</si>
  <si>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</si>
  <si>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</si>
  <si>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</si>
  <si>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</si>
  <si>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</si>
  <si>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</si>
  <si>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</si>
  <si>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</si>
  <si>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</si>
  <si>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</si>
  <si>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</si>
  <si>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</si>
  <si>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</si>
  <si>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</si>
  <si>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</si>
  <si>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</si>
  <si>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</si>
  <si>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</si>
  <si>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</si>
  <si>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</si>
  <si>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</si>
  <si>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</si>
  <si>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</si>
  <si>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</si>
  <si>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</si>
  <si>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</si>
  <si>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</si>
  <si>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</si>
  <si>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</si>
  <si>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</si>
  <si>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</si>
  <si>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</si>
  <si>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</si>
  <si>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</si>
  <si>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</si>
  <si>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</si>
  <si>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</si>
  <si>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</si>
  <si>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</si>
  <si>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</si>
  <si>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</si>
  <si>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</si>
  <si>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</si>
  <si>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</si>
  <si>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</si>
  <si>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</si>
  <si>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</si>
  <si>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</si>
  <si>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</si>
  <si>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</si>
  <si>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</si>
  <si>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</si>
  <si>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</si>
  <si>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</si>
  <si>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</si>
  <si>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</si>
  <si>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</si>
  <si>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</si>
  <si>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</si>
  <si>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</si>
  <si>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</si>
  <si>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</si>
  <si>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</si>
  <si>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</si>
  <si>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</si>
  <si>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</si>
  <si>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</si>
  <si>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</si>
  <si>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</si>
  <si>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</si>
  <si>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</si>
  <si>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</si>
  <si>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</si>
  <si>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</si>
  <si>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</si>
  <si>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</si>
  <si>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</si>
  <si>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</si>
  <si>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</si>
  <si>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</si>
  <si>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</si>
  <si>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</si>
  <si>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</si>
  <si>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</si>
  <si>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</si>
  <si>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</si>
  <si>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</si>
  <si>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</si>
  <si>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</si>
  <si>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</si>
  <si>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</si>
  <si>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</si>
  <si>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</si>
  <si>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</si>
  <si>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</si>
  <si>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</si>
  <si>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</si>
  <si>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</si>
  <si>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</si>
  <si>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</si>
  <si>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</si>
  <si>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</si>
  <si>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</si>
  <si>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</si>
  <si>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</si>
  <si>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</si>
  <si>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</si>
  <si>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</si>
  <si>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</si>
  <si>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</si>
  <si>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</si>
  <si>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</si>
  <si>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</si>
  <si>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</si>
  <si>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</si>
  <si>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</si>
  <si>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</si>
  <si>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</si>
  <si>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</si>
  <si>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</si>
  <si>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</si>
  <si>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</si>
  <si>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</si>
  <si>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</si>
  <si>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</si>
  <si>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</si>
  <si>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</si>
  <si>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</si>
  <si>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</si>
  <si>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</si>
  <si>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</si>
  <si>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</si>
  <si>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</si>
  <si>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</si>
  <si>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</si>
  <si>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</si>
  <si>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</si>
  <si>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</si>
  <si>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</si>
  <si>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</si>
  <si>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</si>
  <si>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</si>
  <si>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</si>
  <si>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</si>
  <si>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</si>
  <si>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</si>
  <si>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</si>
  <si>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</si>
  <si>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</si>
  <si>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</si>
  <si>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</si>
  <si>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</si>
  <si>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</si>
  <si>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</si>
  <si>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</si>
  <si>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</si>
  <si>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</si>
  <si>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</si>
  <si>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</si>
  <si>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</si>
  <si>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</si>
  <si>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</si>
  <si>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</si>
  <si>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</si>
  <si>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</si>
  <si>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</si>
  <si>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</si>
  <si>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</si>
  <si>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</si>
  <si>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</si>
  <si>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</si>
  <si>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</si>
  <si>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</si>
  <si>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</si>
  <si>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</si>
  <si>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</si>
  <si>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</si>
  <si>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</si>
  <si>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</si>
  <si>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</si>
  <si>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</si>
  <si>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</si>
  <si>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</si>
  <si>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</si>
  <si>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</si>
  <si>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</si>
  <si>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</si>
  <si>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</si>
  <si>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</si>
  <si>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</si>
  <si>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</si>
  <si>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</si>
  <si>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</si>
  <si>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</si>
  <si>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</si>
  <si>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</si>
  <si>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</si>
  <si>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</si>
  <si>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</si>
  <si>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</si>
  <si>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</si>
  <si>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</si>
  <si>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</si>
  <si>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</si>
  <si>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</si>
  <si>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</si>
  <si>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</si>
  <si>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</si>
  <si>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</si>
  <si>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</si>
  <si>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</si>
  <si>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</si>
  <si>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</si>
  <si>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</si>
  <si>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</si>
  <si>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</si>
  <si>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</si>
  <si>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</si>
  <si>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</si>
  <si>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</si>
  <si>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</si>
  <si>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</si>
  <si>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</si>
  <si>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</si>
  <si>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</si>
  <si>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</si>
  <si>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</si>
  <si>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</si>
  <si>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</si>
  <si>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</si>
  <si>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</si>
  <si>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</si>
  <si>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</si>
  <si>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</si>
  <si>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</si>
  <si>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</si>
  <si>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</si>
  <si>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</si>
  <si>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</si>
  <si>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</si>
  <si>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</si>
  <si>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</si>
  <si>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</si>
  <si>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</si>
  <si>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</si>
  <si>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</si>
  <si>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</si>
  <si>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</si>
  <si>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</si>
  <si>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</si>
  <si>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</si>
  <si>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</si>
  <si>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</si>
  <si>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</si>
  <si>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</si>
  <si>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</si>
  <si>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</si>
  <si>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</si>
  <si>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</si>
  <si>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</si>
  <si>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</si>
  <si>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</si>
  <si>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</si>
  <si>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</si>
  <si>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</si>
  <si>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</si>
  <si>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</si>
  <si>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</si>
  <si>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</si>
  <si>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</si>
  <si>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</si>
  <si>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</si>
  <si>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</si>
  <si>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</si>
  <si>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</si>
  <si>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</si>
  <si>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</si>
  <si>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</si>
  <si>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</si>
  <si>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</si>
  <si>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</si>
  <si>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</si>
  <si>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</si>
  <si>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</si>
  <si>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</si>
  <si>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</si>
  <si>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</si>
  <si>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</si>
  <si>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</si>
  <si>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</si>
  <si>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</si>
  <si>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</si>
  <si>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</si>
  <si>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</si>
  <si>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</si>
  <si>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</si>
  <si>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</si>
  <si>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</si>
  <si>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</si>
  <si>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</si>
  <si>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</si>
  <si>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</si>
  <si>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</si>
  <si>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</si>
  <si>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</si>
  <si>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</si>
  <si>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</si>
  <si>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</si>
  <si>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</si>
  <si>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</si>
  <si>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</si>
  <si>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</si>
  <si>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</si>
  <si>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</si>
  <si>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</si>
  <si>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</si>
  <si>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</si>
  <si>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</si>
  <si>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</si>
  <si>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</si>
  <si>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</si>
  <si>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</si>
  <si>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</si>
  <si>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</si>
  <si>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</si>
  <si>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</si>
  <si>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</si>
  <si>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</si>
  <si>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</si>
  <si>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</si>
  <si>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</si>
  <si>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d - Bernathova Michaela</t>
  </si>
  <si>
    <t>d - Duša Matej</t>
  </si>
  <si>
    <t>25FA40507</t>
  </si>
  <si>
    <t>OC-00374-AC_WC00559</t>
  </si>
  <si>
    <t>pobytové náklady pre 25 osôb počas MS Singapur 14.7.-4.8.2025</t>
  </si>
  <si>
    <t>World Aquatics Championships Singapore Pte. Ltd.</t>
  </si>
  <si>
    <t>d - Slušná Lilian</t>
  </si>
  <si>
    <t>25š041</t>
  </si>
  <si>
    <t>13052025</t>
  </si>
  <si>
    <t>záloha na pobytové náklady vrátane stravy počas sústredenia Gloria Sports Arena 1-11.6.2025 Antalya, Turecko</t>
  </si>
  <si>
    <t>Ozaltin Otel Isletmeleri A.S.</t>
  </si>
  <si>
    <t>VUB0052025</t>
  </si>
  <si>
    <t>poplatok za odoslanú platbu k zálohovej faktúre č. 25š041</t>
  </si>
  <si>
    <t>VÚB</t>
  </si>
  <si>
    <t>25FA40335</t>
  </si>
  <si>
    <t>10252482</t>
  </si>
  <si>
    <t>Zmluva č.108/TOP TÍM SR/Slušná/2024-letenka 1 športovec+tréner na sústredenie Gloria Sports Arena, 1.6-11.6.2025 Antalya Turecko</t>
  </si>
  <si>
    <t>31379508</t>
  </si>
  <si>
    <t>ETN Slovakia, s.r.o.</t>
  </si>
  <si>
    <t>25š054</t>
  </si>
  <si>
    <t>122488</t>
  </si>
  <si>
    <t>druhá záloha na pobytové náklady pre 17 osôb počas sústredenia pred MS 17-24.7.2025 Bangkog, Thaisko</t>
  </si>
  <si>
    <t>MAK8 Company Limited</t>
  </si>
  <si>
    <t>d - Košťál Samuel</t>
  </si>
  <si>
    <t>25FA40370</t>
  </si>
  <si>
    <t>25OF00025</t>
  </si>
  <si>
    <t>Zmluva č.112 TOP TÍM SR/Košťál/2025-Refundácia nákladov súvisiacich s účelom rozvoja športovcov zaradených do zoznamu športovcov Top tímu a podpory národného športového projektu: cestovné náklady RT počas sústredenia na Tenerife (ESP) v termíne 27.3.-9.4.2025 konečný dodávateľ: Fly United s.r.o.;</t>
  </si>
  <si>
    <t>36071404</t>
  </si>
  <si>
    <t>J&amp;T Sport Team</t>
  </si>
  <si>
    <t>Zmluva č.112 TOP TÍM SR/Košťál/2025-Refundácia nákladov súvisiacich s účelom rozvoja športovcov zaradených do zoznamu športovcov Top tímu a podpory národného športového projektu:pobytové náklady športovca počas sústredenia na Tenerife (ESP) v termíne 27.3.-9.4.2025 - konečný dodávateľ: Turistica Konrad S.L.;</t>
  </si>
  <si>
    <t>2520š0584</t>
  </si>
  <si>
    <t>91517/0050</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</si>
  <si>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</si>
  <si>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36677698</t>
  </si>
  <si>
    <t>Zdravie pri práci s.r.o.</t>
  </si>
  <si>
    <t>2520š0585</t>
  </si>
  <si>
    <t>900247464</t>
  </si>
  <si>
    <t>Zmluva č.112 TOP TÍM SR/Košťál/2025-Refundácia nákladov súvisiacich s účelom rozvoja športovcov zaradených do zoznamu športovcov Top tímu a podpory národného športového projektu: náklady športovca na vstup na športovisko - bazén 01/2025</t>
  </si>
  <si>
    <t>35817721</t>
  </si>
  <si>
    <t>Premium FIT,s.r.o.</t>
  </si>
  <si>
    <t>2520š0586</t>
  </si>
  <si>
    <t>20250001</t>
  </si>
  <si>
    <t>Zmluva č.112 TOP TÍM SR/Košťál/2025-Refundácia nákladov súvisiacich s účelom rozvoja športovcov zaradených do zoznamu športovcov Top tímu a podpory národného športového projektu: náklady športovca na vstup na športovisko - bazén v mes. 02/2025</t>
  </si>
  <si>
    <t>42418372</t>
  </si>
  <si>
    <t>ROYAL PLAVECKÝ KLUB, o. z.</t>
  </si>
  <si>
    <t>2520š0587</t>
  </si>
  <si>
    <t>202500658</t>
  </si>
  <si>
    <t>34123415</t>
  </si>
  <si>
    <t xml:space="preserve">Bio G, spol. s r.o. </t>
  </si>
  <si>
    <t>2520š0588</t>
  </si>
  <si>
    <t>1244/32</t>
  </si>
  <si>
    <t>35767715</t>
  </si>
  <si>
    <t>BIO 5, s.r.o.</t>
  </si>
  <si>
    <t>2520š0589</t>
  </si>
  <si>
    <t>25020100030</t>
  </si>
  <si>
    <t>Zmluva č.112 TOP TÍM SR/Košťál/2025-Refundácia nákladov súvisiacich s účelom rozvoja športovcov zaradených do zoznamu športovcov Top tímu a podpory národného športového projektu: náklady športovca na vitamíny a výživové doplnky</t>
  </si>
  <si>
    <t>47658827</t>
  </si>
  <si>
    <t>Decathlon SK s. r. o.</t>
  </si>
  <si>
    <t>2520š0590</t>
  </si>
  <si>
    <t>638/14</t>
  </si>
  <si>
    <t>Zmluva č.112 TOP TÍM SR/Košťál/2025-Refundácia nákladov súvisiacich s účelom rozvoja športovcov zaradených do zoznamu športovcov Top tímu a podpory národného športového projektu: náklady športovca na materiálne zabezpečenie tréningovej prípravy - fľaška;</t>
  </si>
  <si>
    <t>44156979</t>
  </si>
  <si>
    <t>SPORTISIMO SK s.r.o.</t>
  </si>
  <si>
    <t>2520š0591</t>
  </si>
  <si>
    <t>4,13,12,24</t>
  </si>
  <si>
    <t xml:space="preserve">Zmluva č.112 TOP TÍM SR/Košťál/2025-Refundácia nákladov súvisiacich s účelom rozvoja športovcov zaradených do zoznamu športovcov Top tímu a podpory národného športového projektu: náklady športovca na tyzio a masáže v mes. 03/2025 </t>
  </si>
  <si>
    <t>54488125</t>
  </si>
  <si>
    <t>TRIUMF s. r. o.</t>
  </si>
  <si>
    <t xml:space="preserve">Zmluva č.112 TOP TÍM SR/Košťál/2025-Refundácia nákladov súvisiacich s účelom rozvoja športovcov zaradených do zoznamu športovcov Top tímu a podpory národného športového projektu: náklady športovca na tyzio a masáže v mes. 04/2025 </t>
  </si>
  <si>
    <t>2520š0592</t>
  </si>
  <si>
    <t>47924/95</t>
  </si>
  <si>
    <t>Zmluva č.112 TOP TÍM SR/Košťál/2025-Refundácia nákladov súvisiacich s účelom rozvoja športovcov zaradených do zoznamu športovcov Top tímu a podpory národného športového projektu: náklady športovca na vitamíny a výživové doplnky- čiastočne</t>
  </si>
  <si>
    <t>44713983</t>
  </si>
  <si>
    <t>BENU SK 153, s.r.o.</t>
  </si>
  <si>
    <t>d - Hrnčárová Alexandra</t>
  </si>
  <si>
    <t>2520š0593</t>
  </si>
  <si>
    <t>78899/8</t>
  </si>
  <si>
    <t>Zmluva č.110/TOP TÍM SR/Hrnčárová/2025-Refundácia nákladov súvisiacich s účelom rozvoja športovcov zaradených do zoznamu športovcov Top tímu a podpory národného športového projektu: náklady športovca na vitamíny a výživové doplnky</t>
  </si>
  <si>
    <t>47507781</t>
  </si>
  <si>
    <t>BENU SK 13, s. r. o.</t>
  </si>
  <si>
    <t>2520š0594</t>
  </si>
  <si>
    <t>515/25</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</si>
  <si>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plavky</t>
  </si>
  <si>
    <t>T-swimsport Kft</t>
  </si>
  <si>
    <t>2520š0595</t>
  </si>
  <si>
    <t>20250129,20250186,20250090</t>
  </si>
  <si>
    <t xml:space="preserve">Zmluva č.110/TOP TÍM SR/Hrnčárová/2025-Refundácia nákladov súvisiacich s účelom rozvoja športovcov zaradených do zoznamu športovcov Top tímu a podpory národného športového projektu: náklady športovca na tyzio a masáže v mes. 01/2025 </t>
  </si>
  <si>
    <t>51884291</t>
  </si>
  <si>
    <t>Mgr. Radoslava Šefferová</t>
  </si>
  <si>
    <t xml:space="preserve">Zmluva č.110/TOP TÍM SR/Hrnčárová/2025-Refundácia nákladov súvisiacich s účelom rozvoja športovcov zaradených do zoznamu športovcov Top tímu a podpory národného športového projektu: náklady športovca na tyzio a masáže v mes. 03/2025 </t>
  </si>
  <si>
    <t xml:space="preserve">Zmluva č.110/TOP TÍM SR/Hrnčárová/2025-Refundácia nákladov súvisiacich s účelom rozvoja športovcov zaradených do zoznamu športovcov Top tímu a podpory národného športového projektu: náklady športovca na tyzio a masáže v mes. 02/2025 </t>
  </si>
  <si>
    <t>2520š0596</t>
  </si>
  <si>
    <t>0104</t>
  </si>
  <si>
    <t>Zmluva č.110/TOP TÍM SR/Hrnčárová/2025-Refundácia nákladov súvisiacich s účelom rozvoja športovcov zaradených do zoznamu športovcov Top tímu a podpory národného športového projektu: náklady športovca na kondičnú prípravu v mes. 01-04/2025</t>
  </si>
  <si>
    <t>51921758</t>
  </si>
  <si>
    <t>Dávid Kurej</t>
  </si>
  <si>
    <t>2520š0597</t>
  </si>
  <si>
    <t>2025000449</t>
  </si>
  <si>
    <t>Zmluva č.110/TOP TÍM SR/Hrnčárová/2025-Refundácia nákladov súvisiacich s účelom rozvoja športovcov zaradených do zoznamu športovcov Top tímu a podpory národného športového projektu: pobytové náklady športovca počas sústredenia v Lipt.Osade v termíne 12.-16.02.2025</t>
  </si>
  <si>
    <t>36369420</t>
  </si>
  <si>
    <t>YVEX, s.r.o.</t>
  </si>
  <si>
    <t>2520š0598</t>
  </si>
  <si>
    <t>502546618</t>
  </si>
  <si>
    <t>48114154</t>
  </si>
  <si>
    <t>ARENA PRAHA, s.r.o.</t>
  </si>
  <si>
    <t>2520š0599</t>
  </si>
  <si>
    <t>3040020455</t>
  </si>
  <si>
    <t>Arena ECOM GmbH</t>
  </si>
  <si>
    <t>2520š0600</t>
  </si>
  <si>
    <t>23/02/2025</t>
  </si>
  <si>
    <t>Jaze Swim</t>
  </si>
  <si>
    <t>2520š0601</t>
  </si>
  <si>
    <t>25304196,25305456</t>
  </si>
  <si>
    <t xml:space="preserve">Zmluva č.110/TOP TÍM SR/Hrnčárová/2025-Refundácia nákladov súvisiacich s účelom rozvoja športovcov zaradených do zoznamu športovcov Top tímu a podpory národného športového projektu: náklady športovca na vitamíny a výživové doplnky </t>
  </si>
  <si>
    <t>36293296</t>
  </si>
  <si>
    <t>KOMPAVA spol. s r. o.</t>
  </si>
  <si>
    <t>2520š0602</t>
  </si>
  <si>
    <t>42972025</t>
  </si>
  <si>
    <t>31633293</t>
  </si>
  <si>
    <t>ESSENTIA, s.r.o.</t>
  </si>
  <si>
    <t>2520š0603</t>
  </si>
  <si>
    <t>131362</t>
  </si>
  <si>
    <t xml:space="preserve">Zmluva č.110/TOP TÍM SR/Hrnčárová/2025-Refundácia nákladov súvisiacich s účelom rozvoja športovcov zaradených do zoznamu športovcov Top tímu a podpory národného športového projektu: náklady športovca na tyzio a masáže </t>
  </si>
  <si>
    <t>Tenerife Top Training</t>
  </si>
  <si>
    <t>2520š0604</t>
  </si>
  <si>
    <t>JC-F0113315</t>
  </si>
  <si>
    <t>Zmluva č.110/TOP TÍM SR/Hrnčárová/2025-Refundácia nákladov súvisiacich s účelom rozvoja športovcov zaradených do zoznamu športovcov Top tímu a podpory národného športového projektu: náklady športovca na predĺženie ubytovania počas sústredenia na Tenerife /ESP/ v termíne 24.03.-02.04.2025</t>
  </si>
  <si>
    <t>Turistica Konrad s.l.</t>
  </si>
  <si>
    <t>2520š0605</t>
  </si>
  <si>
    <t>2500075</t>
  </si>
  <si>
    <t>Zmluva č.110/TOP TÍM SR/Hrnčárová/2025-Refundácia nákladov súvisiacich s účelom rozvoja športovcov zaradených do zoznamu športovcov Top tímu a podpory národného športového projektu: pobytové náklady športovca počas preteku Orca cup v Bratislave v termíne 02.-04.05.2025</t>
  </si>
  <si>
    <t>45471355</t>
  </si>
  <si>
    <t>HOTEL BLUE s. r. o.</t>
  </si>
  <si>
    <t>2520š0606</t>
  </si>
  <si>
    <t>18</t>
  </si>
  <si>
    <t>Zmluva č.110/TOP TÍM SR/Hrnčárová/2025-Refundácia nákladov súvisiacich s účelom rozvoja športovcov zaradených do zoznamu športovcov Top tímu a podpory národného športového projektu: náklady športovca na stravu počas preteku Orca cup v Bratislave v termíne 02.-04.05.2025</t>
  </si>
  <si>
    <t>44831854</t>
  </si>
  <si>
    <t>M-Gastro s.r.o.</t>
  </si>
  <si>
    <t>2520š0609</t>
  </si>
  <si>
    <t>U1Y4RX</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</si>
  <si>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</si>
  <si>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 xml:space="preserve">Aiside Busines Park </t>
  </si>
  <si>
    <t>Ryanair Ltd.</t>
  </si>
  <si>
    <t>2520š0610</t>
  </si>
  <si>
    <t>DWAM-27857928</t>
  </si>
  <si>
    <t>Zmluva č.112 TOP TÍM SR/Košťál/2025- Refundácia nákladov súvisiacich s účelom rozvoja športovcov zaradených do zoznamu športovcov Top tímu a podpory národného športového projektu: cestovné náklady športovca počas sústredenia na Tenerife (ESP/ v termíne 27.03.-09.04.2025</t>
  </si>
  <si>
    <t>Wizz Air Malta Limited</t>
  </si>
  <si>
    <t>2520š0611</t>
  </si>
  <si>
    <t>25200611</t>
  </si>
  <si>
    <t>2520š0612</t>
  </si>
  <si>
    <t>2/2025</t>
  </si>
  <si>
    <t>Zmluva č.112 TOP TÍM SR/Košťál/2025- Refundácia nákladov súvisiacich s účelom rozvoja športovcov zaradených do zoznamu športovcov Top tímu a podpory národného športového projektu: náklady športovca na fyzio počas sústredenia na Tenerife (ESP/ v termíne 27.03.-09.04.2025</t>
  </si>
  <si>
    <t>43326722</t>
  </si>
  <si>
    <t>Veronika Gemovová</t>
  </si>
  <si>
    <t>2520š0613</t>
  </si>
  <si>
    <t>06/2025</t>
  </si>
  <si>
    <t xml:space="preserve">Zmluva č.112 TOP TÍM SR/Košťál/2025- Refundácia nákladov súvisiacich s účelom rozvoja športovcov zaradených do zoznamu športovcov Top tímu a podpory národného športového projektu: náklady športovca na kondičnú prípravu v mes. 01-04/2025 </t>
  </si>
  <si>
    <t>37759124</t>
  </si>
  <si>
    <t>Mgr. Róbert Bereš - SPORT CONDITION</t>
  </si>
  <si>
    <t>2520š0614</t>
  </si>
  <si>
    <t>2025000426</t>
  </si>
  <si>
    <t>Zmluva č.112 TOP TÍM SR/Košťál/2025- Refundácia nákladov súvisiacich s účelom rozvoja športovcov zaradených do zoznamu športovcov Top tímu a podpory národného športového projektu: pobytové náklady športovca počas preteku VC Pardubice 2025 v termíne 25.-27.04.2025 - čiastočne</t>
  </si>
  <si>
    <t>61251798</t>
  </si>
  <si>
    <t>Interhotel Labe - F s.r.o.</t>
  </si>
  <si>
    <t>2520š0615</t>
  </si>
  <si>
    <t>248</t>
  </si>
  <si>
    <t xml:space="preserve">Zmluva č.112 TOP TÍM SR/Košťál/2025- Refundácia nákladov súvisiacich s účelom rozvoja športovcov zaradených do zoznamu športovcov Top tímu a podpory národného športového projektu: náklady športovca na stravu počas preteku VC Pardubice 2025 v termíne 25.-27.04.2025 </t>
  </si>
  <si>
    <t>28903277</t>
  </si>
  <si>
    <t>Gourmand CZ s.r.o.</t>
  </si>
  <si>
    <t>2520š0616</t>
  </si>
  <si>
    <t>107930</t>
  </si>
  <si>
    <t>Zmluva č.112 TOP TÍM SR/Košťál/2025- Refundácia nákladov súvisiacich s účelom rozvoja športovcov zaradených do zoznamu športovcov Top tímu a podpory národného športového projektu: náklady športovca na stravu počas preteku VC Pardubice 2025 v termíne 25.-27.04.2025</t>
  </si>
  <si>
    <t>05110912</t>
  </si>
  <si>
    <t>Food Service &amp; Promotion s.r.o.</t>
  </si>
  <si>
    <t>2520š0617</t>
  </si>
  <si>
    <t>25200617</t>
  </si>
  <si>
    <t xml:space="preserve">Zmluva č.112 TOP TÍM SR/Košťál/2025- Refundácia nákladov súvisiacich s účelom rozvoja športovcov zaradených do zoznamu športovcov Top tímu a podpory národného športového projektu: cestovné náklady športovca  počas preteku VC Pardubice 2025 v termíne 25.-27.04.2025 </t>
  </si>
  <si>
    <t>25FA40436</t>
  </si>
  <si>
    <t>1MB/2025</t>
  </si>
  <si>
    <t>Zmluva č.109/TOP TÍM SR/Bernáthová/2025 náklady súvisiace s účelom rozvoja športovcov zaradených do zoznamu športovcov Top tímu a podpory národného športového projektu: náklady športovca na služby fyzioterapeuta v mes. 01-04/2025</t>
  </si>
  <si>
    <t>46871420</t>
  </si>
  <si>
    <t>Blanár Ján Mgr.</t>
  </si>
  <si>
    <t>d - Krajčovičová Lea</t>
  </si>
  <si>
    <t>25FA40437</t>
  </si>
  <si>
    <t>1LK/2025</t>
  </si>
  <si>
    <t>Zmluva č.115/TOP TÍM SR/Krajčovičová/2025 náklady súvisiace s účelom rozvoja športovcov zaradených do zoznamu športovcov Top tímu a podpory národného športového projektu: náklady športovca na služby fyzioterapeuta v mes. 01-04/2025</t>
  </si>
  <si>
    <t>d - Potocká Tamara</t>
  </si>
  <si>
    <t>25FA40450</t>
  </si>
  <si>
    <t>250100032</t>
  </si>
  <si>
    <t>Zmluva č.117/TOP TÍM SR/Potocká/2025- Refundácia nákladov súvisiacich s účelom rozvoja športovcov zaradených do zoznamu športovcov Top tímu a podpory národného športového projektu: cestovné sparinga počas sústredenia Lloret de Mar (ESP) v termíne 23.1.-2.2.2025 - konečný dodávateľ: ETN Slovakiáa s.r.o.</t>
  </si>
  <si>
    <t>42272581</t>
  </si>
  <si>
    <t>Plavecký Klub Azeta, o. z.</t>
  </si>
  <si>
    <t>Zmluva č.117/TOP TÍM SR/Potocká/2025- Refundácia nákladov súvisiacich s účelom rozvoja športovcov zaradených do zoznamu športovcov Top tímu a podpory národného športového projektu: pobytové náklady sparinga počas sústredenia Lloret de Mar (ESP) v termíne 23.1.-2.2.2025 - konečný dodávateľ: Iberia Sports Camps SL;</t>
  </si>
  <si>
    <t>Zmluva č.117/TOP TÍM SR/Potocká/2025- Refundácia nákladov súvisiacich s účelom rozvoja športovcov zaradených do zoznamu športovcov Top tímu a podpory národného športového projektu: pobytové náklady+bazén športovca+RT  počas sústredenia na Kréte /GRE/ v termíne 5.-16.5.2025 - konečný dodávateľ: Sunny Escape Limited;</t>
  </si>
  <si>
    <t>Zmluva č.117/TOP TÍM SR/Potocká/2025- Refundácia nákladov súvisiacich s účelom rozvoja športovcov zaradených do zoznamu športovcov Top tímu a podpory národného športového projektu: cestovné športovca+RT  počas sústredenia na Kréte /GRE/ v termíne 5.-16.5.2025 - konečný dodávateľ: Ryanair;</t>
  </si>
  <si>
    <t>Zmluva č.117/TOP TÍM SR/Potocká/2025- Refundácia nákladov súvisiacich s účelom rozvoja športovcov zaradených do zoznamu športovcov Top tímu a podpory národného športového projektu:služby fyzio počas sústredenia na Kréte /GRE/ v termíne 5.-16.5.2025 - konečný dodávateľ: Mgr. Ján Blanár;</t>
  </si>
  <si>
    <t>Zmluva č.117/TOP TÍM SR/Potocká/2025- Refundácia nákladov súvisiacich s účelom rozvoja športovcov zaradených do zoznamu športovcov Top tímu a podpory národného športového projektu: náklady športovca na materiálne zabezpečenie tréningovej prípravy - laktátové prúžky - konečný dodávateľ: Bio G;</t>
  </si>
  <si>
    <t>25FA40451</t>
  </si>
  <si>
    <t>250100034</t>
  </si>
  <si>
    <t>Zmluva č.117/TOP TÍM SR/Potocká/2025- Refundácia nákladov súvisiacich s účelom rozvoja športovcov zaradených do zoznamu športovcov Top tímu a podpory národného športového projektu: pobytové náklady člena RT počas preteku AP Race London International /GBP/ v termíne 24.-27.4.2025 - konečný dodávateľ: Travelodge London Stratford;</t>
  </si>
  <si>
    <t>Zmluva č.117/TOP TÍM SR/Potocká/2025- Refundácia nákladov súvisiacich s účelom rozvoja športovcov zaradených do zoznamu športovcov Top tímu a podpory národného športového projektu:  náklady na akreditáciu člena RT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</si>
  <si>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štartovné počas preteku AP Race London International /GBP/ v termíne 24.-27.4.2025 - konečný dodávateľ: Swimming Events;</t>
  </si>
  <si>
    <t>Zmluva č.117/TOP TÍM SR/Potocká/2025- Refundácia nákladov súvisiacich s účelom rozvoja športovcov zaradených do zoznamu športovcov Top tímu a podpory národného športového projektu:  cestovné počas preteku AP Race London International /GBP/ v termíne 24.-27.4.2025 - konečný dodávateľ: Uber;</t>
  </si>
  <si>
    <t>25FA40470</t>
  </si>
  <si>
    <t>5020252003</t>
  </si>
  <si>
    <t>Zmluva č.109/TOP TÍM SR/Bernáthová/ 2025 - náklady súvisiace s účelom rozvoja športovcov zaradených do zoznamu športovcov Top tímu a podpory národného športového projektu:  náklady športovca na prenájom športoviska -  bazéna v mes. 05/2025;</t>
  </si>
  <si>
    <t>46640134</t>
  </si>
  <si>
    <t>X-BIONIC SPHERE a.s.</t>
  </si>
  <si>
    <t>d - Strapeková Žofia</t>
  </si>
  <si>
    <t>Zmluva č.115/TOP TÍM SR/Krajčovičová / 2025 - náklady súvisiace s účelom rozvoja športovcov zaradených do zoznamu športovcov Top tímu a podpory národného športového projektu:  náklady športovca na prenájom športoviska -  bazéna v mes. 05/2025</t>
  </si>
  <si>
    <t>Zmluva č.113/TOP TÍM SR/Strapeková/ 2025 - náklady súvisiace s účelom rozvoja športovcov zaradených do zoznamu športovcov Top tímu a podpory národného športového projektu:  náklady športovca na prenájom športoviska -  bazéna v mes. 05/2025</t>
  </si>
  <si>
    <t>25FA40489</t>
  </si>
  <si>
    <t>250100042</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</si>
  <si>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X-Bionic Sphere a.s.</t>
  </si>
  <si>
    <t>Zmluva č.117/TOP TÍM SR/Potocká/2025- Refundácia nákladov súvisiacich s účelom rozvoja športovcov zaradených do zoznamu športovcov Top tímu a podpory národného športového projektu: náklady 1 športovca na prenájom bazéna v mesiacoch 01,04,05 - konečný dodávateľ: Bratislavský samosprávny kraj;</t>
  </si>
  <si>
    <t>d - Nagy Richard</t>
  </si>
  <si>
    <t>2520š0755</t>
  </si>
  <si>
    <t>1052485429842</t>
  </si>
  <si>
    <t>Zmluva č.106/TOP TÍM/Nagy/2025- Refundácia nákladov súvisiacich s účelom rozvoja športovcov zaradených do zoznamu športovcov Top tímu a podpory národného športového projektu: cestovné počas preteku Zirk Swim Cup Tartu (EST) v termíne 15.-16.02.2025</t>
  </si>
  <si>
    <t>Finnair</t>
  </si>
  <si>
    <t>2520š0756</t>
  </si>
  <si>
    <t>2202218262530</t>
  </si>
  <si>
    <t xml:space="preserve">Zmluva č.106/TOP TÍM/Nagy/2025- Refundácia nákladov súvisiacich s účelom rozvoja športovcov zaradených do zoznamu športovcov Top tímu a podpory národného športového projektu: cestovné počas preteku Zirk Swim Cup Tartu (EST) v termíne 15.-16.02.2025 </t>
  </si>
  <si>
    <t>Lufthansa</t>
  </si>
  <si>
    <t>2520š0757</t>
  </si>
  <si>
    <t>250205969467</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</si>
  <si>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</si>
  <si>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Slovak Lines Express, a. s.</t>
  </si>
  <si>
    <t>2520š0758</t>
  </si>
  <si>
    <t>10003261452-3182296</t>
  </si>
  <si>
    <t xml:space="preserve">Zmluva č.106/TOP TÍM/Nagy/2025- Refundácia nákladov súvisiacich s účelom rozvoja športovcov zaradených do zoznamu športovcov Top tímu a podpory národného športového projektu: náklady športovca na vitamíny a výživové doplnky; </t>
  </si>
  <si>
    <t>GymBeam s.r.o.</t>
  </si>
  <si>
    <t xml:space="preserve">Zmluva č.106/TOP TÍM/Nagy/2025- Refundácia nákladov súvisiacich s účelom rozvoja športovcov zaradených do zoznamu športovcov Top tímu a podpory národného športového projektu: náklady športovca na vitamíny a výživové doplnky </t>
  </si>
  <si>
    <t>2520š0759</t>
  </si>
  <si>
    <t>ELZIVI 5 feb 2025</t>
  </si>
  <si>
    <t>Ryanair</t>
  </si>
  <si>
    <t>2520š0760</t>
  </si>
  <si>
    <t>250219747099,250212893767</t>
  </si>
  <si>
    <t>2520š0761</t>
  </si>
  <si>
    <t>134813-25LV5</t>
  </si>
  <si>
    <t>Zmluva č.106/TOP TÍM/Nagy/2025- Refundácia nákladov súvisiacich s účelom rozvoja športovcov zaradených do zoznamu športovcov Top tímu a podpory národného športového projektu: náklady športovca na vstup na bazén preteku Zirk Swim Cup Tartu (EST/ v termíne 15.-16.02.2025</t>
  </si>
  <si>
    <t>Tartu Veekeskus OU</t>
  </si>
  <si>
    <t>2520š0762</t>
  </si>
  <si>
    <t>LJIDTB 17 mar 2025</t>
  </si>
  <si>
    <t>Zmluva č.106/TOP TÍM/Nagy/2025- Refundácia nákladov súvisiacich s účelom rozvoja športovcov zaradených do zoznamu športovcov Top tímu a podpory národného športového projektu: cestovné náklady športovca počas preteku Edinburgh International /GBP/ v termíne 14.-16.03.2025</t>
  </si>
  <si>
    <t>2520š0763</t>
  </si>
  <si>
    <t>24066,25039</t>
  </si>
  <si>
    <t>Airlink Express</t>
  </si>
  <si>
    <t>2520š0764</t>
  </si>
  <si>
    <t>000207</t>
  </si>
  <si>
    <t>Zmluva č.106/TOP TÍM/Nagy/2025- Refundácia nákladov súvisiacich s účelom rozvoja športovcov zaradených do zoznamu športovcov Top tímu a podpory národného športového projektu:  náklady športovca na materiálne zabezpečenie športovej prípravy - plavecké pomôcky;</t>
  </si>
  <si>
    <t>Flagman group, s. r. o.</t>
  </si>
  <si>
    <t>2520š0852</t>
  </si>
  <si>
    <t>026</t>
  </si>
  <si>
    <t>Zmluva č.117/TOP TÍM SR/Potocká/2025- Refundácia nákladov súvisiacich s účelom rozvoja športovcov zaradených do zoznamu športovcov Top tímu a podpory národného športového projektu: štartovné počas preteku Zirk Swim Cup Tartu (EST) v termíne 15.-16.02.2025;</t>
  </si>
  <si>
    <t>Krizor OU</t>
  </si>
  <si>
    <t>2520š0853</t>
  </si>
  <si>
    <t>1956,588683,4381,599037,2045,614</t>
  </si>
  <si>
    <t>Zmluva č.117/TOP TÍM SR/Potocká/2025- Refundácia nákladov súvisiacich s účelom rozvoja športovcov zaradených do zoznamu športovcov Top tímu a podpory národného športového projektu: strava športovca počas preteku Zirk Swim Cup Tartu (EST) v termíne 15.-16.02.2025;</t>
  </si>
  <si>
    <t>Wolt</t>
  </si>
  <si>
    <t>2520š0854</t>
  </si>
  <si>
    <t>250307815399</t>
  </si>
  <si>
    <t>Zmluva č.117/TOP TÍM SR/Potocká/2025- Refundácia nákladov súvisiacich s účelom rozvoja športovcov zaradených do zoznamu športovcov Top tímu a podpory národného športového projektu: cestovné náklady športovca počas preteku Edinburgh International /GBP/ v termíne 14.-16.03.2025;</t>
  </si>
  <si>
    <t>2520š0855</t>
  </si>
  <si>
    <t>25200855</t>
  </si>
  <si>
    <t>Zmluva č.112 TOP TÍM SR/Košťál/2025- Refundácia nákladov súvisiacich s účelom rozvoja športovcov zaradených do zoznamu športovcov Top tímu a podpory národného športového projektu: náklady športovca na štartovné počas preteku VC Pardubice 2025 /CYE/ v termíne 25.-27.04.2025;</t>
  </si>
  <si>
    <t>Sport Club plavecký areál Pardubice, z.s.</t>
  </si>
  <si>
    <t>2520š0857</t>
  </si>
  <si>
    <t>3178</t>
  </si>
  <si>
    <t>Zmluva č.117/TOP TÍM SR/Potocká/2025- Refundácia nákladov súvisiacich s účelom rozvoja športovcov zaradených do zoznamu športovcov Top tímu a podpory národného športového projektu: náklady športovca na vitamíny a výživové doplnky;</t>
  </si>
  <si>
    <t>Kaufland SR,v.o.s.Bratislava</t>
  </si>
  <si>
    <t>2520š0746</t>
  </si>
  <si>
    <t>025</t>
  </si>
  <si>
    <t>Zmluva č.106/TOP TÍM/Nagy/2025- Refundácia nákladov súvisiacich s účelom rozvoja športovcov zaradených do zoznamu športovcov Top tímu a podpory národného športového projektu: pobytové náklady a štartovné počas preteku Zirk Swim Cup Tartu (EST/ v termíne 15.-16.2.2025</t>
  </si>
  <si>
    <t>2520š0747</t>
  </si>
  <si>
    <t>2501695632</t>
  </si>
  <si>
    <t>Zmluva č.106/TOP TÍM/Nagy/2025- Refundácia nákladov súvisiacich s účelom rozvoja športovcov zaradených do zoznamu športovcov Top tímu a podpory národného športového projektu:  náklady športovca na materiálne zabezpečenie športovej prípravy - športová obuv;</t>
  </si>
  <si>
    <t>Topforsport s.r.o.</t>
  </si>
  <si>
    <t>2520š0748</t>
  </si>
  <si>
    <t>250100025</t>
  </si>
  <si>
    <t>Zmluva č.106/TOP TÍM/Nagy/2025- Refundácia nákladov súvisiacich s účelom rozvoja športovcov zaradených do zoznamu športovcov Top tímu a podpory národného športového projektu: pobytové náklady a štartovné  počas preteku Edinburgh Internation /GBP/ v termíne 14.-16.3.2025</t>
  </si>
  <si>
    <t>2520š0749</t>
  </si>
  <si>
    <t>250100027</t>
  </si>
  <si>
    <t>Zmluva č.106/TOP TÍM/Nagy/2025- Refundácia nákladov súvisiacich s účelom rozvoja športovcov zaradených do zoznamu športovcov Top tímu a podpory národného športového projektu: štartovné počas preteku Orca Cup v Bratislave v termíne 02.-04.05. 2025</t>
  </si>
  <si>
    <t>2520š0750</t>
  </si>
  <si>
    <t>250100029</t>
  </si>
  <si>
    <t>Zmluva č.106/TOP TÍM/Nagy/2025- Refundácia nákladov súvisiacich s účelom rozvoja športovcov zaradených do zoznamu športovcov Top tímu a podpory národného športového projektu: pobytové náklady a cestovné počas sústredenia na Kréte (GRE) v termíne 05.-16.05.2025;</t>
  </si>
  <si>
    <t>2520š0751</t>
  </si>
  <si>
    <t>9400080</t>
  </si>
  <si>
    <t>Zmluva č.106/TOP TÍM/Nagy/2025- Refundácia nákladov súvisiacich s účelom rozvoja športovcov zaradených do zoznamu športovcov Top tímu a podpory národného športového projektu: cestovné športovca počas sústredenia Lloret de Mar (ESP) v termíne 23.-31.01.2025;</t>
  </si>
  <si>
    <t>Moventis</t>
  </si>
  <si>
    <t>2520š0752</t>
  </si>
  <si>
    <t>C20250000065547</t>
  </si>
  <si>
    <t>Zmluva č.106/TOP TÍM/Nagy/2025- Refundácia nákladov súvisiacich s účelom rozvoja športovcov zaradených do zoznamu športovcov Top tímu a podpory národného športového projektu: cestovné športovca počas sústredenia v Shefielde (GBP) v termíne 01.-05.02.2025;</t>
  </si>
  <si>
    <t xml:space="preserve"> Vueling Airlines SA</t>
  </si>
  <si>
    <t>2520š0753</t>
  </si>
  <si>
    <t>550899574006,940379161354</t>
  </si>
  <si>
    <t xml:space="preserve"> Trainline Group</t>
  </si>
  <si>
    <t>2520š0754</t>
  </si>
  <si>
    <t>7586</t>
  </si>
  <si>
    <t>Zmluva č.106/TOP TÍM/Nagy/2025- Refundácia nákladov súvisiacich s účelom rozvoja športovcov zaradených do zoznamu športovcov Top tímu a podpory národného športového projektu: pobytové náklady športovca počas sústredenia v Shefielde (GBP) v termíne 01.-05.02.2025;</t>
  </si>
  <si>
    <t>Ibis Sheffield City</t>
  </si>
  <si>
    <t>2520š0765</t>
  </si>
  <si>
    <t>25040601013</t>
  </si>
  <si>
    <t>Zmluva č.106/TOP TÍM/Nagy/2025- Refundácia nákladov súvisiacich s účelom rozvoja športovcov zaradených do zoznamu športovcov Top tímu a podpory národného športového projektu: náklady športovca na vitamíny a výživové doplnky;</t>
  </si>
  <si>
    <t>2520š0766</t>
  </si>
  <si>
    <t>5206</t>
  </si>
  <si>
    <t>M.Malmsten AB</t>
  </si>
  <si>
    <t>2520š0767</t>
  </si>
  <si>
    <t>250307772083</t>
  </si>
  <si>
    <t>2520š0845</t>
  </si>
  <si>
    <t>624809008392,838444678420</t>
  </si>
  <si>
    <t>2520š0846</t>
  </si>
  <si>
    <t>4460</t>
  </si>
  <si>
    <t>Zmluva č.117/TOP TÍM SR/Potocká/2025- Refundácia nákladov súvisiacich s účelom rozvoja športovcov zaradených do zoznamu športovcov Top tímu a podpory národného športového projektu: náklady športovca na materiálne zabezpečenie tréningovej prípravy  - plavky;</t>
  </si>
  <si>
    <t>2520š0847</t>
  </si>
  <si>
    <t>10003084369</t>
  </si>
  <si>
    <t>2520š0848</t>
  </si>
  <si>
    <t>1052485462615</t>
  </si>
  <si>
    <t>Zmluva č.117/TOP TÍM SR/Potocká/2025- Refundácia nákladov súvisiacich s účelom rozvoja športovcov zaradených do zoznamu športovcov Top tímu a podpory národného športového projektu: cestovné náklady športovca počas preteku Zirk Swim Cup Tartu /EST/ v termíne 15.-16.02.2025;</t>
  </si>
  <si>
    <t>2520š0849</t>
  </si>
  <si>
    <t>1040-344-647</t>
  </si>
  <si>
    <t>Zmluva č.117/TOP TÍM SR/Potocká/2025- Refundácia nákladov súvisiacich s účelom rozvoja športovcov zaradených do zoznamu športovcov Top tímu a podpory národného športového projektu: cestovné náklady športovca počas preteku Zirk Swim Cup Tartu v termíne 15.-16.02.2025;</t>
  </si>
  <si>
    <t>Mytrip</t>
  </si>
  <si>
    <t>2520š0850</t>
  </si>
  <si>
    <t>250212780359</t>
  </si>
  <si>
    <t>2520š0851</t>
  </si>
  <si>
    <t>250217696128</t>
  </si>
  <si>
    <t>LUX Express Estonia AS</t>
  </si>
  <si>
    <t>d - štafeta - plávanie</t>
  </si>
  <si>
    <t>25FA40619</t>
  </si>
  <si>
    <t>250100049</t>
  </si>
  <si>
    <t>prenájom dráh-príprava na MEJ a MEU v mesiaci jún 2025</t>
  </si>
  <si>
    <t>25FA40564</t>
  </si>
  <si>
    <t>5020252302</t>
  </si>
  <si>
    <t>Zmluva č.109/TOP TÍM SR/Bernáthová/2025 -náklady súvisiace s účelom rozvoja športovcov zaradených do zoznamu športovcov Top tímu a podpory národného športového projektu; náklady na prenájom športoviska - bazénu v mes. 06/2025 /1 športovec/ - konečný dodávateľ: X-Bionic Sphere a.s.</t>
  </si>
  <si>
    <t>25FA40621</t>
  </si>
  <si>
    <t>250100045</t>
  </si>
  <si>
    <t>Zmluva č.106/TOP TÍM/Nagy/2025: Refundácia nákladov súvisiacich s účelom rozvoja športovcov zaradených do zoznamu športovcov Top tímu a podpory národného športového projektu: cestovné športovca počas sústredenia v Shefielde (GBP) v termíne 01-05.02.2025 -  konečný dodávateľ: Trainline Group;</t>
  </si>
  <si>
    <t xml:space="preserve">Zmluva č.106/TOP TÍM/Nagy/2025: Refundácia nákladov súvisiacich s účelom rozvoja športovcov zaradených do zoznamu športovcov Top tímu a podpory národného športového projektu: náklady športovca na prenájom športoviska - bazénu v mes. 03-05/2025 - konečný dodávateľ: Správa telovýchovných a rekreačných zariadení hlavného mesta SR Bratislavy;
</t>
  </si>
  <si>
    <t xml:space="preserve">Zmluva č.106/TOP TÍM/Nagy/2025: Refundácia nákladov súvisiacich s účelom rozvoja športovcov zaradených do zoznamu športovcov Top tímu a podpory národného športového projektu: náklady športovca na prenájom športoviska - bazénu v mes. 02/2025 - konečný dodávateľ: X-bionic sphere a.s.;
</t>
  </si>
  <si>
    <t>Zmluva č.106/TOP TÍM/Nagy/2025: Refundácia nákladov súvisiacich s účelom rozvoja športovcov zaradených do zoznamu športovcov Top tímu a podpory národného športového projektu: náklady športovca na prenájom športoviska - bazénu v mes. 02/2025 - konečný dodávateľ: Bratislavský samosprávny kraj;</t>
  </si>
  <si>
    <t>Zmluva č.106/TOP TÍM/Nagy/2025: Refundácia nákladov súvisiacich s účelom rozvoja športovcov zaradených do zoznamu športovcov Top tímu a podpory národného športového projektu: náklady športovca na prenájom športoviska - bazénu v mes. 04/2025 - konečný dodávateľ: Bratislavský samosprávny kraj;</t>
  </si>
  <si>
    <t>Zmluva č.106/TOP TÍM/Nagy/2025: Refundácia nákladov súvisiacich s účelom rozvoja športovcov zaradených do zoznamu športovcov Top tímu a podpory národného športového projektu: náklady športovca na prenájom športoviska - bazénu v mes. 05/2025 - konečný dodávateľ: Bratislavský samosprávny kraj;</t>
  </si>
  <si>
    <t>Zmluva č.106/TOP TÍM/Nagy/2025: Refundácia nákladov súvisiacich s účelom rozvoja športovcov zaradených do zoznamu športovcov Top tímu a podpory národného športového projektu: mzda za 01/2025 - konečný dodávateľ: Tomáš Trešl;</t>
  </si>
  <si>
    <t>Zmluva č.106/TOP TÍM/Nagy/2025: Refundácia nákladov súvisiacich s účelom rozvoja športovcov zaradených do zoznamu športovcov Top tímu a podpory národného športového projektu: mzda za 02/2025 - konečný dodávateľ: Tomáš Trešl;</t>
  </si>
  <si>
    <t>Zmluva č.106/TOP TÍM/Nagy/2025: Refundácia nákladov súvisiacich s účelom rozvoja športovcov zaradených do zoznamu športovcov Top tímu a podpory národného športového projektu: mzda za 03/2025 - konečný dodávateľ: Tomáš Trešl;</t>
  </si>
  <si>
    <t>Zmluva č.106/TOP TÍM/Nagy/2025: Refundácia nákladov súvisiacich s účelom rozvoja športovcov zaradených do zoznamu športovcov Top tímu a podpory národného športového projektu: mzda za 04/2025 - konečný dodávateľ: Tomáš Trešl;</t>
  </si>
  <si>
    <t>25FA40627</t>
  </si>
  <si>
    <t>250100048</t>
  </si>
  <si>
    <t xml:space="preserve">Zmluva č.117/TOP TÍM SR/Potocká/2025- Refundácia nákladov súvisiacich s účelom rozvoja športovcov zaradených do zoznamu športovcov Top tímu a podpory národného športového projektu: náklady športovca na prenájom športoviska - bazénu v mes. 06/2025 čiastočne - konečný dodávateľ: Správa telovýchovných a rekreačných zariadení hlavného mesta SR Bratislavy; </t>
  </si>
  <si>
    <t xml:space="preserve">Zmluva č.117/TOP TÍM SR/Potocká/2025- Refundácia nákladov súvisiacich s účelom rozvoja športovcov zaradených do zoznamu športovcov Top tímu a podpory národného športového projektu:náklady športovca na prenájom športoviska - bazénu v mes. 06/2025 čiastočne  - konečný dodávateľ: X-bionic sphere a.s.; </t>
  </si>
  <si>
    <t>2520š1086</t>
  </si>
  <si>
    <t>2500106</t>
  </si>
  <si>
    <t>Zmluva č.110/TOP TÍM SR/Hrnčárová/2025-Refundácia nákladov súvisiacich s účelom rozvoja športovcov zaradených do zoznamu športovcov Top tímu a podpory národného športového projektu: náklady športovca na ubytovanie počas preteku MSR open a juniorov v Bratislave v termíne 13.-15.6.2025;</t>
  </si>
  <si>
    <t>2520š1087</t>
  </si>
  <si>
    <t>15</t>
  </si>
  <si>
    <t>Zmluva č.110/TOP TÍM SR/Hrnčárová/2025-Refundácia nákladov súvisiacich s účelom rozvoja športovcov zaradených do zoznamu športovcov Top tímu a podpory národného športového projektu: náklady športovca na stravu počas preteku MSR open a juniorov v Bratislave v termíne 13.-15.06.2025;</t>
  </si>
  <si>
    <t>Sport Pub u Belasých - M-GASTRO s.r.o.</t>
  </si>
  <si>
    <t>2520š1088</t>
  </si>
  <si>
    <t>20250022</t>
  </si>
  <si>
    <t>Zmluva č.110/TOP TÍM SR/Hrnčárová/2025-Refundácia nákladov súvisiacich s účelom rozvoja športovcov zaradených do zoznamu športovcov Top tímu a podpory národného športového projektu: náklady športovca na regeneráciu a masáže počas roka 2025;</t>
  </si>
  <si>
    <t>52322114</t>
  </si>
  <si>
    <t>Richard Šomodský - KING MASSAGE</t>
  </si>
  <si>
    <t>2520š1089</t>
  </si>
  <si>
    <t>250506</t>
  </si>
  <si>
    <t>Zmluva č.110/TOP TÍM SR/Hrnčárová/2025-Refundácia nákladov súvisiacich s účelom rozvoja športovcov zaradených do zoznamu športovcov Top tímu a podpory národného športového projektu: náklady športovca na kondičnú prípravu v mes. 05-06/2025;</t>
  </si>
  <si>
    <t>2520š1090</t>
  </si>
  <si>
    <t>20250204,20250264</t>
  </si>
  <si>
    <t>Zmluva č.110/TOP TÍM SR/Hrnčárová/2025-Refundácia nákladov súvisiacich s účelom rozvoja športovcov zaradených do zoznamu športovcov Top tímu a podpory národného športového projektu: náklady športovca na fyzio v mes. 06/2025;</t>
  </si>
  <si>
    <t>Zmluva č.110/TOP TÍM SR/Hrnčárová/2025-Refundácia nákladov súvisiacich s účelom rozvoja športovcov zaradených do zoznamu športovcov Top tímu a podpory národného športového projektu: náklady športovca na fyzio v mes. 04/2025;</t>
  </si>
  <si>
    <t>2520š1091</t>
  </si>
  <si>
    <t>2054</t>
  </si>
  <si>
    <t>Zmluva č.110/TOP TÍM SR/Hrnčárová/2025-Refundácia nákladov súvisiacich s účelom rozvoja športovcov zaradených do zoznamu športovcov Top tímu a podpory národného športového projektu: náklady športovca na prenájom športoviska - bazénu počas preteku VC Slovenska v termíne 23.-25.5.2025;</t>
  </si>
  <si>
    <t>2520š1092</t>
  </si>
  <si>
    <t>137549</t>
  </si>
  <si>
    <t>Zmluva č.110/TOP TÍM SR/Hrnčárová/2025-Refundácia nákladov súvisiacich s účelom rozvoja športovcov zaradených do zoznamu športovcov Top tímu a podpory národného športového projektu: náklady športovca na materiálne zabezpečenie tréningovej prípravy - športové oblečenie;</t>
  </si>
  <si>
    <t>36787507</t>
  </si>
  <si>
    <t>LPP Slovakia, s.r.o.</t>
  </si>
  <si>
    <t>2520š1093</t>
  </si>
  <si>
    <t>482/95</t>
  </si>
  <si>
    <t>Zmluva č.110/TOP TÍM SR/Hrnčárová/2025-Refundácia nákladov súvisiacich s účelom rozvoja športovcov zaradených do zoznamu športovcov Top tímu a podpory národného športového projektu: náklady športovca na vitamíny a výživové doplnky;</t>
  </si>
  <si>
    <t>53099109</t>
  </si>
  <si>
    <t>REKK SK s. r. o.</t>
  </si>
  <si>
    <t>2520š1094</t>
  </si>
  <si>
    <t>502549580</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</si>
  <si>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plavecké pomôcky;</t>
  </si>
  <si>
    <t>2520š1095</t>
  </si>
  <si>
    <t>02947</t>
  </si>
  <si>
    <t>36718271</t>
  </si>
  <si>
    <t>H &amp; M Hennes &amp; Mauritz SK s.r.o.</t>
  </si>
  <si>
    <t>2520š1096</t>
  </si>
  <si>
    <t>0146</t>
  </si>
  <si>
    <t>Zmluva č.110/TOP TÍM SR/Hrnčárová/2025-Refundácia nákladov súvisiacich s účelom rozvoja športovcov zaradených do zoznamu športovcov Top tímu a podpory národného športového projektu: náklady športovca na materiálne zabezpečenie tréningovej prípravy - plavecké okuliare;</t>
  </si>
  <si>
    <t>36375462</t>
  </si>
  <si>
    <t>AQUA. PRO, spol. s r.o.</t>
  </si>
  <si>
    <t>2520š1097</t>
  </si>
  <si>
    <t>2025002932</t>
  </si>
  <si>
    <t>51274469</t>
  </si>
  <si>
    <t>ALTERGROUP s.r.o.</t>
  </si>
  <si>
    <t>2520š1080</t>
  </si>
  <si>
    <t>200227449</t>
  </si>
  <si>
    <t xml:space="preserve">Zmluva č.116/TOP TÍM SR/Duša/2025- Refundácia nákladov súvisiacich s účelom rozvoja športovcov zaradených do zoznamu športovcov Top tímu a podpory národného športového projektu: náklady športovca na materiálne zabezpečenie tréningovej prípravy - plavky; </t>
  </si>
  <si>
    <t>MIZUNO USA Bolt</t>
  </si>
  <si>
    <t>2520š1106</t>
  </si>
  <si>
    <t>030462</t>
  </si>
  <si>
    <t xml:space="preserve">Zmluva č.112 TOP TÍM SR/Košťál/2025-Refundácia nákladov súvisiacich s účelom rozvoja športovcov zaradených do zoznamu športovcov Top tímu a podpory národného športového projektu: náklady športovca na vitamíny a výživové doplnky; </t>
  </si>
  <si>
    <t>2520š1107</t>
  </si>
  <si>
    <t>1452/10</t>
  </si>
  <si>
    <t>2520š1108</t>
  </si>
  <si>
    <t>10796</t>
  </si>
  <si>
    <t>31393781</t>
  </si>
  <si>
    <t>dm drogerie markt, s.r.o.</t>
  </si>
  <si>
    <t>2520š1109</t>
  </si>
  <si>
    <t>10254301</t>
  </si>
  <si>
    <t>55742785</t>
  </si>
  <si>
    <t>Rogue Brands s. r. o.</t>
  </si>
  <si>
    <t>2520š1110</t>
  </si>
  <si>
    <t>891</t>
  </si>
  <si>
    <t xml:space="preserve">Zmluva č.112 TOP TÍM SR/Košťál/2025-Refundácia nákladov súvisiacich s účelom rozvoja športovcov zaradených do zoznamu športovcov Top tímu a podpory národného športového projektu: náklady športovca na materiálne zabezpečenie tréningovej prípravy - plavecké okuliare; </t>
  </si>
  <si>
    <t>50568892</t>
  </si>
  <si>
    <t>2520š1111</t>
  </si>
  <si>
    <t>0017</t>
  </si>
  <si>
    <t>Zmluva č.112 TOP TÍM SR/Košťál/2025-Refundácia nákladov súvisiacich s účelom rozvoja športovcov zaradených do zoznamu športovcov Top tímu a podpory národného športového projektu: náklady športovca na masáže a regeneráciu;</t>
  </si>
  <si>
    <t>2520š1112</t>
  </si>
  <si>
    <t>202506/00594</t>
  </si>
  <si>
    <t>46459901</t>
  </si>
  <si>
    <t>SKL AGENCY s. r. o.</t>
  </si>
  <si>
    <t>2520š1113</t>
  </si>
  <si>
    <t>611/31,541/24,523/11</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</si>
  <si>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 žabky, sandále;</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</si>
  <si>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 šľapky;</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</si>
  <si>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a plavecké okuliare;</t>
  </si>
  <si>
    <t>2520š1114</t>
  </si>
  <si>
    <t>03729</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</si>
  <si>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t>
  </si>
  <si>
    <t>2520š1115</t>
  </si>
  <si>
    <t>6447</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</si>
  <si>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 nohavice, plavecké okuliare;</t>
  </si>
  <si>
    <t>51887819</t>
  </si>
  <si>
    <t>PPG Group s.r.o.</t>
  </si>
  <si>
    <t>2520š1116</t>
  </si>
  <si>
    <t>,797</t>
  </si>
  <si>
    <t>Zmluva č. 109 TOP TÍM SR/Bernáthová/2025-Refundácia nákladov súvisiacich s účelom rozvoja športovcov zaradených do zoznamu športovcov Top tímu a podpory národného športového projektu: náklady športovca na materiálne zabezpečenie tréningovej prípravy - plavecké pomôcky;</t>
  </si>
  <si>
    <t>116110</t>
  </si>
  <si>
    <t>Zmluva č. 109 TOP TÍM SR/Bernáthová/2025-Refundácia nákladov súvisiacich s účelom rozvoja športovcov zaradených do zoznamu športovcov Top tímu a podpory národného športového projektu: náklady športovca na materiálne zabezpečenie tréningovej prípravy - plavecké okuliare;</t>
  </si>
  <si>
    <t>51426</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</si>
  <si>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športová obuv turistická a bežecká;</t>
  </si>
  <si>
    <t>2520š1117</t>
  </si>
  <si>
    <t>14453</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</si>
  <si>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športové oblečenie - mikina;</t>
  </si>
  <si>
    <t>2520š1118</t>
  </si>
  <si>
    <t>FFSK/00387/25/03/MG02</t>
  </si>
  <si>
    <t>Martes Sport Sp. z.o.o.</t>
  </si>
  <si>
    <t>2520š1119</t>
  </si>
  <si>
    <t>34341202</t>
  </si>
  <si>
    <t>Zmluva č. 109 TOP TÍM SR/Bernáthová/2025-Refundácia nákladov súvisiacich s účelom rozvoja športovcov zaradených do zoznamu športovcov Top tímu a podpory národného športového projektu: náklady športovca na materiálne zabezpečenie tréningovej prípravy - švihadlo;</t>
  </si>
  <si>
    <t>10985301</t>
  </si>
  <si>
    <t>ŠVIHEJ JUMP ROPES s.r.o.</t>
  </si>
  <si>
    <t>2520š1120</t>
  </si>
  <si>
    <t>20250105034</t>
  </si>
  <si>
    <t>Zmluva č. 109 TOP TÍM SR/Bernáthová/2025-Refundácia nákladov súvisiacich s účelom rozvoja športovcov zaradených do zoznamu športovcov Top tímu a podpory národného športového projektu: náklady športovca na materiálne zabezpečenie tréningovej prípravy - ruksak;</t>
  </si>
  <si>
    <t>04522150</t>
  </si>
  <si>
    <t>Vuch s.r.o.</t>
  </si>
  <si>
    <t>25FA40655</t>
  </si>
  <si>
    <t>MK8 70154</t>
  </si>
  <si>
    <t>vyúčtovanie druhej zálohy 25š054 na pobytové náklady pre 13 osôb počas sústredenia pred MS 17-24.7.2025 Bangkog, Thaisko  /spolu: 502,20 eur/</t>
  </si>
  <si>
    <t>a - plavecké športy - bežné transfery</t>
  </si>
  <si>
    <t>25FA40682</t>
  </si>
  <si>
    <t>2025080473</t>
  </si>
  <si>
    <t>WD RED 4TB- výmena disku do sieťového úložiska (sekretariát)</t>
  </si>
  <si>
    <t>35770503</t>
  </si>
  <si>
    <t>abakis s. r. o.</t>
  </si>
  <si>
    <t>25FA40675</t>
  </si>
  <si>
    <t>FV-65400/2025</t>
  </si>
  <si>
    <t>monitoring služobných vozidiel za 07/2025 (BT707DT, BL062GD, BL976KD, BL557MU,BT147AB)</t>
  </si>
  <si>
    <t>51183455</t>
  </si>
  <si>
    <t>Commander Services s.r.o.</t>
  </si>
  <si>
    <t>25FA40657</t>
  </si>
  <si>
    <t>538988</t>
  </si>
  <si>
    <t>36482609</t>
  </si>
  <si>
    <t>Aquapark Poprad s.r.o.</t>
  </si>
  <si>
    <t>25FA40684</t>
  </si>
  <si>
    <t>250100050</t>
  </si>
  <si>
    <t xml:space="preserve">Pracovná cesta
názov podujatia: MS                                 Miesto konania: Singapur, Thajsko                                                   termín podujatia: 14.07.-04.08.2025                                Spôsob prepravy: letecky                                    Počet všetkých osôb na pracovnej ceste: 25                                                         z toho:
- športovci:  
- realizačný tím:                                                                                                           </t>
  </si>
  <si>
    <t>25FA40698</t>
  </si>
  <si>
    <t>5020253412</t>
  </si>
  <si>
    <t>ubytovanie vrátane stravy pre 10 osôb-7 športovcov+3 real.tím, prenájom športoviska počas prípravného zrazu pred MSJ 10-16.8.2025 v Šamoríne</t>
  </si>
  <si>
    <t xml:space="preserve">Pracovná cesta
názov podujatia: Prípravný zraz pred MSJ                              Miesto konania: Šamorín, Slovensko                                                   termín podujatia:  10.08.-16.08.2025                           Spôsob prepravy:                                     Počet všetkých osôb na pracovnej ceste: 10                                                          z toho:
- športovci: 7 
- realizačný tím: 3                                                                                                        </t>
  </si>
  <si>
    <t>25FA40702</t>
  </si>
  <si>
    <t>10255000</t>
  </si>
  <si>
    <t>Letenky pre 34 osôb- 28 športovcov + 6 real.tím Kondičné sústredenie RDJ a RDS 4-16.10.2025 Hurgada/EGYPT</t>
  </si>
  <si>
    <t>25FA40704</t>
  </si>
  <si>
    <t>10255055</t>
  </si>
  <si>
    <t>Letenka pre 1 osobu- športovec na Kondičné sústredenie RDJ a RDS 4-16.10.2025 Hurgada/EGYPT</t>
  </si>
  <si>
    <r>
      <t>Pracovná cesta
názov podujatia: Kondičné sústredenie RDJ a RDS                                                           Miesto konania: Hurghada, Egypt                                                  termín podujatia:  04.10.-16.10.2025                          Spôsob prepravy: letecky                                    Počet</t>
    </r>
    <r>
      <rPr>
        <sz val="8"/>
        <color theme="1"/>
        <rFont val="Arial"/>
        <family val="2"/>
        <charset val="238"/>
      </rPr>
      <t xml:space="preserve"> všetkých osôb na pracovnej ceste: 34                                                          z toho:
- športovci: 26 
- realizačný tím: 8          </t>
    </r>
    <r>
      <rPr>
        <sz val="8"/>
        <color rgb="FFFF0000"/>
        <rFont val="Arial"/>
        <family val="2"/>
        <charset val="238"/>
      </rPr>
      <t xml:space="preserve">  </t>
    </r>
    <r>
      <rPr>
        <sz val="8"/>
        <rFont val="Arial"/>
        <family val="2"/>
        <charset val="238"/>
      </rPr>
      <t xml:space="preserve">                                                                                            </t>
    </r>
  </si>
  <si>
    <t>31595545</t>
  </si>
  <si>
    <t>Komunálna poisťovňa,a.s.</t>
  </si>
  <si>
    <t>2520š1131</t>
  </si>
  <si>
    <t>6820101357</t>
  </si>
  <si>
    <t>Poistenie majetku-povinné zákonné poistenie vozidla Crafter BL557MU od 24.08.2025 do 23.08.2026</t>
  </si>
  <si>
    <t xml:space="preserve">Pracovná cesta
názov podujatia: ME U18 ženy                                 Miesto konania: Gzira, Malta                                                     termín podujatia: 30.08.-08.09.2025                                    Spôsob prepravy: letecky                                    Počet všetkých osôb na pracovnej ceste: 17                                                         z toho:
- športovci: 14 
- realizačný tím: 3                                                                   </t>
  </si>
  <si>
    <t>25š059</t>
  </si>
  <si>
    <t>208/2025</t>
  </si>
  <si>
    <t>záloha na ubytovanie pre 1 osobu-rozhodca počas ME U18 ženy 30.8.-8.9.2025 v Gzira, Malta</t>
  </si>
  <si>
    <t>Aquatic Sports Association of Malta</t>
  </si>
  <si>
    <t xml:space="preserve">Pracovná cesta
názov podujatia: MS ml.juniorov                             Miesto konania: Atény, Grécko                          termín podujatia: 24.08.-30.08.2025                                    Spôsob prepravy: letecky                                    Počet všetkých osôb na pracovnej ceste: 12                                                         z toho:
- športovci: 10 
- realizačný tím: 2                                                                    </t>
  </si>
  <si>
    <t>25š060</t>
  </si>
  <si>
    <t>ATHENS2025</t>
  </si>
  <si>
    <t>záloha na pobytové náklady pre 10 športovcov +2 real.tím počas  podujatia Majstrovstvá sveta mladších juniorov 24-30.8.2025 Atény, Grécko</t>
  </si>
  <si>
    <t>HELLENIC AQUATICS FEDERATION</t>
  </si>
  <si>
    <t>VUB0082025</t>
  </si>
  <si>
    <t>poplatok banke k zálohovej faktúre č. 25š059</t>
  </si>
  <si>
    <t>poplatok banke k zálohovej faktúre č. 25š060</t>
  </si>
  <si>
    <t>25š061</t>
  </si>
  <si>
    <t>11/08/2025</t>
  </si>
  <si>
    <t>záloha na pobytové náklady pre 1 osobu-rozhodcu počas  podujatia Majstrovstvá sveta mladších juniorov 24-30.8.2025 Atény, Grécko</t>
  </si>
  <si>
    <t>25š063</t>
  </si>
  <si>
    <t>4000600</t>
  </si>
  <si>
    <t>záloha na ubytovanie vrátane stravy pre 43 osôb-36 športovcov+7 real.tím , prenájom športoviska počas kondičného sústredenia RDJ a RDS 4-16.10.2025 Hurgada, Egypt</t>
  </si>
  <si>
    <t>ONEflow Sports GmbH &amp;Co.KG</t>
  </si>
  <si>
    <t>25š062</t>
  </si>
  <si>
    <t>16-26 september, 2025</t>
  </si>
  <si>
    <t>záloha 1.časť na pobytové náklady vrátane stravy pre 8 osôb-7 športovcov+1 real.tím počas kondičného sústredenia RDS 16-26.9.2025 Kecskemet, Maďarsko</t>
  </si>
  <si>
    <t>Aqua Sport Camp Kft</t>
  </si>
  <si>
    <t xml:space="preserve">Pracovná cesta
názov podujatia: Kondičné sústredenie RDJ a RDS                                                          Miesto konania: Kecskemet, Maďarsko                         termín podujatia: 16.09.-26.09.2025                                   Spôsob prepravy: l                                    Počet všetkých osôb na pracovnej ceste: 8                                                         z toho:
- športovci: 7 
- realizačný tím: 1                                                                    </t>
  </si>
  <si>
    <t>poplatok banke za vedenie účtu za mesiac august</t>
  </si>
  <si>
    <t>Zmluva č.117/TOP TÍM SR/Potocká/2025- náklady súvisiace s účelom rozvoja športovcov zaradených do zoznamu športovcov Top tímu a podpory národného športového projektu: náklady športovca na stravu a prenájom športoviska - bazénu v mes. 07/2025 počas prípravy pred MS Singapour - konečný dodávateľ: Aquapark Poprad s.r.o.</t>
  </si>
  <si>
    <t xml:space="preserve">Zmluva č.117/TOP TÍM SR/Potocká/2025- Refundácia nákladov súvisiacich s účelom rozvoja športovcov zaradených do zoznamu športovcov Top tímu a podpory národného športového projektu: pobytové náklady športovca počas prípravy pred MS Singapour v Poprade v termíne 01.-13.07.2025 - konečný dodávateľ: L.A.R. Group s.r.o. </t>
  </si>
  <si>
    <t>Zmluva č.117/TOP TÍM SR/Potocká/2025- Refundácia nákladov súvisiacich s účelom rozvoja športovcov zaradených do zoznamu športovcov Top tímu a podpory národného športového projektu: náklady na trénersku činnosť športového odborníka počas prípravy pred MS Singapour v Poprade v termíne 01.-13.07.2025 - konečný dodávateľ: Karel Procházka;</t>
  </si>
  <si>
    <t xml:space="preserve">Zmluva č.117/TOP TÍM SR/Potocká/2025- Refundácia nákladov súvisiacich s účelom rozvoja športovcov zaradených do zoznamu športovcov Top tímu a podpory národného športového projektu: pobytové náklady sparinga počas rpípravy pred MS Singapour v Poprade v termíne 01.-08.07.2025 čiastočne - konečný dodávateľ: Clasica s.r.o. </t>
  </si>
  <si>
    <t xml:space="preserve">Pracovná cesta
názov podujatia: Sústredenie pred MS                              Miesto konania:  Bangkok, Thajsko                                                  termín podujatia: 17.07.-24.07.2025                            Spôsob prepravy: letecky                                    Počet všetkých osôb na pracovnej ceste: 17                                                         z toho:
- športovci:  
- realizačný tím:                                                                                                          </t>
  </si>
  <si>
    <t xml:space="preserve">Pracovná cesta
názov podujatia: Sústredenia Gloria Sports Arena                                                       Miesto konania:  Antalya, Turecko                                                  termín podujatia: 01.06.-11.06.2025                                Spôsob prepravy: letecky                                     Počet všetkých osôb na pracovnej ceste:                                                         z toho:
- športovci:  
- realizačný tím:                                                                                                          </t>
  </si>
  <si>
    <t>VUB0072025</t>
  </si>
  <si>
    <t>poplatok za vedenie účtu za júl</t>
  </si>
  <si>
    <t>2520š1132</t>
  </si>
  <si>
    <t>6820183751</t>
  </si>
  <si>
    <t>Poistenie majetku-havarijné poistenie vozidla Crafter BL557MU od 24.08.2025 do 23.08.2026, časť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</si>
</sst>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9">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49" fontId="53" fillId="3" borderId="0" xfId="0" applyNumberFormat="1" applyFont="1" applyFill="1" applyAlignment="1" applyProtection="1">
      <alignment vertical="top" wrapText="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9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63" val="4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8" t="s">
        <v>0</v>
      </c>
      <c r="C1" s="317"/>
      <c r="D1" s="317"/>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1690</v>
      </c>
      <c r="C6" s="205"/>
      <c r="D6" s="205"/>
    </row>
    <row r="7" spans="1:4" s="18" customFormat="1" ht="15" customHeight="1" x14ac:dyDescent="0.25">
      <c r="A7" s="296" t="s">
        <v>4</v>
      </c>
      <c r="C7" s="205"/>
      <c r="D7" s="205"/>
    </row>
    <row r="8" spans="1:4" s="18" customFormat="1" ht="15" customHeight="1" x14ac:dyDescent="0.25">
      <c r="A8" s="269" t="s">
        <v>1338</v>
      </c>
      <c r="C8" s="205"/>
      <c r="D8" s="205"/>
    </row>
    <row r="9" spans="1:4" s="18" customFormat="1" ht="15" customHeight="1" x14ac:dyDescent="0.25">
      <c r="A9" s="269" t="s">
        <v>1339</v>
      </c>
      <c r="C9" s="205"/>
      <c r="D9" s="205"/>
    </row>
    <row r="10" spans="1:4" s="18" customFormat="1" ht="15.75" customHeight="1" x14ac:dyDescent="0.25">
      <c r="A10" s="296" t="s">
        <v>1340</v>
      </c>
      <c r="C10" s="205"/>
      <c r="D10" s="205"/>
    </row>
    <row r="11" spans="1:4" s="18" customFormat="1" ht="42.75" customHeight="1" x14ac:dyDescent="0.25">
      <c r="A11" s="296" t="s">
        <v>1341</v>
      </c>
      <c r="C11" s="205"/>
      <c r="D11" s="205"/>
    </row>
    <row r="12" spans="1:4" s="18" customFormat="1" ht="20.399999999999999" customHeight="1" x14ac:dyDescent="0.25">
      <c r="A12" s="304" t="s">
        <v>1360</v>
      </c>
      <c r="C12" s="205"/>
      <c r="D12" s="205"/>
    </row>
    <row r="13" spans="1:4" s="18" customFormat="1" ht="23.4" customHeight="1" x14ac:dyDescent="0.25">
      <c r="A13" s="309"/>
      <c r="C13" s="205"/>
      <c r="D13" s="205"/>
    </row>
    <row r="14" spans="1:4" s="18" customFormat="1" ht="17.399999999999999" x14ac:dyDescent="0.25">
      <c r="A14" s="310" t="s">
        <v>5</v>
      </c>
      <c r="C14" s="205"/>
      <c r="D14" s="205"/>
    </row>
    <row r="15" spans="1:4" ht="16.2" customHeight="1" x14ac:dyDescent="0.25">
      <c r="A15" s="127"/>
      <c r="C15" s="21"/>
    </row>
    <row r="16" spans="1:4" ht="316.8" x14ac:dyDescent="0.25">
      <c r="A16" s="298" t="s">
        <v>6</v>
      </c>
      <c r="C16" s="21"/>
    </row>
    <row r="17" spans="1:4" ht="17.399999999999999" customHeight="1" x14ac:dyDescent="0.25">
      <c r="A17" s="21"/>
      <c r="C17" s="21"/>
    </row>
    <row r="18" spans="1:4" ht="205.05" customHeight="1" x14ac:dyDescent="0.25">
      <c r="A18" s="298" t="s">
        <v>7</v>
      </c>
      <c r="B18" s="257"/>
      <c r="C18" s="21"/>
    </row>
    <row r="19" spans="1:4" ht="30.6" customHeight="1" x14ac:dyDescent="0.25">
      <c r="A19" s="21"/>
      <c r="B19" s="257"/>
      <c r="C19" s="21"/>
    </row>
    <row r="20" spans="1:4" ht="26.25" customHeight="1" x14ac:dyDescent="0.25">
      <c r="A20" s="299" t="s">
        <v>8</v>
      </c>
      <c r="C20" s="21"/>
    </row>
    <row r="21" spans="1:4" ht="39.6" x14ac:dyDescent="0.25">
      <c r="A21" s="19" t="s">
        <v>9</v>
      </c>
      <c r="C21" s="318"/>
      <c r="D21" s="318"/>
    </row>
    <row r="22" spans="1:4" x14ac:dyDescent="0.25">
      <c r="C22" s="319"/>
      <c r="D22" s="318"/>
    </row>
    <row r="23" spans="1:4" ht="66" x14ac:dyDescent="0.25">
      <c r="A23" s="23" t="s">
        <v>1361</v>
      </c>
      <c r="C23" s="255"/>
      <c r="D23" s="256"/>
    </row>
    <row r="24" spans="1:4" ht="12.75" customHeight="1" x14ac:dyDescent="0.25">
      <c r="C24" s="315"/>
      <c r="D24" s="316"/>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1342</v>
      </c>
    </row>
    <row r="32" spans="1:4" ht="12.6" customHeight="1" x14ac:dyDescent="0.25"/>
    <row r="33" spans="1:3" ht="15.75" customHeight="1" x14ac:dyDescent="0.25">
      <c r="A33" s="19" t="s">
        <v>1343</v>
      </c>
    </row>
    <row r="34" spans="1:3" ht="12.6" customHeight="1" x14ac:dyDescent="0.25"/>
    <row r="35" spans="1:3" ht="52.8" x14ac:dyDescent="0.25">
      <c r="A35" s="19" t="s">
        <v>1345</v>
      </c>
    </row>
    <row r="36" spans="1:3" ht="12" customHeight="1" x14ac:dyDescent="0.25"/>
    <row r="37" spans="1:3" ht="26.4" x14ac:dyDescent="0.25">
      <c r="A37" s="271" t="s">
        <v>1344</v>
      </c>
    </row>
    <row r="39" spans="1:3" ht="79.2" x14ac:dyDescent="0.25">
      <c r="A39" s="23" t="s">
        <v>1346</v>
      </c>
    </row>
    <row r="40" spans="1:3" ht="12.75" customHeight="1" x14ac:dyDescent="0.25"/>
    <row r="41" spans="1:3" ht="26.4" x14ac:dyDescent="0.25">
      <c r="A41" s="19" t="s">
        <v>13</v>
      </c>
    </row>
    <row r="42" spans="1:3" ht="12.75" customHeight="1" x14ac:dyDescent="0.25"/>
    <row r="43" spans="1:3" ht="81.75" customHeight="1" x14ac:dyDescent="0.25">
      <c r="A43" s="294" t="s">
        <v>14</v>
      </c>
      <c r="C43" s="22"/>
    </row>
    <row r="44" spans="1:3" ht="64.5" customHeight="1" x14ac:dyDescent="0.25">
      <c r="A44" s="300" t="s">
        <v>1347</v>
      </c>
      <c r="C44" s="22"/>
    </row>
    <row r="45" spans="1:3" ht="12.75" customHeight="1" x14ac:dyDescent="0.25">
      <c r="A45" s="293"/>
      <c r="C45" s="22"/>
    </row>
    <row r="46" spans="1:3" ht="41.4" customHeight="1" x14ac:dyDescent="0.25">
      <c r="A46" s="301" t="s">
        <v>15</v>
      </c>
      <c r="C46" s="22"/>
    </row>
    <row r="47" spans="1:3" ht="11.4" customHeight="1" x14ac:dyDescent="0.25"/>
    <row r="48" spans="1:3" x14ac:dyDescent="0.25">
      <c r="A48" s="302" t="s">
        <v>1348</v>
      </c>
    </row>
    <row r="49" spans="1:1" ht="12" customHeight="1" x14ac:dyDescent="0.25"/>
    <row r="50" spans="1:1" ht="39.6" x14ac:dyDescent="0.25">
      <c r="A50" s="19" t="s">
        <v>1349</v>
      </c>
    </row>
    <row r="51" spans="1:1" ht="12.75" customHeight="1" x14ac:dyDescent="0.25"/>
    <row r="52" spans="1:1" ht="79.2" x14ac:dyDescent="0.25">
      <c r="A52" s="19" t="s">
        <v>1350</v>
      </c>
    </row>
    <row r="53" spans="1:1" ht="12.75" customHeight="1" x14ac:dyDescent="0.25"/>
    <row r="54" spans="1:1" ht="39.6" x14ac:dyDescent="0.25">
      <c r="A54" s="19" t="s">
        <v>1351</v>
      </c>
    </row>
    <row r="56" spans="1:1" x14ac:dyDescent="0.25">
      <c r="A56" s="19" t="s">
        <v>16</v>
      </c>
    </row>
    <row r="58" spans="1:1" x14ac:dyDescent="0.25">
      <c r="A58" s="19" t="s">
        <v>17</v>
      </c>
    </row>
    <row r="60" spans="1:1" ht="121.8" customHeight="1" x14ac:dyDescent="0.25">
      <c r="A60" s="23" t="s">
        <v>1352</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1353</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1" t="s">
        <v>1371</v>
      </c>
    </row>
    <row r="73" spans="1:1" ht="39.6" x14ac:dyDescent="0.25">
      <c r="A73" s="23" t="s">
        <v>1372</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5"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1362</v>
      </c>
    </row>
    <row r="96" spans="1:2" x14ac:dyDescent="0.25">
      <c r="A96" s="23"/>
    </row>
    <row r="97" spans="1:4" x14ac:dyDescent="0.25">
      <c r="A97" s="260" t="s">
        <v>40</v>
      </c>
    </row>
    <row r="98" spans="1:4" ht="68.400000000000006" customHeight="1" x14ac:dyDescent="0.25">
      <c r="A98" s="23" t="s">
        <v>1363</v>
      </c>
    </row>
    <row r="99" spans="1:4" x14ac:dyDescent="0.25">
      <c r="A99" s="23"/>
    </row>
    <row r="100" spans="1:4" x14ac:dyDescent="0.25">
      <c r="A100" s="260" t="s">
        <v>41</v>
      </c>
    </row>
    <row r="101" spans="1:4" ht="79.2" x14ac:dyDescent="0.25">
      <c r="A101" s="23" t="s">
        <v>1364</v>
      </c>
    </row>
    <row r="102" spans="1:4" x14ac:dyDescent="0.25">
      <c r="A102" s="23"/>
    </row>
    <row r="103" spans="1:4" x14ac:dyDescent="0.25">
      <c r="A103" s="297" t="s">
        <v>42</v>
      </c>
    </row>
    <row r="104" spans="1:4" ht="52.8" x14ac:dyDescent="0.25">
      <c r="A104" s="23" t="s">
        <v>1365</v>
      </c>
    </row>
    <row r="105" spans="1:4" x14ac:dyDescent="0.25">
      <c r="A105" s="23"/>
      <c r="B105" s="20" t="s">
        <v>43</v>
      </c>
    </row>
    <row r="106" spans="1:4" x14ac:dyDescent="0.25">
      <c r="A106" s="260" t="s">
        <v>44</v>
      </c>
    </row>
    <row r="107" spans="1:4" ht="71.25" customHeight="1" x14ac:dyDescent="0.25">
      <c r="A107" s="19" t="s">
        <v>1366</v>
      </c>
    </row>
    <row r="108" spans="1:4" ht="39.6" x14ac:dyDescent="0.25">
      <c r="A108" s="19" t="s">
        <v>1356</v>
      </c>
    </row>
    <row r="109" spans="1:4" ht="26.4" x14ac:dyDescent="0.25">
      <c r="A109" s="19" t="s">
        <v>45</v>
      </c>
    </row>
    <row r="110" spans="1:4" ht="10.5" customHeight="1" x14ac:dyDescent="0.25">
      <c r="D110" s="20" t="s">
        <v>43</v>
      </c>
    </row>
    <row r="111" spans="1:4" ht="99.75" customHeight="1" x14ac:dyDescent="0.25">
      <c r="A111" s="23" t="s">
        <v>1355</v>
      </c>
    </row>
    <row r="112" spans="1:4" ht="26.4" x14ac:dyDescent="0.25">
      <c r="A112" s="19" t="s">
        <v>1354</v>
      </c>
    </row>
    <row r="114" spans="1:2" ht="184.8" x14ac:dyDescent="0.25">
      <c r="A114" s="23" t="s">
        <v>1367</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1368</v>
      </c>
    </row>
    <row r="128" spans="1:2" ht="12.75" customHeight="1" x14ac:dyDescent="0.25">
      <c r="A128" s="307" t="s">
        <v>23</v>
      </c>
    </row>
    <row r="129" spans="1:1" ht="15.75" customHeight="1" x14ac:dyDescent="0.25">
      <c r="A129" s="306" t="s">
        <v>55</v>
      </c>
    </row>
    <row r="130" spans="1:1" ht="12.75" customHeight="1" x14ac:dyDescent="0.25">
      <c r="A130" s="23"/>
    </row>
    <row r="131" spans="1:1" x14ac:dyDescent="0.25">
      <c r="A131" s="297" t="s">
        <v>56</v>
      </c>
    </row>
    <row r="132" spans="1:1" ht="40.799999999999997" customHeight="1" x14ac:dyDescent="0.25">
      <c r="A132" s="23" t="s">
        <v>1357</v>
      </c>
    </row>
    <row r="133" spans="1:1" ht="61.5" customHeight="1" x14ac:dyDescent="0.25">
      <c r="A133" s="303" t="s">
        <v>1369</v>
      </c>
    </row>
    <row r="134" spans="1:1" x14ac:dyDescent="0.25">
      <c r="A134" s="260" t="s">
        <v>1370</v>
      </c>
    </row>
    <row r="135" spans="1:1" ht="105.6" x14ac:dyDescent="0.25">
      <c r="A135" s="303" t="s">
        <v>1358</v>
      </c>
    </row>
    <row r="136" spans="1:1" x14ac:dyDescent="0.25">
      <c r="A136"/>
    </row>
    <row r="137" spans="1:1" ht="71.55" customHeight="1" x14ac:dyDescent="0.25">
      <c r="A137" s="302" t="s">
        <v>1359</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20" t="s">
        <v>57</v>
      </c>
      <c r="B1" s="320"/>
      <c r="C1" s="320"/>
      <c r="D1" s="320"/>
      <c r="E1" s="320"/>
      <c r="F1" s="320"/>
      <c r="G1" s="320"/>
      <c r="H1" s="320"/>
      <c r="I1" s="52"/>
      <c r="J1" s="37"/>
    </row>
    <row r="2" spans="1:11" ht="15.6" x14ac:dyDescent="0.3">
      <c r="A2" s="326" t="s">
        <v>58</v>
      </c>
      <c r="B2" s="326"/>
      <c r="C2" s="326"/>
      <c r="D2" s="326"/>
      <c r="E2" s="326"/>
      <c r="F2" s="326"/>
      <c r="G2" s="326"/>
      <c r="H2" s="324" t="str">
        <f>+Doklady!I100</f>
        <v>V3</v>
      </c>
      <c r="I2" s="324"/>
    </row>
    <row r="3" spans="1:11" ht="13.8" x14ac:dyDescent="0.25">
      <c r="A3" s="40"/>
      <c r="B3" s="40"/>
      <c r="C3" s="40"/>
      <c r="D3" s="40"/>
      <c r="E3" s="40"/>
      <c r="F3" s="40"/>
      <c r="G3" s="40"/>
      <c r="H3" s="325">
        <f>+Doklady!I101</f>
        <v>45887</v>
      </c>
      <c r="I3" s="325"/>
    </row>
    <row r="4" spans="1:11" ht="15.75" customHeight="1" x14ac:dyDescent="0.25">
      <c r="A4" s="41" t="s">
        <v>59</v>
      </c>
      <c r="B4" s="321" t="s">
        <v>60</v>
      </c>
      <c r="C4" s="322"/>
      <c r="D4" s="322"/>
      <c r="E4" s="323"/>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electLockedCells="1" selectUnlockedCells="1"/>
  <mergeCells count="5">
    <mergeCell ref="A1:H1"/>
    <mergeCell ref="B4:E4"/>
    <mergeCell ref="H2:I2"/>
    <mergeCell ref="H3:I3"/>
    <mergeCell ref="A2:G2"/>
  </mergeCells>
  <conditionalFormatting sqref="A78:A2913">
    <cfRule type="expression" dxfId="89" priority="2" stopIfTrue="1">
      <formula>$A78&lt;&gt;""</formula>
    </cfRule>
  </conditionalFormatting>
  <conditionalFormatting sqref="A8:I76 I78">
    <cfRule type="expression" dxfId="88" priority="7" stopIfTrue="1">
      <formula>$A8&lt;&gt;""</formula>
    </cfRule>
  </conditionalFormatting>
  <conditionalFormatting sqref="B78:H2888">
    <cfRule type="expression" dxfId="87" priority="3" stopIfTrue="1">
      <formula>$A78&lt;&gt;""</formula>
    </cfRule>
  </conditionalFormatting>
  <conditionalFormatting sqref="D2886:D2913">
    <cfRule type="expression" dxfId="86"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9" t="s">
        <v>311</v>
      </c>
      <c r="B1" s="330"/>
      <c r="C1" s="174">
        <v>45869</v>
      </c>
      <c r="D1" s="26"/>
      <c r="G1" s="252">
        <v>45688</v>
      </c>
    </row>
    <row r="2" spans="1:7" ht="13.8" x14ac:dyDescent="0.25">
      <c r="A2" s="28"/>
      <c r="B2" s="28"/>
      <c r="G2" s="252">
        <v>45716</v>
      </c>
    </row>
    <row r="3" spans="1:7" ht="13.8" x14ac:dyDescent="0.25">
      <c r="A3" s="30" t="s">
        <v>312</v>
      </c>
      <c r="B3" s="327" t="str">
        <f>INDEX(Adr!B:B,Doklady!B102+1)</f>
        <v>Slovenská plavecká federácia</v>
      </c>
      <c r="C3" s="327"/>
      <c r="D3" s="327"/>
      <c r="G3" s="252">
        <v>45747</v>
      </c>
    </row>
    <row r="4" spans="1:7" ht="13.8" x14ac:dyDescent="0.25">
      <c r="A4" s="30" t="s">
        <v>313</v>
      </c>
      <c r="B4" s="29" t="str">
        <f>RIGHT("0000"&amp;INDEX(Adr!A:A,Doklady!B102+1),8)</f>
        <v>36068764</v>
      </c>
      <c r="G4" s="252">
        <v>45777</v>
      </c>
    </row>
    <row r="5" spans="1:7" ht="13.8" x14ac:dyDescent="0.25">
      <c r="A5" s="30" t="s">
        <v>314</v>
      </c>
      <c r="B5" s="29" t="str">
        <f>INDEX(Adr!D:D,Doklady!B102+1)&amp;", "&amp;INDEX(Adr!E:E,Doklady!B102+1)</f>
        <v>Za kasárňou 315/1,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1740292</v>
      </c>
      <c r="G11" s="252">
        <v>45991</v>
      </c>
    </row>
    <row r="12" spans="1:7" ht="13.8" x14ac:dyDescent="0.25">
      <c r="A12" s="133" t="s">
        <v>321</v>
      </c>
      <c r="B12" s="134" t="s">
        <v>322</v>
      </c>
      <c r="C12" s="175">
        <v>147500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1887792</v>
      </c>
      <c r="G15" s="252"/>
    </row>
    <row r="16" spans="1:7" ht="13.8" x14ac:dyDescent="0.25">
      <c r="G16" s="252"/>
    </row>
    <row r="17" spans="1:5" ht="72" customHeight="1" x14ac:dyDescent="0.25">
      <c r="A17" s="328" t="s">
        <v>328</v>
      </c>
      <c r="B17" s="328"/>
      <c r="C17" s="328"/>
      <c r="D17" s="328"/>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9" zoomScaleNormal="100" workbookViewId="0">
      <selection activeCell="G12" sqref="G12"/>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50" t="s">
        <v>329</v>
      </c>
      <c r="B1" s="350"/>
      <c r="C1" s="350"/>
      <c r="D1" s="350"/>
      <c r="E1" s="350"/>
      <c r="F1" s="350"/>
      <c r="G1" s="350"/>
      <c r="H1" s="350"/>
      <c r="I1" s="350"/>
    </row>
    <row r="2" spans="1:26" ht="7.5" customHeight="1" x14ac:dyDescent="0.2">
      <c r="C2" s="8"/>
      <c r="D2" s="8"/>
      <c r="E2" s="8"/>
      <c r="F2" s="8"/>
      <c r="G2" s="8"/>
      <c r="H2" s="8"/>
      <c r="I2" s="8"/>
    </row>
    <row r="3" spans="1:26" s="9" customFormat="1" ht="26.1" customHeight="1" x14ac:dyDescent="0.25">
      <c r="B3" s="160" t="s">
        <v>59</v>
      </c>
      <c r="C3" s="351" t="str">
        <f>INDEX(Adr!B2:B151,Doklady!B102)</f>
        <v>Slovenská plavecká federácia</v>
      </c>
      <c r="D3" s="351"/>
      <c r="E3" s="351"/>
      <c r="F3" s="351"/>
      <c r="G3" s="215"/>
      <c r="H3" s="215"/>
      <c r="I3" s="65" t="str">
        <f>Doklady!I100</f>
        <v>V3</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INDEX(Adr!A2:A151,Doklady!B102)</f>
        <v>36068764</v>
      </c>
      <c r="I4" s="65">
        <f>Doklady!I101</f>
        <v>45887</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INDEX(Adr!D2:D151,Doklady!B102)&amp;", "&amp;INDEX(Adr!E2:E151,Doklady!B102)&amp;", "&amp;INDEX(Adr!F2:F151,Doklady!B102)</f>
        <v>Za kasárňou 315/1, Bratislava, 831 03</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2" t="s">
        <v>334</v>
      </c>
      <c r="F9" s="353"/>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46">
        <f>SUMIF(K:K,A10,I:I)</f>
        <v>0</v>
      </c>
      <c r="F10" s="347"/>
      <c r="L10" s="120" t="s">
        <v>335</v>
      </c>
      <c r="M10" s="118"/>
      <c r="N10" s="118"/>
      <c r="O10" s="118"/>
      <c r="P10" s="118"/>
      <c r="Q10" s="118"/>
      <c r="R10" s="118"/>
      <c r="S10" s="118"/>
    </row>
    <row r="11" spans="1:26" ht="17.399999999999999" x14ac:dyDescent="0.3">
      <c r="A11" s="69" t="s">
        <v>319</v>
      </c>
      <c r="B11" s="70" t="s">
        <v>320</v>
      </c>
      <c r="C11" s="126">
        <f>SUMIF(FP!J:J,Doklady!$B$1&amp;A11,FP!D:D)</f>
        <v>1740292</v>
      </c>
      <c r="D11" s="126">
        <f>+C11-E11</f>
        <v>53535.610000000102</v>
      </c>
      <c r="E11" s="354">
        <f>+I39-I42+I44-I47</f>
        <v>1686756.39</v>
      </c>
      <c r="F11" s="355"/>
      <c r="J11" s="176"/>
      <c r="L11" s="161" t="str">
        <f>L41</f>
        <v>a - plavecké športy - bežné transfery</v>
      </c>
      <c r="M11" s="118"/>
      <c r="N11" s="118"/>
      <c r="O11" s="118"/>
      <c r="P11" s="118"/>
      <c r="Q11" s="118"/>
      <c r="R11" s="118"/>
      <c r="S11" s="118"/>
    </row>
    <row r="12" spans="1:26" ht="17.399999999999999" x14ac:dyDescent="0.3">
      <c r="A12" s="69" t="s">
        <v>321</v>
      </c>
      <c r="B12" s="70" t="s">
        <v>322</v>
      </c>
      <c r="C12" s="126">
        <f>SUMIF(FP!J:J,Doklady!$B$1&amp;A12,FP!D:D)</f>
        <v>147500</v>
      </c>
      <c r="D12" s="126">
        <f>C12-E12</f>
        <v>49724.81</v>
      </c>
      <c r="E12" s="346">
        <f>SUMIF(K:K,A12,I:I)</f>
        <v>97775.19</v>
      </c>
      <c r="F12" s="347"/>
      <c r="J12" s="177"/>
      <c r="L12" s="161" t="str">
        <f>L42</f>
        <v>a - plavecké športy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46">
        <f>SUMIF(K:K,A13,I:I)</f>
        <v>0</v>
      </c>
      <c r="F13" s="347"/>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56">
        <f>SUMIF(K:K,A14,I:I)</f>
        <v>0</v>
      </c>
      <c r="F14" s="357"/>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38" t="s">
        <v>337</v>
      </c>
      <c r="C16" s="339"/>
      <c r="D16" s="339"/>
      <c r="E16" s="339"/>
      <c r="F16" s="339"/>
      <c r="G16" s="339"/>
      <c r="H16" s="340"/>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1" t="s">
        <v>340</v>
      </c>
      <c r="C17" s="341"/>
      <c r="D17" s="341"/>
      <c r="E17" s="341"/>
      <c r="F17" s="341"/>
      <c r="G17" s="341"/>
      <c r="H17" s="341"/>
      <c r="I17" s="73">
        <f>SUMIF(FP!I:I,Doklady!$B$1&amp;A17,FP!D:D)</f>
        <v>1740292</v>
      </c>
      <c r="T17" s="86"/>
    </row>
    <row r="18" spans="1:20" x14ac:dyDescent="0.2">
      <c r="A18" s="135" t="s">
        <v>341</v>
      </c>
      <c r="B18" s="341" t="s">
        <v>342</v>
      </c>
      <c r="C18" s="341"/>
      <c r="D18" s="341"/>
      <c r="E18" s="341"/>
      <c r="F18" s="341"/>
      <c r="G18" s="341"/>
      <c r="H18" s="341"/>
      <c r="I18" s="73">
        <f>SUMIF(FP!I:I,Doklady!$B$1&amp;A18,FP!D:D)</f>
        <v>0</v>
      </c>
    </row>
    <row r="19" spans="1:20" x14ac:dyDescent="0.2">
      <c r="A19" s="115" t="s">
        <v>343</v>
      </c>
      <c r="B19" s="341" t="s">
        <v>344</v>
      </c>
      <c r="C19" s="341"/>
      <c r="D19" s="341"/>
      <c r="E19" s="341"/>
      <c r="F19" s="341"/>
      <c r="G19" s="341"/>
      <c r="H19" s="341"/>
      <c r="I19" s="73">
        <f>SUMIF(FP!I:I,Doklady!$B$1&amp;A19,FP!D:D)</f>
        <v>0</v>
      </c>
    </row>
    <row r="20" spans="1:20" x14ac:dyDescent="0.2">
      <c r="A20" s="135" t="s">
        <v>345</v>
      </c>
      <c r="B20" s="335" t="s">
        <v>346</v>
      </c>
      <c r="C20" s="336"/>
      <c r="D20" s="336"/>
      <c r="E20" s="336"/>
      <c r="F20" s="336"/>
      <c r="G20" s="336"/>
      <c r="H20" s="337"/>
      <c r="I20" s="73">
        <f>SUMIF(FP!I:I,Doklady!$B$1&amp;A20,FP!D:D)</f>
        <v>147500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42" t="s">
        <v>350</v>
      </c>
      <c r="C22" s="343"/>
      <c r="D22" s="343"/>
      <c r="E22" s="343"/>
      <c r="F22" s="343"/>
      <c r="G22" s="343"/>
      <c r="H22" s="344"/>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58" t="s">
        <v>2282</v>
      </c>
      <c r="C25" s="359"/>
      <c r="D25" s="359"/>
      <c r="E25" s="359"/>
      <c r="F25" s="359"/>
      <c r="G25" s="359"/>
      <c r="H25" s="360"/>
      <c r="I25" s="73">
        <f>SUMIF(FP!I:I,Doklady!$B$1&amp;A25,FP!D:D)</f>
        <v>0</v>
      </c>
      <c r="T25" s="86"/>
    </row>
    <row r="26" spans="1:20" x14ac:dyDescent="0.2">
      <c r="A26" s="135" t="s">
        <v>356</v>
      </c>
      <c r="B26" s="335" t="s">
        <v>357</v>
      </c>
      <c r="C26" s="336"/>
      <c r="D26" s="336"/>
      <c r="E26" s="336"/>
      <c r="F26" s="336"/>
      <c r="G26" s="336"/>
      <c r="H26" s="337"/>
      <c r="I26" s="73">
        <f>SUMIF(FP!I:I,Doklady!$B$1&amp;A26,FP!D:D)</f>
        <v>0</v>
      </c>
      <c r="T26" s="86"/>
    </row>
    <row r="27" spans="1:20" x14ac:dyDescent="0.2">
      <c r="A27" s="115" t="s">
        <v>358</v>
      </c>
      <c r="B27" s="335" t="s">
        <v>359</v>
      </c>
      <c r="C27" s="336"/>
      <c r="D27" s="336"/>
      <c r="E27" s="336"/>
      <c r="F27" s="336"/>
      <c r="G27" s="336"/>
      <c r="H27" s="337"/>
      <c r="I27" s="73">
        <f>SUMIF(FP!I:I,Doklady!$B$1&amp;A27,FP!D:D)</f>
        <v>0</v>
      </c>
      <c r="T27" s="86"/>
    </row>
    <row r="28" spans="1:20" x14ac:dyDescent="0.2">
      <c r="A28" s="135" t="s">
        <v>360</v>
      </c>
      <c r="B28" s="335" t="s">
        <v>361</v>
      </c>
      <c r="C28" s="336"/>
      <c r="D28" s="336"/>
      <c r="E28" s="336"/>
      <c r="F28" s="336"/>
      <c r="G28" s="336"/>
      <c r="H28" s="337"/>
      <c r="I28" s="73">
        <f>SUMIF(FP!I:I,Doklady!$B$1&amp;A28,FP!D:D)</f>
        <v>0</v>
      </c>
      <c r="T28" s="86"/>
    </row>
    <row r="29" spans="1:20" x14ac:dyDescent="0.2">
      <c r="A29" s="115" t="s">
        <v>362</v>
      </c>
      <c r="B29" s="335" t="s">
        <v>363</v>
      </c>
      <c r="C29" s="336"/>
      <c r="D29" s="336"/>
      <c r="E29" s="336"/>
      <c r="F29" s="336"/>
      <c r="G29" s="336"/>
      <c r="H29" s="337"/>
      <c r="I29" s="73">
        <f>SUMIF(FP!I:I,Doklady!$B$1&amp;A29,FP!D:D)</f>
        <v>0</v>
      </c>
      <c r="T29" s="86"/>
    </row>
    <row r="30" spans="1:20" hidden="1" x14ac:dyDescent="0.2">
      <c r="A30" s="135" t="s">
        <v>364</v>
      </c>
      <c r="B30" s="335"/>
      <c r="C30" s="336"/>
      <c r="D30" s="336"/>
      <c r="E30" s="336"/>
      <c r="F30" s="336"/>
      <c r="G30" s="336"/>
      <c r="H30" s="337"/>
      <c r="I30" s="73">
        <f>SUMIF(FP!I:I,Doklady!$B$1&amp;A30,FP!D:D)</f>
        <v>0</v>
      </c>
      <c r="T30" s="86"/>
    </row>
    <row r="31" spans="1:20" hidden="1" x14ac:dyDescent="0.2">
      <c r="A31" s="115" t="s">
        <v>365</v>
      </c>
      <c r="B31" s="335"/>
      <c r="C31" s="336"/>
      <c r="D31" s="336"/>
      <c r="E31" s="336"/>
      <c r="F31" s="336"/>
      <c r="G31" s="336"/>
      <c r="H31" s="337"/>
      <c r="I31" s="73">
        <f>SUMIF(FP!I:I,Doklady!$B$1&amp;A31,FP!D:D)</f>
        <v>0</v>
      </c>
      <c r="T31" s="86"/>
    </row>
    <row r="32" spans="1:20" hidden="1" x14ac:dyDescent="0.2">
      <c r="A32" s="135" t="s">
        <v>366</v>
      </c>
      <c r="B32" s="331"/>
      <c r="C32" s="332"/>
      <c r="D32" s="332"/>
      <c r="E32" s="332"/>
      <c r="F32" s="332"/>
      <c r="G32" s="332"/>
      <c r="H32" s="333"/>
      <c r="I32" s="73">
        <f>SUMIF(FP!I:I,Doklady!$B$1&amp;A32,FP!D:D)</f>
        <v>0</v>
      </c>
      <c r="T32" s="86"/>
    </row>
    <row r="33" spans="1:21" hidden="1" x14ac:dyDescent="0.2">
      <c r="A33" s="115" t="s">
        <v>367</v>
      </c>
      <c r="B33" s="331"/>
      <c r="C33" s="332"/>
      <c r="D33" s="332"/>
      <c r="E33" s="332"/>
      <c r="F33" s="332"/>
      <c r="G33" s="332"/>
      <c r="H33" s="333"/>
      <c r="I33" s="73">
        <f>SUMIF(FP!I:I,Doklady!$B$1&amp;A33,FP!D:D)</f>
        <v>0</v>
      </c>
      <c r="T33" s="86"/>
    </row>
    <row r="34" spans="1:21" hidden="1" x14ac:dyDescent="0.2">
      <c r="A34" s="135" t="s">
        <v>368</v>
      </c>
      <c r="B34" s="334"/>
      <c r="C34" s="334"/>
      <c r="D34" s="334"/>
      <c r="E34" s="334"/>
      <c r="F34" s="334"/>
      <c r="G34" s="334"/>
      <c r="H34" s="334"/>
      <c r="I34" s="73">
        <f>SUMIF(FP!I:I,Doklady!$B$1&amp;A34,FP!D:D)</f>
        <v>0</v>
      </c>
      <c r="J34" s="8"/>
      <c r="K34" s="8"/>
    </row>
    <row r="36" spans="1:21" ht="13.2" x14ac:dyDescent="0.25">
      <c r="A36" s="121" t="s">
        <v>369</v>
      </c>
      <c r="B36" s="121"/>
      <c r="C36" s="220">
        <v>1</v>
      </c>
      <c r="D36" s="220">
        <v>2</v>
      </c>
      <c r="E36" s="220">
        <v>3</v>
      </c>
      <c r="F36" s="220">
        <v>4</v>
      </c>
      <c r="G36" s="220">
        <v>5</v>
      </c>
      <c r="H36" s="220">
        <v>5</v>
      </c>
      <c r="I36" s="122"/>
    </row>
    <row r="37" spans="1:21" ht="3.75" customHeight="1" x14ac:dyDescent="0.2"/>
    <row r="38" spans="1:21" ht="20.399999999999999" x14ac:dyDescent="0.2">
      <c r="A38" s="67" t="s">
        <v>336</v>
      </c>
      <c r="B38" s="67" t="str">
        <f>"Šport "&amp;K40</f>
        <v>Šport plavecké športy</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348058.4</v>
      </c>
      <c r="D39" s="78">
        <f>I39*0.2</f>
        <v>348058.4</v>
      </c>
      <c r="E39" s="78">
        <f>I39*0.25</f>
        <v>435073</v>
      </c>
      <c r="F39" s="78">
        <f>+I39*0.15</f>
        <v>261043.8</v>
      </c>
      <c r="G39" s="78">
        <f>+MAX(I39-C39-D39-E39-F39-H39,0)</f>
        <v>348058.40000000008</v>
      </c>
      <c r="H39" s="78">
        <f>+IFERROR(VLOOKUP(K40&amp;" - kapitálové transfery",B$53:C$90,2,0),0)</f>
        <v>0</v>
      </c>
      <c r="I39" s="73">
        <f>SUMIF(FP!K:K,K40,FP!D:D)</f>
        <v>1740292</v>
      </c>
      <c r="L39" s="84">
        <f>COUNTIF(FP!N:N,Doklady!B1&amp;"aK")</f>
        <v>0</v>
      </c>
      <c r="T39" s="86"/>
    </row>
    <row r="40" spans="1:21" x14ac:dyDescent="0.2">
      <c r="A40" s="115" t="s">
        <v>339</v>
      </c>
      <c r="B40" s="116" t="s">
        <v>373</v>
      </c>
      <c r="C40" s="78">
        <f>DSUM(Doklady!A103:J10009,"GGG",Spolu!L40:M42)</f>
        <v>0</v>
      </c>
      <c r="D40" s="78">
        <f>DSUM(Doklady!A103:J10009,"GGG",Spolu!N40:O42)</f>
        <v>13937.4</v>
      </c>
      <c r="E40" s="78">
        <f>DSUM(Doklady!A103:J10009,"GGG",Spolu!P40:Q42)</f>
        <v>39089.39</v>
      </c>
      <c r="F40" s="78">
        <f>DSUM(Doklady!A103:J10009,"GGG",Spolu!R40:S42)</f>
        <v>508.82</v>
      </c>
      <c r="G40" s="78">
        <f>DSUM(Doklady!A103:J10009,"GGG",Spolu!T40:U42)-H40</f>
        <v>0</v>
      </c>
      <c r="H40" s="78">
        <f>+IFERROR(VLOOKUP(K40&amp;" - kapitálové transfery",B$53:D$90,3,0),0)</f>
        <v>0</v>
      </c>
      <c r="I40" s="73">
        <f>+C40+D40+E40+F40+G40+H40</f>
        <v>53535.61</v>
      </c>
      <c r="J40" s="218" t="str">
        <f>+K45</f>
        <v>.</v>
      </c>
      <c r="K40" s="218" t="str">
        <f>IF(L38&gt;0,INDEX(FP!K:K,Doklady!B2),".")</f>
        <v>plavecké športy</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348058.4</v>
      </c>
      <c r="D41" s="78">
        <f>MAX(D39-D40,0)</f>
        <v>334121</v>
      </c>
      <c r="E41" s="78">
        <f>MAX(E39-E40,0)</f>
        <v>395983.61</v>
      </c>
      <c r="F41" s="78">
        <f>MIN(I39,MAX(-F39+F40,0))</f>
        <v>0</v>
      </c>
      <c r="G41" s="78">
        <f>MIN(J39,MAX(-G39+G40+MIN(F40-F39,0),0))</f>
        <v>0</v>
      </c>
      <c r="H41" s="78">
        <f>MAX(H39-H40,0)</f>
        <v>0</v>
      </c>
      <c r="I41" s="124">
        <f>+I39-I42</f>
        <v>1686756.39</v>
      </c>
      <c r="J41" s="219">
        <f>+K46</f>
        <v>0</v>
      </c>
      <c r="K41" s="219">
        <f>+I41-H41</f>
        <v>1686756.39</v>
      </c>
      <c r="L41" s="161" t="str">
        <f>IF(L38&gt;0,"a - "&amp;INDEX(FP!C:C,Doklady!B2),2)</f>
        <v>a - plavecké športy - bežné transfery</v>
      </c>
      <c r="M41" s="120">
        <v>1</v>
      </c>
      <c r="N41" s="161" t="str">
        <f>+L41</f>
        <v>a - plavecké športy - bežné transfery</v>
      </c>
      <c r="O41" s="120">
        <v>2</v>
      </c>
      <c r="P41" s="161" t="str">
        <f>+L41</f>
        <v>a - plavecké športy - bežné transfery</v>
      </c>
      <c r="Q41" s="120">
        <v>3</v>
      </c>
      <c r="R41" s="161" t="str">
        <f>+L41</f>
        <v>a - plavecké športy - bežné transfery</v>
      </c>
      <c r="S41" s="120">
        <v>4</v>
      </c>
      <c r="T41" s="161" t="str">
        <f>+L41</f>
        <v>a - plavecké športy - bežné transfery</v>
      </c>
      <c r="U41" s="120">
        <v>5</v>
      </c>
    </row>
    <row r="42" spans="1:21" ht="10.5" customHeight="1" x14ac:dyDescent="0.2">
      <c r="A42" s="115" t="s">
        <v>339</v>
      </c>
      <c r="B42" s="116" t="s">
        <v>376</v>
      </c>
      <c r="C42" s="73">
        <f>+C40</f>
        <v>0</v>
      </c>
      <c r="D42" s="216">
        <f>+D40</f>
        <v>13937.4</v>
      </c>
      <c r="E42" s="216">
        <f>+E40</f>
        <v>39089.39</v>
      </c>
      <c r="F42" s="216">
        <f>+MIN(F39:F40)</f>
        <v>508.82</v>
      </c>
      <c r="G42" s="216">
        <f>+MIN(G39+MAX(F39-F40,0)-MAX(E40-E39,0)-MAX(D40-D39,0)-MAX(C40-C39,0),G40)</f>
        <v>0</v>
      </c>
      <c r="H42" s="216">
        <f>+MIN(H39:H40)</f>
        <v>0</v>
      </c>
      <c r="I42" s="73">
        <f>+C42+D42+E42+MIN(F39:F40)+G42+H42</f>
        <v>53535.61</v>
      </c>
      <c r="J42" s="219">
        <f>+K47</f>
        <v>0</v>
      </c>
      <c r="K42" s="219">
        <f>+I42-H42</f>
        <v>53535.61</v>
      </c>
      <c r="L42" s="161" t="str">
        <f>+SUBSTITUTE(L41,"bežné","kapitálové")</f>
        <v>a - plavecké športy - kapitálové transfery</v>
      </c>
      <c r="M42" s="120">
        <v>1</v>
      </c>
      <c r="N42" s="161" t="str">
        <f>+L42</f>
        <v>a - plavecké športy - kapitálové transfery</v>
      </c>
      <c r="O42" s="120">
        <v>2</v>
      </c>
      <c r="P42" s="161" t="str">
        <f>+L42</f>
        <v>a - plavecké športy - kapitálové transfery</v>
      </c>
      <c r="Q42" s="120">
        <v>3</v>
      </c>
      <c r="R42" s="161" t="str">
        <f>+L42</f>
        <v>a - plavecké športy - kapitálové transfery</v>
      </c>
      <c r="S42" s="120">
        <v>4</v>
      </c>
      <c r="T42" s="161" t="str">
        <f>+L42</f>
        <v>a - plavecké športy - kapitálové transfery</v>
      </c>
      <c r="U42" s="120">
        <v>5</v>
      </c>
    </row>
    <row r="43" spans="1:21" ht="20.399999999999999"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DSUM(Doklady!A103:J10009,"GGG",Spolu!L45:M47)</f>
        <v>0</v>
      </c>
      <c r="D45" s="78">
        <f>DSUM(Doklady!A103:J10009,"GGG",Spolu!N45:O47)</f>
        <v>0</v>
      </c>
      <c r="E45" s="78">
        <f>DSUM(Doklady!A103:J10009,"GGG",Spolu!P45:Q47)</f>
        <v>0</v>
      </c>
      <c r="F45" s="78">
        <f>DSUM(Doklady!A103:J10009,"GGG",Spolu!R45:S47)</f>
        <v>0</v>
      </c>
      <c r="G45" s="78">
        <f>DSUM(Doklady!A103:J10009,"GGG",Spolu!T45:U47)-H45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8"/>
      <c r="B50" s="349"/>
      <c r="C50" s="349"/>
      <c r="D50" s="349"/>
      <c r="E50" s="349"/>
      <c r="F50" s="349"/>
      <c r="G50" s="349"/>
      <c r="H50" s="349"/>
      <c r="I50" s="349"/>
      <c r="T50" s="86"/>
    </row>
    <row r="51" spans="1:20" x14ac:dyDescent="0.2">
      <c r="A51" s="112"/>
      <c r="B51" s="113"/>
      <c r="C51" s="111"/>
      <c r="D51" s="114"/>
      <c r="E51" s="114"/>
      <c r="F51" s="114"/>
      <c r="G51" s="222"/>
      <c r="H51" s="114"/>
      <c r="I51" s="114"/>
      <c r="T51" s="86"/>
    </row>
    <row r="52" spans="1:20" ht="20.399999999999999"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plavecké športy - bežné transfery</v>
      </c>
      <c r="C53" s="73">
        <f>IF(A53&lt;&gt;"",INDEX(FP!D:D,Doklady!B$2+(ROW()-53)),"")</f>
        <v>1740292</v>
      </c>
      <c r="D53" s="73">
        <f>IF(A53&lt;&gt;"",Doklady!I1-Doklady!J1,"")</f>
        <v>53535.61</v>
      </c>
      <c r="E53" s="73">
        <f>IF(A53&lt;&gt;"",MIN(D53,C53)*Doklady!C1/(1-Doklady!C1),"")</f>
        <v>0</v>
      </c>
      <c r="F53" s="71">
        <f>IF(A53&lt;&gt;"",Doklady!J1,"")</f>
        <v>0</v>
      </c>
      <c r="G53" s="73">
        <f>+IFERROR(HLOOKUP(IF(RIGHT(B53,15)="bežné transfery",LEFT(B53,LEN(B53)-18),0),$J$40:$K$42,3,0),MIN(C53,D53))</f>
        <v>53535.61</v>
      </c>
      <c r="H53" s="71"/>
      <c r="I53" s="73">
        <f>IF(A53&lt;&gt;"",MAX(IF(G53&lt;C53,C53-G53,0)+IF(F53&lt;E53,E53-F53,0),0),0)</f>
        <v>1686756.39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d</v>
      </c>
      <c r="B54" s="119" t="str">
        <f>Doklady!H2</f>
        <v>Bernathova Michaela</v>
      </c>
      <c r="C54" s="73">
        <f>IF(A54&lt;&gt;"",INDEX(FP!D:D,Doklady!B$2+(ROW()-53)),"")</f>
        <v>7500</v>
      </c>
      <c r="D54" s="73">
        <f>IF(A54&lt;&gt;"",Doklady!I2-Doklady!J2,"")</f>
        <v>3854.96</v>
      </c>
      <c r="E54" s="73">
        <f>IF(A54&lt;&gt;"",MIN(D54,C54)*Doklady!C2/(1-Doklady!C2),"")</f>
        <v>0</v>
      </c>
      <c r="F54" s="71">
        <f>IF(A54&lt;&gt;"",Doklady!J2,"")</f>
        <v>0</v>
      </c>
      <c r="G54" s="73">
        <f t="shared" ref="G54:G117" si="0">+IFERROR(HLOOKUP(IF(RIGHT(B54,15)="bežné transfery",LEFT(B54,LEN(B54)-18),0),$J$40:$K$42,3,0),MIN(C54,D54))</f>
        <v>3854.96</v>
      </c>
      <c r="H54" s="71"/>
      <c r="I54" s="73">
        <f t="shared" ref="I54:I117" si="1">IF(A54&lt;&gt;"",MAX(IF(G54&lt;C54,C54-G54,0)+IF(F54&lt;E54,E54-F54,0),0),0)</f>
        <v>3645.04</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x14ac:dyDescent="0.2">
      <c r="A55" s="75" t="str">
        <f>Doklady!D3</f>
        <v>d</v>
      </c>
      <c r="B55" s="119" t="str">
        <f>Doklady!H3</f>
        <v>Duša Matej</v>
      </c>
      <c r="C55" s="73">
        <f>IF(A55&lt;&gt;"",INDEX(FP!D:D,Doklady!B$2+(ROW()-53)),"")</f>
        <v>20000</v>
      </c>
      <c r="D55" s="73">
        <f>IF(A55&lt;&gt;"",Doklady!I3-Doklady!J3,"")</f>
        <v>4077.3999999999996</v>
      </c>
      <c r="E55" s="73">
        <f>IF(A55&lt;&gt;"",MIN(D55,C55)*Doklady!C3/(1-Doklady!C3),"")</f>
        <v>0</v>
      </c>
      <c r="F55" s="71">
        <f>IF(A55&lt;&gt;"",Doklady!J3,"")</f>
        <v>0</v>
      </c>
      <c r="G55" s="73">
        <f t="shared" si="0"/>
        <v>4077.3999999999996</v>
      </c>
      <c r="H55" s="71"/>
      <c r="I55" s="73">
        <f t="shared" si="1"/>
        <v>15922.6</v>
      </c>
      <c r="J55" s="84" t="str">
        <f t="shared" si="2"/>
        <v/>
      </c>
      <c r="K55" s="84" t="str">
        <f>Doklady!F3</f>
        <v>026 03</v>
      </c>
      <c r="L55" s="84" t="str">
        <f>IF(A55&lt;&gt;"",INDEX(FP!H:H,Doklady!B$2+(ROW()-52)),"")</f>
        <v>B</v>
      </c>
      <c r="M55" s="84" t="str">
        <f t="shared" si="3"/>
        <v>026 03B</v>
      </c>
    </row>
    <row r="56" spans="1:20" x14ac:dyDescent="0.2">
      <c r="A56" s="75" t="str">
        <f>Doklady!D4</f>
        <v>d</v>
      </c>
      <c r="B56" s="119" t="str">
        <f>Doklady!H4</f>
        <v>Hrnčárová Alexandra</v>
      </c>
      <c r="C56" s="73">
        <f>IF(A56&lt;&gt;"",INDEX(FP!D:D,Doklady!B$2+(ROW()-53)),"")</f>
        <v>10000</v>
      </c>
      <c r="D56" s="73">
        <f>IF(A56&lt;&gt;"",Doklady!I4-Doklady!J4,"")</f>
        <v>3859.5</v>
      </c>
      <c r="E56" s="73">
        <f>IF(A56&lt;&gt;"",MIN(D56,C56)*Doklady!C4/(1-Doklady!C4),"")</f>
        <v>0</v>
      </c>
      <c r="F56" s="71">
        <f>IF(A56&lt;&gt;"",Doklady!J4,"")</f>
        <v>0</v>
      </c>
      <c r="G56" s="73">
        <f t="shared" si="0"/>
        <v>3859.5</v>
      </c>
      <c r="H56" s="71"/>
      <c r="I56" s="73">
        <f t="shared" si="1"/>
        <v>6140.5</v>
      </c>
      <c r="J56" s="84" t="str">
        <f t="shared" si="2"/>
        <v/>
      </c>
      <c r="K56" s="84" t="str">
        <f>Doklady!F4</f>
        <v>026 03</v>
      </c>
      <c r="L56" s="84" t="str">
        <f>IF(A56&lt;&gt;"",INDEX(FP!H:H,Doklady!B$2+(ROW()-52)),"")</f>
        <v>B</v>
      </c>
      <c r="M56" s="84" t="str">
        <f t="shared" si="3"/>
        <v>026 03B</v>
      </c>
    </row>
    <row r="57" spans="1:20" x14ac:dyDescent="0.2">
      <c r="A57" s="75" t="str">
        <f>Doklady!D5</f>
        <v>d</v>
      </c>
      <c r="B57" s="119" t="str">
        <f>Doklady!H5</f>
        <v>Košťál Samuel</v>
      </c>
      <c r="C57" s="73">
        <f>IF(A57&lt;&gt;"",INDEX(FP!D:D,Doklady!B$2+(ROW()-53)),"")</f>
        <v>15000</v>
      </c>
      <c r="D57" s="73">
        <f>IF(A57&lt;&gt;"",Doklady!I5-Doklady!J5,"")</f>
        <v>5058.619999999999</v>
      </c>
      <c r="E57" s="73">
        <f>IF(A57&lt;&gt;"",MIN(D57,C57)*Doklady!C5/(1-Doklady!C5),"")</f>
        <v>0</v>
      </c>
      <c r="F57" s="71">
        <f>IF(A57&lt;&gt;"",Doklady!J5,"")</f>
        <v>0</v>
      </c>
      <c r="G57" s="73">
        <f t="shared" si="0"/>
        <v>5058.619999999999</v>
      </c>
      <c r="H57" s="71"/>
      <c r="I57" s="73">
        <f t="shared" si="1"/>
        <v>9941.380000000001</v>
      </c>
      <c r="J57" s="84" t="str">
        <f t="shared" si="2"/>
        <v/>
      </c>
      <c r="K57" s="84" t="str">
        <f>Doklady!F5</f>
        <v>026 03</v>
      </c>
      <c r="L57" s="84" t="str">
        <f>IF(A57&lt;&gt;"",INDEX(FP!H:H,Doklady!B$2+(ROW()-52)),"")</f>
        <v>B</v>
      </c>
      <c r="M57" s="84" t="str">
        <f t="shared" si="3"/>
        <v>026 03B</v>
      </c>
    </row>
    <row r="58" spans="1:20" x14ac:dyDescent="0.2">
      <c r="A58" s="75" t="str">
        <f>Doklady!D6</f>
        <v>d</v>
      </c>
      <c r="B58" s="119" t="str">
        <f>Doklady!H6</f>
        <v>Krajčovičová Lea</v>
      </c>
      <c r="C58" s="73">
        <f>IF(A58&lt;&gt;"",INDEX(FP!D:D,Doklady!B$2+(ROW()-53)),"")</f>
        <v>7500</v>
      </c>
      <c r="D58" s="73">
        <f>IF(A58&lt;&gt;"",Doklady!I6-Doklady!J6,"")</f>
        <v>3280.6</v>
      </c>
      <c r="E58" s="73">
        <f>IF(A58&lt;&gt;"",MIN(D58,C58)*Doklady!C6/(1-Doklady!C6),"")</f>
        <v>0</v>
      </c>
      <c r="F58" s="71">
        <f>IF(A58&lt;&gt;"",Doklady!J6,"")</f>
        <v>0</v>
      </c>
      <c r="G58" s="73">
        <f t="shared" si="0"/>
        <v>3280.6</v>
      </c>
      <c r="H58" s="71"/>
      <c r="I58" s="73">
        <f t="shared" si="1"/>
        <v>4219.3999999999996</v>
      </c>
      <c r="J58" s="84" t="str">
        <f t="shared" si="2"/>
        <v/>
      </c>
      <c r="K58" s="84" t="str">
        <f>Doklady!F6</f>
        <v>026 03</v>
      </c>
      <c r="L58" s="84" t="str">
        <f>IF(A58&lt;&gt;"",INDEX(FP!H:H,Doklady!B$2+(ROW()-52)),"")</f>
        <v>B</v>
      </c>
      <c r="M58" s="84" t="str">
        <f t="shared" si="3"/>
        <v>026 03B</v>
      </c>
    </row>
    <row r="59" spans="1:20" x14ac:dyDescent="0.2">
      <c r="A59" s="75" t="str">
        <f>Doklady!D7</f>
        <v>d</v>
      </c>
      <c r="B59" s="119" t="str">
        <f>Doklady!H7</f>
        <v>Nagy Richard</v>
      </c>
      <c r="C59" s="73">
        <f>IF(A59&lt;&gt;"",INDEX(FP!D:D,Doklady!B$2+(ROW()-53)),"")</f>
        <v>20000</v>
      </c>
      <c r="D59" s="73">
        <f>IF(A59&lt;&gt;"",Doklady!I7-Doklady!J7,"")</f>
        <v>8485.7599999999984</v>
      </c>
      <c r="E59" s="73">
        <f>IF(A59&lt;&gt;"",MIN(D59,C59)*Doklady!C7/(1-Doklady!C7),"")</f>
        <v>0</v>
      </c>
      <c r="F59" s="71">
        <f>IF(A59&lt;&gt;"",Doklady!J7,"")</f>
        <v>0</v>
      </c>
      <c r="G59" s="73">
        <f t="shared" si="0"/>
        <v>8485.7599999999984</v>
      </c>
      <c r="H59" s="71"/>
      <c r="I59" s="73">
        <f t="shared" si="1"/>
        <v>11514.240000000002</v>
      </c>
      <c r="J59" s="84" t="str">
        <f t="shared" si="2"/>
        <v/>
      </c>
      <c r="K59" s="84" t="str">
        <f>Doklady!F7</f>
        <v>026 03</v>
      </c>
      <c r="L59" s="84" t="str">
        <f>IF(A59&lt;&gt;"",INDEX(FP!H:H,Doklady!B$2+(ROW()-52)),"")</f>
        <v>B</v>
      </c>
      <c r="M59" s="84" t="str">
        <f t="shared" si="3"/>
        <v>026 03B</v>
      </c>
    </row>
    <row r="60" spans="1:20" x14ac:dyDescent="0.2">
      <c r="A60" s="75" t="str">
        <f>Doklady!D8</f>
        <v>d</v>
      </c>
      <c r="B60" s="119" t="str">
        <f>Doklady!H8</f>
        <v>Podmaníková Andrea</v>
      </c>
      <c r="C60" s="73">
        <f>IF(A60&lt;&gt;"",INDEX(FP!D:D,Doklady!B$2+(ROW()-53)),"")</f>
        <v>20000</v>
      </c>
      <c r="D60" s="73">
        <f>IF(A60&lt;&gt;"",Doklady!I8-Doklady!J8,"")</f>
        <v>0</v>
      </c>
      <c r="E60" s="73">
        <f>IF(A60&lt;&gt;"",MIN(D60,C60)*Doklady!C8/(1-Doklady!C8),"")</f>
        <v>0</v>
      </c>
      <c r="F60" s="71">
        <f>IF(A60&lt;&gt;"",Doklady!J8,"")</f>
        <v>0</v>
      </c>
      <c r="G60" s="73">
        <f t="shared" si="0"/>
        <v>0</v>
      </c>
      <c r="H60" s="71"/>
      <c r="I60" s="73">
        <f t="shared" si="1"/>
        <v>20000</v>
      </c>
      <c r="J60" s="84" t="str">
        <f t="shared" si="2"/>
        <v/>
      </c>
      <c r="K60" s="84" t="str">
        <f>Doklady!F8</f>
        <v>026 03</v>
      </c>
      <c r="L60" s="84" t="str">
        <f>IF(A60&lt;&gt;"",INDEX(FP!H:H,Doklady!B$2+(ROW()-52)),"")</f>
        <v>B</v>
      </c>
      <c r="M60" s="84" t="str">
        <f t="shared" si="3"/>
        <v>026 03B</v>
      </c>
    </row>
    <row r="61" spans="1:20" x14ac:dyDescent="0.2">
      <c r="A61" s="75" t="str">
        <f>Doklady!D9</f>
        <v>d</v>
      </c>
      <c r="B61" s="119" t="str">
        <f>Doklady!H9</f>
        <v>Potocká Tamara</v>
      </c>
      <c r="C61" s="73">
        <f>IF(A61&lt;&gt;"",INDEX(FP!D:D,Doklady!B$2+(ROW()-53)),"")</f>
        <v>20000</v>
      </c>
      <c r="D61" s="73">
        <f>IF(A61&lt;&gt;"",Doklady!I9-Doklady!J9,"")</f>
        <v>14245.319999999998</v>
      </c>
      <c r="E61" s="73">
        <f>IF(A61&lt;&gt;"",MIN(D61,C61)*Doklady!C9/(1-Doklady!C9),"")</f>
        <v>0</v>
      </c>
      <c r="F61" s="71">
        <f>IF(A61&lt;&gt;"",Doklady!J9,"")</f>
        <v>0</v>
      </c>
      <c r="G61" s="73">
        <f t="shared" si="0"/>
        <v>14245.319999999998</v>
      </c>
      <c r="H61" s="71"/>
      <c r="I61" s="73">
        <f t="shared" si="1"/>
        <v>5754.6800000000021</v>
      </c>
      <c r="J61" s="84" t="str">
        <f t="shared" si="2"/>
        <v/>
      </c>
      <c r="K61" s="84" t="str">
        <f>Doklady!F9</f>
        <v>026 03</v>
      </c>
      <c r="L61" s="84" t="str">
        <f>IF(A61&lt;&gt;"",INDEX(FP!H:H,Doklady!B$2+(ROW()-52)),"")</f>
        <v>B</v>
      </c>
      <c r="M61" s="84" t="str">
        <f t="shared" si="3"/>
        <v>026 03B</v>
      </c>
    </row>
    <row r="62" spans="1:20" x14ac:dyDescent="0.2">
      <c r="A62" s="75" t="str">
        <f>Doklady!D10</f>
        <v>d</v>
      </c>
      <c r="B62" s="119" t="str">
        <f>Doklady!H10</f>
        <v>Slušná Lilian</v>
      </c>
      <c r="C62" s="73">
        <f>IF(A62&lt;&gt;"",INDEX(FP!D:D,Doklady!B$2+(ROW()-53)),"")</f>
        <v>10000</v>
      </c>
      <c r="D62" s="73">
        <f>IF(A62&lt;&gt;"",Doklady!I10-Doklady!J10,"")</f>
        <v>4381.8500000000004</v>
      </c>
      <c r="E62" s="73">
        <f>IF(A62&lt;&gt;"",MIN(D62,C62)*Doklady!C10/(1-Doklady!C10),"")</f>
        <v>0</v>
      </c>
      <c r="F62" s="71">
        <f>IF(A62&lt;&gt;"",Doklady!J10,"")</f>
        <v>0</v>
      </c>
      <c r="G62" s="73">
        <f t="shared" si="0"/>
        <v>4381.8500000000004</v>
      </c>
      <c r="H62" s="71"/>
      <c r="I62" s="73">
        <f t="shared" si="1"/>
        <v>5618.15</v>
      </c>
      <c r="J62" s="84" t="str">
        <f t="shared" si="2"/>
        <v/>
      </c>
      <c r="K62" s="84" t="str">
        <f>Doklady!F10</f>
        <v>026 03</v>
      </c>
      <c r="L62" s="84" t="str">
        <f>IF(A62&lt;&gt;"",INDEX(FP!H:H,Doklady!B$2+(ROW()-52)),"")</f>
        <v>B</v>
      </c>
      <c r="M62" s="84" t="str">
        <f t="shared" si="3"/>
        <v>026 03B</v>
      </c>
    </row>
    <row r="63" spans="1:20" x14ac:dyDescent="0.2">
      <c r="A63" s="75" t="str">
        <f>Doklady!D11</f>
        <v>d</v>
      </c>
      <c r="B63" s="119" t="str">
        <f>Doklady!H11</f>
        <v>Strapeková Žofia</v>
      </c>
      <c r="C63" s="73">
        <f>IF(A63&lt;&gt;"",INDEX(FP!D:D,Doklady!B$2+(ROW()-53)),"")</f>
        <v>7500</v>
      </c>
      <c r="D63" s="73">
        <f>IF(A63&lt;&gt;"",Doklady!I11-Doklady!J11,"")</f>
        <v>1780.8</v>
      </c>
      <c r="E63" s="73">
        <f>IF(A63&lt;&gt;"",MIN(D63,C63)*Doklady!C11/(1-Doklady!C11),"")</f>
        <v>0</v>
      </c>
      <c r="F63" s="71">
        <f>IF(A63&lt;&gt;"",Doklady!J11,"")</f>
        <v>0</v>
      </c>
      <c r="G63" s="73">
        <f t="shared" si="0"/>
        <v>1780.8</v>
      </c>
      <c r="H63" s="71"/>
      <c r="I63" s="73">
        <f t="shared" si="1"/>
        <v>5719.2</v>
      </c>
      <c r="J63" s="84" t="str">
        <f t="shared" si="2"/>
        <v/>
      </c>
      <c r="K63" s="84" t="str">
        <f>Doklady!F11</f>
        <v>026 03</v>
      </c>
      <c r="L63" s="84" t="str">
        <f>IF(A63&lt;&gt;"",INDEX(FP!H:H,Doklady!B$2+(ROW()-52)),"")</f>
        <v>B</v>
      </c>
      <c r="M63" s="84" t="str">
        <f t="shared" si="3"/>
        <v>026 03B</v>
      </c>
    </row>
    <row r="64" spans="1:20" x14ac:dyDescent="0.2">
      <c r="A64" s="75" t="str">
        <f>Doklady!D12</f>
        <v>d</v>
      </c>
      <c r="B64" s="119" t="str">
        <f>Doklady!H12</f>
        <v>štafeta - plávanie</v>
      </c>
      <c r="C64" s="73">
        <f>IF(A64&lt;&gt;"",INDEX(FP!D:D,Doklady!B$2+(ROW()-53)),"")</f>
        <v>10000</v>
      </c>
      <c r="D64" s="73">
        <f>IF(A64&lt;&gt;"",Doklady!I12-Doklady!J12,"")</f>
        <v>700</v>
      </c>
      <c r="E64" s="73">
        <f>IF(A64&lt;&gt;"",MIN(D64,C64)*Doklady!C12/(1-Doklady!C12),"")</f>
        <v>0</v>
      </c>
      <c r="F64" s="71">
        <f>IF(A64&lt;&gt;"",Doklady!J12,"")</f>
        <v>0</v>
      </c>
      <c r="G64" s="73">
        <f t="shared" si="0"/>
        <v>700</v>
      </c>
      <c r="H64" s="71"/>
      <c r="I64" s="73">
        <f t="shared" si="1"/>
        <v>9300</v>
      </c>
      <c r="J64" s="84" t="s">
        <v>386</v>
      </c>
      <c r="K64" s="84" t="str">
        <f>Doklady!F12</f>
        <v>026 03</v>
      </c>
      <c r="L64" s="84" t="str">
        <f>IF(A64&lt;&gt;"",INDEX(FP!H:H,Doklady!B$2+(ROW()-52)),"")</f>
        <v>B</v>
      </c>
      <c r="M64" s="84" t="str">
        <f t="shared" si="3"/>
        <v>026 03B</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1887792</v>
      </c>
      <c r="D130" s="228">
        <f t="shared" ref="D130:I130" si="9">SUM(D53:D129)</f>
        <v>103260.42</v>
      </c>
      <c r="E130" s="228">
        <f t="shared" si="9"/>
        <v>0</v>
      </c>
      <c r="F130" s="228">
        <f t="shared" si="9"/>
        <v>0</v>
      </c>
      <c r="G130" s="228">
        <f t="shared" si="9"/>
        <v>103260.42</v>
      </c>
      <c r="H130" s="228">
        <f t="shared" si="9"/>
        <v>0</v>
      </c>
      <c r="I130" s="228">
        <f t="shared" si="9"/>
        <v>1784531.5799999996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391</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392</v>
      </c>
      <c r="B139" s="9"/>
      <c r="C139" s="74"/>
      <c r="D139" s="74"/>
      <c r="E139" s="74"/>
      <c r="F139" s="74"/>
      <c r="G139" s="74"/>
      <c r="H139" s="74"/>
      <c r="I139" s="74"/>
      <c r="J139" s="85"/>
    </row>
    <row r="140" spans="1:26" ht="13.2" x14ac:dyDescent="0.25">
      <c r="A140" s="9"/>
      <c r="B140" s="281"/>
      <c r="C140" s="229"/>
      <c r="D140" s="361"/>
      <c r="E140" s="361"/>
      <c r="F140" s="361"/>
      <c r="G140" s="361"/>
      <c r="H140" s="361"/>
      <c r="I140" s="361"/>
      <c r="J140" s="85"/>
    </row>
    <row r="141" spans="1:26" ht="68.25" customHeight="1" x14ac:dyDescent="0.25">
      <c r="A141" s="9"/>
      <c r="B141" s="283" t="s">
        <v>393</v>
      </c>
      <c r="C141" s="214"/>
      <c r="D141" s="345" t="s">
        <v>394</v>
      </c>
      <c r="E141" s="345"/>
      <c r="F141" s="345"/>
      <c r="G141" s="345"/>
      <c r="H141" s="345"/>
      <c r="I141" s="345"/>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85" priority="43" stopIfTrue="1" operator="lessThanOrEqual">
      <formula>0</formula>
    </cfRule>
    <cfRule type="cellIs" dxfId="84" priority="44" stopIfTrue="1" operator="greaterThan">
      <formula>0</formula>
    </cfRule>
  </conditionalFormatting>
  <conditionalFormatting sqref="D53:D129">
    <cfRule type="expression" dxfId="83" priority="31" stopIfTrue="1">
      <formula>$C53=$D53</formula>
    </cfRule>
    <cfRule type="expression" dxfId="82" priority="33" stopIfTrue="1">
      <formula>$C53&lt;&gt;$D53</formula>
    </cfRule>
  </conditionalFormatting>
  <conditionalFormatting sqref="E9:F9">
    <cfRule type="expression" dxfId="81" priority="38" stopIfTrue="1">
      <formula>SUM($E$10:$F$14)&gt;0</formula>
    </cfRule>
  </conditionalFormatting>
  <conditionalFormatting sqref="G53:G129">
    <cfRule type="expression" dxfId="80" priority="13" stopIfTrue="1">
      <formula>$C53=$G53</formula>
    </cfRule>
    <cfRule type="expression" dxfId="79" priority="14" stopIfTrue="1">
      <formula>$C53&lt;&gt;$G53</formula>
    </cfRule>
  </conditionalFormatting>
  <conditionalFormatting sqref="I42">
    <cfRule type="cellIs" dxfId="78" priority="1" stopIfTrue="1" operator="greaterThan">
      <formula>0</formula>
    </cfRule>
  </conditionalFormatting>
  <conditionalFormatting sqref="I47">
    <cfRule type="cellIs" dxfId="77" priority="15" stopIfTrue="1" operator="greaterThan">
      <formula>0</formula>
    </cfRule>
  </conditionalFormatting>
  <conditionalFormatting sqref="I53:I129">
    <cfRule type="cellIs" dxfId="76" priority="40" stopIfTrue="1" operator="equal">
      <formula>0</formula>
    </cfRule>
    <cfRule type="cellIs" dxfId="75"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9"/>
  <sheetViews>
    <sheetView tabSelected="1" topLeftCell="A289" zoomScaleNormal="100" workbookViewId="0">
      <selection activeCell="F297" sqref="F297"/>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plavecké športy - bežné transfery</v>
      </c>
      <c r="B1" s="232" t="str">
        <f>INDEX(Adr!A:A,B102+1)</f>
        <v>36068764</v>
      </c>
      <c r="C1" s="233">
        <f>IF(ROW()&lt;=B$3,INDEX(FP!E:E,B$2+ROW()-1),"")</f>
        <v>0</v>
      </c>
      <c r="D1" s="234" t="str">
        <f>IF(ROW()&lt;=B$3,INDEX(FP!F:F,B$2+ROW()-1),"")</f>
        <v>a</v>
      </c>
      <c r="E1" s="234"/>
      <c r="F1" s="234" t="str">
        <f>IF(ROW()&lt;=B$3,INDEX(FP!G:G,B$2+ROW()-1),"")</f>
        <v>026 02</v>
      </c>
      <c r="G1" s="234"/>
      <c r="H1" s="235" t="str">
        <f>IF(ROW()&lt;=B$3,INDEX(FP!C:C,B$2+ROW()-1),"")</f>
        <v>plavecké športy - bežné transfery</v>
      </c>
      <c r="I1" s="236">
        <f t="shared" ref="I1:I32" si="0">IF(ROW()&lt;=B$3,SUMIF(A$107:A$10051,A1,I$107:I$10051),"")</f>
        <v>53535.61</v>
      </c>
      <c r="J1" s="236">
        <f t="shared" ref="J1:J32" si="1">IF(ROW()&lt;=B$3,SUMIFS(I$103:I$50051,A$103:A$50051,K1,J$103:J$50051,L1),"")</f>
        <v>0</v>
      </c>
      <c r="K1" s="110" t="str">
        <f>$A1</f>
        <v>a - plavecké športy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d - Bernathova Michaela</v>
      </c>
      <c r="B2" s="237">
        <f>MATCH(B1,FP!A:A,0)</f>
        <v>144</v>
      </c>
      <c r="C2" s="233">
        <f>IF(ROW()&lt;=B$3,INDEX(FP!E:E,B$2+ROW()-1),"")</f>
        <v>0</v>
      </c>
      <c r="D2" s="234" t="str">
        <f>IF(ROW()&lt;=B$3,INDEX(FP!F:F,B$2+ROW()-1),"")</f>
        <v>d</v>
      </c>
      <c r="E2" s="234"/>
      <c r="F2" s="234" t="str">
        <f>IF(ROW()&lt;=B$3,INDEX(FP!G:G,B$2+ROW()-1),"")</f>
        <v>026 03</v>
      </c>
      <c r="G2" s="234"/>
      <c r="H2" s="235" t="str">
        <f>IF(ROW()&lt;=B$3,INDEX(FP!C:C,B$2+ROW()-1),"")</f>
        <v>Bernathova Michaela</v>
      </c>
      <c r="I2" s="236">
        <f t="shared" si="0"/>
        <v>3854.96</v>
      </c>
      <c r="J2" s="236">
        <f t="shared" si="1"/>
        <v>0</v>
      </c>
      <c r="K2" s="110" t="str">
        <f>$A2</f>
        <v>d - Bernathova Michaela</v>
      </c>
      <c r="L2" s="101">
        <v>99</v>
      </c>
      <c r="M2" s="97" t="s">
        <v>335</v>
      </c>
      <c r="N2" s="98" t="s">
        <v>374</v>
      </c>
      <c r="O2" s="88"/>
      <c r="P2" s="88"/>
      <c r="Q2" s="88"/>
      <c r="R2" s="88"/>
      <c r="S2" s="88"/>
      <c r="T2" s="88"/>
      <c r="U2" s="88"/>
      <c r="V2" s="88"/>
      <c r="W2" s="88"/>
      <c r="X2" s="88"/>
      <c r="Y2" s="88"/>
    </row>
    <row r="3" spans="1:25" s="6" customFormat="1" ht="10.8" hidden="1" thickBot="1" x14ac:dyDescent="0.25">
      <c r="A3" s="231" t="str">
        <f>IF(ROW()&lt;=B$3,INDEX(FP!F:F,B$2+ROW()-1)&amp;" - "&amp;INDEX(FP!C:C,B$2+ROW()-1),"")</f>
        <v>d - Duša Matej</v>
      </c>
      <c r="B3" s="238">
        <f>COUNTIF(FP!A:A,Doklady!B1)</f>
        <v>12</v>
      </c>
      <c r="C3" s="233">
        <f>IF(ROW()&lt;=B$3,INDEX(FP!E:E,B$2+ROW()-1),"")</f>
        <v>0</v>
      </c>
      <c r="D3" s="234" t="str">
        <f>IF(ROW()&lt;=B$3,INDEX(FP!F:F,B$2+ROW()-1),"")</f>
        <v>d</v>
      </c>
      <c r="E3" s="234"/>
      <c r="F3" s="234" t="str">
        <f>IF(ROW()&lt;=B$3,INDEX(FP!G:G,B$2+ROW()-1),"")</f>
        <v>026 03</v>
      </c>
      <c r="G3" s="234"/>
      <c r="H3" s="235" t="str">
        <f>IF(ROW()&lt;=B$3,INDEX(FP!C:C,B$2+ROW()-1),"")</f>
        <v>Duša Matej</v>
      </c>
      <c r="I3" s="236">
        <f t="shared" si="0"/>
        <v>4077.3999999999996</v>
      </c>
      <c r="J3" s="236">
        <f t="shared" si="1"/>
        <v>0</v>
      </c>
      <c r="K3" s="110" t="str">
        <f t="shared" ref="K3:K66" si="2">$A3</f>
        <v>d - Duša Matej</v>
      </c>
      <c r="L3" s="101">
        <v>99</v>
      </c>
      <c r="M3" s="99" t="str">
        <f>$A2</f>
        <v>d - Bernathova Michaela</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Hrnčárová Alexandra</v>
      </c>
      <c r="B4" s="239"/>
      <c r="C4" s="240">
        <f>IF(ROW()&lt;=B$3,INDEX(FP!E:E,B$2+ROW()-1),"")</f>
        <v>0</v>
      </c>
      <c r="D4" s="234" t="str">
        <f>IF(ROW()&lt;=B$3,INDEX(FP!F:F,B$2+ROW()-1),"")</f>
        <v>d</v>
      </c>
      <c r="E4" s="234"/>
      <c r="F4" s="234" t="str">
        <f>IF(ROW()&lt;=B$3,INDEX(FP!G:G,B$2+ROW()-1),"")</f>
        <v>026 03</v>
      </c>
      <c r="G4" s="234"/>
      <c r="H4" s="235" t="str">
        <f>IF(ROW()&lt;=B$3,INDEX(FP!C:C,B$2+ROW()-1),"")</f>
        <v>Hrnčárová Alexandra</v>
      </c>
      <c r="I4" s="236">
        <f t="shared" si="0"/>
        <v>3859.5</v>
      </c>
      <c r="J4" s="236">
        <f t="shared" si="1"/>
        <v>0</v>
      </c>
      <c r="K4" s="110" t="str">
        <f t="shared" si="2"/>
        <v>d - Hrnčárová Alexandra</v>
      </c>
      <c r="L4" s="101">
        <v>99</v>
      </c>
      <c r="M4" s="102" t="s">
        <v>335</v>
      </c>
      <c r="N4" s="103" t="s">
        <v>374</v>
      </c>
    </row>
    <row r="5" spans="1:25" s="6" customFormat="1" ht="10.8" hidden="1" thickBot="1" x14ac:dyDescent="0.25">
      <c r="A5" s="235" t="str">
        <f>IF(ROW()&lt;=B$3,INDEX(FP!F:F,B$2+ROW()-1)&amp;" - "&amp;INDEX(FP!C:C,B$2+ROW()-1),"")</f>
        <v>d - Košťál Samuel</v>
      </c>
      <c r="B5" s="235"/>
      <c r="C5" s="240">
        <f>IF(ROW()&lt;=B$3,INDEX(FP!E:E,B$2+ROW()-1),"")</f>
        <v>0</v>
      </c>
      <c r="D5" s="234" t="str">
        <f>IF(ROW()&lt;=B$3,INDEX(FP!F:F,B$2+ROW()-1),"")</f>
        <v>d</v>
      </c>
      <c r="E5" s="234"/>
      <c r="F5" s="234" t="str">
        <f>IF(ROW()&lt;=B$3,INDEX(FP!G:G,B$2+ROW()-1),"")</f>
        <v>026 03</v>
      </c>
      <c r="G5" s="234"/>
      <c r="H5" s="235" t="str">
        <f>IF(ROW()&lt;=B$3,INDEX(FP!C:C,B$2+ROW()-1),"")</f>
        <v>Košťál Samuel</v>
      </c>
      <c r="I5" s="236">
        <f t="shared" si="0"/>
        <v>5058.619999999999</v>
      </c>
      <c r="J5" s="236">
        <f t="shared" si="1"/>
        <v>0</v>
      </c>
      <c r="K5" s="110" t="str">
        <f t="shared" si="2"/>
        <v>d - Košťál Samuel</v>
      </c>
      <c r="L5" s="101">
        <v>99</v>
      </c>
      <c r="M5" s="104" t="str">
        <f>$A4</f>
        <v>d - Hrnčárová Alexandra</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Krajčovičová Lea</v>
      </c>
      <c r="B6" s="235"/>
      <c r="C6" s="240">
        <f>IF(ROW()&lt;=B$3,INDEX(FP!E:E,B$2+ROW()-1),"")</f>
        <v>0</v>
      </c>
      <c r="D6" s="234" t="str">
        <f>IF(ROW()&lt;=B$3,INDEX(FP!F:F,B$2+ROW()-1),"")</f>
        <v>d</v>
      </c>
      <c r="E6" s="234"/>
      <c r="F6" s="234" t="str">
        <f>IF(ROW()&lt;=B$3,INDEX(FP!G:G,B$2+ROW()-1),"")</f>
        <v>026 03</v>
      </c>
      <c r="G6" s="234"/>
      <c r="H6" s="235" t="str">
        <f>IF(ROW()&lt;=B$3,INDEX(FP!C:C,B$2+ROW()-1),"")</f>
        <v>Krajčovičová Lea</v>
      </c>
      <c r="I6" s="236">
        <f t="shared" si="0"/>
        <v>3280.6</v>
      </c>
      <c r="J6" s="236">
        <f t="shared" si="1"/>
        <v>0</v>
      </c>
      <c r="K6" s="110" t="str">
        <f t="shared" si="2"/>
        <v>d - Krajčovičová Lea</v>
      </c>
      <c r="L6" s="101">
        <v>99</v>
      </c>
      <c r="M6" s="97" t="s">
        <v>335</v>
      </c>
      <c r="N6" s="98" t="s">
        <v>374</v>
      </c>
      <c r="Q6" s="88"/>
      <c r="R6" s="88"/>
      <c r="S6" s="88"/>
      <c r="T6" s="88"/>
      <c r="U6" s="88"/>
      <c r="V6" s="88"/>
      <c r="W6" s="88"/>
      <c r="X6" s="88"/>
      <c r="Y6" s="88"/>
    </row>
    <row r="7" spans="1:25" s="6" customFormat="1" ht="10.8" hidden="1" thickBot="1" x14ac:dyDescent="0.25">
      <c r="A7" s="235" t="str">
        <f>IF(ROW()&lt;=B$3,INDEX(FP!F:F,B$2+ROW()-1)&amp;" - "&amp;INDEX(FP!C:C,B$2+ROW()-1),"")</f>
        <v>d - Nagy Richard</v>
      </c>
      <c r="B7" s="235"/>
      <c r="C7" s="240">
        <f>IF(ROW()&lt;=B$3,INDEX(FP!E:E,B$2+ROW()-1),"")</f>
        <v>0</v>
      </c>
      <c r="D7" s="234" t="str">
        <f>IF(ROW()&lt;=B$3,INDEX(FP!F:F,B$2+ROW()-1),"")</f>
        <v>d</v>
      </c>
      <c r="E7" s="234"/>
      <c r="F7" s="234" t="str">
        <f>IF(ROW()&lt;=B$3,INDEX(FP!G:G,B$2+ROW()-1),"")</f>
        <v>026 03</v>
      </c>
      <c r="G7" s="234"/>
      <c r="H7" s="235" t="str">
        <f>IF(ROW()&lt;=B$3,INDEX(FP!C:C,B$2+ROW()-1),"")</f>
        <v>Nagy Richard</v>
      </c>
      <c r="I7" s="236">
        <f t="shared" si="0"/>
        <v>8485.7599999999984</v>
      </c>
      <c r="J7" s="236">
        <f t="shared" si="1"/>
        <v>0</v>
      </c>
      <c r="K7" s="110" t="str">
        <f t="shared" si="2"/>
        <v>d - Nagy Richard</v>
      </c>
      <c r="L7" s="101">
        <v>99</v>
      </c>
      <c r="M7" s="99" t="str">
        <f>$A6</f>
        <v>d - Krajčovičová Lea</v>
      </c>
      <c r="N7" s="100">
        <v>99</v>
      </c>
      <c r="S7" s="88"/>
      <c r="T7" s="88"/>
      <c r="U7" s="88"/>
      <c r="V7" s="88"/>
      <c r="W7" s="88"/>
      <c r="X7" s="88"/>
      <c r="Y7" s="88"/>
    </row>
    <row r="8" spans="1:25" s="6" customFormat="1" ht="10.8" hidden="1" thickBot="1" x14ac:dyDescent="0.25">
      <c r="A8" s="235" t="str">
        <f>IF(ROW()&lt;=B$3,INDEX(FP!F:F,B$2+ROW()-1)&amp;" - "&amp;INDEX(FP!C:C,B$2+ROW()-1),"")</f>
        <v>d - Podmaníková Andrea</v>
      </c>
      <c r="B8" s="235"/>
      <c r="C8" s="240">
        <f>IF(ROW()&lt;=B$3,INDEX(FP!E:E,B$2+ROW()-1),"")</f>
        <v>0</v>
      </c>
      <c r="D8" s="234" t="str">
        <f>IF(ROW()&lt;=B$3,INDEX(FP!F:F,B$2+ROW()-1),"")</f>
        <v>d</v>
      </c>
      <c r="E8" s="234"/>
      <c r="F8" s="234" t="str">
        <f>IF(ROW()&lt;=B$3,INDEX(FP!G:G,B$2+ROW()-1),"")</f>
        <v>026 03</v>
      </c>
      <c r="G8" s="234"/>
      <c r="H8" s="235" t="str">
        <f>IF(ROW()&lt;=B$3,INDEX(FP!C:C,B$2+ROW()-1),"")</f>
        <v>Podmaníková Andrea</v>
      </c>
      <c r="I8" s="236">
        <f t="shared" si="0"/>
        <v>0</v>
      </c>
      <c r="J8" s="236">
        <f t="shared" si="1"/>
        <v>0</v>
      </c>
      <c r="K8" s="110" t="str">
        <f t="shared" si="2"/>
        <v>d - Podmaníková Andrea</v>
      </c>
      <c r="L8" s="101">
        <v>99</v>
      </c>
      <c r="M8" s="102" t="s">
        <v>335</v>
      </c>
      <c r="N8" s="103" t="s">
        <v>374</v>
      </c>
      <c r="O8" s="88"/>
      <c r="P8" s="88"/>
      <c r="U8" s="88"/>
      <c r="V8" s="88"/>
      <c r="W8" s="88"/>
      <c r="X8" s="88"/>
      <c r="Y8" s="88"/>
    </row>
    <row r="9" spans="1:25" s="6" customFormat="1" ht="10.8" hidden="1" thickBot="1" x14ac:dyDescent="0.25">
      <c r="A9" s="235" t="str">
        <f>IF(ROW()&lt;=B$3,INDEX(FP!F:F,B$2+ROW()-1)&amp;" - "&amp;INDEX(FP!C:C,B$2+ROW()-1),"")</f>
        <v>d - Potocká Tamara</v>
      </c>
      <c r="B9" s="235"/>
      <c r="C9" s="240">
        <f>IF(ROW()&lt;=B$3,INDEX(FP!E:E,B$2+ROW()-1),"")</f>
        <v>0</v>
      </c>
      <c r="D9" s="234" t="str">
        <f>IF(ROW()&lt;=B$3,INDEX(FP!F:F,B$2+ROW()-1),"")</f>
        <v>d</v>
      </c>
      <c r="E9" s="234"/>
      <c r="F9" s="234" t="str">
        <f>IF(ROW()&lt;=B$3,INDEX(FP!G:G,B$2+ROW()-1),"")</f>
        <v>026 03</v>
      </c>
      <c r="G9" s="234"/>
      <c r="H9" s="235" t="str">
        <f>IF(ROW()&lt;=B$3,INDEX(FP!C:C,B$2+ROW()-1),"")</f>
        <v>Potocká Tamara</v>
      </c>
      <c r="I9" s="236">
        <f t="shared" si="0"/>
        <v>14245.319999999998</v>
      </c>
      <c r="J9" s="236">
        <f t="shared" si="1"/>
        <v>0</v>
      </c>
      <c r="K9" s="110" t="str">
        <f t="shared" si="2"/>
        <v>d - Potocká Tamara</v>
      </c>
      <c r="L9" s="101">
        <v>99</v>
      </c>
      <c r="M9" s="108" t="str">
        <f>$A8</f>
        <v>d - Podmaníková Andrea</v>
      </c>
      <c r="N9" s="109">
        <v>99</v>
      </c>
      <c r="O9" s="88"/>
      <c r="P9" s="88"/>
      <c r="Q9" s="88"/>
      <c r="R9" s="88"/>
      <c r="W9" s="88"/>
      <c r="X9" s="88"/>
      <c r="Y9" s="88"/>
    </row>
    <row r="10" spans="1:25" s="6" customFormat="1" ht="10.8" hidden="1" thickBot="1" x14ac:dyDescent="0.25">
      <c r="A10" s="235" t="str">
        <f>IF(ROW()&lt;=B$3,INDEX(FP!F:F,B$2+ROW()-1)&amp;" - "&amp;INDEX(FP!C:C,B$2+ROW()-1),"")</f>
        <v>d - Slušná Lilian</v>
      </c>
      <c r="B10" s="235"/>
      <c r="C10" s="240">
        <f>IF(ROW()&lt;=B$3,INDEX(FP!E:E,B$2+ROW()-1),"")</f>
        <v>0</v>
      </c>
      <c r="D10" s="234" t="str">
        <f>IF(ROW()&lt;=B$3,INDEX(FP!F:F,B$2+ROW()-1),"")</f>
        <v>d</v>
      </c>
      <c r="E10" s="234"/>
      <c r="F10" s="234" t="str">
        <f>IF(ROW()&lt;=B$3,INDEX(FP!G:G,B$2+ROW()-1),"")</f>
        <v>026 03</v>
      </c>
      <c r="G10" s="234"/>
      <c r="H10" s="235" t="str">
        <f>IF(ROW()&lt;=B$3,INDEX(FP!C:C,B$2+ROW()-1),"")</f>
        <v>Slušná Lilian</v>
      </c>
      <c r="I10" s="236">
        <f t="shared" si="0"/>
        <v>4381.8500000000004</v>
      </c>
      <c r="J10" s="236">
        <f t="shared" si="1"/>
        <v>0</v>
      </c>
      <c r="K10" s="110" t="str">
        <f t="shared" si="2"/>
        <v>d - Slušná Lilian</v>
      </c>
      <c r="L10" s="101">
        <v>99</v>
      </c>
      <c r="M10" s="97" t="s">
        <v>335</v>
      </c>
      <c r="N10" s="98" t="s">
        <v>374</v>
      </c>
      <c r="O10" s="88"/>
      <c r="P10" s="88"/>
      <c r="Q10" s="88"/>
      <c r="R10" s="88"/>
      <c r="S10" s="88"/>
      <c r="T10" s="88"/>
      <c r="Y10" s="88"/>
    </row>
    <row r="11" spans="1:25" s="6" customFormat="1" ht="10.8" hidden="1" thickBot="1" x14ac:dyDescent="0.25">
      <c r="A11" s="235" t="str">
        <f>IF(ROW()&lt;=B$3,INDEX(FP!F:F,B$2+ROW()-1)&amp;" - "&amp;INDEX(FP!C:C,B$2+ROW()-1),"")</f>
        <v>d - Strapeková Žofia</v>
      </c>
      <c r="B11" s="235"/>
      <c r="C11" s="240">
        <f>IF(ROW()&lt;=B$3,INDEX(FP!E:E,B$2+ROW()-1),"")</f>
        <v>0</v>
      </c>
      <c r="D11" s="234" t="str">
        <f>IF(ROW()&lt;=B$3,INDEX(FP!F:F,B$2+ROW()-1),"")</f>
        <v>d</v>
      </c>
      <c r="E11" s="234"/>
      <c r="F11" s="234" t="str">
        <f>IF(ROW()&lt;=B$3,INDEX(FP!G:G,B$2+ROW()-1),"")</f>
        <v>026 03</v>
      </c>
      <c r="G11" s="234"/>
      <c r="H11" s="235" t="str">
        <f>IF(ROW()&lt;=B$3,INDEX(FP!C:C,B$2+ROW()-1),"")</f>
        <v>Strapeková Žofia</v>
      </c>
      <c r="I11" s="236">
        <f t="shared" si="0"/>
        <v>1780.8</v>
      </c>
      <c r="J11" s="236">
        <f t="shared" si="1"/>
        <v>0</v>
      </c>
      <c r="K11" s="110" t="str">
        <f t="shared" si="2"/>
        <v>d - Strapeková Žofia</v>
      </c>
      <c r="L11" s="101">
        <v>99</v>
      </c>
      <c r="M11" s="99" t="str">
        <f>$A10</f>
        <v>d - Slušná Lilian</v>
      </c>
      <c r="N11" s="100">
        <v>99</v>
      </c>
      <c r="O11" s="88"/>
      <c r="P11" s="88"/>
      <c r="Q11" s="88"/>
      <c r="R11" s="88"/>
      <c r="S11" s="88"/>
      <c r="T11" s="88"/>
      <c r="Y11" s="88"/>
    </row>
    <row r="12" spans="1:25" s="6" customFormat="1" ht="10.8" hidden="1" thickBot="1" x14ac:dyDescent="0.25">
      <c r="A12" s="235" t="str">
        <f>IF(ROW()&lt;=B$3,INDEX(FP!F:F,B$2+ROW()-1)&amp;" - "&amp;INDEX(FP!C:C,B$2+ROW()-1),"")</f>
        <v>d - štafeta - plávanie</v>
      </c>
      <c r="B12" s="235"/>
      <c r="C12" s="240">
        <f>IF(ROW()&lt;=B$3,INDEX(FP!E:E,B$2+ROW()-1),"")</f>
        <v>0</v>
      </c>
      <c r="D12" s="234" t="str">
        <f>IF(ROW()&lt;=B$3,INDEX(FP!F:F,B$2+ROW()-1),"")</f>
        <v>d</v>
      </c>
      <c r="E12" s="234"/>
      <c r="F12" s="234" t="str">
        <f>IF(ROW()&lt;=B$3,INDEX(FP!G:G,B$2+ROW()-1),"")</f>
        <v>026 03</v>
      </c>
      <c r="G12" s="234"/>
      <c r="H12" s="235" t="str">
        <f>IF(ROW()&lt;=B$3,INDEX(FP!C:C,B$2+ROW()-1),"")</f>
        <v>štafeta - plávanie</v>
      </c>
      <c r="I12" s="236">
        <f t="shared" si="0"/>
        <v>700</v>
      </c>
      <c r="J12" s="236">
        <f t="shared" si="1"/>
        <v>0</v>
      </c>
      <c r="K12" s="110" t="str">
        <f t="shared" si="2"/>
        <v>d - štafeta - plávanie</v>
      </c>
      <c r="L12" s="101">
        <v>99</v>
      </c>
      <c r="M12" s="102" t="s">
        <v>335</v>
      </c>
      <c r="N12" s="103" t="s">
        <v>374</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d - štafeta - plávanie</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374</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374</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374</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374</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374</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374</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374</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374</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IF(ROW()&lt;=B$3,SUMIF(A$107:A$10051,A33,I$107:I$10051),"")</f>
        <v/>
      </c>
      <c r="J33" s="236" t="str">
        <f t="shared" ref="J33:J64" si="4">IF(ROW()&lt;=B$3,SUMIFS(I$103:I$50051,A$103:A$50051,K33,J$103:J$50051,L33),"")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IF(ROW()&lt;=B$3,SUMIF(A$107:A$10051,A65,I$107:I$10051),"")</f>
        <v/>
      </c>
      <c r="J65" s="236" t="str">
        <f t="shared" ref="J65:J94" si="6">IF(ROW()&lt;=B$3,SUMIFS(I$103:I$50051,A$103:A$50051,K65,J$103:J$50051,L65),"")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374</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374</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374</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374</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374</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374</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374</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374</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374</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374</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374</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374</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374</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374</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374</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6" x14ac:dyDescent="0.3">
      <c r="A100" s="362" t="s">
        <v>329</v>
      </c>
      <c r="B100" s="362"/>
      <c r="C100" s="362"/>
      <c r="D100" s="362"/>
      <c r="E100" s="362"/>
      <c r="F100" s="362"/>
      <c r="G100" s="362"/>
      <c r="H100" s="362"/>
      <c r="I100" s="364" t="s">
        <v>2271</v>
      </c>
      <c r="J100" s="364"/>
      <c r="K100" s="89"/>
    </row>
    <row r="101" spans="1:25" ht="15.6" x14ac:dyDescent="0.3">
      <c r="A101" s="362"/>
      <c r="B101" s="362"/>
      <c r="C101" s="362"/>
      <c r="D101" s="362"/>
      <c r="E101" s="362"/>
      <c r="F101" s="362"/>
      <c r="G101" s="362"/>
      <c r="H101" s="362"/>
      <c r="I101" s="363">
        <v>45887</v>
      </c>
      <c r="J101" s="363"/>
    </row>
    <row r="102" spans="1:25" ht="13.8" x14ac:dyDescent="0.25">
      <c r="A102" s="249" t="s">
        <v>399</v>
      </c>
      <c r="B102" s="250">
        <v>63</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65" t="s">
        <v>408</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97.8" customHeight="1" x14ac:dyDescent="0.25">
      <c r="A107" s="14" t="s">
        <v>2760</v>
      </c>
      <c r="B107" s="14"/>
      <c r="C107" s="14"/>
      <c r="D107" s="16"/>
      <c r="E107" s="16"/>
      <c r="F107" s="314" t="s">
        <v>2777</v>
      </c>
      <c r="G107" s="14"/>
      <c r="H107" s="14"/>
      <c r="I107" s="15"/>
      <c r="J107" s="77"/>
      <c r="K107" s="92"/>
    </row>
    <row r="108" spans="1:25" ht="20.399999999999999" x14ac:dyDescent="0.25">
      <c r="A108" s="14" t="s">
        <v>2294</v>
      </c>
      <c r="B108" s="14" t="s">
        <v>2295</v>
      </c>
      <c r="C108" s="14" t="s">
        <v>2296</v>
      </c>
      <c r="D108" s="16">
        <v>45827</v>
      </c>
      <c r="E108" s="16"/>
      <c r="F108" s="14" t="s">
        <v>2297</v>
      </c>
      <c r="G108" s="14"/>
      <c r="H108" s="14" t="s">
        <v>2298</v>
      </c>
      <c r="I108" s="15">
        <v>3148.44</v>
      </c>
      <c r="J108" s="77"/>
      <c r="K108" s="92"/>
    </row>
    <row r="109" spans="1:25" ht="108.6" customHeight="1" x14ac:dyDescent="0.25">
      <c r="A109" s="14" t="s">
        <v>2760</v>
      </c>
      <c r="B109" s="14"/>
      <c r="C109" s="14"/>
      <c r="D109" s="16"/>
      <c r="E109" s="16"/>
      <c r="F109" s="314" t="s">
        <v>2825</v>
      </c>
      <c r="G109" s="14"/>
      <c r="H109" s="14"/>
      <c r="I109" s="15"/>
      <c r="J109" s="77"/>
      <c r="K109" s="92"/>
    </row>
    <row r="110" spans="1:25" ht="33.6" customHeight="1" x14ac:dyDescent="0.25">
      <c r="A110" s="14" t="s">
        <v>2299</v>
      </c>
      <c r="B110" s="14" t="s">
        <v>2300</v>
      </c>
      <c r="C110" s="14" t="s">
        <v>2301</v>
      </c>
      <c r="D110" s="16">
        <v>45791</v>
      </c>
      <c r="E110" s="16"/>
      <c r="F110" s="14" t="s">
        <v>2302</v>
      </c>
      <c r="G110" s="14"/>
      <c r="H110" s="14" t="s">
        <v>2303</v>
      </c>
      <c r="I110" s="15">
        <v>3728</v>
      </c>
      <c r="J110" s="77"/>
      <c r="K110" s="92"/>
    </row>
    <row r="111" spans="1:25" ht="20.399999999999999" x14ac:dyDescent="0.25">
      <c r="A111" s="14" t="s">
        <v>2299</v>
      </c>
      <c r="B111" s="14" t="s">
        <v>2304</v>
      </c>
      <c r="C111" s="14"/>
      <c r="D111" s="16">
        <v>45791</v>
      </c>
      <c r="E111" s="16"/>
      <c r="F111" s="14" t="s">
        <v>2305</v>
      </c>
      <c r="G111" s="14"/>
      <c r="H111" s="14" t="s">
        <v>2306</v>
      </c>
      <c r="I111" s="15">
        <v>3</v>
      </c>
      <c r="J111" s="77"/>
      <c r="K111" s="92"/>
    </row>
    <row r="112" spans="1:25" ht="40.799999999999997" x14ac:dyDescent="0.25">
      <c r="A112" s="14" t="s">
        <v>2299</v>
      </c>
      <c r="B112" s="14" t="s">
        <v>2307</v>
      </c>
      <c r="C112" s="14" t="s">
        <v>2308</v>
      </c>
      <c r="D112" s="16">
        <v>45790</v>
      </c>
      <c r="E112" s="16"/>
      <c r="F112" s="14" t="s">
        <v>2309</v>
      </c>
      <c r="G112" s="14" t="s">
        <v>2310</v>
      </c>
      <c r="H112" s="14" t="s">
        <v>2311</v>
      </c>
      <c r="I112" s="15">
        <v>650.85</v>
      </c>
      <c r="J112" s="77"/>
      <c r="K112" s="92"/>
    </row>
    <row r="113" spans="1:14" ht="101.4" customHeight="1" x14ac:dyDescent="0.25">
      <c r="A113" s="14" t="s">
        <v>2760</v>
      </c>
      <c r="B113" s="14"/>
      <c r="C113" s="14"/>
      <c r="D113" s="16"/>
      <c r="E113" s="16"/>
      <c r="F113" s="314" t="s">
        <v>2824</v>
      </c>
      <c r="G113" s="14"/>
      <c r="H113" s="14"/>
      <c r="I113" s="15"/>
      <c r="J113" s="77"/>
      <c r="K113" s="92"/>
    </row>
    <row r="114" spans="1:14" ht="36" customHeight="1" x14ac:dyDescent="0.25">
      <c r="A114" s="14" t="s">
        <v>2294</v>
      </c>
      <c r="B114" s="14" t="s">
        <v>2312</v>
      </c>
      <c r="C114" s="14" t="s">
        <v>2313</v>
      </c>
      <c r="D114" s="16">
        <v>45861</v>
      </c>
      <c r="E114" s="16"/>
      <c r="F114" s="14" t="s">
        <v>2314</v>
      </c>
      <c r="G114" s="14"/>
      <c r="H114" s="14" t="s">
        <v>2315</v>
      </c>
      <c r="I114" s="15">
        <v>502.2</v>
      </c>
      <c r="J114" s="77"/>
      <c r="K114" s="92"/>
    </row>
    <row r="115" spans="1:14" ht="47.4" customHeight="1" x14ac:dyDescent="0.25">
      <c r="A115" s="14" t="s">
        <v>2294</v>
      </c>
      <c r="B115" s="14" t="s">
        <v>2757</v>
      </c>
      <c r="C115" s="14" t="s">
        <v>2758</v>
      </c>
      <c r="D115" s="16">
        <v>45874</v>
      </c>
      <c r="E115" s="16"/>
      <c r="F115" s="14" t="s">
        <v>2759</v>
      </c>
      <c r="G115" s="14"/>
      <c r="H115" s="14" t="s">
        <v>2315</v>
      </c>
      <c r="I115" s="15">
        <v>0</v>
      </c>
      <c r="J115" s="77"/>
      <c r="K115"/>
      <c r="L115"/>
      <c r="M115"/>
      <c r="N115"/>
    </row>
    <row r="116" spans="1:14" ht="87" customHeight="1" x14ac:dyDescent="0.25">
      <c r="A116" s="14" t="s">
        <v>2316</v>
      </c>
      <c r="B116" s="14" t="s">
        <v>2317</v>
      </c>
      <c r="C116" s="14" t="s">
        <v>2318</v>
      </c>
      <c r="D116" s="16">
        <v>45736</v>
      </c>
      <c r="E116" s="16">
        <v>45798</v>
      </c>
      <c r="F116" s="14" t="s">
        <v>2319</v>
      </c>
      <c r="G116" s="14" t="s">
        <v>2320</v>
      </c>
      <c r="H116" s="14" t="s">
        <v>2321</v>
      </c>
      <c r="I116" s="15">
        <v>457</v>
      </c>
      <c r="J116" s="77"/>
      <c r="K116" s="92"/>
    </row>
    <row r="117" spans="1:14" ht="81.599999999999994" x14ac:dyDescent="0.25">
      <c r="A117" s="14" t="s">
        <v>2316</v>
      </c>
      <c r="B117" s="14" t="s">
        <v>2317</v>
      </c>
      <c r="C117" s="14" t="s">
        <v>2318</v>
      </c>
      <c r="D117" s="16">
        <v>45712</v>
      </c>
      <c r="E117" s="16">
        <v>45798</v>
      </c>
      <c r="F117" s="14" t="s">
        <v>2322</v>
      </c>
      <c r="G117" s="14" t="s">
        <v>2320</v>
      </c>
      <c r="H117" s="14" t="s">
        <v>2321</v>
      </c>
      <c r="I117" s="15">
        <v>2102.5500000000002</v>
      </c>
      <c r="J117" s="77"/>
      <c r="K117" s="92"/>
    </row>
    <row r="118" spans="1:14" ht="61.2" x14ac:dyDescent="0.25">
      <c r="A118" s="14" t="s">
        <v>2316</v>
      </c>
      <c r="B118" s="14" t="s">
        <v>2323</v>
      </c>
      <c r="C118" s="14" t="s">
        <v>2324</v>
      </c>
      <c r="D118" s="16">
        <v>45783</v>
      </c>
      <c r="E118" s="16">
        <v>45798</v>
      </c>
      <c r="F118" s="14" t="s">
        <v>2325</v>
      </c>
      <c r="G118" s="14" t="s">
        <v>2326</v>
      </c>
      <c r="H118" s="14" t="s">
        <v>2327</v>
      </c>
      <c r="I118" s="15">
        <v>35.979999999999997</v>
      </c>
      <c r="J118" s="77"/>
      <c r="K118" s="92"/>
    </row>
    <row r="119" spans="1:14" ht="61.2" x14ac:dyDescent="0.25">
      <c r="A119" s="14" t="s">
        <v>2316</v>
      </c>
      <c r="B119" s="14" t="s">
        <v>2328</v>
      </c>
      <c r="C119" s="14" t="s">
        <v>2329</v>
      </c>
      <c r="D119" s="16">
        <v>45677</v>
      </c>
      <c r="E119" s="16">
        <v>45798</v>
      </c>
      <c r="F119" s="14" t="s">
        <v>2330</v>
      </c>
      <c r="G119" s="14" t="s">
        <v>2331</v>
      </c>
      <c r="H119" s="14" t="s">
        <v>2332</v>
      </c>
      <c r="I119" s="15">
        <v>8</v>
      </c>
      <c r="J119" s="77"/>
      <c r="K119" s="92"/>
    </row>
    <row r="120" spans="1:14" ht="61.2" x14ac:dyDescent="0.25">
      <c r="A120" s="14" t="s">
        <v>2316</v>
      </c>
      <c r="B120" s="14" t="s">
        <v>2333</v>
      </c>
      <c r="C120" s="14" t="s">
        <v>2334</v>
      </c>
      <c r="D120" s="16">
        <v>45695</v>
      </c>
      <c r="E120" s="16">
        <v>45798</v>
      </c>
      <c r="F120" s="14" t="s">
        <v>2335</v>
      </c>
      <c r="G120" s="14" t="s">
        <v>2336</v>
      </c>
      <c r="H120" s="14" t="s">
        <v>2337</v>
      </c>
      <c r="I120" s="15">
        <v>70</v>
      </c>
      <c r="J120" s="77"/>
      <c r="K120" s="92"/>
    </row>
    <row r="121" spans="1:14" ht="61.2" x14ac:dyDescent="0.25">
      <c r="A121" s="14" t="s">
        <v>2316</v>
      </c>
      <c r="B121" s="14" t="s">
        <v>2338</v>
      </c>
      <c r="C121" s="14" t="s">
        <v>2339</v>
      </c>
      <c r="D121" s="16">
        <v>45685</v>
      </c>
      <c r="E121" s="16">
        <v>45798</v>
      </c>
      <c r="F121" s="14" t="s">
        <v>2325</v>
      </c>
      <c r="G121" s="14" t="s">
        <v>2340</v>
      </c>
      <c r="H121" s="14" t="s">
        <v>2341</v>
      </c>
      <c r="I121" s="15">
        <v>67.63</v>
      </c>
      <c r="J121" s="77"/>
      <c r="K121" s="92"/>
    </row>
    <row r="122" spans="1:14" ht="61.2" x14ac:dyDescent="0.25">
      <c r="A122" s="14" t="s">
        <v>2316</v>
      </c>
      <c r="B122" s="14" t="s">
        <v>2342</v>
      </c>
      <c r="C122" s="14" t="s">
        <v>2343</v>
      </c>
      <c r="D122" s="16">
        <v>45686</v>
      </c>
      <c r="E122" s="16">
        <v>45798</v>
      </c>
      <c r="F122" s="14" t="s">
        <v>2325</v>
      </c>
      <c r="G122" s="14" t="s">
        <v>2344</v>
      </c>
      <c r="H122" s="14" t="s">
        <v>2345</v>
      </c>
      <c r="I122" s="15">
        <v>71.989999999999995</v>
      </c>
      <c r="J122" s="77"/>
      <c r="K122" s="92"/>
    </row>
    <row r="123" spans="1:14" ht="61.2" x14ac:dyDescent="0.25">
      <c r="A123" s="14" t="s">
        <v>2316</v>
      </c>
      <c r="B123" s="14" t="s">
        <v>2346</v>
      </c>
      <c r="C123" s="14" t="s">
        <v>2347</v>
      </c>
      <c r="D123" s="16">
        <v>45692</v>
      </c>
      <c r="E123" s="16">
        <v>45798</v>
      </c>
      <c r="F123" s="14" t="s">
        <v>2348</v>
      </c>
      <c r="G123" s="14" t="s">
        <v>2349</v>
      </c>
      <c r="H123" s="14" t="s">
        <v>2350</v>
      </c>
      <c r="I123" s="15">
        <v>32.85</v>
      </c>
      <c r="J123" s="77"/>
      <c r="K123" s="92"/>
    </row>
    <row r="124" spans="1:14" ht="71.400000000000006" x14ac:dyDescent="0.25">
      <c r="A124" s="14" t="s">
        <v>2316</v>
      </c>
      <c r="B124" s="14" t="s">
        <v>2351</v>
      </c>
      <c r="C124" s="14" t="s">
        <v>2352</v>
      </c>
      <c r="D124" s="16">
        <v>45729</v>
      </c>
      <c r="E124" s="16">
        <v>45798</v>
      </c>
      <c r="F124" s="14" t="s">
        <v>2353</v>
      </c>
      <c r="G124" s="14" t="s">
        <v>2354</v>
      </c>
      <c r="H124" s="14" t="s">
        <v>2355</v>
      </c>
      <c r="I124" s="15">
        <v>9.4499999999999993</v>
      </c>
      <c r="J124" s="77"/>
      <c r="K124" s="92"/>
    </row>
    <row r="125" spans="1:14" ht="61.2" x14ac:dyDescent="0.25">
      <c r="A125" s="14" t="s">
        <v>2316</v>
      </c>
      <c r="B125" s="14" t="s">
        <v>2356</v>
      </c>
      <c r="C125" s="14" t="s">
        <v>2357</v>
      </c>
      <c r="D125" s="16">
        <v>45742</v>
      </c>
      <c r="E125" s="16">
        <v>45798</v>
      </c>
      <c r="F125" s="14" t="s">
        <v>2358</v>
      </c>
      <c r="G125" s="14" t="s">
        <v>2359</v>
      </c>
      <c r="H125" s="14" t="s">
        <v>2360</v>
      </c>
      <c r="I125" s="15">
        <v>30</v>
      </c>
      <c r="J125" s="77"/>
      <c r="K125" s="92"/>
    </row>
    <row r="126" spans="1:14" ht="61.2" x14ac:dyDescent="0.25">
      <c r="A126" s="14" t="s">
        <v>2316</v>
      </c>
      <c r="B126" s="14" t="s">
        <v>2356</v>
      </c>
      <c r="C126" s="14" t="s">
        <v>2357</v>
      </c>
      <c r="D126" s="16">
        <v>45761</v>
      </c>
      <c r="E126" s="16">
        <v>45798</v>
      </c>
      <c r="F126" s="14" t="s">
        <v>2361</v>
      </c>
      <c r="G126" s="14" t="s">
        <v>2359</v>
      </c>
      <c r="H126" s="14" t="s">
        <v>2360</v>
      </c>
      <c r="I126" s="15">
        <v>22</v>
      </c>
      <c r="J126" s="77"/>
      <c r="K126" s="92"/>
    </row>
    <row r="127" spans="1:14" ht="61.2" x14ac:dyDescent="0.25">
      <c r="A127" s="14" t="s">
        <v>2316</v>
      </c>
      <c r="B127" s="14" t="s">
        <v>2356</v>
      </c>
      <c r="C127" s="14" t="s">
        <v>2357</v>
      </c>
      <c r="D127" s="16">
        <v>45730</v>
      </c>
      <c r="E127" s="16">
        <v>45798</v>
      </c>
      <c r="F127" s="14" t="s">
        <v>2358</v>
      </c>
      <c r="G127" s="14" t="s">
        <v>2359</v>
      </c>
      <c r="H127" s="14" t="s">
        <v>2360</v>
      </c>
      <c r="I127" s="15">
        <v>25</v>
      </c>
      <c r="J127" s="77"/>
      <c r="K127" s="92"/>
    </row>
    <row r="128" spans="1:14" ht="61.2" x14ac:dyDescent="0.25">
      <c r="A128" s="14" t="s">
        <v>2316</v>
      </c>
      <c r="B128" s="14" t="s">
        <v>2356</v>
      </c>
      <c r="C128" s="14" t="s">
        <v>2357</v>
      </c>
      <c r="D128" s="16">
        <v>45723</v>
      </c>
      <c r="E128" s="16">
        <v>45798</v>
      </c>
      <c r="F128" s="14" t="s">
        <v>2358</v>
      </c>
      <c r="G128" s="14" t="s">
        <v>2359</v>
      </c>
      <c r="H128" s="14" t="s">
        <v>2360</v>
      </c>
      <c r="I128" s="15">
        <v>30</v>
      </c>
      <c r="J128" s="77"/>
      <c r="K128" s="92"/>
    </row>
    <row r="129" spans="1:11" ht="61.2" x14ac:dyDescent="0.25">
      <c r="A129" s="14" t="s">
        <v>2316</v>
      </c>
      <c r="B129" s="14" t="s">
        <v>2362</v>
      </c>
      <c r="C129" s="14" t="s">
        <v>2363</v>
      </c>
      <c r="D129" s="16">
        <v>45757</v>
      </c>
      <c r="E129" s="16">
        <v>45798</v>
      </c>
      <c r="F129" s="14" t="s">
        <v>2364</v>
      </c>
      <c r="G129" s="14" t="s">
        <v>2365</v>
      </c>
      <c r="H129" s="14" t="s">
        <v>2366</v>
      </c>
      <c r="I129" s="15">
        <v>29.79</v>
      </c>
      <c r="J129" s="77"/>
      <c r="K129" s="92"/>
    </row>
    <row r="130" spans="1:11" ht="61.2" x14ac:dyDescent="0.25">
      <c r="A130" s="14" t="s">
        <v>2367</v>
      </c>
      <c r="B130" s="14" t="s">
        <v>2368</v>
      </c>
      <c r="C130" s="14" t="s">
        <v>2369</v>
      </c>
      <c r="D130" s="16">
        <v>45675</v>
      </c>
      <c r="E130" s="16">
        <v>45798</v>
      </c>
      <c r="F130" s="14" t="s">
        <v>2370</v>
      </c>
      <c r="G130" s="14" t="s">
        <v>2371</v>
      </c>
      <c r="H130" s="14" t="s">
        <v>2372</v>
      </c>
      <c r="I130" s="15">
        <v>30.29</v>
      </c>
      <c r="J130" s="77"/>
      <c r="K130" s="92"/>
    </row>
    <row r="131" spans="1:11" ht="71.400000000000006" x14ac:dyDescent="0.25">
      <c r="A131" s="14" t="s">
        <v>2367</v>
      </c>
      <c r="B131" s="14" t="s">
        <v>2373</v>
      </c>
      <c r="C131" s="14" t="s">
        <v>2374</v>
      </c>
      <c r="D131" s="16">
        <v>45719</v>
      </c>
      <c r="E131" s="16">
        <v>45798</v>
      </c>
      <c r="F131" s="14" t="s">
        <v>2375</v>
      </c>
      <c r="G131" s="14"/>
      <c r="H131" s="14" t="s">
        <v>2376</v>
      </c>
      <c r="I131" s="15">
        <v>50.38</v>
      </c>
      <c r="J131" s="77"/>
      <c r="K131" s="92"/>
    </row>
    <row r="132" spans="1:11" ht="61.2" x14ac:dyDescent="0.25">
      <c r="A132" s="14" t="s">
        <v>2367</v>
      </c>
      <c r="B132" s="14" t="s">
        <v>2377</v>
      </c>
      <c r="C132" s="14" t="s">
        <v>2378</v>
      </c>
      <c r="D132" s="16">
        <v>45720</v>
      </c>
      <c r="E132" s="16">
        <v>45798</v>
      </c>
      <c r="F132" s="14" t="s">
        <v>2379</v>
      </c>
      <c r="G132" s="14" t="s">
        <v>2380</v>
      </c>
      <c r="H132" s="14" t="s">
        <v>2381</v>
      </c>
      <c r="I132" s="15">
        <v>68</v>
      </c>
      <c r="J132" s="77"/>
      <c r="K132" s="92"/>
    </row>
    <row r="133" spans="1:11" ht="61.2" x14ac:dyDescent="0.25">
      <c r="A133" s="14" t="s">
        <v>2367</v>
      </c>
      <c r="B133" s="14" t="s">
        <v>2377</v>
      </c>
      <c r="C133" s="14" t="s">
        <v>2378</v>
      </c>
      <c r="D133" s="16">
        <v>45772</v>
      </c>
      <c r="E133" s="16">
        <v>45798</v>
      </c>
      <c r="F133" s="14" t="s">
        <v>2382</v>
      </c>
      <c r="G133" s="14" t="s">
        <v>2380</v>
      </c>
      <c r="H133" s="14" t="s">
        <v>2381</v>
      </c>
      <c r="I133" s="15">
        <v>75</v>
      </c>
      <c r="J133" s="77"/>
      <c r="K133" s="92"/>
    </row>
    <row r="134" spans="1:11" ht="61.2" x14ac:dyDescent="0.25">
      <c r="A134" s="14" t="s">
        <v>2367</v>
      </c>
      <c r="B134" s="14" t="s">
        <v>2377</v>
      </c>
      <c r="C134" s="14" t="s">
        <v>2378</v>
      </c>
      <c r="D134" s="16">
        <v>45742</v>
      </c>
      <c r="E134" s="16">
        <v>45798</v>
      </c>
      <c r="F134" s="14" t="s">
        <v>2383</v>
      </c>
      <c r="G134" s="14" t="s">
        <v>2380</v>
      </c>
      <c r="H134" s="14" t="s">
        <v>2381</v>
      </c>
      <c r="I134" s="15">
        <v>100</v>
      </c>
      <c r="J134" s="77"/>
      <c r="K134" s="92"/>
    </row>
    <row r="135" spans="1:11" ht="61.2" x14ac:dyDescent="0.25">
      <c r="A135" s="14" t="s">
        <v>2367</v>
      </c>
      <c r="B135" s="14" t="s">
        <v>2384</v>
      </c>
      <c r="C135" s="14" t="s">
        <v>2385</v>
      </c>
      <c r="D135" s="16">
        <v>45777</v>
      </c>
      <c r="E135" s="16">
        <v>45798</v>
      </c>
      <c r="F135" s="14" t="s">
        <v>2386</v>
      </c>
      <c r="G135" s="14" t="s">
        <v>2387</v>
      </c>
      <c r="H135" s="14" t="s">
        <v>2388</v>
      </c>
      <c r="I135" s="15">
        <v>500</v>
      </c>
      <c r="J135" s="77"/>
      <c r="K135" s="92"/>
    </row>
    <row r="136" spans="1:11" ht="71.400000000000006" x14ac:dyDescent="0.25">
      <c r="A136" s="14" t="s">
        <v>2367</v>
      </c>
      <c r="B136" s="14" t="s">
        <v>2389</v>
      </c>
      <c r="C136" s="14" t="s">
        <v>2390</v>
      </c>
      <c r="D136" s="16">
        <v>45701</v>
      </c>
      <c r="E136" s="16">
        <v>45798</v>
      </c>
      <c r="F136" s="14" t="s">
        <v>2391</v>
      </c>
      <c r="G136" s="14" t="s">
        <v>2392</v>
      </c>
      <c r="H136" s="14" t="s">
        <v>2393</v>
      </c>
      <c r="I136" s="15">
        <v>395</v>
      </c>
      <c r="J136" s="77"/>
      <c r="K136" s="92"/>
    </row>
    <row r="137" spans="1:11" ht="71.400000000000006" x14ac:dyDescent="0.25">
      <c r="A137" s="14" t="s">
        <v>2367</v>
      </c>
      <c r="B137" s="14" t="s">
        <v>2394</v>
      </c>
      <c r="C137" s="14" t="s">
        <v>2395</v>
      </c>
      <c r="D137" s="16">
        <v>45732</v>
      </c>
      <c r="E137" s="16">
        <v>45798</v>
      </c>
      <c r="F137" s="14" t="s">
        <v>2375</v>
      </c>
      <c r="G137" s="14" t="s">
        <v>2396</v>
      </c>
      <c r="H137" s="14" t="s">
        <v>2397</v>
      </c>
      <c r="I137" s="15">
        <v>31.99</v>
      </c>
      <c r="J137" s="77"/>
      <c r="K137" s="92"/>
    </row>
    <row r="138" spans="1:11" ht="71.400000000000006" x14ac:dyDescent="0.25">
      <c r="A138" s="14" t="s">
        <v>2367</v>
      </c>
      <c r="B138" s="14" t="s">
        <v>2398</v>
      </c>
      <c r="C138" s="14" t="s">
        <v>2399</v>
      </c>
      <c r="D138" s="16">
        <v>45704</v>
      </c>
      <c r="E138" s="16">
        <v>45798</v>
      </c>
      <c r="F138" s="14" t="s">
        <v>2375</v>
      </c>
      <c r="G138" s="14"/>
      <c r="H138" s="14" t="s">
        <v>2400</v>
      </c>
      <c r="I138" s="15">
        <v>40.89</v>
      </c>
      <c r="J138" s="77"/>
      <c r="K138" s="92"/>
    </row>
    <row r="139" spans="1:11" ht="71.400000000000006" x14ac:dyDescent="0.25">
      <c r="A139" s="14" t="s">
        <v>2367</v>
      </c>
      <c r="B139" s="14" t="s">
        <v>2401</v>
      </c>
      <c r="C139" s="14" t="s">
        <v>2402</v>
      </c>
      <c r="D139" s="16">
        <v>45712</v>
      </c>
      <c r="E139" s="16">
        <v>45798</v>
      </c>
      <c r="F139" s="14" t="s">
        <v>2375</v>
      </c>
      <c r="G139" s="14"/>
      <c r="H139" s="14" t="s">
        <v>2403</v>
      </c>
      <c r="I139" s="15">
        <v>125.22</v>
      </c>
      <c r="J139" s="77"/>
      <c r="K139" s="92"/>
    </row>
    <row r="140" spans="1:11" ht="61.2" x14ac:dyDescent="0.25">
      <c r="A140" s="14" t="s">
        <v>2367</v>
      </c>
      <c r="B140" s="14" t="s">
        <v>2404</v>
      </c>
      <c r="C140" s="14" t="s">
        <v>2405</v>
      </c>
      <c r="D140" s="16">
        <v>45712</v>
      </c>
      <c r="E140" s="16">
        <v>45798</v>
      </c>
      <c r="F140" s="14" t="s">
        <v>2406</v>
      </c>
      <c r="G140" s="14" t="s">
        <v>2407</v>
      </c>
      <c r="H140" s="14" t="s">
        <v>2408</v>
      </c>
      <c r="I140" s="15">
        <v>30.6</v>
      </c>
      <c r="J140" s="77"/>
      <c r="K140" s="92"/>
    </row>
    <row r="141" spans="1:11" ht="61.2" x14ac:dyDescent="0.25">
      <c r="A141" s="14" t="s">
        <v>2367</v>
      </c>
      <c r="B141" s="14" t="s">
        <v>2404</v>
      </c>
      <c r="C141" s="14" t="s">
        <v>2405</v>
      </c>
      <c r="D141" s="16">
        <v>45729</v>
      </c>
      <c r="E141" s="16">
        <v>45798</v>
      </c>
      <c r="F141" s="14" t="s">
        <v>2370</v>
      </c>
      <c r="G141" s="14" t="s">
        <v>2407</v>
      </c>
      <c r="H141" s="14" t="s">
        <v>2408</v>
      </c>
      <c r="I141" s="15">
        <v>43.4</v>
      </c>
      <c r="J141" s="77"/>
      <c r="K141" s="92"/>
    </row>
    <row r="142" spans="1:11" ht="61.2" x14ac:dyDescent="0.25">
      <c r="A142" s="14" t="s">
        <v>2367</v>
      </c>
      <c r="B142" s="14" t="s">
        <v>2409</v>
      </c>
      <c r="C142" s="14" t="s">
        <v>2410</v>
      </c>
      <c r="D142" s="16">
        <v>45721</v>
      </c>
      <c r="E142" s="16">
        <v>45798</v>
      </c>
      <c r="F142" s="14" t="s">
        <v>2406</v>
      </c>
      <c r="G142" s="14" t="s">
        <v>2411</v>
      </c>
      <c r="H142" s="14" t="s">
        <v>2412</v>
      </c>
      <c r="I142" s="15">
        <v>33.880000000000003</v>
      </c>
      <c r="J142" s="77"/>
      <c r="K142" s="92"/>
    </row>
    <row r="143" spans="1:11" ht="61.2" x14ac:dyDescent="0.25">
      <c r="A143" s="14" t="s">
        <v>2367</v>
      </c>
      <c r="B143" s="14" t="s">
        <v>2413</v>
      </c>
      <c r="C143" s="14" t="s">
        <v>2414</v>
      </c>
      <c r="D143" s="16">
        <v>45748</v>
      </c>
      <c r="E143" s="16">
        <v>45798</v>
      </c>
      <c r="F143" s="14" t="s">
        <v>2415</v>
      </c>
      <c r="G143" s="14"/>
      <c r="H143" s="14" t="s">
        <v>2416</v>
      </c>
      <c r="I143" s="15">
        <v>35</v>
      </c>
      <c r="J143" s="77"/>
      <c r="K143" s="92"/>
    </row>
    <row r="144" spans="1:11" ht="71.400000000000006" x14ac:dyDescent="0.25">
      <c r="A144" s="14" t="s">
        <v>2367</v>
      </c>
      <c r="B144" s="14" t="s">
        <v>2417</v>
      </c>
      <c r="C144" s="14" t="s">
        <v>2418</v>
      </c>
      <c r="D144" s="16">
        <v>45749</v>
      </c>
      <c r="E144" s="16">
        <v>45798</v>
      </c>
      <c r="F144" s="14" t="s">
        <v>2419</v>
      </c>
      <c r="G144" s="14"/>
      <c r="H144" s="14" t="s">
        <v>2420</v>
      </c>
      <c r="I144" s="15">
        <v>25</v>
      </c>
      <c r="J144" s="77"/>
      <c r="K144" s="92"/>
    </row>
    <row r="145" spans="1:11" ht="71.400000000000006" x14ac:dyDescent="0.25">
      <c r="A145" s="14" t="s">
        <v>2367</v>
      </c>
      <c r="B145" s="14" t="s">
        <v>2421</v>
      </c>
      <c r="C145" s="14" t="s">
        <v>2422</v>
      </c>
      <c r="D145" s="16">
        <v>45777</v>
      </c>
      <c r="E145" s="16">
        <v>45798</v>
      </c>
      <c r="F145" s="14" t="s">
        <v>2423</v>
      </c>
      <c r="G145" s="14" t="s">
        <v>2424</v>
      </c>
      <c r="H145" s="14" t="s">
        <v>2425</v>
      </c>
      <c r="I145" s="15">
        <v>352</v>
      </c>
      <c r="J145" s="77"/>
      <c r="K145" s="92"/>
    </row>
    <row r="146" spans="1:11" ht="71.400000000000006" x14ac:dyDescent="0.25">
      <c r="A146" s="14" t="s">
        <v>2367</v>
      </c>
      <c r="B146" s="14" t="s">
        <v>2426</v>
      </c>
      <c r="C146" s="14" t="s">
        <v>2427</v>
      </c>
      <c r="D146" s="16">
        <v>45780</v>
      </c>
      <c r="E146" s="16">
        <v>45798</v>
      </c>
      <c r="F146" s="14" t="s">
        <v>2428</v>
      </c>
      <c r="G146" s="14" t="s">
        <v>2429</v>
      </c>
      <c r="H146" s="14" t="s">
        <v>2430</v>
      </c>
      <c r="I146" s="15">
        <v>47.4</v>
      </c>
      <c r="J146" s="77"/>
      <c r="K146" s="92"/>
    </row>
    <row r="147" spans="1:11" ht="71.400000000000006" x14ac:dyDescent="0.25">
      <c r="A147" s="14" t="s">
        <v>2316</v>
      </c>
      <c r="B147" s="14" t="s">
        <v>2431</v>
      </c>
      <c r="C147" s="14" t="s">
        <v>2432</v>
      </c>
      <c r="D147" s="16">
        <v>45719</v>
      </c>
      <c r="E147" s="16">
        <v>45804</v>
      </c>
      <c r="F147" s="14" t="s">
        <v>2433</v>
      </c>
      <c r="G147" s="14" t="s">
        <v>2434</v>
      </c>
      <c r="H147" s="14" t="s">
        <v>2435</v>
      </c>
      <c r="I147" s="15">
        <v>103.83</v>
      </c>
      <c r="J147" s="77"/>
      <c r="K147" s="92"/>
    </row>
    <row r="148" spans="1:11" ht="71.400000000000006" x14ac:dyDescent="0.25">
      <c r="A148" s="14" t="s">
        <v>2316</v>
      </c>
      <c r="B148" s="14" t="s">
        <v>2436</v>
      </c>
      <c r="C148" s="14" t="s">
        <v>2437</v>
      </c>
      <c r="D148" s="16">
        <v>45716</v>
      </c>
      <c r="E148" s="16">
        <v>45804</v>
      </c>
      <c r="F148" s="14" t="s">
        <v>2438</v>
      </c>
      <c r="G148" s="14"/>
      <c r="H148" s="14" t="s">
        <v>2439</v>
      </c>
      <c r="I148" s="15">
        <v>193.14</v>
      </c>
      <c r="J148" s="77"/>
      <c r="K148" s="92"/>
    </row>
    <row r="149" spans="1:11" ht="71.400000000000006" x14ac:dyDescent="0.25">
      <c r="A149" s="14" t="s">
        <v>2316</v>
      </c>
      <c r="B149" s="14" t="s">
        <v>2440</v>
      </c>
      <c r="C149" s="14" t="s">
        <v>2441</v>
      </c>
      <c r="D149" s="16">
        <v>45743</v>
      </c>
      <c r="E149" s="16">
        <v>45804</v>
      </c>
      <c r="F149" s="14" t="s">
        <v>2438</v>
      </c>
      <c r="G149" s="14"/>
      <c r="H149" s="14" t="s">
        <v>1563</v>
      </c>
      <c r="I149" s="15">
        <v>34.44</v>
      </c>
      <c r="J149" s="77"/>
      <c r="K149" s="92"/>
    </row>
    <row r="150" spans="1:11" ht="71.400000000000006" x14ac:dyDescent="0.25">
      <c r="A150" s="14" t="s">
        <v>2316</v>
      </c>
      <c r="B150" s="14" t="s">
        <v>2442</v>
      </c>
      <c r="C150" s="14" t="s">
        <v>2443</v>
      </c>
      <c r="D150" s="16">
        <v>45786</v>
      </c>
      <c r="E150" s="16">
        <v>45804</v>
      </c>
      <c r="F150" s="14" t="s">
        <v>2444</v>
      </c>
      <c r="G150" s="14" t="s">
        <v>2445</v>
      </c>
      <c r="H150" s="14" t="s">
        <v>2446</v>
      </c>
      <c r="I150" s="15">
        <v>150</v>
      </c>
      <c r="J150" s="77"/>
      <c r="K150" s="92"/>
    </row>
    <row r="151" spans="1:11" ht="61.2" x14ac:dyDescent="0.25">
      <c r="A151" s="14" t="s">
        <v>2316</v>
      </c>
      <c r="B151" s="14" t="s">
        <v>2447</v>
      </c>
      <c r="C151" s="14" t="s">
        <v>2448</v>
      </c>
      <c r="D151" s="16">
        <v>45757</v>
      </c>
      <c r="E151" s="16">
        <v>45804</v>
      </c>
      <c r="F151" s="14" t="s">
        <v>2449</v>
      </c>
      <c r="G151" s="14" t="s">
        <v>2450</v>
      </c>
      <c r="H151" s="14" t="s">
        <v>2451</v>
      </c>
      <c r="I151" s="15">
        <v>984</v>
      </c>
      <c r="J151" s="77"/>
      <c r="K151" s="92"/>
    </row>
    <row r="152" spans="1:11" ht="71.400000000000006" x14ac:dyDescent="0.25">
      <c r="A152" s="14" t="s">
        <v>2316</v>
      </c>
      <c r="B152" s="14" t="s">
        <v>2452</v>
      </c>
      <c r="C152" s="14" t="s">
        <v>2453</v>
      </c>
      <c r="D152" s="16">
        <v>45775</v>
      </c>
      <c r="E152" s="16">
        <v>45804</v>
      </c>
      <c r="F152" s="14" t="s">
        <v>2454</v>
      </c>
      <c r="G152" s="14" t="s">
        <v>2455</v>
      </c>
      <c r="H152" s="14" t="s">
        <v>2456</v>
      </c>
      <c r="I152" s="15">
        <v>51.84</v>
      </c>
      <c r="J152" s="77"/>
      <c r="K152" s="92"/>
    </row>
    <row r="153" spans="1:11" ht="71.400000000000006" x14ac:dyDescent="0.25">
      <c r="A153" s="14" t="s">
        <v>2316</v>
      </c>
      <c r="B153" s="14" t="s">
        <v>2457</v>
      </c>
      <c r="C153" s="14" t="s">
        <v>2458</v>
      </c>
      <c r="D153" s="16">
        <v>45775</v>
      </c>
      <c r="E153" s="16">
        <v>45804</v>
      </c>
      <c r="F153" s="14" t="s">
        <v>2459</v>
      </c>
      <c r="G153" s="14" t="s">
        <v>2460</v>
      </c>
      <c r="H153" s="14" t="s">
        <v>2461</v>
      </c>
      <c r="I153" s="15">
        <v>12.99</v>
      </c>
      <c r="J153" s="77"/>
      <c r="K153" s="92"/>
    </row>
    <row r="154" spans="1:11" ht="71.400000000000006" x14ac:dyDescent="0.25">
      <c r="A154" s="14" t="s">
        <v>2316</v>
      </c>
      <c r="B154" s="14" t="s">
        <v>2462</v>
      </c>
      <c r="C154" s="14" t="s">
        <v>2463</v>
      </c>
      <c r="D154" s="16">
        <v>45771</v>
      </c>
      <c r="E154" s="16">
        <v>45804</v>
      </c>
      <c r="F154" s="14" t="s">
        <v>2464</v>
      </c>
      <c r="G154" s="14" t="s">
        <v>2465</v>
      </c>
      <c r="H154" s="14" t="s">
        <v>2466</v>
      </c>
      <c r="I154" s="15">
        <v>25.96</v>
      </c>
      <c r="J154" s="77"/>
      <c r="K154" s="92"/>
    </row>
    <row r="155" spans="1:11" ht="71.400000000000006" x14ac:dyDescent="0.25">
      <c r="A155" s="14" t="s">
        <v>2316</v>
      </c>
      <c r="B155" s="14" t="s">
        <v>2467</v>
      </c>
      <c r="C155" s="14" t="s">
        <v>2468</v>
      </c>
      <c r="D155" s="16">
        <v>45775</v>
      </c>
      <c r="E155" s="16">
        <v>45804</v>
      </c>
      <c r="F155" s="14" t="s">
        <v>2469</v>
      </c>
      <c r="G155" s="14"/>
      <c r="H155" s="14" t="s">
        <v>1563</v>
      </c>
      <c r="I155" s="15">
        <v>171.6</v>
      </c>
      <c r="J155" s="77"/>
      <c r="K155" s="92"/>
    </row>
    <row r="156" spans="1:11" ht="61.2" x14ac:dyDescent="0.25">
      <c r="A156" s="14" t="s">
        <v>2293</v>
      </c>
      <c r="B156" s="14" t="s">
        <v>2470</v>
      </c>
      <c r="C156" s="14" t="s">
        <v>2471</v>
      </c>
      <c r="D156" s="16">
        <v>45812</v>
      </c>
      <c r="E156" s="16"/>
      <c r="F156" s="314" t="s">
        <v>2472</v>
      </c>
      <c r="G156" s="14" t="s">
        <v>2473</v>
      </c>
      <c r="H156" s="14" t="s">
        <v>2474</v>
      </c>
      <c r="I156" s="15">
        <v>1500</v>
      </c>
      <c r="J156" s="77"/>
      <c r="K156" s="92"/>
    </row>
    <row r="157" spans="1:11" ht="61.2" x14ac:dyDescent="0.25">
      <c r="A157" s="14" t="s">
        <v>2475</v>
      </c>
      <c r="B157" s="14" t="s">
        <v>2476</v>
      </c>
      <c r="C157" s="14" t="s">
        <v>2477</v>
      </c>
      <c r="D157" s="16">
        <v>45812</v>
      </c>
      <c r="E157" s="16"/>
      <c r="F157" s="314" t="s">
        <v>2478</v>
      </c>
      <c r="G157" s="14" t="s">
        <v>2473</v>
      </c>
      <c r="H157" s="14" t="s">
        <v>2474</v>
      </c>
      <c r="I157" s="15">
        <v>1500</v>
      </c>
      <c r="J157" s="77"/>
      <c r="K157" s="92"/>
    </row>
    <row r="158" spans="1:11" ht="81.599999999999994" x14ac:dyDescent="0.25">
      <c r="A158" s="14" t="s">
        <v>2479</v>
      </c>
      <c r="B158" s="14" t="s">
        <v>2480</v>
      </c>
      <c r="C158" s="14" t="s">
        <v>2481</v>
      </c>
      <c r="D158" s="16">
        <v>45667</v>
      </c>
      <c r="E158" s="16">
        <v>45814</v>
      </c>
      <c r="F158" s="14" t="s">
        <v>2482</v>
      </c>
      <c r="G158" s="14" t="s">
        <v>2483</v>
      </c>
      <c r="H158" s="14" t="s">
        <v>2484</v>
      </c>
      <c r="I158" s="15">
        <v>185</v>
      </c>
      <c r="J158" s="77"/>
      <c r="K158" s="92"/>
    </row>
    <row r="159" spans="1:11" ht="81.599999999999994" x14ac:dyDescent="0.25">
      <c r="A159" s="14" t="s">
        <v>2479</v>
      </c>
      <c r="B159" s="14" t="s">
        <v>2480</v>
      </c>
      <c r="C159" s="14" t="s">
        <v>2481</v>
      </c>
      <c r="D159" s="16">
        <v>45667</v>
      </c>
      <c r="E159" s="16">
        <v>45814</v>
      </c>
      <c r="F159" s="14" t="s">
        <v>2485</v>
      </c>
      <c r="G159" s="14" t="s">
        <v>2483</v>
      </c>
      <c r="H159" s="14" t="s">
        <v>2484</v>
      </c>
      <c r="I159" s="15">
        <v>1497</v>
      </c>
      <c r="J159" s="77"/>
      <c r="K159" s="92"/>
    </row>
    <row r="160" spans="1:11" ht="81.599999999999994" x14ac:dyDescent="0.25">
      <c r="A160" s="14" t="s">
        <v>2479</v>
      </c>
      <c r="B160" s="14" t="s">
        <v>2480</v>
      </c>
      <c r="C160" s="14" t="s">
        <v>2481</v>
      </c>
      <c r="D160" s="16">
        <v>45740</v>
      </c>
      <c r="E160" s="16">
        <v>45814</v>
      </c>
      <c r="F160" s="14" t="s">
        <v>2486</v>
      </c>
      <c r="G160" s="14" t="s">
        <v>2483</v>
      </c>
      <c r="H160" s="14" t="s">
        <v>2484</v>
      </c>
      <c r="I160" s="15">
        <v>1527.5</v>
      </c>
      <c r="J160" s="77"/>
      <c r="K160" s="92"/>
    </row>
    <row r="161" spans="1:11" ht="71.400000000000006" x14ac:dyDescent="0.25">
      <c r="A161" s="14" t="s">
        <v>2479</v>
      </c>
      <c r="B161" s="14" t="s">
        <v>2480</v>
      </c>
      <c r="C161" s="14" t="s">
        <v>2481</v>
      </c>
      <c r="D161" s="16">
        <v>45719</v>
      </c>
      <c r="E161" s="16">
        <v>45814</v>
      </c>
      <c r="F161" s="14" t="s">
        <v>2487</v>
      </c>
      <c r="G161" s="14" t="s">
        <v>2483</v>
      </c>
      <c r="H161" s="14" t="s">
        <v>2484</v>
      </c>
      <c r="I161" s="15">
        <v>603.20000000000005</v>
      </c>
      <c r="J161" s="77"/>
      <c r="K161" s="92"/>
    </row>
    <row r="162" spans="1:11" ht="81.599999999999994" x14ac:dyDescent="0.25">
      <c r="A162" s="14" t="s">
        <v>2479</v>
      </c>
      <c r="B162" s="14" t="s">
        <v>2480</v>
      </c>
      <c r="C162" s="14" t="s">
        <v>2481</v>
      </c>
      <c r="D162" s="16">
        <v>45787</v>
      </c>
      <c r="E162" s="16">
        <v>45814</v>
      </c>
      <c r="F162" s="14" t="s">
        <v>2488</v>
      </c>
      <c r="G162" s="14" t="s">
        <v>2483</v>
      </c>
      <c r="H162" s="14" t="s">
        <v>2484</v>
      </c>
      <c r="I162" s="15">
        <v>420</v>
      </c>
      <c r="J162" s="77"/>
      <c r="K162" s="92"/>
    </row>
    <row r="163" spans="1:11" ht="71.400000000000006" x14ac:dyDescent="0.25">
      <c r="A163" s="14" t="s">
        <v>2479</v>
      </c>
      <c r="B163" s="14" t="s">
        <v>2480</v>
      </c>
      <c r="C163" s="14" t="s">
        <v>2481</v>
      </c>
      <c r="D163" s="16">
        <v>45776</v>
      </c>
      <c r="E163" s="16">
        <v>45814</v>
      </c>
      <c r="F163" s="14" t="s">
        <v>2489</v>
      </c>
      <c r="G163" s="14" t="s">
        <v>2483</v>
      </c>
      <c r="H163" s="14" t="s">
        <v>2484</v>
      </c>
      <c r="I163" s="15">
        <v>231.72</v>
      </c>
      <c r="J163" s="77"/>
      <c r="K163" s="92"/>
    </row>
    <row r="164" spans="1:11" ht="81.599999999999994" x14ac:dyDescent="0.25">
      <c r="A164" s="14" t="s">
        <v>2479</v>
      </c>
      <c r="B164" s="14" t="s">
        <v>2480</v>
      </c>
      <c r="C164" s="14" t="s">
        <v>2481</v>
      </c>
      <c r="D164" s="16">
        <v>45721</v>
      </c>
      <c r="E164" s="16">
        <v>45814</v>
      </c>
      <c r="F164" s="14" t="s">
        <v>2486</v>
      </c>
      <c r="G164" s="14" t="s">
        <v>2483</v>
      </c>
      <c r="H164" s="14" t="s">
        <v>2484</v>
      </c>
      <c r="I164" s="15">
        <v>278.57</v>
      </c>
      <c r="J164" s="77"/>
      <c r="K164" s="92"/>
    </row>
    <row r="165" spans="1:11" ht="81.599999999999994" x14ac:dyDescent="0.25">
      <c r="A165" s="14" t="s">
        <v>2479</v>
      </c>
      <c r="B165" s="14" t="s">
        <v>2480</v>
      </c>
      <c r="C165" s="14" t="s">
        <v>2481</v>
      </c>
      <c r="D165" s="16">
        <v>45740</v>
      </c>
      <c r="E165" s="16">
        <v>45814</v>
      </c>
      <c r="F165" s="14" t="s">
        <v>2486</v>
      </c>
      <c r="G165" s="14" t="s">
        <v>2483</v>
      </c>
      <c r="H165" s="14" t="s">
        <v>2484</v>
      </c>
      <c r="I165" s="15">
        <v>2110</v>
      </c>
      <c r="J165" s="77"/>
      <c r="K165" s="92"/>
    </row>
    <row r="166" spans="1:11" ht="71.400000000000006" x14ac:dyDescent="0.25">
      <c r="A166" s="14" t="s">
        <v>2479</v>
      </c>
      <c r="B166" s="14" t="s">
        <v>2480</v>
      </c>
      <c r="C166" s="14" t="s">
        <v>2481</v>
      </c>
      <c r="D166" s="16">
        <v>45719</v>
      </c>
      <c r="E166" s="16">
        <v>45814</v>
      </c>
      <c r="F166" s="14" t="s">
        <v>2487</v>
      </c>
      <c r="G166" s="14" t="s">
        <v>2483</v>
      </c>
      <c r="H166" s="14" t="s">
        <v>2484</v>
      </c>
      <c r="I166" s="15">
        <v>39.36</v>
      </c>
      <c r="J166" s="77"/>
      <c r="K166" s="92"/>
    </row>
    <row r="167" spans="1:11" ht="91.8" x14ac:dyDescent="0.25">
      <c r="A167" s="14" t="s">
        <v>2479</v>
      </c>
      <c r="B167" s="14" t="s">
        <v>2490</v>
      </c>
      <c r="C167" s="14" t="s">
        <v>2491</v>
      </c>
      <c r="D167" s="16">
        <v>45789</v>
      </c>
      <c r="E167" s="16">
        <v>45814</v>
      </c>
      <c r="F167" s="14" t="s">
        <v>2492</v>
      </c>
      <c r="G167" s="14" t="s">
        <v>2483</v>
      </c>
      <c r="H167" s="14" t="s">
        <v>2484</v>
      </c>
      <c r="I167" s="15">
        <v>421.01</v>
      </c>
      <c r="J167" s="77"/>
      <c r="K167" s="92"/>
    </row>
    <row r="168" spans="1:11" ht="81.599999999999994" x14ac:dyDescent="0.25">
      <c r="A168" s="14" t="s">
        <v>2479</v>
      </c>
      <c r="B168" s="14" t="s">
        <v>2490</v>
      </c>
      <c r="C168" s="14" t="s">
        <v>2491</v>
      </c>
      <c r="D168" s="16">
        <v>45792</v>
      </c>
      <c r="E168" s="16">
        <v>45814</v>
      </c>
      <c r="F168" s="14" t="s">
        <v>2493</v>
      </c>
      <c r="G168" s="14" t="s">
        <v>2483</v>
      </c>
      <c r="H168" s="14" t="s">
        <v>2484</v>
      </c>
      <c r="I168" s="15">
        <v>68.69</v>
      </c>
      <c r="J168" s="77"/>
      <c r="K168" s="92"/>
    </row>
    <row r="169" spans="1:11" ht="81.599999999999994" x14ac:dyDescent="0.25">
      <c r="A169" s="14" t="s">
        <v>2479</v>
      </c>
      <c r="B169" s="14" t="s">
        <v>2490</v>
      </c>
      <c r="C169" s="14" t="s">
        <v>2491</v>
      </c>
      <c r="D169" s="16">
        <v>45787</v>
      </c>
      <c r="E169" s="16">
        <v>45814</v>
      </c>
      <c r="F169" s="14" t="s">
        <v>2494</v>
      </c>
      <c r="G169" s="14" t="s">
        <v>2483</v>
      </c>
      <c r="H169" s="14" t="s">
        <v>2484</v>
      </c>
      <c r="I169" s="15">
        <v>60.34</v>
      </c>
      <c r="J169" s="77"/>
      <c r="K169" s="92"/>
    </row>
    <row r="170" spans="1:11" ht="71.400000000000006" x14ac:dyDescent="0.25">
      <c r="A170" s="14" t="s">
        <v>2479</v>
      </c>
      <c r="B170" s="14" t="s">
        <v>2490</v>
      </c>
      <c r="C170" s="14" t="s">
        <v>2491</v>
      </c>
      <c r="D170" s="16">
        <v>45805</v>
      </c>
      <c r="E170" s="16">
        <v>45814</v>
      </c>
      <c r="F170" s="14" t="s">
        <v>2495</v>
      </c>
      <c r="G170" s="14" t="s">
        <v>2483</v>
      </c>
      <c r="H170" s="14" t="s">
        <v>2484</v>
      </c>
      <c r="I170" s="15">
        <v>80.010000000000005</v>
      </c>
      <c r="J170" s="77"/>
      <c r="K170" s="92"/>
    </row>
    <row r="171" spans="1:11" ht="61.2" x14ac:dyDescent="0.25">
      <c r="A171" s="14" t="s">
        <v>2293</v>
      </c>
      <c r="B171" s="14" t="s">
        <v>2496</v>
      </c>
      <c r="C171" s="14" t="s">
        <v>2497</v>
      </c>
      <c r="D171" s="16">
        <v>45820</v>
      </c>
      <c r="E171" s="16"/>
      <c r="F171" s="314" t="s">
        <v>2498</v>
      </c>
      <c r="G171" s="14" t="s">
        <v>2499</v>
      </c>
      <c r="H171" s="14" t="s">
        <v>2500</v>
      </c>
      <c r="I171" s="15">
        <v>698</v>
      </c>
      <c r="J171" s="77"/>
      <c r="K171" s="92"/>
    </row>
    <row r="172" spans="1:11" ht="61.2" x14ac:dyDescent="0.25">
      <c r="A172" s="14" t="s">
        <v>2501</v>
      </c>
      <c r="B172" s="14" t="s">
        <v>2496</v>
      </c>
      <c r="C172" s="14" t="s">
        <v>2497</v>
      </c>
      <c r="D172" s="16">
        <v>45820</v>
      </c>
      <c r="E172" s="16"/>
      <c r="F172" s="314" t="s">
        <v>2502</v>
      </c>
      <c r="G172" s="14" t="s">
        <v>2499</v>
      </c>
      <c r="H172" s="14" t="s">
        <v>2500</v>
      </c>
      <c r="I172" s="15">
        <v>698</v>
      </c>
      <c r="J172" s="77"/>
      <c r="K172" s="92"/>
    </row>
    <row r="173" spans="1:11" ht="61.2" x14ac:dyDescent="0.25">
      <c r="A173" s="14" t="s">
        <v>2475</v>
      </c>
      <c r="B173" s="14" t="s">
        <v>2496</v>
      </c>
      <c r="C173" s="14" t="s">
        <v>2497</v>
      </c>
      <c r="D173" s="16">
        <v>45820</v>
      </c>
      <c r="E173" s="16"/>
      <c r="F173" s="314" t="s">
        <v>2503</v>
      </c>
      <c r="G173" s="14" t="s">
        <v>2499</v>
      </c>
      <c r="H173" s="14" t="s">
        <v>2500</v>
      </c>
      <c r="I173" s="15">
        <v>698</v>
      </c>
      <c r="J173" s="77"/>
      <c r="K173" s="92"/>
    </row>
    <row r="174" spans="1:11" ht="71.400000000000006" x14ac:dyDescent="0.25">
      <c r="A174" s="14" t="s">
        <v>2479</v>
      </c>
      <c r="B174" s="14" t="s">
        <v>2504</v>
      </c>
      <c r="C174" s="14" t="s">
        <v>2505</v>
      </c>
      <c r="D174" s="16">
        <v>45723</v>
      </c>
      <c r="E174" s="16">
        <v>45825</v>
      </c>
      <c r="F174" s="314" t="s">
        <v>2506</v>
      </c>
      <c r="G174" s="14" t="s">
        <v>2483</v>
      </c>
      <c r="H174" s="14" t="s">
        <v>2484</v>
      </c>
      <c r="I174" s="15">
        <v>400</v>
      </c>
      <c r="J174" s="77"/>
      <c r="K174" s="92"/>
    </row>
    <row r="175" spans="1:11" ht="81.599999999999994" x14ac:dyDescent="0.25">
      <c r="A175" s="14" t="s">
        <v>2479</v>
      </c>
      <c r="B175" s="14" t="s">
        <v>2504</v>
      </c>
      <c r="C175" s="14" t="s">
        <v>2505</v>
      </c>
      <c r="D175" s="16">
        <v>45728</v>
      </c>
      <c r="E175" s="16">
        <v>45825</v>
      </c>
      <c r="F175" s="314" t="s">
        <v>2507</v>
      </c>
      <c r="G175" s="14" t="s">
        <v>2483</v>
      </c>
      <c r="H175" s="14" t="s">
        <v>2484</v>
      </c>
      <c r="I175" s="15">
        <v>220</v>
      </c>
      <c r="J175" s="77"/>
      <c r="K175" s="92"/>
    </row>
    <row r="176" spans="1:11" ht="81.599999999999994" x14ac:dyDescent="0.25">
      <c r="A176" s="14" t="s">
        <v>2479</v>
      </c>
      <c r="B176" s="14" t="s">
        <v>2504</v>
      </c>
      <c r="C176" s="14" t="s">
        <v>2505</v>
      </c>
      <c r="D176" s="16">
        <v>45811</v>
      </c>
      <c r="E176" s="16">
        <v>45825</v>
      </c>
      <c r="F176" s="314" t="s">
        <v>2507</v>
      </c>
      <c r="G176" s="14" t="s">
        <v>2483</v>
      </c>
      <c r="H176" s="14" t="s">
        <v>2484</v>
      </c>
      <c r="I176" s="15">
        <v>500</v>
      </c>
      <c r="J176" s="77"/>
      <c r="K176" s="92"/>
    </row>
    <row r="177" spans="1:11" ht="81.599999999999994" x14ac:dyDescent="0.25">
      <c r="A177" s="14" t="s">
        <v>2479</v>
      </c>
      <c r="B177" s="14" t="s">
        <v>2504</v>
      </c>
      <c r="C177" s="14" t="s">
        <v>2505</v>
      </c>
      <c r="D177" s="16">
        <v>45817</v>
      </c>
      <c r="E177" s="16">
        <v>45825</v>
      </c>
      <c r="F177" s="314" t="s">
        <v>2507</v>
      </c>
      <c r="G177" s="14" t="s">
        <v>2483</v>
      </c>
      <c r="H177" s="14" t="s">
        <v>2484</v>
      </c>
      <c r="I177" s="15">
        <v>500</v>
      </c>
      <c r="J177" s="77"/>
      <c r="K177" s="92"/>
    </row>
    <row r="178" spans="1:11" ht="61.2" x14ac:dyDescent="0.25">
      <c r="A178" s="14" t="s">
        <v>2508</v>
      </c>
      <c r="B178" s="14" t="s">
        <v>2509</v>
      </c>
      <c r="C178" s="14" t="s">
        <v>2510</v>
      </c>
      <c r="D178" s="16">
        <v>45663</v>
      </c>
      <c r="E178" s="16">
        <v>45814</v>
      </c>
      <c r="F178" s="14" t="s">
        <v>2511</v>
      </c>
      <c r="G178" s="14"/>
      <c r="H178" s="14" t="s">
        <v>2512</v>
      </c>
      <c r="I178" s="15">
        <v>154.94999999999999</v>
      </c>
      <c r="J178" s="77"/>
      <c r="K178" s="92"/>
    </row>
    <row r="179" spans="1:11" ht="61.2" x14ac:dyDescent="0.25">
      <c r="A179" s="14" t="s">
        <v>2508</v>
      </c>
      <c r="B179" s="14" t="s">
        <v>2513</v>
      </c>
      <c r="C179" s="14" t="s">
        <v>2514</v>
      </c>
      <c r="D179" s="16">
        <v>45663</v>
      </c>
      <c r="E179" s="16">
        <v>45814</v>
      </c>
      <c r="F179" s="14" t="s">
        <v>2515</v>
      </c>
      <c r="G179" s="14"/>
      <c r="H179" s="14" t="s">
        <v>2516</v>
      </c>
      <c r="I179" s="15">
        <v>139.91</v>
      </c>
      <c r="J179" s="77"/>
      <c r="K179" s="92"/>
    </row>
    <row r="180" spans="1:11" ht="71.400000000000006" x14ac:dyDescent="0.25">
      <c r="A180" s="14" t="s">
        <v>2508</v>
      </c>
      <c r="B180" s="14" t="s">
        <v>2517</v>
      </c>
      <c r="C180" s="14" t="s">
        <v>2518</v>
      </c>
      <c r="D180" s="16">
        <v>45693</v>
      </c>
      <c r="E180" s="16">
        <v>45814</v>
      </c>
      <c r="F180" s="14" t="s">
        <v>2519</v>
      </c>
      <c r="G180" s="14"/>
      <c r="H180" s="14" t="s">
        <v>2520</v>
      </c>
      <c r="I180" s="15">
        <v>14.9</v>
      </c>
      <c r="J180" s="77"/>
      <c r="K180" s="92"/>
    </row>
    <row r="181" spans="1:11" ht="61.2" x14ac:dyDescent="0.25">
      <c r="A181" s="14" t="s">
        <v>2508</v>
      </c>
      <c r="B181" s="14" t="s">
        <v>2521</v>
      </c>
      <c r="C181" s="14" t="s">
        <v>2522</v>
      </c>
      <c r="D181" s="16">
        <v>45711</v>
      </c>
      <c r="E181" s="16">
        <v>45814</v>
      </c>
      <c r="F181" s="14" t="s">
        <v>2523</v>
      </c>
      <c r="G181" s="14"/>
      <c r="H181" s="14" t="s">
        <v>2524</v>
      </c>
      <c r="I181" s="15">
        <v>112.8</v>
      </c>
      <c r="J181" s="77"/>
      <c r="K181" s="92"/>
    </row>
    <row r="182" spans="1:11" ht="61.2" x14ac:dyDescent="0.25">
      <c r="A182" s="14" t="s">
        <v>2508</v>
      </c>
      <c r="B182" s="14" t="s">
        <v>2521</v>
      </c>
      <c r="C182" s="14" t="s">
        <v>2522</v>
      </c>
      <c r="D182" s="16">
        <v>45753</v>
      </c>
      <c r="E182" s="16">
        <v>45814</v>
      </c>
      <c r="F182" s="14" t="s">
        <v>2525</v>
      </c>
      <c r="G182" s="14"/>
      <c r="H182" s="14" t="s">
        <v>2524</v>
      </c>
      <c r="I182" s="15">
        <v>40.049999999999997</v>
      </c>
      <c r="J182" s="77"/>
      <c r="K182" s="92"/>
    </row>
    <row r="183" spans="1:11" ht="71.400000000000006" x14ac:dyDescent="0.25">
      <c r="A183" s="14" t="s">
        <v>2508</v>
      </c>
      <c r="B183" s="14" t="s">
        <v>2526</v>
      </c>
      <c r="C183" s="14" t="s">
        <v>2527</v>
      </c>
      <c r="D183" s="16">
        <v>45667</v>
      </c>
      <c r="E183" s="16">
        <v>45814</v>
      </c>
      <c r="F183" s="14" t="s">
        <v>2519</v>
      </c>
      <c r="G183" s="14"/>
      <c r="H183" s="14" t="s">
        <v>2528</v>
      </c>
      <c r="I183" s="15">
        <v>66.37</v>
      </c>
      <c r="J183" s="77"/>
      <c r="K183" s="92"/>
    </row>
    <row r="184" spans="1:11" ht="61.2" x14ac:dyDescent="0.25">
      <c r="A184" s="14" t="s">
        <v>2508</v>
      </c>
      <c r="B184" s="14" t="s">
        <v>2529</v>
      </c>
      <c r="C184" s="14" t="s">
        <v>2530</v>
      </c>
      <c r="D184" s="16">
        <v>45700</v>
      </c>
      <c r="E184" s="16">
        <v>45814</v>
      </c>
      <c r="F184" s="14" t="s">
        <v>2511</v>
      </c>
      <c r="G184" s="14"/>
      <c r="H184" s="14" t="s">
        <v>2520</v>
      </c>
      <c r="I184" s="15">
        <v>10.9</v>
      </c>
      <c r="J184" s="77"/>
      <c r="K184" s="92"/>
    </row>
    <row r="185" spans="1:11" ht="61.2" x14ac:dyDescent="0.25">
      <c r="A185" s="14" t="s">
        <v>2508</v>
      </c>
      <c r="B185" s="14" t="s">
        <v>2529</v>
      </c>
      <c r="C185" s="14" t="s">
        <v>2530</v>
      </c>
      <c r="D185" s="16">
        <v>45707</v>
      </c>
      <c r="E185" s="16">
        <v>45814</v>
      </c>
      <c r="F185" s="14" t="s">
        <v>2511</v>
      </c>
      <c r="G185" s="14"/>
      <c r="H185" s="14" t="s">
        <v>2520</v>
      </c>
      <c r="I185" s="15">
        <v>13.9</v>
      </c>
      <c r="J185" s="77"/>
      <c r="K185" s="92"/>
    </row>
    <row r="186" spans="1:11" ht="71.400000000000006" x14ac:dyDescent="0.25">
      <c r="A186" s="14" t="s">
        <v>2508</v>
      </c>
      <c r="B186" s="14" t="s">
        <v>2531</v>
      </c>
      <c r="C186" s="14" t="s">
        <v>2532</v>
      </c>
      <c r="D186" s="16">
        <v>45702</v>
      </c>
      <c r="E186" s="16">
        <v>45814</v>
      </c>
      <c r="F186" s="14" t="s">
        <v>2533</v>
      </c>
      <c r="G186" s="14"/>
      <c r="H186" s="14" t="s">
        <v>2534</v>
      </c>
      <c r="I186" s="15">
        <v>10.5</v>
      </c>
      <c r="J186" s="77"/>
      <c r="K186" s="92"/>
    </row>
    <row r="187" spans="1:11" ht="71.400000000000006" x14ac:dyDescent="0.25">
      <c r="A187" s="14" t="s">
        <v>2508</v>
      </c>
      <c r="B187" s="14" t="s">
        <v>2535</v>
      </c>
      <c r="C187" s="14" t="s">
        <v>2536</v>
      </c>
      <c r="D187" s="16">
        <v>45701</v>
      </c>
      <c r="E187" s="16">
        <v>45814</v>
      </c>
      <c r="F187" s="14" t="s">
        <v>2537</v>
      </c>
      <c r="G187" s="14"/>
      <c r="H187" s="14" t="s">
        <v>2528</v>
      </c>
      <c r="I187" s="15">
        <v>186.34</v>
      </c>
      <c r="J187" s="77"/>
      <c r="K187" s="92"/>
    </row>
    <row r="188" spans="1:11" ht="71.400000000000006" x14ac:dyDescent="0.25">
      <c r="A188" s="14" t="s">
        <v>2508</v>
      </c>
      <c r="B188" s="14" t="s">
        <v>2538</v>
      </c>
      <c r="C188" s="14" t="s">
        <v>2539</v>
      </c>
      <c r="D188" s="16">
        <v>45728</v>
      </c>
      <c r="E188" s="16">
        <v>45814</v>
      </c>
      <c r="F188" s="14" t="s">
        <v>2537</v>
      </c>
      <c r="G188" s="14"/>
      <c r="H188" s="14" t="s">
        <v>2540</v>
      </c>
      <c r="I188" s="15">
        <v>6.54</v>
      </c>
      <c r="J188" s="77"/>
      <c r="K188" s="92"/>
    </row>
    <row r="189" spans="1:11" ht="71.400000000000006" x14ac:dyDescent="0.25">
      <c r="A189" s="14" t="s">
        <v>2508</v>
      </c>
      <c r="B189" s="14" t="s">
        <v>2538</v>
      </c>
      <c r="C189" s="14" t="s">
        <v>2539</v>
      </c>
      <c r="D189" s="16">
        <v>45733</v>
      </c>
      <c r="E189" s="16">
        <v>45814</v>
      </c>
      <c r="F189" s="14" t="s">
        <v>2537</v>
      </c>
      <c r="G189" s="14"/>
      <c r="H189" s="14" t="s">
        <v>2540</v>
      </c>
      <c r="I189" s="15">
        <v>6.53</v>
      </c>
      <c r="J189" s="77"/>
      <c r="K189" s="92"/>
    </row>
    <row r="190" spans="1:11" ht="71.400000000000006" x14ac:dyDescent="0.25">
      <c r="A190" s="14" t="s">
        <v>2508</v>
      </c>
      <c r="B190" s="14" t="s">
        <v>2541</v>
      </c>
      <c r="C190" s="14" t="s">
        <v>2542</v>
      </c>
      <c r="D190" s="16">
        <v>45772</v>
      </c>
      <c r="E190" s="16">
        <v>45814</v>
      </c>
      <c r="F190" s="14" t="s">
        <v>2543</v>
      </c>
      <c r="G190" s="14"/>
      <c r="H190" s="14" t="s">
        <v>2544</v>
      </c>
      <c r="I190" s="15">
        <v>39.9</v>
      </c>
      <c r="J190" s="77"/>
      <c r="K190" s="92"/>
    </row>
    <row r="191" spans="1:11" ht="71.400000000000006" x14ac:dyDescent="0.25">
      <c r="A191" s="14" t="s">
        <v>2479</v>
      </c>
      <c r="B191" s="14" t="s">
        <v>2545</v>
      </c>
      <c r="C191" s="14" t="s">
        <v>2546</v>
      </c>
      <c r="D191" s="16">
        <v>45711</v>
      </c>
      <c r="E191" s="16">
        <v>45819</v>
      </c>
      <c r="F191" s="14" t="s">
        <v>2547</v>
      </c>
      <c r="G191" s="14"/>
      <c r="H191" s="14" t="s">
        <v>2548</v>
      </c>
      <c r="I191" s="15">
        <v>48</v>
      </c>
      <c r="J191" s="77"/>
      <c r="K191" s="92"/>
    </row>
    <row r="192" spans="1:11" ht="71.400000000000006" x14ac:dyDescent="0.25">
      <c r="A192" s="14" t="s">
        <v>2479</v>
      </c>
      <c r="B192" s="14" t="s">
        <v>2549</v>
      </c>
      <c r="C192" s="14" t="s">
        <v>2550</v>
      </c>
      <c r="D192" s="16">
        <v>45704</v>
      </c>
      <c r="E192" s="16">
        <v>45819</v>
      </c>
      <c r="F192" s="14" t="s">
        <v>2551</v>
      </c>
      <c r="G192" s="14"/>
      <c r="H192" s="14" t="s">
        <v>2552</v>
      </c>
      <c r="I192" s="15">
        <v>11.97</v>
      </c>
      <c r="J192" s="77"/>
      <c r="K192" s="92"/>
    </row>
    <row r="193" spans="1:11" ht="71.400000000000006" x14ac:dyDescent="0.25">
      <c r="A193" s="14" t="s">
        <v>2479</v>
      </c>
      <c r="B193" s="14" t="s">
        <v>2549</v>
      </c>
      <c r="C193" s="14" t="s">
        <v>2550</v>
      </c>
      <c r="D193" s="16">
        <v>45705</v>
      </c>
      <c r="E193" s="16">
        <v>45819</v>
      </c>
      <c r="F193" s="14" t="s">
        <v>2551</v>
      </c>
      <c r="G193" s="14"/>
      <c r="H193" s="14" t="s">
        <v>2552</v>
      </c>
      <c r="I193" s="15">
        <v>13.77</v>
      </c>
      <c r="J193" s="77"/>
      <c r="K193" s="92"/>
    </row>
    <row r="194" spans="1:11" ht="71.400000000000006" x14ac:dyDescent="0.25">
      <c r="A194" s="14" t="s">
        <v>2479</v>
      </c>
      <c r="B194" s="14" t="s">
        <v>2549</v>
      </c>
      <c r="C194" s="14" t="s">
        <v>2550</v>
      </c>
      <c r="D194" s="16">
        <v>45706</v>
      </c>
      <c r="E194" s="16">
        <v>45819</v>
      </c>
      <c r="F194" s="14" t="s">
        <v>2551</v>
      </c>
      <c r="G194" s="14"/>
      <c r="H194" s="14" t="s">
        <v>2552</v>
      </c>
      <c r="I194" s="15">
        <v>11.97</v>
      </c>
      <c r="J194" s="77"/>
      <c r="K194" s="92"/>
    </row>
    <row r="195" spans="1:11" ht="71.400000000000006" x14ac:dyDescent="0.25">
      <c r="A195" s="14" t="s">
        <v>2479</v>
      </c>
      <c r="B195" s="14" t="s">
        <v>2553</v>
      </c>
      <c r="C195" s="14" t="s">
        <v>2554</v>
      </c>
      <c r="D195" s="16">
        <v>45725</v>
      </c>
      <c r="E195" s="16">
        <v>45819</v>
      </c>
      <c r="F195" s="14" t="s">
        <v>2555</v>
      </c>
      <c r="G195" s="14"/>
      <c r="H195" s="14" t="s">
        <v>2520</v>
      </c>
      <c r="I195" s="15">
        <v>12.9</v>
      </c>
      <c r="J195" s="77"/>
      <c r="K195" s="92"/>
    </row>
    <row r="196" spans="1:11" ht="71.400000000000006" x14ac:dyDescent="0.25">
      <c r="A196" s="14" t="s">
        <v>2316</v>
      </c>
      <c r="B196" s="14" t="s">
        <v>2556</v>
      </c>
      <c r="C196" s="14" t="s">
        <v>2557</v>
      </c>
      <c r="D196" s="16">
        <v>45775</v>
      </c>
      <c r="E196" s="16">
        <v>45819</v>
      </c>
      <c r="F196" s="14" t="s">
        <v>2558</v>
      </c>
      <c r="G196" s="14"/>
      <c r="H196" s="14" t="s">
        <v>2559</v>
      </c>
      <c r="I196" s="15">
        <v>12.31</v>
      </c>
      <c r="J196" s="77"/>
      <c r="K196" s="92"/>
    </row>
    <row r="197" spans="1:11" ht="61.2" x14ac:dyDescent="0.25">
      <c r="A197" s="14" t="s">
        <v>2479</v>
      </c>
      <c r="B197" s="14" t="s">
        <v>2560</v>
      </c>
      <c r="C197" s="14" t="s">
        <v>2561</v>
      </c>
      <c r="D197" s="16">
        <v>45682</v>
      </c>
      <c r="E197" s="16">
        <v>45820</v>
      </c>
      <c r="F197" s="14" t="s">
        <v>2562</v>
      </c>
      <c r="G197" s="14"/>
      <c r="H197" s="14" t="s">
        <v>2563</v>
      </c>
      <c r="I197" s="15">
        <v>23.76</v>
      </c>
      <c r="J197" s="77"/>
      <c r="K197" s="92"/>
    </row>
    <row r="198" spans="1:11" ht="71.400000000000006" x14ac:dyDescent="0.25">
      <c r="A198" s="14" t="s">
        <v>2508</v>
      </c>
      <c r="B198" s="14" t="s">
        <v>2564</v>
      </c>
      <c r="C198" s="14" t="s">
        <v>2565</v>
      </c>
      <c r="D198" s="16">
        <v>45711</v>
      </c>
      <c r="E198" s="16">
        <v>45824</v>
      </c>
      <c r="F198" s="14" t="s">
        <v>2566</v>
      </c>
      <c r="G198" s="14"/>
      <c r="H198" s="14" t="s">
        <v>2548</v>
      </c>
      <c r="I198" s="15">
        <v>324</v>
      </c>
      <c r="J198" s="77"/>
      <c r="K198" s="92"/>
    </row>
    <row r="199" spans="1:11" ht="71.400000000000006" x14ac:dyDescent="0.25">
      <c r="A199" s="14" t="s">
        <v>2508</v>
      </c>
      <c r="B199" s="14" t="s">
        <v>2567</v>
      </c>
      <c r="C199" s="14" t="s">
        <v>2568</v>
      </c>
      <c r="D199" s="16">
        <v>45806</v>
      </c>
      <c r="E199" s="16">
        <v>45814</v>
      </c>
      <c r="F199" s="14" t="s">
        <v>2569</v>
      </c>
      <c r="G199" s="14"/>
      <c r="H199" s="14" t="s">
        <v>2570</v>
      </c>
      <c r="I199" s="15">
        <v>156</v>
      </c>
      <c r="J199" s="77"/>
      <c r="K199" s="92"/>
    </row>
    <row r="200" spans="1:11" ht="71.400000000000006" x14ac:dyDescent="0.25">
      <c r="A200" s="14" t="s">
        <v>2508</v>
      </c>
      <c r="B200" s="14" t="s">
        <v>2571</v>
      </c>
      <c r="C200" s="14" t="s">
        <v>2572</v>
      </c>
      <c r="D200" s="16">
        <v>45740</v>
      </c>
      <c r="E200" s="16">
        <v>45814</v>
      </c>
      <c r="F200" s="14" t="s">
        <v>2573</v>
      </c>
      <c r="G200" s="14"/>
      <c r="H200" s="14" t="s">
        <v>2484</v>
      </c>
      <c r="I200" s="15">
        <v>444.45</v>
      </c>
      <c r="J200" s="77"/>
      <c r="K200" s="92"/>
    </row>
    <row r="201" spans="1:11" ht="61.2" x14ac:dyDescent="0.25">
      <c r="A201" s="14" t="s">
        <v>2508</v>
      </c>
      <c r="B201" s="14" t="s">
        <v>2574</v>
      </c>
      <c r="C201" s="14" t="s">
        <v>2575</v>
      </c>
      <c r="D201" s="16">
        <v>45777</v>
      </c>
      <c r="E201" s="16">
        <v>45814</v>
      </c>
      <c r="F201" s="14" t="s">
        <v>2576</v>
      </c>
      <c r="G201" s="14"/>
      <c r="H201" s="14" t="s">
        <v>2484</v>
      </c>
      <c r="I201" s="15">
        <v>18</v>
      </c>
      <c r="J201" s="77"/>
      <c r="K201" s="92"/>
    </row>
    <row r="202" spans="1:11" ht="71.400000000000006" x14ac:dyDescent="0.25">
      <c r="A202" s="14" t="s">
        <v>2508</v>
      </c>
      <c r="B202" s="14" t="s">
        <v>2577</v>
      </c>
      <c r="C202" s="14" t="s">
        <v>2578</v>
      </c>
      <c r="D202" s="16">
        <v>45793</v>
      </c>
      <c r="E202" s="16">
        <v>45814</v>
      </c>
      <c r="F202" s="14" t="s">
        <v>2579</v>
      </c>
      <c r="G202" s="14"/>
      <c r="H202" s="14" t="s">
        <v>2484</v>
      </c>
      <c r="I202" s="15">
        <v>2007.03</v>
      </c>
      <c r="J202" s="77"/>
      <c r="K202" s="92"/>
    </row>
    <row r="203" spans="1:11" ht="71.400000000000006" x14ac:dyDescent="0.25">
      <c r="A203" s="14" t="s">
        <v>2508</v>
      </c>
      <c r="B203" s="14" t="s">
        <v>2580</v>
      </c>
      <c r="C203" s="14" t="s">
        <v>2581</v>
      </c>
      <c r="D203" s="16">
        <v>45675</v>
      </c>
      <c r="E203" s="16">
        <v>45814</v>
      </c>
      <c r="F203" s="14" t="s">
        <v>2582</v>
      </c>
      <c r="G203" s="14"/>
      <c r="H203" s="14" t="s">
        <v>2583</v>
      </c>
      <c r="I203" s="15">
        <v>14.85</v>
      </c>
      <c r="J203" s="77"/>
      <c r="K203" s="92"/>
    </row>
    <row r="204" spans="1:11" ht="71.400000000000006" x14ac:dyDescent="0.25">
      <c r="A204" s="14" t="s">
        <v>2508</v>
      </c>
      <c r="B204" s="14" t="s">
        <v>2584</v>
      </c>
      <c r="C204" s="14" t="s">
        <v>2585</v>
      </c>
      <c r="D204" s="16">
        <v>45663</v>
      </c>
      <c r="E204" s="16">
        <v>45814</v>
      </c>
      <c r="F204" s="14" t="s">
        <v>2586</v>
      </c>
      <c r="G204" s="14"/>
      <c r="H204" s="14" t="s">
        <v>2587</v>
      </c>
      <c r="I204" s="15">
        <v>59.99</v>
      </c>
      <c r="J204" s="77"/>
      <c r="K204" s="92"/>
    </row>
    <row r="205" spans="1:11" ht="71.400000000000006" x14ac:dyDescent="0.25">
      <c r="A205" s="14" t="s">
        <v>2508</v>
      </c>
      <c r="B205" s="14" t="s">
        <v>2588</v>
      </c>
      <c r="C205" s="14" t="s">
        <v>2589</v>
      </c>
      <c r="D205" s="16">
        <v>45688</v>
      </c>
      <c r="E205" s="16">
        <v>45814</v>
      </c>
      <c r="F205" s="14" t="s">
        <v>2586</v>
      </c>
      <c r="G205" s="14"/>
      <c r="H205" s="14" t="s">
        <v>2590</v>
      </c>
      <c r="I205" s="15">
        <v>77.37</v>
      </c>
      <c r="J205" s="77"/>
      <c r="K205" s="92"/>
    </row>
    <row r="206" spans="1:11" ht="71.400000000000006" x14ac:dyDescent="0.25">
      <c r="A206" s="14" t="s">
        <v>2508</v>
      </c>
      <c r="B206" s="14" t="s">
        <v>2588</v>
      </c>
      <c r="C206" s="14" t="s">
        <v>2589</v>
      </c>
      <c r="D206" s="16">
        <v>45692</v>
      </c>
      <c r="E206" s="16">
        <v>45814</v>
      </c>
      <c r="F206" s="14" t="s">
        <v>2586</v>
      </c>
      <c r="G206" s="14"/>
      <c r="H206" s="14" t="s">
        <v>2590</v>
      </c>
      <c r="I206" s="15">
        <v>28.39</v>
      </c>
      <c r="J206" s="77"/>
      <c r="K206" s="92"/>
    </row>
    <row r="207" spans="1:11" ht="71.400000000000006" x14ac:dyDescent="0.25">
      <c r="A207" s="14" t="s">
        <v>2508</v>
      </c>
      <c r="B207" s="14" t="s">
        <v>2591</v>
      </c>
      <c r="C207" s="14" t="s">
        <v>2592</v>
      </c>
      <c r="D207" s="16">
        <v>45691</v>
      </c>
      <c r="E207" s="16">
        <v>45814</v>
      </c>
      <c r="F207" s="14" t="s">
        <v>2593</v>
      </c>
      <c r="G207" s="14"/>
      <c r="H207" s="14" t="s">
        <v>2594</v>
      </c>
      <c r="I207" s="15">
        <v>129.4</v>
      </c>
      <c r="J207" s="77"/>
      <c r="K207" s="92"/>
    </row>
    <row r="208" spans="1:11" ht="61.2" x14ac:dyDescent="0.25">
      <c r="A208" s="14" t="s">
        <v>2508</v>
      </c>
      <c r="B208" s="14" t="s">
        <v>2595</v>
      </c>
      <c r="C208" s="14" t="s">
        <v>2596</v>
      </c>
      <c r="D208" s="16">
        <v>45753</v>
      </c>
      <c r="E208" s="16">
        <v>45814</v>
      </c>
      <c r="F208" s="14" t="s">
        <v>2597</v>
      </c>
      <c r="G208" s="14"/>
      <c r="H208" s="14" t="s">
        <v>2350</v>
      </c>
      <c r="I208" s="15">
        <v>25.85</v>
      </c>
      <c r="J208" s="77"/>
      <c r="K208" s="92"/>
    </row>
    <row r="209" spans="1:11" ht="71.400000000000006" x14ac:dyDescent="0.25">
      <c r="A209" s="14" t="s">
        <v>2508</v>
      </c>
      <c r="B209" s="14" t="s">
        <v>2598</v>
      </c>
      <c r="C209" s="14" t="s">
        <v>2599</v>
      </c>
      <c r="D209" s="16">
        <v>45760</v>
      </c>
      <c r="E209" s="16">
        <v>45814</v>
      </c>
      <c r="F209" s="14" t="s">
        <v>2543</v>
      </c>
      <c r="G209" s="14"/>
      <c r="H209" s="14" t="s">
        <v>2600</v>
      </c>
      <c r="I209" s="15">
        <v>55.5</v>
      </c>
      <c r="J209" s="77"/>
      <c r="K209" s="92"/>
    </row>
    <row r="210" spans="1:11" ht="71.400000000000006" x14ac:dyDescent="0.25">
      <c r="A210" s="14" t="s">
        <v>2508</v>
      </c>
      <c r="B210" s="14" t="s">
        <v>2601</v>
      </c>
      <c r="C210" s="14" t="s">
        <v>2602</v>
      </c>
      <c r="D210" s="16">
        <v>45723</v>
      </c>
      <c r="E210" s="16">
        <v>45814</v>
      </c>
      <c r="F210" s="14" t="s">
        <v>2537</v>
      </c>
      <c r="G210" s="14"/>
      <c r="H210" s="14" t="s">
        <v>2520</v>
      </c>
      <c r="I210" s="15">
        <v>11.9</v>
      </c>
      <c r="J210" s="77"/>
      <c r="K210" s="92"/>
    </row>
    <row r="211" spans="1:11" ht="71.400000000000006" x14ac:dyDescent="0.25">
      <c r="A211" s="14" t="s">
        <v>2508</v>
      </c>
      <c r="B211" s="14" t="s">
        <v>2603</v>
      </c>
      <c r="C211" s="14" t="s">
        <v>2604</v>
      </c>
      <c r="D211" s="16">
        <v>45691</v>
      </c>
      <c r="E211" s="16">
        <v>45819</v>
      </c>
      <c r="F211" s="14" t="s">
        <v>2586</v>
      </c>
      <c r="G211" s="14"/>
      <c r="H211" s="14" t="s">
        <v>2590</v>
      </c>
      <c r="I211" s="15">
        <v>17.54</v>
      </c>
      <c r="J211" s="77"/>
      <c r="K211" s="92"/>
    </row>
    <row r="212" spans="1:11" ht="71.400000000000006" x14ac:dyDescent="0.25">
      <c r="A212" s="14" t="s">
        <v>2508</v>
      </c>
      <c r="B212" s="14" t="s">
        <v>2603</v>
      </c>
      <c r="C212" s="14" t="s">
        <v>2604</v>
      </c>
      <c r="D212" s="16">
        <v>45692</v>
      </c>
      <c r="E212" s="16">
        <v>45819</v>
      </c>
      <c r="F212" s="14" t="s">
        <v>2586</v>
      </c>
      <c r="G212" s="14"/>
      <c r="H212" s="14" t="s">
        <v>2590</v>
      </c>
      <c r="I212" s="15">
        <v>11.9</v>
      </c>
      <c r="J212" s="77"/>
      <c r="K212" s="92"/>
    </row>
    <row r="213" spans="1:11" ht="71.400000000000006" x14ac:dyDescent="0.25">
      <c r="A213" s="14" t="s">
        <v>2479</v>
      </c>
      <c r="B213" s="14" t="s">
        <v>2605</v>
      </c>
      <c r="C213" s="14" t="s">
        <v>2606</v>
      </c>
      <c r="D213" s="16">
        <v>45679</v>
      </c>
      <c r="E213" s="16">
        <v>45819</v>
      </c>
      <c r="F213" s="14" t="s">
        <v>2607</v>
      </c>
      <c r="G213" s="14"/>
      <c r="H213" s="14" t="s">
        <v>2544</v>
      </c>
      <c r="I213" s="15">
        <v>119.8</v>
      </c>
      <c r="J213" s="77"/>
      <c r="K213" s="92"/>
    </row>
    <row r="214" spans="1:11" ht="61.2" x14ac:dyDescent="0.25">
      <c r="A214" s="14" t="s">
        <v>2479</v>
      </c>
      <c r="B214" s="14" t="s">
        <v>2608</v>
      </c>
      <c r="C214" s="14" t="s">
        <v>2609</v>
      </c>
      <c r="D214" s="16">
        <v>45670</v>
      </c>
      <c r="E214" s="16">
        <v>45819</v>
      </c>
      <c r="F214" s="14" t="s">
        <v>2562</v>
      </c>
      <c r="G214" s="14"/>
      <c r="H214" s="14" t="s">
        <v>2524</v>
      </c>
      <c r="I214" s="15">
        <v>292.2</v>
      </c>
      <c r="J214" s="77"/>
      <c r="K214" s="92"/>
    </row>
    <row r="215" spans="1:11" ht="71.400000000000006" x14ac:dyDescent="0.25">
      <c r="A215" s="14" t="s">
        <v>2479</v>
      </c>
      <c r="B215" s="14" t="s">
        <v>2610</v>
      </c>
      <c r="C215" s="14" t="s">
        <v>2611</v>
      </c>
      <c r="D215" s="16">
        <v>45666</v>
      </c>
      <c r="E215" s="16">
        <v>45819</v>
      </c>
      <c r="F215" s="14" t="s">
        <v>2612</v>
      </c>
      <c r="G215" s="14"/>
      <c r="H215" s="14" t="s">
        <v>2512</v>
      </c>
      <c r="I215" s="15">
        <v>191.22</v>
      </c>
      <c r="J215" s="77"/>
      <c r="K215" s="92"/>
    </row>
    <row r="216" spans="1:11" ht="71.400000000000006" x14ac:dyDescent="0.25">
      <c r="A216" s="14" t="s">
        <v>2479</v>
      </c>
      <c r="B216" s="14" t="s">
        <v>2613</v>
      </c>
      <c r="C216" s="14" t="s">
        <v>2614</v>
      </c>
      <c r="D216" s="16">
        <v>45665</v>
      </c>
      <c r="E216" s="16">
        <v>45819</v>
      </c>
      <c r="F216" s="14" t="s">
        <v>2615</v>
      </c>
      <c r="G216" s="14"/>
      <c r="H216" s="14" t="s">
        <v>2616</v>
      </c>
      <c r="I216" s="15">
        <v>77.33</v>
      </c>
      <c r="J216" s="77"/>
      <c r="K216" s="92"/>
    </row>
    <row r="217" spans="1:11" ht="71.400000000000006" x14ac:dyDescent="0.25">
      <c r="A217" s="14" t="s">
        <v>2479</v>
      </c>
      <c r="B217" s="14" t="s">
        <v>2617</v>
      </c>
      <c r="C217" s="14" t="s">
        <v>2618</v>
      </c>
      <c r="D217" s="16">
        <v>45702</v>
      </c>
      <c r="E217" s="16">
        <v>45819</v>
      </c>
      <c r="F217" s="14" t="s">
        <v>2612</v>
      </c>
      <c r="G217" s="14"/>
      <c r="H217" s="14" t="s">
        <v>2520</v>
      </c>
      <c r="I217" s="15">
        <v>10.9</v>
      </c>
      <c r="J217" s="77"/>
      <c r="K217" s="92"/>
    </row>
    <row r="218" spans="1:11" ht="71.400000000000006" x14ac:dyDescent="0.25">
      <c r="A218" s="14" t="s">
        <v>2479</v>
      </c>
      <c r="B218" s="14" t="s">
        <v>2619</v>
      </c>
      <c r="C218" s="14" t="s">
        <v>2620</v>
      </c>
      <c r="D218" s="16">
        <v>45709</v>
      </c>
      <c r="E218" s="16">
        <v>45819</v>
      </c>
      <c r="F218" s="14" t="s">
        <v>2612</v>
      </c>
      <c r="G218" s="14"/>
      <c r="H218" s="14" t="s">
        <v>2621</v>
      </c>
      <c r="I218" s="15">
        <v>17</v>
      </c>
      <c r="J218" s="77"/>
      <c r="K218" s="92"/>
    </row>
    <row r="219" spans="1:11" ht="20.399999999999999" x14ac:dyDescent="0.25">
      <c r="A219" s="14" t="s">
        <v>2622</v>
      </c>
      <c r="B219" s="14" t="s">
        <v>2623</v>
      </c>
      <c r="C219" s="14" t="s">
        <v>2624</v>
      </c>
      <c r="D219" s="16">
        <v>45859</v>
      </c>
      <c r="E219" s="16"/>
      <c r="F219" s="14" t="s">
        <v>2625</v>
      </c>
      <c r="G219" s="14" t="s">
        <v>2483</v>
      </c>
      <c r="H219" s="14" t="s">
        <v>2484</v>
      </c>
      <c r="I219" s="15">
        <v>700</v>
      </c>
      <c r="J219" s="77"/>
      <c r="K219" s="92"/>
    </row>
    <row r="220" spans="1:11" ht="71.400000000000006" x14ac:dyDescent="0.25">
      <c r="A220" s="14" t="s">
        <v>2293</v>
      </c>
      <c r="B220" s="14" t="s">
        <v>2626</v>
      </c>
      <c r="C220" s="14" t="s">
        <v>2627</v>
      </c>
      <c r="D220" s="16">
        <v>45826</v>
      </c>
      <c r="E220" s="16">
        <v>45848</v>
      </c>
      <c r="F220" s="14" t="s">
        <v>2628</v>
      </c>
      <c r="G220" s="14" t="s">
        <v>2499</v>
      </c>
      <c r="H220" s="14" t="s">
        <v>2500</v>
      </c>
      <c r="I220" s="15">
        <v>1082.5999999999999</v>
      </c>
      <c r="J220" s="77"/>
      <c r="K220" s="92"/>
    </row>
    <row r="221" spans="1:11" ht="71.400000000000006" x14ac:dyDescent="0.25">
      <c r="A221" s="14" t="s">
        <v>2475</v>
      </c>
      <c r="B221" s="14" t="s">
        <v>2626</v>
      </c>
      <c r="C221" s="14" t="s">
        <v>2627</v>
      </c>
      <c r="D221" s="16">
        <v>45826</v>
      </c>
      <c r="E221" s="16">
        <v>45848</v>
      </c>
      <c r="F221" s="14" t="s">
        <v>2628</v>
      </c>
      <c r="G221" s="14" t="s">
        <v>2499</v>
      </c>
      <c r="H221" s="14" t="s">
        <v>2500</v>
      </c>
      <c r="I221" s="15">
        <v>1082.5999999999999</v>
      </c>
      <c r="J221" s="77"/>
      <c r="K221" s="92"/>
    </row>
    <row r="222" spans="1:11" ht="71.400000000000006" x14ac:dyDescent="0.25">
      <c r="A222" s="14" t="s">
        <v>2501</v>
      </c>
      <c r="B222" s="14" t="s">
        <v>2626</v>
      </c>
      <c r="C222" s="14" t="s">
        <v>2627</v>
      </c>
      <c r="D222" s="16">
        <v>45826</v>
      </c>
      <c r="E222" s="16">
        <v>45848</v>
      </c>
      <c r="F222" s="14" t="s">
        <v>2628</v>
      </c>
      <c r="G222" s="14" t="s">
        <v>2499</v>
      </c>
      <c r="H222" s="14" t="s">
        <v>2500</v>
      </c>
      <c r="I222" s="15">
        <v>1082.8</v>
      </c>
      <c r="J222" s="77"/>
      <c r="K222" s="92"/>
    </row>
    <row r="223" spans="1:11" ht="81.599999999999994" x14ac:dyDescent="0.25">
      <c r="A223" s="14" t="s">
        <v>2508</v>
      </c>
      <c r="B223" s="14" t="s">
        <v>2629</v>
      </c>
      <c r="C223" s="14" t="s">
        <v>2630</v>
      </c>
      <c r="D223" s="16">
        <v>45811</v>
      </c>
      <c r="E223" s="16">
        <v>45859</v>
      </c>
      <c r="F223" s="14" t="s">
        <v>2631</v>
      </c>
      <c r="G223" s="14" t="s">
        <v>2483</v>
      </c>
      <c r="H223" s="14" t="s">
        <v>2484</v>
      </c>
      <c r="I223" s="15">
        <v>300</v>
      </c>
      <c r="J223" s="77"/>
      <c r="K223" s="92"/>
    </row>
    <row r="224" spans="1:11" ht="102" x14ac:dyDescent="0.25">
      <c r="A224" s="14" t="s">
        <v>2508</v>
      </c>
      <c r="B224" s="14" t="s">
        <v>2629</v>
      </c>
      <c r="C224" s="14" t="s">
        <v>2630</v>
      </c>
      <c r="D224" s="16">
        <v>45783</v>
      </c>
      <c r="E224" s="16">
        <v>45859</v>
      </c>
      <c r="F224" s="14" t="s">
        <v>2632</v>
      </c>
      <c r="G224" s="14" t="s">
        <v>2483</v>
      </c>
      <c r="H224" s="14" t="s">
        <v>2484</v>
      </c>
      <c r="I224" s="15">
        <v>500</v>
      </c>
      <c r="J224" s="77"/>
      <c r="K224" s="92"/>
    </row>
    <row r="225" spans="1:11" ht="102" x14ac:dyDescent="0.25">
      <c r="A225" s="14" t="s">
        <v>2508</v>
      </c>
      <c r="B225" s="14" t="s">
        <v>2629</v>
      </c>
      <c r="C225" s="14" t="s">
        <v>2630</v>
      </c>
      <c r="D225" s="16">
        <v>45792</v>
      </c>
      <c r="E225" s="16">
        <v>45859</v>
      </c>
      <c r="F225" s="14" t="s">
        <v>2632</v>
      </c>
      <c r="G225" s="14" t="s">
        <v>2483</v>
      </c>
      <c r="H225" s="14" t="s">
        <v>2484</v>
      </c>
      <c r="I225" s="15">
        <v>600</v>
      </c>
      <c r="J225" s="77"/>
      <c r="K225" s="92"/>
    </row>
    <row r="226" spans="1:11" ht="102" x14ac:dyDescent="0.25">
      <c r="A226" s="14" t="s">
        <v>2508</v>
      </c>
      <c r="B226" s="14" t="s">
        <v>2629</v>
      </c>
      <c r="C226" s="14" t="s">
        <v>2630</v>
      </c>
      <c r="D226" s="16">
        <v>45820</v>
      </c>
      <c r="E226" s="16">
        <v>45859</v>
      </c>
      <c r="F226" s="14" t="s">
        <v>2632</v>
      </c>
      <c r="G226" s="14" t="s">
        <v>2483</v>
      </c>
      <c r="H226" s="14" t="s">
        <v>2484</v>
      </c>
      <c r="I226" s="15">
        <v>300</v>
      </c>
      <c r="J226" s="77"/>
      <c r="K226" s="92"/>
    </row>
    <row r="227" spans="1:11" ht="81.599999999999994" x14ac:dyDescent="0.25">
      <c r="A227" s="14" t="s">
        <v>2508</v>
      </c>
      <c r="B227" s="14" t="s">
        <v>2629</v>
      </c>
      <c r="C227" s="14" t="s">
        <v>2630</v>
      </c>
      <c r="D227" s="16">
        <v>45723</v>
      </c>
      <c r="E227" s="16">
        <v>45859</v>
      </c>
      <c r="F227" s="14" t="s">
        <v>2633</v>
      </c>
      <c r="G227" s="14" t="s">
        <v>2483</v>
      </c>
      <c r="H227" s="14" t="s">
        <v>2484</v>
      </c>
      <c r="I227" s="15">
        <v>200</v>
      </c>
      <c r="J227" s="77"/>
      <c r="K227" s="92"/>
    </row>
    <row r="228" spans="1:11" ht="81.599999999999994" x14ac:dyDescent="0.25">
      <c r="A228" s="14" t="s">
        <v>2508</v>
      </c>
      <c r="B228" s="14" t="s">
        <v>2629</v>
      </c>
      <c r="C228" s="14" t="s">
        <v>2630</v>
      </c>
      <c r="D228" s="16">
        <v>45728</v>
      </c>
      <c r="E228" s="16">
        <v>45859</v>
      </c>
      <c r="F228" s="14" t="s">
        <v>2634</v>
      </c>
      <c r="G228" s="14" t="s">
        <v>2483</v>
      </c>
      <c r="H228" s="14" t="s">
        <v>2484</v>
      </c>
      <c r="I228" s="15">
        <v>200</v>
      </c>
      <c r="J228" s="77"/>
      <c r="K228" s="92"/>
    </row>
    <row r="229" spans="1:11" ht="81.599999999999994" x14ac:dyDescent="0.25">
      <c r="A229" s="14" t="s">
        <v>2508</v>
      </c>
      <c r="B229" s="14" t="s">
        <v>2629</v>
      </c>
      <c r="C229" s="14" t="s">
        <v>2630</v>
      </c>
      <c r="D229" s="16">
        <v>45811</v>
      </c>
      <c r="E229" s="16">
        <v>45859</v>
      </c>
      <c r="F229" s="14" t="s">
        <v>2635</v>
      </c>
      <c r="G229" s="14" t="s">
        <v>2483</v>
      </c>
      <c r="H229" s="14" t="s">
        <v>2484</v>
      </c>
      <c r="I229" s="15">
        <v>300</v>
      </c>
      <c r="J229" s="77"/>
      <c r="K229" s="92"/>
    </row>
    <row r="230" spans="1:11" ht="81.599999999999994" x14ac:dyDescent="0.25">
      <c r="A230" s="14" t="s">
        <v>2508</v>
      </c>
      <c r="B230" s="14" t="s">
        <v>2629</v>
      </c>
      <c r="C230" s="14" t="s">
        <v>2630</v>
      </c>
      <c r="D230" s="16">
        <v>45817</v>
      </c>
      <c r="E230" s="16">
        <v>45859</v>
      </c>
      <c r="F230" s="14" t="s">
        <v>2636</v>
      </c>
      <c r="G230" s="14" t="s">
        <v>2483</v>
      </c>
      <c r="H230" s="14" t="s">
        <v>2484</v>
      </c>
      <c r="I230" s="15">
        <v>300</v>
      </c>
      <c r="J230" s="77"/>
      <c r="K230" s="92"/>
    </row>
    <row r="231" spans="1:11" ht="61.2" x14ac:dyDescent="0.25">
      <c r="A231" s="14" t="s">
        <v>2508</v>
      </c>
      <c r="B231" s="14" t="s">
        <v>2629</v>
      </c>
      <c r="C231" s="14" t="s">
        <v>2630</v>
      </c>
      <c r="D231" s="16">
        <v>45692</v>
      </c>
      <c r="E231" s="16">
        <v>45859</v>
      </c>
      <c r="F231" s="14" t="s">
        <v>2637</v>
      </c>
      <c r="G231" s="14" t="s">
        <v>2483</v>
      </c>
      <c r="H231" s="14" t="s">
        <v>2484</v>
      </c>
      <c r="I231" s="15">
        <v>400</v>
      </c>
      <c r="J231" s="77"/>
      <c r="K231" s="92"/>
    </row>
    <row r="232" spans="1:11" ht="61.2" x14ac:dyDescent="0.25">
      <c r="A232" s="14" t="s">
        <v>2508</v>
      </c>
      <c r="B232" s="14" t="s">
        <v>2629</v>
      </c>
      <c r="C232" s="14" t="s">
        <v>2630</v>
      </c>
      <c r="D232" s="16">
        <v>45722</v>
      </c>
      <c r="E232" s="16">
        <v>45859</v>
      </c>
      <c r="F232" s="14" t="s">
        <v>2638</v>
      </c>
      <c r="G232" s="14" t="s">
        <v>2483</v>
      </c>
      <c r="H232" s="14" t="s">
        <v>2484</v>
      </c>
      <c r="I232" s="15">
        <v>400</v>
      </c>
      <c r="J232" s="77"/>
      <c r="K232" s="92"/>
    </row>
    <row r="233" spans="1:11" ht="61.2" x14ac:dyDescent="0.25">
      <c r="A233" s="14" t="s">
        <v>2508</v>
      </c>
      <c r="B233" s="14" t="s">
        <v>2629</v>
      </c>
      <c r="C233" s="14" t="s">
        <v>2630</v>
      </c>
      <c r="D233" s="16">
        <v>45761</v>
      </c>
      <c r="E233" s="16">
        <v>45859</v>
      </c>
      <c r="F233" s="14" t="s">
        <v>2639</v>
      </c>
      <c r="G233" s="14" t="s">
        <v>2483</v>
      </c>
      <c r="H233" s="14" t="s">
        <v>2484</v>
      </c>
      <c r="I233" s="15">
        <v>400</v>
      </c>
      <c r="J233" s="77"/>
      <c r="K233" s="92"/>
    </row>
    <row r="234" spans="1:11" ht="61.2" x14ac:dyDescent="0.25">
      <c r="A234" s="14" t="s">
        <v>2508</v>
      </c>
      <c r="B234" s="14" t="s">
        <v>2629</v>
      </c>
      <c r="C234" s="14" t="s">
        <v>2630</v>
      </c>
      <c r="D234" s="16">
        <v>45791</v>
      </c>
      <c r="E234" s="16">
        <v>45859</v>
      </c>
      <c r="F234" s="14" t="s">
        <v>2640</v>
      </c>
      <c r="G234" s="14" t="s">
        <v>2483</v>
      </c>
      <c r="H234" s="14" t="s">
        <v>2484</v>
      </c>
      <c r="I234" s="15">
        <v>400</v>
      </c>
      <c r="J234" s="77"/>
      <c r="K234" s="92"/>
    </row>
    <row r="235" spans="1:11" ht="91.8" x14ac:dyDescent="0.25">
      <c r="A235" s="14" t="s">
        <v>2479</v>
      </c>
      <c r="B235" s="14" t="s">
        <v>2641</v>
      </c>
      <c r="C235" s="14" t="s">
        <v>2642</v>
      </c>
      <c r="D235" s="16">
        <v>45852</v>
      </c>
      <c r="E235" s="16">
        <v>45862</v>
      </c>
      <c r="F235" s="14" t="s">
        <v>2643</v>
      </c>
      <c r="G235" s="14" t="s">
        <v>2483</v>
      </c>
      <c r="H235" s="14" t="s">
        <v>2484</v>
      </c>
      <c r="I235" s="15">
        <v>200</v>
      </c>
      <c r="J235" s="77"/>
      <c r="K235" s="92"/>
    </row>
    <row r="236" spans="1:11" ht="81.599999999999994" x14ac:dyDescent="0.25">
      <c r="A236" s="14" t="s">
        <v>2479</v>
      </c>
      <c r="B236" s="14" t="s">
        <v>2641</v>
      </c>
      <c r="C236" s="14" t="s">
        <v>2642</v>
      </c>
      <c r="D236" s="16">
        <v>45852</v>
      </c>
      <c r="E236" s="16">
        <v>45862</v>
      </c>
      <c r="F236" s="14" t="s">
        <v>2644</v>
      </c>
      <c r="G236" s="14" t="s">
        <v>2483</v>
      </c>
      <c r="H236" s="14" t="s">
        <v>2484</v>
      </c>
      <c r="I236" s="15">
        <v>300</v>
      </c>
      <c r="J236" s="77"/>
      <c r="K236" s="92"/>
    </row>
    <row r="237" spans="1:11" ht="71.400000000000006" x14ac:dyDescent="0.25">
      <c r="A237" s="14" t="s">
        <v>2367</v>
      </c>
      <c r="B237" s="14" t="s">
        <v>2645</v>
      </c>
      <c r="C237" s="14" t="s">
        <v>2646</v>
      </c>
      <c r="D237" s="16">
        <v>45831</v>
      </c>
      <c r="E237" s="16">
        <v>45860</v>
      </c>
      <c r="F237" s="14" t="s">
        <v>2647</v>
      </c>
      <c r="G237" s="14" t="s">
        <v>2424</v>
      </c>
      <c r="H237" s="14" t="s">
        <v>2425</v>
      </c>
      <c r="I237" s="15">
        <v>352</v>
      </c>
      <c r="J237" s="77"/>
      <c r="K237" s="92"/>
    </row>
    <row r="238" spans="1:11" ht="71.400000000000006" x14ac:dyDescent="0.25">
      <c r="A238" s="14" t="s">
        <v>2367</v>
      </c>
      <c r="B238" s="14" t="s">
        <v>2648</v>
      </c>
      <c r="C238" s="14" t="s">
        <v>2649</v>
      </c>
      <c r="D238" s="16">
        <v>45823</v>
      </c>
      <c r="E238" s="16">
        <v>45861</v>
      </c>
      <c r="F238" s="14" t="s">
        <v>2650</v>
      </c>
      <c r="G238" s="14" t="s">
        <v>2429</v>
      </c>
      <c r="H238" s="14" t="s">
        <v>2651</v>
      </c>
      <c r="I238" s="15">
        <v>41.4</v>
      </c>
      <c r="J238" s="77"/>
      <c r="K238" s="92"/>
    </row>
    <row r="239" spans="1:11" ht="61.2" x14ac:dyDescent="0.25">
      <c r="A239" s="14" t="s">
        <v>2367</v>
      </c>
      <c r="B239" s="14" t="s">
        <v>2652</v>
      </c>
      <c r="C239" s="14" t="s">
        <v>2653</v>
      </c>
      <c r="D239" s="16">
        <v>45838</v>
      </c>
      <c r="E239" s="16">
        <v>45861</v>
      </c>
      <c r="F239" s="14" t="s">
        <v>2654</v>
      </c>
      <c r="G239" s="14" t="s">
        <v>2655</v>
      </c>
      <c r="H239" s="14" t="s">
        <v>2656</v>
      </c>
      <c r="I239" s="15">
        <v>500</v>
      </c>
      <c r="J239" s="77"/>
      <c r="K239" s="92"/>
    </row>
    <row r="240" spans="1:11" ht="61.2" x14ac:dyDescent="0.25">
      <c r="A240" s="14" t="s">
        <v>2367</v>
      </c>
      <c r="B240" s="14" t="s">
        <v>2657</v>
      </c>
      <c r="C240" s="14" t="s">
        <v>2658</v>
      </c>
      <c r="D240" s="16">
        <v>45835</v>
      </c>
      <c r="E240" s="16">
        <v>45860</v>
      </c>
      <c r="F240" s="14" t="s">
        <v>2659</v>
      </c>
      <c r="G240" s="14" t="s">
        <v>2387</v>
      </c>
      <c r="H240" s="14" t="s">
        <v>2388</v>
      </c>
      <c r="I240" s="15">
        <v>450</v>
      </c>
      <c r="J240" s="77"/>
      <c r="K240" s="92"/>
    </row>
    <row r="241" spans="1:11" ht="61.2" x14ac:dyDescent="0.25">
      <c r="A241" s="14" t="s">
        <v>2367</v>
      </c>
      <c r="B241" s="14" t="s">
        <v>2660</v>
      </c>
      <c r="C241" s="14" t="s">
        <v>2661</v>
      </c>
      <c r="D241" s="16">
        <v>45824</v>
      </c>
      <c r="E241" s="16">
        <v>45860</v>
      </c>
      <c r="F241" s="14" t="s">
        <v>2662</v>
      </c>
      <c r="G241" s="14" t="s">
        <v>2380</v>
      </c>
      <c r="H241" s="14" t="s">
        <v>2381</v>
      </c>
      <c r="I241" s="15">
        <v>90</v>
      </c>
      <c r="J241" s="77"/>
      <c r="K241" s="92"/>
    </row>
    <row r="242" spans="1:11" ht="61.2" x14ac:dyDescent="0.25">
      <c r="A242" s="14" t="s">
        <v>2367</v>
      </c>
      <c r="B242" s="14" t="s">
        <v>2660</v>
      </c>
      <c r="C242" s="14" t="s">
        <v>2661</v>
      </c>
      <c r="D242" s="16">
        <v>45796</v>
      </c>
      <c r="E242" s="16">
        <v>45860</v>
      </c>
      <c r="F242" s="14" t="s">
        <v>2663</v>
      </c>
      <c r="G242" s="14" t="s">
        <v>2380</v>
      </c>
      <c r="H242" s="14" t="s">
        <v>2381</v>
      </c>
      <c r="I242" s="15">
        <v>115</v>
      </c>
      <c r="J242" s="77"/>
      <c r="K242" s="92"/>
    </row>
    <row r="243" spans="1:11" ht="71.400000000000006" x14ac:dyDescent="0.25">
      <c r="A243" s="14" t="s">
        <v>2367</v>
      </c>
      <c r="B243" s="14" t="s">
        <v>2664</v>
      </c>
      <c r="C243" s="14" t="s">
        <v>2665</v>
      </c>
      <c r="D243" s="16">
        <v>45800</v>
      </c>
      <c r="E243" s="16">
        <v>45860</v>
      </c>
      <c r="F243" s="14" t="s">
        <v>2666</v>
      </c>
      <c r="G243" s="14" t="s">
        <v>2499</v>
      </c>
      <c r="H243" s="14" t="s">
        <v>2500</v>
      </c>
      <c r="I243" s="15">
        <v>70</v>
      </c>
      <c r="J243" s="77"/>
      <c r="K243" s="92"/>
    </row>
    <row r="244" spans="1:11" ht="71.400000000000006" x14ac:dyDescent="0.25">
      <c r="A244" s="14" t="s">
        <v>2367</v>
      </c>
      <c r="B244" s="14" t="s">
        <v>2667</v>
      </c>
      <c r="C244" s="14" t="s">
        <v>2668</v>
      </c>
      <c r="D244" s="16">
        <v>45829</v>
      </c>
      <c r="E244" s="16">
        <v>45860</v>
      </c>
      <c r="F244" s="14" t="s">
        <v>2669</v>
      </c>
      <c r="G244" s="14" t="s">
        <v>2670</v>
      </c>
      <c r="H244" s="14" t="s">
        <v>2671</v>
      </c>
      <c r="I244" s="15">
        <v>25.99</v>
      </c>
      <c r="J244" s="77"/>
      <c r="K244" s="92"/>
    </row>
    <row r="245" spans="1:11" ht="61.2" x14ac:dyDescent="0.25">
      <c r="A245" s="14" t="s">
        <v>2367</v>
      </c>
      <c r="B245" s="14" t="s">
        <v>2672</v>
      </c>
      <c r="C245" s="14" t="s">
        <v>2673</v>
      </c>
      <c r="D245" s="16">
        <v>45820</v>
      </c>
      <c r="E245" s="16">
        <v>45860</v>
      </c>
      <c r="F245" s="14" t="s">
        <v>2674</v>
      </c>
      <c r="G245" s="14" t="s">
        <v>2675</v>
      </c>
      <c r="H245" s="14" t="s">
        <v>2676</v>
      </c>
      <c r="I245" s="15">
        <v>26.15</v>
      </c>
      <c r="J245" s="77"/>
      <c r="K245" s="92"/>
    </row>
    <row r="246" spans="1:11" ht="71.400000000000006" x14ac:dyDescent="0.25">
      <c r="A246" s="14" t="s">
        <v>2367</v>
      </c>
      <c r="B246" s="14" t="s">
        <v>2677</v>
      </c>
      <c r="C246" s="14" t="s">
        <v>2678</v>
      </c>
      <c r="D246" s="16">
        <v>45816</v>
      </c>
      <c r="E246" s="16">
        <v>45860</v>
      </c>
      <c r="F246" s="14" t="s">
        <v>2679</v>
      </c>
      <c r="G246" s="14" t="s">
        <v>2396</v>
      </c>
      <c r="H246" s="14" t="s">
        <v>2397</v>
      </c>
      <c r="I246" s="15">
        <v>35.33</v>
      </c>
      <c r="J246" s="77"/>
      <c r="K246" s="92"/>
    </row>
    <row r="247" spans="1:11" ht="71.400000000000006" x14ac:dyDescent="0.25">
      <c r="A247" s="14" t="s">
        <v>2367</v>
      </c>
      <c r="B247" s="14" t="s">
        <v>2680</v>
      </c>
      <c r="C247" s="14" t="s">
        <v>2681</v>
      </c>
      <c r="D247" s="16">
        <v>45807</v>
      </c>
      <c r="E247" s="16">
        <v>45860</v>
      </c>
      <c r="F247" s="14" t="s">
        <v>2669</v>
      </c>
      <c r="G247" s="14" t="s">
        <v>2682</v>
      </c>
      <c r="H247" s="14" t="s">
        <v>2683</v>
      </c>
      <c r="I247" s="15">
        <v>31.98</v>
      </c>
      <c r="J247" s="77"/>
      <c r="K247" s="92"/>
    </row>
    <row r="248" spans="1:11" ht="71.400000000000006" x14ac:dyDescent="0.25">
      <c r="A248" s="14" t="s">
        <v>2367</v>
      </c>
      <c r="B248" s="14" t="s">
        <v>2684</v>
      </c>
      <c r="C248" s="14" t="s">
        <v>2685</v>
      </c>
      <c r="D248" s="16">
        <v>45804</v>
      </c>
      <c r="E248" s="16">
        <v>45860</v>
      </c>
      <c r="F248" s="14" t="s">
        <v>2686</v>
      </c>
      <c r="G248" s="14" t="s">
        <v>2687</v>
      </c>
      <c r="H248" s="14" t="s">
        <v>2688</v>
      </c>
      <c r="I248" s="15">
        <v>44.2</v>
      </c>
      <c r="J248" s="77"/>
      <c r="K248" s="92"/>
    </row>
    <row r="249" spans="1:11" ht="61.2" x14ac:dyDescent="0.25">
      <c r="A249" s="14" t="s">
        <v>2367</v>
      </c>
      <c r="B249" s="14" t="s">
        <v>2689</v>
      </c>
      <c r="C249" s="14" t="s">
        <v>2690</v>
      </c>
      <c r="D249" s="16">
        <v>45792</v>
      </c>
      <c r="E249" s="16">
        <v>45860</v>
      </c>
      <c r="F249" s="14" t="s">
        <v>2674</v>
      </c>
      <c r="G249" s="14" t="s">
        <v>2691</v>
      </c>
      <c r="H249" s="14" t="s">
        <v>2692</v>
      </c>
      <c r="I249" s="15">
        <v>93.4</v>
      </c>
      <c r="J249" s="77"/>
      <c r="K249" s="92"/>
    </row>
    <row r="250" spans="1:11" ht="71.400000000000006" x14ac:dyDescent="0.25">
      <c r="A250" s="14" t="s">
        <v>2294</v>
      </c>
      <c r="B250" s="14" t="s">
        <v>2693</v>
      </c>
      <c r="C250" s="14" t="s">
        <v>2694</v>
      </c>
      <c r="D250" s="16">
        <v>45771</v>
      </c>
      <c r="E250" s="16">
        <v>45854</v>
      </c>
      <c r="F250" s="14" t="s">
        <v>2695</v>
      </c>
      <c r="G250" s="14"/>
      <c r="H250" s="14" t="s">
        <v>2696</v>
      </c>
      <c r="I250" s="15">
        <v>426.76</v>
      </c>
      <c r="J250" s="77"/>
      <c r="K250" s="92"/>
    </row>
    <row r="251" spans="1:11" ht="61.2" x14ac:dyDescent="0.25">
      <c r="A251" s="14" t="s">
        <v>2316</v>
      </c>
      <c r="B251" s="14" t="s">
        <v>2697</v>
      </c>
      <c r="C251" s="14" t="s">
        <v>2698</v>
      </c>
      <c r="D251" s="16">
        <v>45831</v>
      </c>
      <c r="E251" s="16">
        <v>45867</v>
      </c>
      <c r="F251" s="14" t="s">
        <v>2699</v>
      </c>
      <c r="G251" s="14" t="s">
        <v>2344</v>
      </c>
      <c r="H251" s="14" t="s">
        <v>2345</v>
      </c>
      <c r="I251" s="15">
        <v>40.98</v>
      </c>
      <c r="J251" s="77"/>
      <c r="K251" s="92"/>
    </row>
    <row r="252" spans="1:11" ht="61.2" x14ac:dyDescent="0.25">
      <c r="A252" s="14" t="s">
        <v>2316</v>
      </c>
      <c r="B252" s="14" t="s">
        <v>2700</v>
      </c>
      <c r="C252" s="14" t="s">
        <v>2701</v>
      </c>
      <c r="D252" s="16">
        <v>45854</v>
      </c>
      <c r="E252" s="16">
        <v>45867</v>
      </c>
      <c r="F252" s="14" t="s">
        <v>2699</v>
      </c>
      <c r="G252" s="14" t="s">
        <v>2344</v>
      </c>
      <c r="H252" s="14" t="s">
        <v>2345</v>
      </c>
      <c r="I252" s="15">
        <v>81.489999999999995</v>
      </c>
      <c r="J252" s="77"/>
      <c r="K252" s="92"/>
    </row>
    <row r="253" spans="1:11" ht="61.2" x14ac:dyDescent="0.25">
      <c r="A253" s="14" t="s">
        <v>2316</v>
      </c>
      <c r="B253" s="14" t="s">
        <v>2702</v>
      </c>
      <c r="C253" s="14" t="s">
        <v>2703</v>
      </c>
      <c r="D253" s="16">
        <v>45820</v>
      </c>
      <c r="E253" s="16">
        <v>45867</v>
      </c>
      <c r="F253" s="14" t="s">
        <v>2699</v>
      </c>
      <c r="G253" s="14" t="s">
        <v>2704</v>
      </c>
      <c r="H253" s="14" t="s">
        <v>2705</v>
      </c>
      <c r="I253" s="15">
        <v>20.9</v>
      </c>
      <c r="J253" s="77"/>
      <c r="K253" s="92"/>
    </row>
    <row r="254" spans="1:11" ht="61.2" x14ac:dyDescent="0.25">
      <c r="A254" s="14" t="s">
        <v>2316</v>
      </c>
      <c r="B254" s="14" t="s">
        <v>2706</v>
      </c>
      <c r="C254" s="14" t="s">
        <v>2707</v>
      </c>
      <c r="D254" s="16">
        <v>45820</v>
      </c>
      <c r="E254" s="16">
        <v>45867</v>
      </c>
      <c r="F254" s="14" t="s">
        <v>2699</v>
      </c>
      <c r="G254" s="14" t="s">
        <v>2708</v>
      </c>
      <c r="H254" s="14" t="s">
        <v>2709</v>
      </c>
      <c r="I254" s="15">
        <v>68.400000000000006</v>
      </c>
      <c r="J254" s="77"/>
      <c r="K254" s="92"/>
    </row>
    <row r="255" spans="1:11" ht="71.400000000000006" x14ac:dyDescent="0.25">
      <c r="A255" s="14" t="s">
        <v>2316</v>
      </c>
      <c r="B255" s="14" t="s">
        <v>2710</v>
      </c>
      <c r="C255" s="14" t="s">
        <v>2711</v>
      </c>
      <c r="D255" s="16">
        <v>45824</v>
      </c>
      <c r="E255" s="16">
        <v>45867</v>
      </c>
      <c r="F255" s="14" t="s">
        <v>2712</v>
      </c>
      <c r="G255" s="14" t="s">
        <v>2713</v>
      </c>
      <c r="H255" s="14" t="s">
        <v>2544</v>
      </c>
      <c r="I255" s="15">
        <v>63.9</v>
      </c>
      <c r="J255" s="77"/>
      <c r="K255" s="92"/>
    </row>
    <row r="256" spans="1:11" ht="61.2" x14ac:dyDescent="0.25">
      <c r="A256" s="14" t="s">
        <v>2316</v>
      </c>
      <c r="B256" s="14" t="s">
        <v>2714</v>
      </c>
      <c r="C256" s="14" t="s">
        <v>2715</v>
      </c>
      <c r="D256" s="16">
        <v>45826</v>
      </c>
      <c r="E256" s="16">
        <v>45867</v>
      </c>
      <c r="F256" s="14" t="s">
        <v>2716</v>
      </c>
      <c r="G256" s="14" t="s">
        <v>2359</v>
      </c>
      <c r="H256" s="14" t="s">
        <v>2360</v>
      </c>
      <c r="I256" s="15">
        <v>30</v>
      </c>
      <c r="J256" s="77"/>
      <c r="K256" s="92"/>
    </row>
    <row r="257" spans="1:11" ht="61.2" x14ac:dyDescent="0.25">
      <c r="A257" s="14" t="s">
        <v>2316</v>
      </c>
      <c r="B257" s="14" t="s">
        <v>2717</v>
      </c>
      <c r="C257" s="14" t="s">
        <v>2718</v>
      </c>
      <c r="D257" s="16">
        <v>45820</v>
      </c>
      <c r="E257" s="16">
        <v>45867</v>
      </c>
      <c r="F257" s="14" t="s">
        <v>2699</v>
      </c>
      <c r="G257" s="14" t="s">
        <v>2719</v>
      </c>
      <c r="H257" s="14" t="s">
        <v>2720</v>
      </c>
      <c r="I257" s="15">
        <v>20.6</v>
      </c>
      <c r="J257" s="77"/>
      <c r="K257" s="92"/>
    </row>
    <row r="258" spans="1:11" ht="71.400000000000006" x14ac:dyDescent="0.25">
      <c r="A258" s="14" t="s">
        <v>2293</v>
      </c>
      <c r="B258" s="14" t="s">
        <v>2721</v>
      </c>
      <c r="C258" s="14" t="s">
        <v>2722</v>
      </c>
      <c r="D258" s="16">
        <v>45706</v>
      </c>
      <c r="E258" s="16">
        <v>45867</v>
      </c>
      <c r="F258" s="14" t="s">
        <v>2723</v>
      </c>
      <c r="G258" s="14" t="s">
        <v>2354</v>
      </c>
      <c r="H258" s="14" t="s">
        <v>2355</v>
      </c>
      <c r="I258" s="15">
        <v>38.25</v>
      </c>
      <c r="J258" s="77"/>
      <c r="K258" s="92"/>
    </row>
    <row r="259" spans="1:11" ht="71.400000000000006" x14ac:dyDescent="0.25">
      <c r="A259" s="14" t="s">
        <v>2293</v>
      </c>
      <c r="B259" s="14" t="s">
        <v>2721</v>
      </c>
      <c r="C259" s="14" t="s">
        <v>2722</v>
      </c>
      <c r="D259" s="16">
        <v>45724</v>
      </c>
      <c r="E259" s="16">
        <v>45867</v>
      </c>
      <c r="F259" s="14" t="s">
        <v>2724</v>
      </c>
      <c r="G259" s="14" t="s">
        <v>2354</v>
      </c>
      <c r="H259" s="14" t="s">
        <v>2355</v>
      </c>
      <c r="I259" s="15">
        <v>19.8</v>
      </c>
      <c r="J259" s="77"/>
      <c r="K259" s="92"/>
    </row>
    <row r="260" spans="1:11" ht="71.400000000000006" x14ac:dyDescent="0.25">
      <c r="A260" s="14" t="s">
        <v>2293</v>
      </c>
      <c r="B260" s="14" t="s">
        <v>2721</v>
      </c>
      <c r="C260" s="14" t="s">
        <v>2722</v>
      </c>
      <c r="D260" s="16">
        <v>45799</v>
      </c>
      <c r="E260" s="16">
        <v>45867</v>
      </c>
      <c r="F260" s="14" t="s">
        <v>2725</v>
      </c>
      <c r="G260" s="14" t="s">
        <v>2354</v>
      </c>
      <c r="H260" s="14" t="s">
        <v>2355</v>
      </c>
      <c r="I260" s="15">
        <v>78.849999999999994</v>
      </c>
      <c r="J260" s="77"/>
      <c r="K260" s="92"/>
    </row>
    <row r="261" spans="1:11" ht="71.400000000000006" x14ac:dyDescent="0.25">
      <c r="A261" s="14" t="s">
        <v>2293</v>
      </c>
      <c r="B261" s="14" t="s">
        <v>2726</v>
      </c>
      <c r="C261" s="14" t="s">
        <v>2727</v>
      </c>
      <c r="D261" s="16">
        <v>45825</v>
      </c>
      <c r="E261" s="16">
        <v>45867</v>
      </c>
      <c r="F261" s="14" t="s">
        <v>2728</v>
      </c>
      <c r="G261" s="14" t="s">
        <v>2682</v>
      </c>
      <c r="H261" s="14" t="s">
        <v>2683</v>
      </c>
      <c r="I261" s="15">
        <v>73.900000000000006</v>
      </c>
      <c r="J261" s="77"/>
      <c r="K261" s="92"/>
    </row>
    <row r="262" spans="1:11" ht="85.2" customHeight="1" x14ac:dyDescent="0.25">
      <c r="A262" s="14" t="s">
        <v>2293</v>
      </c>
      <c r="B262" s="14" t="s">
        <v>2729</v>
      </c>
      <c r="C262" s="14" t="s">
        <v>2730</v>
      </c>
      <c r="D262" s="16">
        <v>45840</v>
      </c>
      <c r="E262" s="16">
        <v>45867</v>
      </c>
      <c r="F262" s="14" t="s">
        <v>2731</v>
      </c>
      <c r="G262" s="14" t="s">
        <v>2732</v>
      </c>
      <c r="H262" s="14" t="s">
        <v>2733</v>
      </c>
      <c r="I262" s="15">
        <v>67.55</v>
      </c>
      <c r="J262" s="77"/>
      <c r="K262" s="92"/>
    </row>
    <row r="263" spans="1:11" ht="77.400000000000006" customHeight="1" x14ac:dyDescent="0.25">
      <c r="A263" s="14" t="s">
        <v>2293</v>
      </c>
      <c r="B263" s="14" t="s">
        <v>2734</v>
      </c>
      <c r="C263" s="14" t="s">
        <v>2735</v>
      </c>
      <c r="D263" s="16">
        <v>45735</v>
      </c>
      <c r="E263" s="16">
        <v>45867</v>
      </c>
      <c r="F263" s="14" t="s">
        <v>2736</v>
      </c>
      <c r="G263" s="14" t="s">
        <v>2349</v>
      </c>
      <c r="H263" s="14" t="s">
        <v>2350</v>
      </c>
      <c r="I263" s="15">
        <v>19.350000000000001</v>
      </c>
      <c r="J263" s="77"/>
      <c r="K263" s="92"/>
    </row>
    <row r="264" spans="1:11" ht="79.8" customHeight="1" x14ac:dyDescent="0.25">
      <c r="A264" s="14" t="s">
        <v>2293</v>
      </c>
      <c r="B264" s="14" t="s">
        <v>2734</v>
      </c>
      <c r="C264" s="14" t="s">
        <v>2737</v>
      </c>
      <c r="D264" s="16">
        <v>45811</v>
      </c>
      <c r="E264" s="16">
        <v>45867</v>
      </c>
      <c r="F264" s="14" t="s">
        <v>2738</v>
      </c>
      <c r="G264" s="14" t="s">
        <v>2349</v>
      </c>
      <c r="H264" s="14" t="s">
        <v>2350</v>
      </c>
      <c r="I264" s="15">
        <v>68.900000000000006</v>
      </c>
      <c r="J264" s="77"/>
      <c r="K264" s="92"/>
    </row>
    <row r="265" spans="1:11" ht="77.400000000000006" customHeight="1" x14ac:dyDescent="0.25">
      <c r="A265" s="14" t="s">
        <v>2293</v>
      </c>
      <c r="B265" s="14" t="s">
        <v>2734</v>
      </c>
      <c r="C265" s="14" t="s">
        <v>2739</v>
      </c>
      <c r="D265" s="16">
        <v>45733</v>
      </c>
      <c r="E265" s="16">
        <v>45867</v>
      </c>
      <c r="F265" s="14" t="s">
        <v>2740</v>
      </c>
      <c r="G265" s="14" t="s">
        <v>2349</v>
      </c>
      <c r="H265" s="14" t="s">
        <v>2350</v>
      </c>
      <c r="I265" s="15">
        <v>65.900000000000006</v>
      </c>
      <c r="J265" s="77"/>
      <c r="K265" s="92"/>
    </row>
    <row r="266" spans="1:11" ht="78" customHeight="1" x14ac:dyDescent="0.25">
      <c r="A266" s="14" t="s">
        <v>2293</v>
      </c>
      <c r="B266" s="14" t="s">
        <v>2741</v>
      </c>
      <c r="C266" s="14" t="s">
        <v>2742</v>
      </c>
      <c r="D266" s="16">
        <v>45800</v>
      </c>
      <c r="E266" s="16">
        <v>45867</v>
      </c>
      <c r="F266" s="14" t="s">
        <v>2743</v>
      </c>
      <c r="G266" s="14" t="s">
        <v>2670</v>
      </c>
      <c r="H266" s="14" t="s">
        <v>2671</v>
      </c>
      <c r="I266" s="15">
        <v>28.79</v>
      </c>
      <c r="J266" s="77"/>
      <c r="K266" s="92"/>
    </row>
    <row r="267" spans="1:11" ht="76.2" customHeight="1" x14ac:dyDescent="0.25">
      <c r="A267" s="14" t="s">
        <v>2293</v>
      </c>
      <c r="B267" s="14" t="s">
        <v>2744</v>
      </c>
      <c r="C267" s="14" t="s">
        <v>2745</v>
      </c>
      <c r="D267" s="16">
        <v>45741</v>
      </c>
      <c r="E267" s="16">
        <v>45867</v>
      </c>
      <c r="F267" s="14" t="s">
        <v>2736</v>
      </c>
      <c r="G267" s="14"/>
      <c r="H267" s="14" t="s">
        <v>2746</v>
      </c>
      <c r="I267" s="15">
        <v>33.9</v>
      </c>
      <c r="J267" s="77"/>
      <c r="K267" s="92"/>
    </row>
    <row r="268" spans="1:11" ht="75.599999999999994" customHeight="1" x14ac:dyDescent="0.25">
      <c r="A268" s="14" t="s">
        <v>2293</v>
      </c>
      <c r="B268" s="14" t="s">
        <v>2747</v>
      </c>
      <c r="C268" s="14" t="s">
        <v>2748</v>
      </c>
      <c r="D268" s="16">
        <v>45735</v>
      </c>
      <c r="E268" s="16">
        <v>45867</v>
      </c>
      <c r="F268" s="14" t="s">
        <v>2749</v>
      </c>
      <c r="G268" s="14" t="s">
        <v>2750</v>
      </c>
      <c r="H268" s="14" t="s">
        <v>2751</v>
      </c>
      <c r="I268" s="15">
        <v>33.49</v>
      </c>
      <c r="J268" s="77"/>
      <c r="K268" s="92"/>
    </row>
    <row r="269" spans="1:11" ht="76.8" customHeight="1" x14ac:dyDescent="0.25">
      <c r="A269" s="14" t="s">
        <v>2293</v>
      </c>
      <c r="B269" s="14" t="s">
        <v>2752</v>
      </c>
      <c r="C269" s="14" t="s">
        <v>2753</v>
      </c>
      <c r="D269" s="16">
        <v>45734</v>
      </c>
      <c r="E269" s="16">
        <v>45867</v>
      </c>
      <c r="F269" s="14" t="s">
        <v>2754</v>
      </c>
      <c r="G269" s="14" t="s">
        <v>2755</v>
      </c>
      <c r="H269" s="14" t="s">
        <v>2756</v>
      </c>
      <c r="I269" s="15">
        <v>45.68</v>
      </c>
      <c r="J269" s="77"/>
      <c r="K269" s="92"/>
    </row>
    <row r="270" spans="1:11" ht="99.6" customHeight="1" x14ac:dyDescent="0.25">
      <c r="A270" s="14" t="s">
        <v>2479</v>
      </c>
      <c r="B270" s="14" t="s">
        <v>2771</v>
      </c>
      <c r="C270" s="14" t="s">
        <v>2772</v>
      </c>
      <c r="D270" s="16">
        <v>45874</v>
      </c>
      <c r="E270" s="16"/>
      <c r="F270" s="314" t="s">
        <v>2820</v>
      </c>
      <c r="G270" s="14" t="s">
        <v>2773</v>
      </c>
      <c r="H270" s="14" t="s">
        <v>2774</v>
      </c>
      <c r="I270" s="15">
        <v>2257.1</v>
      </c>
      <c r="J270" s="77"/>
      <c r="K270" s="92"/>
    </row>
    <row r="271" spans="1:11" ht="90" customHeight="1" x14ac:dyDescent="0.25">
      <c r="A271" s="14" t="s">
        <v>2479</v>
      </c>
      <c r="B271" s="14" t="s">
        <v>2775</v>
      </c>
      <c r="C271" s="14" t="s">
        <v>2776</v>
      </c>
      <c r="D271" s="16">
        <v>45838</v>
      </c>
      <c r="E271" s="16">
        <v>45881</v>
      </c>
      <c r="F271" s="314" t="s">
        <v>2821</v>
      </c>
      <c r="G271" s="14" t="s">
        <v>2483</v>
      </c>
      <c r="H271" s="14" t="s">
        <v>2484</v>
      </c>
      <c r="I271" s="15">
        <v>540</v>
      </c>
      <c r="J271" s="77"/>
      <c r="K271" s="92"/>
    </row>
    <row r="272" spans="1:11" ht="88.8" customHeight="1" x14ac:dyDescent="0.25">
      <c r="A272" s="14" t="s">
        <v>2479</v>
      </c>
      <c r="B272" s="14" t="s">
        <v>2775</v>
      </c>
      <c r="C272" s="14" t="s">
        <v>2776</v>
      </c>
      <c r="D272" s="16">
        <v>45824</v>
      </c>
      <c r="E272" s="16">
        <v>45881</v>
      </c>
      <c r="F272" s="314" t="s">
        <v>2823</v>
      </c>
      <c r="G272" s="14" t="s">
        <v>2483</v>
      </c>
      <c r="H272" s="14" t="s">
        <v>2484</v>
      </c>
      <c r="I272" s="15">
        <v>375</v>
      </c>
      <c r="J272" s="77"/>
      <c r="K272" s="92"/>
    </row>
    <row r="273" spans="1:11" ht="100.2" customHeight="1" x14ac:dyDescent="0.25">
      <c r="A273" s="14" t="s">
        <v>2479</v>
      </c>
      <c r="B273" s="14" t="s">
        <v>2775</v>
      </c>
      <c r="C273" s="14" t="s">
        <v>2776</v>
      </c>
      <c r="D273" s="16">
        <v>45852</v>
      </c>
      <c r="E273" s="16">
        <v>45881</v>
      </c>
      <c r="F273" s="314" t="s">
        <v>2822</v>
      </c>
      <c r="G273" s="14" t="s">
        <v>2483</v>
      </c>
      <c r="H273" s="14" t="s">
        <v>2484</v>
      </c>
      <c r="I273" s="15">
        <v>600</v>
      </c>
      <c r="J273" s="77"/>
      <c r="K273" s="92"/>
    </row>
    <row r="274" spans="1:11" ht="19.8" customHeight="1" x14ac:dyDescent="0.25">
      <c r="A274" s="14" t="s">
        <v>2760</v>
      </c>
      <c r="B274" s="14" t="s">
        <v>2826</v>
      </c>
      <c r="C274" s="14"/>
      <c r="D274" s="16">
        <v>45869</v>
      </c>
      <c r="E274" s="16"/>
      <c r="F274" s="14" t="s">
        <v>2827</v>
      </c>
      <c r="G274" s="14"/>
      <c r="H274" s="14" t="s">
        <v>2306</v>
      </c>
      <c r="I274" s="15">
        <v>22</v>
      </c>
      <c r="J274" s="77">
        <v>4</v>
      </c>
      <c r="K274" s="92"/>
    </row>
    <row r="275" spans="1:11" ht="38.4" customHeight="1" x14ac:dyDescent="0.25">
      <c r="A275" s="14" t="s">
        <v>2760</v>
      </c>
      <c r="B275" s="14" t="s">
        <v>2791</v>
      </c>
      <c r="C275" s="14" t="s">
        <v>2792</v>
      </c>
      <c r="D275" s="16">
        <v>45875</v>
      </c>
      <c r="E275" s="16"/>
      <c r="F275" s="14" t="s">
        <v>2793</v>
      </c>
      <c r="G275" s="14" t="s">
        <v>2789</v>
      </c>
      <c r="H275" s="14" t="s">
        <v>2790</v>
      </c>
      <c r="I275" s="15">
        <v>256.67</v>
      </c>
      <c r="J275" s="77">
        <v>4</v>
      </c>
      <c r="K275" s="92"/>
    </row>
    <row r="276" spans="1:11" ht="28.8" customHeight="1" x14ac:dyDescent="0.25">
      <c r="A276" s="14" t="s">
        <v>2760</v>
      </c>
      <c r="B276" s="14" t="s">
        <v>2761</v>
      </c>
      <c r="C276" s="14" t="s">
        <v>2762</v>
      </c>
      <c r="D276" s="16">
        <v>45881</v>
      </c>
      <c r="E276" s="16"/>
      <c r="F276" s="14" t="s">
        <v>2763</v>
      </c>
      <c r="G276" s="14" t="s">
        <v>2764</v>
      </c>
      <c r="H276" s="14" t="s">
        <v>2765</v>
      </c>
      <c r="I276" s="15">
        <v>146.37</v>
      </c>
      <c r="J276" s="77">
        <v>4</v>
      </c>
      <c r="K276" s="92"/>
    </row>
    <row r="277" spans="1:11" ht="38.4" customHeight="1" x14ac:dyDescent="0.25">
      <c r="A277" s="14" t="s">
        <v>2760</v>
      </c>
      <c r="B277" s="14" t="s">
        <v>2766</v>
      </c>
      <c r="C277" s="14" t="s">
        <v>2767</v>
      </c>
      <c r="D277" s="16">
        <v>45876</v>
      </c>
      <c r="E277" s="16"/>
      <c r="F277" s="14" t="s">
        <v>2768</v>
      </c>
      <c r="G277" s="14" t="s">
        <v>2769</v>
      </c>
      <c r="H277" s="14" t="s">
        <v>2770</v>
      </c>
      <c r="I277" s="15">
        <v>60.89</v>
      </c>
      <c r="J277" s="77">
        <v>4</v>
      </c>
      <c r="K277" s="92"/>
    </row>
    <row r="278" spans="1:11" ht="98.4" customHeight="1" x14ac:dyDescent="0.25">
      <c r="A278" s="14" t="s">
        <v>2760</v>
      </c>
      <c r="B278" s="14"/>
      <c r="C278" s="14"/>
      <c r="D278" s="16"/>
      <c r="E278" s="16"/>
      <c r="F278" s="14" t="s">
        <v>2781</v>
      </c>
      <c r="G278" s="14"/>
      <c r="H278" s="14"/>
      <c r="I278" s="15"/>
      <c r="J278" s="77"/>
      <c r="K278" s="92"/>
    </row>
    <row r="279" spans="1:11" ht="48.6" customHeight="1" x14ac:dyDescent="0.25">
      <c r="A279" s="14" t="s">
        <v>2760</v>
      </c>
      <c r="B279" s="14" t="s">
        <v>2778</v>
      </c>
      <c r="C279" s="14" t="s">
        <v>2779</v>
      </c>
      <c r="D279" s="16">
        <v>45895</v>
      </c>
      <c r="E279" s="16"/>
      <c r="F279" s="14" t="s">
        <v>2780</v>
      </c>
      <c r="G279" s="14" t="s">
        <v>2499</v>
      </c>
      <c r="H279" s="14" t="s">
        <v>2500</v>
      </c>
      <c r="I279" s="15">
        <v>5628</v>
      </c>
      <c r="J279" s="77">
        <v>3</v>
      </c>
      <c r="K279" s="92"/>
    </row>
    <row r="280" spans="1:11" ht="110.4" customHeight="1" x14ac:dyDescent="0.25">
      <c r="A280" s="14" t="s">
        <v>2760</v>
      </c>
      <c r="B280" s="14"/>
      <c r="C280" s="14"/>
      <c r="D280" s="16"/>
      <c r="E280" s="16"/>
      <c r="F280" s="14" t="s">
        <v>2788</v>
      </c>
      <c r="G280" s="14"/>
      <c r="H280" s="14"/>
      <c r="I280" s="15"/>
      <c r="J280" s="77"/>
      <c r="K280" s="92"/>
    </row>
    <row r="281" spans="1:11" ht="36" customHeight="1" x14ac:dyDescent="0.25">
      <c r="A281" s="14" t="s">
        <v>2760</v>
      </c>
      <c r="B281" s="14" t="s">
        <v>2782</v>
      </c>
      <c r="C281" s="14" t="s">
        <v>2783</v>
      </c>
      <c r="D281" s="16">
        <v>45895</v>
      </c>
      <c r="E281" s="16"/>
      <c r="F281" s="14" t="s">
        <v>2784</v>
      </c>
      <c r="G281" s="14" t="s">
        <v>2310</v>
      </c>
      <c r="H281" s="14" t="s">
        <v>2311</v>
      </c>
      <c r="I281" s="15">
        <v>12049.81</v>
      </c>
      <c r="J281" s="77">
        <v>3</v>
      </c>
      <c r="K281" s="92"/>
    </row>
    <row r="282" spans="1:11" ht="34.200000000000003" customHeight="1" x14ac:dyDescent="0.25">
      <c r="A282" s="14" t="s">
        <v>2760</v>
      </c>
      <c r="B282" s="14" t="s">
        <v>2785</v>
      </c>
      <c r="C282" s="14" t="s">
        <v>2786</v>
      </c>
      <c r="D282" s="16">
        <v>45895</v>
      </c>
      <c r="E282" s="16"/>
      <c r="F282" s="14" t="s">
        <v>2787</v>
      </c>
      <c r="G282" s="14" t="s">
        <v>2310</v>
      </c>
      <c r="H282" s="14" t="s">
        <v>2311</v>
      </c>
      <c r="I282" s="15">
        <v>291.58</v>
      </c>
      <c r="J282" s="77">
        <v>3</v>
      </c>
      <c r="K282" s="92"/>
    </row>
    <row r="283" spans="1:11" ht="50.4" customHeight="1" x14ac:dyDescent="0.25">
      <c r="A283" s="14" t="s">
        <v>2760</v>
      </c>
      <c r="B283" s="14" t="s">
        <v>2810</v>
      </c>
      <c r="C283" s="14" t="s">
        <v>2811</v>
      </c>
      <c r="D283" s="16">
        <v>45895</v>
      </c>
      <c r="E283" s="16"/>
      <c r="F283" s="14" t="s">
        <v>2812</v>
      </c>
      <c r="G283" s="14"/>
      <c r="H283" s="14" t="s">
        <v>2813</v>
      </c>
      <c r="I283" s="15">
        <v>18120</v>
      </c>
      <c r="J283" s="77">
        <v>3</v>
      </c>
      <c r="K283" s="92"/>
    </row>
    <row r="284" spans="1:11" ht="98.4" customHeight="1" x14ac:dyDescent="0.25">
      <c r="A284" s="14" t="s">
        <v>2760</v>
      </c>
      <c r="B284" s="14"/>
      <c r="C284" s="14"/>
      <c r="D284" s="16"/>
      <c r="E284" s="16"/>
      <c r="F284" s="14" t="s">
        <v>2794</v>
      </c>
      <c r="G284" s="14"/>
      <c r="H284" s="14"/>
      <c r="I284" s="15"/>
      <c r="J284" s="77"/>
      <c r="K284" s="92"/>
    </row>
    <row r="285" spans="1:11" ht="35.4" customHeight="1" x14ac:dyDescent="0.25">
      <c r="A285" s="14" t="s">
        <v>2760</v>
      </c>
      <c r="B285" s="14" t="s">
        <v>2795</v>
      </c>
      <c r="C285" s="14" t="s">
        <v>2796</v>
      </c>
      <c r="D285" s="16">
        <v>45870</v>
      </c>
      <c r="E285" s="16"/>
      <c r="F285" s="14" t="s">
        <v>2797</v>
      </c>
      <c r="G285" s="14"/>
      <c r="H285" s="14" t="s">
        <v>2798</v>
      </c>
      <c r="I285" s="15">
        <v>2565</v>
      </c>
      <c r="J285" s="77">
        <v>2</v>
      </c>
      <c r="K285" s="92"/>
    </row>
    <row r="286" spans="1:11" ht="20.399999999999999" customHeight="1" x14ac:dyDescent="0.25">
      <c r="A286" s="14" t="s">
        <v>2760</v>
      </c>
      <c r="B286" s="14" t="s">
        <v>2804</v>
      </c>
      <c r="C286" s="14" t="s">
        <v>2795</v>
      </c>
      <c r="D286" s="16">
        <v>45870</v>
      </c>
      <c r="E286" s="16"/>
      <c r="F286" s="14" t="s">
        <v>2805</v>
      </c>
      <c r="G286" s="14"/>
      <c r="H286" s="14" t="s">
        <v>2306</v>
      </c>
      <c r="I286" s="15">
        <v>3</v>
      </c>
      <c r="J286" s="77">
        <v>2</v>
      </c>
      <c r="K286" s="92"/>
    </row>
    <row r="287" spans="1:11" ht="20.399999999999999" customHeight="1" x14ac:dyDescent="0.25">
      <c r="A287" s="14" t="s">
        <v>2760</v>
      </c>
      <c r="B287" s="14" t="s">
        <v>2804</v>
      </c>
      <c r="C287" s="14" t="s">
        <v>2795</v>
      </c>
      <c r="D287" s="16">
        <v>45870</v>
      </c>
      <c r="E287" s="16"/>
      <c r="F287" s="14" t="s">
        <v>2805</v>
      </c>
      <c r="G287" s="14"/>
      <c r="H287" s="14" t="s">
        <v>2306</v>
      </c>
      <c r="I287" s="15">
        <v>10</v>
      </c>
      <c r="J287" s="77">
        <v>2</v>
      </c>
      <c r="K287" s="92"/>
    </row>
    <row r="288" spans="1:11" ht="97.2" customHeight="1" x14ac:dyDescent="0.25">
      <c r="A288" s="14" t="s">
        <v>2760</v>
      </c>
      <c r="B288" s="14"/>
      <c r="C288" s="14"/>
      <c r="D288" s="16"/>
      <c r="E288" s="16"/>
      <c r="F288" s="14" t="s">
        <v>2799</v>
      </c>
      <c r="G288" s="14"/>
      <c r="H288" s="14"/>
      <c r="I288" s="15"/>
      <c r="J288" s="77"/>
      <c r="K288" s="92"/>
    </row>
    <row r="289" spans="1:11" ht="48.6" customHeight="1" x14ac:dyDescent="0.25">
      <c r="A289" s="14" t="s">
        <v>2760</v>
      </c>
      <c r="B289" s="14" t="s">
        <v>2800</v>
      </c>
      <c r="C289" s="14" t="s">
        <v>2801</v>
      </c>
      <c r="D289" s="16">
        <v>45870</v>
      </c>
      <c r="E289" s="16"/>
      <c r="F289" s="14" t="s">
        <v>2802</v>
      </c>
      <c r="G289" s="14"/>
      <c r="H289" s="14" t="s">
        <v>2803</v>
      </c>
      <c r="I289" s="15">
        <v>9446.4</v>
      </c>
      <c r="J289" s="77">
        <v>2</v>
      </c>
      <c r="K289" s="92"/>
    </row>
    <row r="290" spans="1:11" ht="13.2" x14ac:dyDescent="0.25">
      <c r="A290" s="14" t="s">
        <v>2760</v>
      </c>
      <c r="B290" s="14" t="s">
        <v>2804</v>
      </c>
      <c r="C290" s="14" t="s">
        <v>2800</v>
      </c>
      <c r="D290" s="16">
        <v>45870</v>
      </c>
      <c r="E290" s="16"/>
      <c r="F290" s="14" t="s">
        <v>2806</v>
      </c>
      <c r="G290" s="14"/>
      <c r="H290" s="14" t="s">
        <v>2306</v>
      </c>
      <c r="I290" s="15">
        <v>3</v>
      </c>
      <c r="J290" s="77">
        <v>2</v>
      </c>
      <c r="K290" s="92"/>
    </row>
    <row r="291" spans="1:11" ht="13.2" x14ac:dyDescent="0.25">
      <c r="A291" s="14" t="s">
        <v>2760</v>
      </c>
      <c r="B291" s="14" t="s">
        <v>2804</v>
      </c>
      <c r="C291" s="14" t="s">
        <v>2800</v>
      </c>
      <c r="D291" s="16">
        <v>45870</v>
      </c>
      <c r="E291" s="16"/>
      <c r="F291" s="14" t="s">
        <v>2806</v>
      </c>
      <c r="G291" s="14"/>
      <c r="H291" s="14" t="s">
        <v>2306</v>
      </c>
      <c r="I291" s="15">
        <v>20</v>
      </c>
      <c r="J291" s="77">
        <v>2</v>
      </c>
      <c r="K291" s="92"/>
    </row>
    <row r="292" spans="1:11" ht="48" customHeight="1" x14ac:dyDescent="0.25">
      <c r="A292" s="14" t="s">
        <v>2760</v>
      </c>
      <c r="B292" s="14" t="s">
        <v>2807</v>
      </c>
      <c r="C292" s="14" t="s">
        <v>2808</v>
      </c>
      <c r="D292" s="16">
        <v>45881</v>
      </c>
      <c r="E292" s="16"/>
      <c r="F292" s="14" t="s">
        <v>2809</v>
      </c>
      <c r="G292" s="14"/>
      <c r="H292" s="14" t="s">
        <v>2803</v>
      </c>
      <c r="I292" s="15">
        <v>1890</v>
      </c>
      <c r="J292" s="77">
        <v>2</v>
      </c>
      <c r="K292" s="92"/>
    </row>
    <row r="293" spans="1:11" ht="107.4" customHeight="1" x14ac:dyDescent="0.25">
      <c r="A293" s="14" t="s">
        <v>2760</v>
      </c>
      <c r="B293" s="14"/>
      <c r="C293" s="14"/>
      <c r="D293" s="16"/>
      <c r="E293" s="16"/>
      <c r="F293" s="14" t="s">
        <v>2818</v>
      </c>
      <c r="G293" s="14"/>
      <c r="H293" s="14"/>
      <c r="I293" s="15"/>
      <c r="J293" s="77"/>
      <c r="K293" s="92"/>
    </row>
    <row r="294" spans="1:11" ht="48.6" customHeight="1" x14ac:dyDescent="0.25">
      <c r="A294" s="14" t="s">
        <v>2760</v>
      </c>
      <c r="B294" s="14" t="s">
        <v>2814</v>
      </c>
      <c r="C294" s="14" t="s">
        <v>2815</v>
      </c>
      <c r="D294" s="16">
        <v>45884</v>
      </c>
      <c r="E294" s="16"/>
      <c r="F294" s="14" t="s">
        <v>2816</v>
      </c>
      <c r="G294" s="14"/>
      <c r="H294" s="14" t="s">
        <v>2817</v>
      </c>
      <c r="I294" s="15">
        <v>3000</v>
      </c>
      <c r="J294" s="77">
        <v>3</v>
      </c>
      <c r="K294" s="92"/>
    </row>
    <row r="295" spans="1:11" ht="20.399999999999999" x14ac:dyDescent="0.25">
      <c r="A295" s="14" t="s">
        <v>2760</v>
      </c>
      <c r="B295" s="14" t="s">
        <v>2804</v>
      </c>
      <c r="C295" s="14"/>
      <c r="D295" s="16">
        <v>45897</v>
      </c>
      <c r="E295" s="16"/>
      <c r="F295" s="14" t="s">
        <v>2819</v>
      </c>
      <c r="G295" s="14"/>
      <c r="H295" s="14" t="s">
        <v>2306</v>
      </c>
      <c r="I295" s="15">
        <v>22</v>
      </c>
      <c r="J295" s="77">
        <v>4</v>
      </c>
      <c r="K295" s="92"/>
    </row>
    <row r="296" spans="1:11" ht="30.6" x14ac:dyDescent="0.25">
      <c r="A296" s="14" t="s">
        <v>2760</v>
      </c>
      <c r="B296" s="14" t="s">
        <v>2828</v>
      </c>
      <c r="C296" s="14" t="s">
        <v>2829</v>
      </c>
      <c r="D296" s="16">
        <v>45875</v>
      </c>
      <c r="E296" s="16"/>
      <c r="F296" s="14" t="s">
        <v>2830</v>
      </c>
      <c r="G296" s="14" t="s">
        <v>2789</v>
      </c>
      <c r="H296" s="14" t="s">
        <v>2790</v>
      </c>
      <c r="I296" s="15">
        <v>0.89</v>
      </c>
      <c r="J296" s="77">
        <v>4</v>
      </c>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sheetData>
  <sheetProtection algorithmName="SHA-512" hashValue="ok+w8UAEkkzgDmKnnoyH7VXqiSLkZIDjOZ5bWQ84/NB5Qdkaz4MgtkgK7WkHMoCUbs4y2c7rQyg5vlnw6ZR+Eg==" saltValue="l4dhskM7TIxyOJ60HypS3w==" spinCount="100000" sheet="1" objects="1" scenarios="1"/>
  <dataConsolidate/>
  <mergeCells count="5">
    <mergeCell ref="A100:H100"/>
    <mergeCell ref="I101:J101"/>
    <mergeCell ref="I100:J100"/>
    <mergeCell ref="A101:H101"/>
    <mergeCell ref="A105:J105"/>
  </mergeCells>
  <conditionalFormatting sqref="A1121:H1122">
    <cfRule type="expression" dxfId="74" priority="87" stopIfTrue="1">
      <formula>$A1121&lt;&gt;""</formula>
    </cfRule>
  </conditionalFormatting>
  <conditionalFormatting sqref="A107:J5009">
    <cfRule type="expression" dxfId="73" priority="1" stopIfTrue="1">
      <formula>$A107&lt;&gt;""</formula>
    </cfRule>
  </conditionalFormatting>
  <conditionalFormatting sqref="B481:E486">
    <cfRule type="expression" dxfId="72" priority="178" stopIfTrue="1">
      <formula>$A481&lt;&gt;""</formula>
    </cfRule>
  </conditionalFormatting>
  <conditionalFormatting sqref="B493:E497">
    <cfRule type="expression" dxfId="71" priority="213" stopIfTrue="1">
      <formula>$A493&lt;&gt;""</formula>
    </cfRule>
  </conditionalFormatting>
  <conditionalFormatting sqref="B698:E698">
    <cfRule type="expression" dxfId="70" priority="105" stopIfTrue="1">
      <formula>$A698&lt;&gt;""</formula>
    </cfRule>
  </conditionalFormatting>
  <conditionalFormatting sqref="B700:E700 H700:I700 B701:I702 B703:E708 H703:I708">
    <cfRule type="expression" dxfId="69" priority="65" stopIfTrue="1">
      <formula>$A700&lt;&gt;""</formula>
    </cfRule>
  </conditionalFormatting>
  <conditionalFormatting sqref="B710:E710 H710:I710">
    <cfRule type="expression" dxfId="68" priority="56" stopIfTrue="1">
      <formula>$A710&lt;&gt;""</formula>
    </cfRule>
  </conditionalFormatting>
  <conditionalFormatting sqref="B828:E828">
    <cfRule type="expression" dxfId="67" priority="128" stopIfTrue="1">
      <formula>$A828&lt;&gt;""</formula>
    </cfRule>
  </conditionalFormatting>
  <conditionalFormatting sqref="B1119:E1119">
    <cfRule type="expression" dxfId="66" priority="174" stopIfTrue="1">
      <formula>$A1119&lt;&gt;""</formula>
    </cfRule>
  </conditionalFormatting>
  <conditionalFormatting sqref="B1123:E1123">
    <cfRule type="expression" dxfId="65" priority="230" stopIfTrue="1">
      <formula>$A1123&lt;&gt;""</formula>
    </cfRule>
  </conditionalFormatting>
  <conditionalFormatting sqref="B1140:E1145">
    <cfRule type="expression" dxfId="64" priority="220" stopIfTrue="1">
      <formula>$A1140&lt;&gt;""</formula>
    </cfRule>
  </conditionalFormatting>
  <conditionalFormatting sqref="B1147:E1157">
    <cfRule type="expression" dxfId="63" priority="88" stopIfTrue="1">
      <formula>$A1147&lt;&gt;""</formula>
    </cfRule>
  </conditionalFormatting>
  <conditionalFormatting sqref="B1161:E1161">
    <cfRule type="expression" dxfId="62" priority="114" stopIfTrue="1">
      <formula>$A1161&lt;&gt;""</formula>
    </cfRule>
  </conditionalFormatting>
  <conditionalFormatting sqref="B1262:E1269 I1262:J1279">
    <cfRule type="expression" dxfId="61" priority="164" stopIfTrue="1">
      <formula>$A1262&lt;&gt;""</formula>
    </cfRule>
  </conditionalFormatting>
  <conditionalFormatting sqref="B1302:E1310">
    <cfRule type="expression" dxfId="60" priority="199" stopIfTrue="1">
      <formula>$A1302&lt;&gt;""</formula>
    </cfRule>
  </conditionalFormatting>
  <conditionalFormatting sqref="B1312:E1335">
    <cfRule type="expression" dxfId="59" priority="78" stopIfTrue="1">
      <formula>$A1312&lt;&gt;""</formula>
    </cfRule>
  </conditionalFormatting>
  <conditionalFormatting sqref="B1369:E1372">
    <cfRule type="expression" dxfId="58" priority="95" stopIfTrue="1">
      <formula>$A1369&lt;&gt;""</formula>
    </cfRule>
  </conditionalFormatting>
  <conditionalFormatting sqref="B1374:E1376">
    <cfRule type="expression" dxfId="57" priority="300" stopIfTrue="1">
      <formula>$A1374&lt;&gt;""</formula>
    </cfRule>
  </conditionalFormatting>
  <conditionalFormatting sqref="B1378:E1388">
    <cfRule type="expression" dxfId="56" priority="119" stopIfTrue="1">
      <formula>$A1378&lt;&gt;""</formula>
    </cfRule>
  </conditionalFormatting>
  <conditionalFormatting sqref="B1402:E1413">
    <cfRule type="expression" dxfId="55" priority="157" stopIfTrue="1">
      <formula>$A1402&lt;&gt;""</formula>
    </cfRule>
  </conditionalFormatting>
  <conditionalFormatting sqref="B1421:E1459">
    <cfRule type="expression" dxfId="54" priority="194" stopIfTrue="1">
      <formula>$A1421&lt;&gt;""</formula>
    </cfRule>
  </conditionalFormatting>
  <conditionalFormatting sqref="B1462:E1467">
    <cfRule type="expression" dxfId="53" priority="264" stopIfTrue="1">
      <formula>$A1462&lt;&gt;""</formula>
    </cfRule>
  </conditionalFormatting>
  <conditionalFormatting sqref="B498:G498">
    <cfRule type="expression" dxfId="52" priority="214" stopIfTrue="1">
      <formula>$A498&lt;&gt;""</formula>
    </cfRule>
  </conditionalFormatting>
  <conditionalFormatting sqref="B219:H219">
    <cfRule type="expression" dxfId="51" priority="39" stopIfTrue="1">
      <formula>$A219&lt;&gt;""</formula>
    </cfRule>
  </conditionalFormatting>
  <conditionalFormatting sqref="B487:H492">
    <cfRule type="expression" dxfId="50" priority="234" stopIfTrue="1">
      <formula>$A487&lt;&gt;""</formula>
    </cfRule>
  </conditionalFormatting>
  <conditionalFormatting sqref="B499:H505">
    <cfRule type="expression" dxfId="49" priority="190" stopIfTrue="1">
      <formula>$A499&lt;&gt;""</formula>
    </cfRule>
  </conditionalFormatting>
  <conditionalFormatting sqref="B1076:H1091">
    <cfRule type="expression" dxfId="48" priority="260" stopIfTrue="1">
      <formula>$A1076&lt;&gt;""</formula>
    </cfRule>
  </conditionalFormatting>
  <conditionalFormatting sqref="B1281:H1283 B1284:E1297 H1284:H1297">
    <cfRule type="expression" dxfId="47" priority="189" stopIfTrue="1">
      <formula>$A1281&lt;&gt;""</formula>
    </cfRule>
  </conditionalFormatting>
  <conditionalFormatting sqref="B1299:H1301">
    <cfRule type="expression" dxfId="46" priority="84" stopIfTrue="1">
      <formula>$A1299&lt;&gt;""</formula>
    </cfRule>
  </conditionalFormatting>
  <conditionalFormatting sqref="B1373:H1373">
    <cfRule type="expression" dxfId="45" priority="330" stopIfTrue="1">
      <formula>$A1373&lt;&gt;""</formula>
    </cfRule>
  </conditionalFormatting>
  <conditionalFormatting sqref="B1389:H1394">
    <cfRule type="expression" dxfId="44" priority="58" stopIfTrue="1">
      <formula>$A1389&lt;&gt;""</formula>
    </cfRule>
  </conditionalFormatting>
  <conditionalFormatting sqref="B1419:H1420">
    <cfRule type="expression" dxfId="43" priority="237" stopIfTrue="1">
      <formula>$A1419&lt;&gt;""</formula>
    </cfRule>
  </conditionalFormatting>
  <conditionalFormatting sqref="B479:I480 J479:J508 J654:J712 B709:I709 B711:I712 B820:E820 H820:J820 H828:J828 B835:E835 H835:J835 I1064:J1091 B1120:H1120 I1120:J1135 H1123:H1135 B1124:G1135 I1140:J1145 F1262:H1262 B1270:H1279 J1280:J1297 B1311:H1311 B1336:H1368 I1373:J1376 J1377:J1394 F1422:H1456 F1457:J1459 B1460:H1461">
    <cfRule type="expression" dxfId="42" priority="331" stopIfTrue="1">
      <formula>$A479&lt;&gt;""</formula>
    </cfRule>
  </conditionalFormatting>
  <conditionalFormatting sqref="B506:I508">
    <cfRule type="expression" dxfId="41" priority="136" stopIfTrue="1">
      <formula>$A506&lt;&gt;""</formula>
    </cfRule>
  </conditionalFormatting>
  <conditionalFormatting sqref="B654:I697">
    <cfRule type="expression" dxfId="40" priority="297" stopIfTrue="1">
      <formula>$A654&lt;&gt;""</formula>
    </cfRule>
  </conditionalFormatting>
  <conditionalFormatting sqref="B699:I699">
    <cfRule type="expression" dxfId="39" priority="63" stopIfTrue="1">
      <formula>$A699&lt;&gt;""</formula>
    </cfRule>
  </conditionalFormatting>
  <conditionalFormatting sqref="B1146:I1146">
    <cfRule type="expression" dxfId="38" priority="188" stopIfTrue="1">
      <formula>$A1146&lt;&gt;""</formula>
    </cfRule>
  </conditionalFormatting>
  <conditionalFormatting sqref="B1158:I1160">
    <cfRule type="expression" dxfId="37" priority="57" stopIfTrue="1">
      <formula>$A1158&lt;&gt;""</formula>
    </cfRule>
  </conditionalFormatting>
  <conditionalFormatting sqref="B1162:I1166">
    <cfRule type="expression" dxfId="36" priority="59" stopIfTrue="1">
      <formula>$A1162&lt;&gt;""</formula>
    </cfRule>
  </conditionalFormatting>
  <conditionalFormatting sqref="B1280:I1280 I1281:I1297">
    <cfRule type="expression" dxfId="35" priority="192" stopIfTrue="1">
      <formula>$A1280&lt;&gt;""</formula>
    </cfRule>
  </conditionalFormatting>
  <conditionalFormatting sqref="B1377:I1377">
    <cfRule type="expression" dxfId="34" priority="187" stopIfTrue="1">
      <formula>$A1377&lt;&gt;""</formula>
    </cfRule>
  </conditionalFormatting>
  <conditionalFormatting sqref="B369:J429">
    <cfRule type="expression" dxfId="33" priority="302" stopIfTrue="1">
      <formula>$A369&lt;&gt;""</formula>
    </cfRule>
  </conditionalFormatting>
  <conditionalFormatting sqref="B466:J467">
    <cfRule type="expression" dxfId="32" priority="263" stopIfTrue="1">
      <formula>$A466&lt;&gt;""</formula>
    </cfRule>
  </conditionalFormatting>
  <conditionalFormatting sqref="B608:J634">
    <cfRule type="expression" dxfId="31" priority="43" stopIfTrue="1">
      <formula>$A608&lt;&gt;""</formula>
    </cfRule>
  </conditionalFormatting>
  <conditionalFormatting sqref="B1062:J1063">
    <cfRule type="expression" dxfId="30" priority="258" stopIfTrue="1">
      <formula>$A1062&lt;&gt;""</formula>
    </cfRule>
  </conditionalFormatting>
  <conditionalFormatting sqref="B1136:J1139">
    <cfRule type="expression" dxfId="29" priority="48" stopIfTrue="1">
      <formula>$A1136&lt;&gt;""</formula>
    </cfRule>
  </conditionalFormatting>
  <conditionalFormatting sqref="B1167:J1261">
    <cfRule type="expression" dxfId="28" priority="74" stopIfTrue="1">
      <formula>$A1167&lt;&gt;""</formula>
    </cfRule>
  </conditionalFormatting>
  <conditionalFormatting sqref="B1415:J1415">
    <cfRule type="expression" dxfId="27" priority="239" stopIfTrue="1">
      <formula>$A1415&lt;&gt;""</formula>
    </cfRule>
  </conditionalFormatting>
  <conditionalFormatting sqref="B1470:J4383">
    <cfRule type="expression" dxfId="26" priority="83" stopIfTrue="1">
      <formula>$A1470&lt;&gt;""</formula>
    </cfRule>
  </conditionalFormatting>
  <conditionalFormatting sqref="F481:H482">
    <cfRule type="expression" dxfId="25" priority="180" stopIfTrue="1">
      <formula>$A481&lt;&gt;""</formula>
    </cfRule>
  </conditionalFormatting>
  <conditionalFormatting sqref="F485:H486">
    <cfRule type="expression" dxfId="24" priority="270" stopIfTrue="1">
      <formula>$A485&lt;&gt;""</formula>
    </cfRule>
  </conditionalFormatting>
  <conditionalFormatting sqref="F493:H495 H496:H498">
    <cfRule type="expression" dxfId="23" priority="212" stopIfTrue="1">
      <formula>$A493&lt;&gt;""</formula>
    </cfRule>
  </conditionalFormatting>
  <conditionalFormatting sqref="F1140:H1140">
    <cfRule type="expression" dxfId="22" priority="321" stopIfTrue="1">
      <formula>$A1140&lt;&gt;""</formula>
    </cfRule>
  </conditionalFormatting>
  <conditionalFormatting sqref="F1264:H1269">
    <cfRule type="expression" dxfId="21" priority="163" stopIfTrue="1">
      <formula>$A1264&lt;&gt;""</formula>
    </cfRule>
  </conditionalFormatting>
  <conditionalFormatting sqref="H483:H484">
    <cfRule type="expression" dxfId="20" priority="184" stopIfTrue="1">
      <formula>$A483&lt;&gt;""</formula>
    </cfRule>
  </conditionalFormatting>
  <conditionalFormatting sqref="H1141:H1145">
    <cfRule type="expression" dxfId="19" priority="222" stopIfTrue="1">
      <formula>$A1141&lt;&gt;""</formula>
    </cfRule>
  </conditionalFormatting>
  <conditionalFormatting sqref="H1263">
    <cfRule type="expression" dxfId="18" priority="233" stopIfTrue="1">
      <formula>$A1263&lt;&gt;""</formula>
    </cfRule>
  </conditionalFormatting>
  <conditionalFormatting sqref="H1302:H1310">
    <cfRule type="expression" dxfId="17" priority="201" stopIfTrue="1">
      <formula>$A1302&lt;&gt;""</formula>
    </cfRule>
  </conditionalFormatting>
  <conditionalFormatting sqref="H1312:H1335">
    <cfRule type="expression" dxfId="16" priority="80" stopIfTrue="1">
      <formula>$A1312&lt;&gt;""</formula>
    </cfRule>
  </conditionalFormatting>
  <conditionalFormatting sqref="H1374:H1376">
    <cfRule type="expression" dxfId="15" priority="299" stopIfTrue="1">
      <formula>$A1374&lt;&gt;""</formula>
    </cfRule>
  </conditionalFormatting>
  <conditionalFormatting sqref="H1378:H1388">
    <cfRule type="expression" dxfId="14" priority="60" stopIfTrue="1">
      <formula>$A1378&lt;&gt;""</formula>
    </cfRule>
  </conditionalFormatting>
  <conditionalFormatting sqref="H1421">
    <cfRule type="expression" dxfId="13" priority="196" stopIfTrue="1">
      <formula>$A1421&lt;&gt;""</formula>
    </cfRule>
  </conditionalFormatting>
  <conditionalFormatting sqref="H1462:H1467">
    <cfRule type="expression" dxfId="12" priority="266" stopIfTrue="1">
      <formula>$A1462&lt;&gt;""</formula>
    </cfRule>
  </conditionalFormatting>
  <conditionalFormatting sqref="H698:I698">
    <cfRule type="expression" dxfId="11" priority="107" stopIfTrue="1">
      <formula>$A698&lt;&gt;""</formula>
    </cfRule>
  </conditionalFormatting>
  <conditionalFormatting sqref="H1147:I1157">
    <cfRule type="expression" dxfId="10" priority="91" stopIfTrue="1">
      <formula>$A1147&lt;&gt;""</formula>
    </cfRule>
  </conditionalFormatting>
  <conditionalFormatting sqref="H1161:I1161">
    <cfRule type="expression" dxfId="9" priority="117" stopIfTrue="1">
      <formula>$A1161&lt;&gt;""</formula>
    </cfRule>
  </conditionalFormatting>
  <conditionalFormatting sqref="H1119:J1119">
    <cfRule type="expression" dxfId="8" priority="173" stopIfTrue="1">
      <formula>$A1119&lt;&gt;""</formula>
    </cfRule>
  </conditionalFormatting>
  <conditionalFormatting sqref="H1369:J1372">
    <cfRule type="expression" dxfId="7" priority="96" stopIfTrue="1">
      <formula>$A1369&lt;&gt;""</formula>
    </cfRule>
  </conditionalFormatting>
  <conditionalFormatting sqref="H1402:J1413">
    <cfRule type="expression" dxfId="6" priority="55" stopIfTrue="1">
      <formula>$A1402&lt;&gt;""</formula>
    </cfRule>
  </conditionalFormatting>
  <conditionalFormatting sqref="I481:I505">
    <cfRule type="expression" dxfId="5" priority="181" stopIfTrue="1">
      <formula>$A481&lt;&gt;""</formula>
    </cfRule>
  </conditionalFormatting>
  <conditionalFormatting sqref="I1378:I1394">
    <cfRule type="expression" dxfId="4" priority="123" stopIfTrue="1">
      <formula>$A1378&lt;&gt;""</formula>
    </cfRule>
  </conditionalFormatting>
  <conditionalFormatting sqref="I1299:J1368">
    <cfRule type="expression" dxfId="3" priority="203" stopIfTrue="1">
      <formula>$A1299&lt;&gt;""</formula>
    </cfRule>
  </conditionalFormatting>
  <conditionalFormatting sqref="I1419:J1456">
    <cfRule type="expression" dxfId="2" priority="198" stopIfTrue="1">
      <formula>$A1419&lt;&gt;""</formula>
    </cfRule>
  </conditionalFormatting>
  <conditionalFormatting sqref="I1460:J1467">
    <cfRule type="expression" dxfId="1" priority="296" stopIfTrue="1">
      <formula>$A1460&lt;&gt;""</formula>
    </cfRule>
  </conditionalFormatting>
  <conditionalFormatting sqref="J1146:J1166">
    <cfRule type="expression" dxfId="0" priority="323" stopIfTrue="1">
      <formula>$A1146&lt;&gt;""</formula>
    </cfRule>
  </conditionalFormatting>
  <dataValidations count="5">
    <dataValidation type="date" allowBlank="1" showInputMessage="1" showErrorMessage="1" sqref="D102:E102 D5010:E65545 D106:E106" xr:uid="{F5059AEA-A0D8-4B20-9D3C-8B76D9C427E6}">
      <formula1>42370</formula1>
      <formula2>42735</formula2>
    </dataValidation>
    <dataValidation allowBlank="1" sqref="G107:G109 G114:G115 G147:G149 G131 G138:G139 G143:G144 G155:G218 G267 G250 G278 G280 G284:G295 G297:G5009" xr:uid="{B36265DD-F5DD-4F0A-AD93-4A0388363C0B}"/>
    <dataValidation type="list" allowBlank="1" sqref="F107:F5009" xr:uid="{255B499D-B3E6-47A9-A857-DBFE56F071D9}">
      <formula1>$F$96:$F$99</formula1>
    </dataValidation>
    <dataValidation type="list" allowBlank="1" showInputMessage="1" showErrorMessage="1" sqref="A107:A5009" xr:uid="{540C0DA9-E9CD-4805-B659-E67C1C32B21C}">
      <formula1>OFFSET($A$1,0,0,$B$3,1)</formula1>
    </dataValidation>
    <dataValidation type="list" allowBlank="1" showInputMessage="1" showErrorMessage="1" errorTitle="Chyba !" error="zadajte (vyberte zo zoznamu) platný analytický kód podľa nápovedy k bunke I104" sqref="J107:J10009"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0.6"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0.399999999999999"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0.399999999999999"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B6" sqref="B6"/>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0.399999999999999"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0.399999999999999"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0.399999999999999"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0.399999999999999"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0.399999999999999"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0.399999999999999"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0.399999999999999"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0.399999999999999"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0.399999999999999"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0.399999999999999"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0.399999999999999"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0.399999999999999"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0.399999999999999"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0.399999999999999"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0.6"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0.399999999999999"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0.399999999999999"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0.399999999999999"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1036</v>
      </c>
      <c r="B1" s="2"/>
      <c r="C1" s="2" t="s">
        <v>336</v>
      </c>
      <c r="D1" s="2" t="s">
        <v>1203</v>
      </c>
      <c r="E1" s="2" t="s">
        <v>1204</v>
      </c>
      <c r="F1" s="2" t="s">
        <v>315</v>
      </c>
      <c r="G1" s="2" t="s">
        <v>1205</v>
      </c>
      <c r="H1" s="2"/>
      <c r="I1" s="2" t="s">
        <v>315</v>
      </c>
      <c r="J1" s="2" t="s">
        <v>1206</v>
      </c>
      <c r="K1" s="2"/>
      <c r="L1" s="2"/>
      <c r="M1" s="2"/>
      <c r="N1" s="2"/>
    </row>
    <row r="2" spans="1:14" x14ac:dyDescent="0.25">
      <c r="A2" t="s">
        <v>1207</v>
      </c>
      <c r="C2" t="s">
        <v>339</v>
      </c>
      <c r="D2" t="s">
        <v>1208</v>
      </c>
      <c r="E2">
        <v>1</v>
      </c>
      <c r="F2" t="s">
        <v>319</v>
      </c>
      <c r="G2" t="s">
        <v>1209</v>
      </c>
      <c r="I2" t="s">
        <v>317</v>
      </c>
      <c r="J2" t="s">
        <v>1210</v>
      </c>
    </row>
    <row r="3" spans="1:14" x14ac:dyDescent="0.25">
      <c r="A3" t="s">
        <v>1042</v>
      </c>
      <c r="C3" t="s">
        <v>341</v>
      </c>
      <c r="D3" t="s">
        <v>1211</v>
      </c>
      <c r="E3">
        <v>1</v>
      </c>
      <c r="F3" t="s">
        <v>319</v>
      </c>
      <c r="G3" t="s">
        <v>1209</v>
      </c>
      <c r="I3" t="s">
        <v>319</v>
      </c>
      <c r="J3" t="s">
        <v>320</v>
      </c>
    </row>
    <row r="4" spans="1:14" x14ac:dyDescent="0.25">
      <c r="A4" t="s">
        <v>1107</v>
      </c>
      <c r="C4" t="s">
        <v>343</v>
      </c>
      <c r="D4" t="s">
        <v>1212</v>
      </c>
      <c r="E4">
        <v>1</v>
      </c>
      <c r="F4" t="s">
        <v>319</v>
      </c>
      <c r="G4" t="s">
        <v>1209</v>
      </c>
      <c r="I4" t="s">
        <v>321</v>
      </c>
      <c r="J4" t="s">
        <v>322</v>
      </c>
    </row>
    <row r="5" spans="1:14" x14ac:dyDescent="0.25">
      <c r="A5" t="s">
        <v>1062</v>
      </c>
      <c r="C5" t="s">
        <v>345</v>
      </c>
      <c r="D5" t="s">
        <v>1213</v>
      </c>
      <c r="E5">
        <v>1</v>
      </c>
      <c r="F5" t="s">
        <v>319</v>
      </c>
      <c r="G5" t="s">
        <v>1209</v>
      </c>
      <c r="I5" t="s">
        <v>323</v>
      </c>
      <c r="J5" t="s">
        <v>324</v>
      </c>
    </row>
    <row r="6" spans="1:14" x14ac:dyDescent="0.25">
      <c r="A6" t="s">
        <v>1214</v>
      </c>
      <c r="C6" t="s">
        <v>347</v>
      </c>
      <c r="D6" t="s">
        <v>1215</v>
      </c>
      <c r="E6">
        <v>1</v>
      </c>
      <c r="F6" t="s">
        <v>319</v>
      </c>
      <c r="G6" t="s">
        <v>1209</v>
      </c>
      <c r="I6" t="s">
        <v>325</v>
      </c>
      <c r="J6" t="s">
        <v>1216</v>
      </c>
    </row>
    <row r="7" spans="1:14" x14ac:dyDescent="0.25">
      <c r="A7" t="s">
        <v>1217</v>
      </c>
      <c r="C7" t="s">
        <v>349</v>
      </c>
      <c r="D7" t="s">
        <v>1218</v>
      </c>
      <c r="E7">
        <v>2</v>
      </c>
      <c r="F7" t="s">
        <v>321</v>
      </c>
      <c r="G7" t="s">
        <v>1219</v>
      </c>
    </row>
    <row r="8" spans="1:14" x14ac:dyDescent="0.25">
      <c r="A8" t="s">
        <v>1071</v>
      </c>
      <c r="C8" t="s">
        <v>351</v>
      </c>
      <c r="D8" t="s">
        <v>1220</v>
      </c>
      <c r="E8">
        <v>3</v>
      </c>
      <c r="F8" t="s">
        <v>321</v>
      </c>
      <c r="G8" t="s">
        <v>1221</v>
      </c>
    </row>
    <row r="9" spans="1:14" x14ac:dyDescent="0.25">
      <c r="A9" t="s">
        <v>1222</v>
      </c>
      <c r="C9" t="s">
        <v>353</v>
      </c>
      <c r="D9" t="s">
        <v>1223</v>
      </c>
      <c r="E9">
        <v>3</v>
      </c>
      <c r="F9" t="s">
        <v>321</v>
      </c>
      <c r="G9" t="s">
        <v>1224</v>
      </c>
    </row>
    <row r="10" spans="1:14" x14ac:dyDescent="0.25">
      <c r="A10" t="s">
        <v>1146</v>
      </c>
      <c r="C10" t="s">
        <v>355</v>
      </c>
      <c r="D10" t="s">
        <v>1225</v>
      </c>
      <c r="E10">
        <v>4</v>
      </c>
      <c r="F10" t="s">
        <v>321</v>
      </c>
      <c r="G10" t="s">
        <v>1226</v>
      </c>
    </row>
    <row r="11" spans="1:14" x14ac:dyDescent="0.25">
      <c r="A11" t="s">
        <v>1148</v>
      </c>
      <c r="C11" t="s">
        <v>356</v>
      </c>
      <c r="D11" t="s">
        <v>1227</v>
      </c>
      <c r="E11">
        <v>4</v>
      </c>
      <c r="F11" t="s">
        <v>317</v>
      </c>
      <c r="G11" t="s">
        <v>1226</v>
      </c>
    </row>
    <row r="12" spans="1:14" x14ac:dyDescent="0.25">
      <c r="A12" t="s">
        <v>1109</v>
      </c>
      <c r="C12" t="s">
        <v>358</v>
      </c>
      <c r="D12" t="s">
        <v>1228</v>
      </c>
      <c r="E12">
        <v>4</v>
      </c>
      <c r="F12" t="s">
        <v>317</v>
      </c>
      <c r="G12" t="s">
        <v>1226</v>
      </c>
    </row>
    <row r="13" spans="1:14" x14ac:dyDescent="0.25">
      <c r="A13" t="s">
        <v>1150</v>
      </c>
      <c r="C13" t="s">
        <v>360</v>
      </c>
      <c r="D13" t="s">
        <v>1229</v>
      </c>
      <c r="E13">
        <v>4</v>
      </c>
      <c r="F13" t="s">
        <v>325</v>
      </c>
      <c r="G13" t="s">
        <v>1226</v>
      </c>
    </row>
    <row r="14" spans="1:14" x14ac:dyDescent="0.25">
      <c r="A14" t="s">
        <v>1044</v>
      </c>
      <c r="C14" t="s">
        <v>362</v>
      </c>
      <c r="D14" t="s">
        <v>1230</v>
      </c>
      <c r="E14">
        <v>4</v>
      </c>
      <c r="F14" t="s">
        <v>321</v>
      </c>
      <c r="G14" t="s">
        <v>1226</v>
      </c>
    </row>
    <row r="15" spans="1:14" x14ac:dyDescent="0.25">
      <c r="A15" t="s">
        <v>1046</v>
      </c>
      <c r="C15" t="s">
        <v>364</v>
      </c>
    </row>
    <row r="16" spans="1:14" x14ac:dyDescent="0.25">
      <c r="A16" t="s">
        <v>1111</v>
      </c>
      <c r="C16" t="s">
        <v>365</v>
      </c>
    </row>
    <row r="17" spans="1:3" x14ac:dyDescent="0.25">
      <c r="A17" t="s">
        <v>1073</v>
      </c>
      <c r="C17" t="s">
        <v>366</v>
      </c>
    </row>
    <row r="18" spans="1:3" x14ac:dyDescent="0.25">
      <c r="A18" t="s">
        <v>1113</v>
      </c>
      <c r="C18" t="s">
        <v>367</v>
      </c>
    </row>
    <row r="19" spans="1:3" x14ac:dyDescent="0.25">
      <c r="A19" t="s">
        <v>1115</v>
      </c>
      <c r="C19" t="s">
        <v>368</v>
      </c>
    </row>
    <row r="20" spans="1:3" x14ac:dyDescent="0.25">
      <c r="A20" t="s">
        <v>1152</v>
      </c>
      <c r="C20" t="s">
        <v>1231</v>
      </c>
    </row>
    <row r="21" spans="1:3" x14ac:dyDescent="0.25">
      <c r="A21" t="s">
        <v>1232</v>
      </c>
      <c r="C21" t="s">
        <v>1233</v>
      </c>
    </row>
    <row r="22" spans="1:3" x14ac:dyDescent="0.25">
      <c r="A22" t="s">
        <v>1234</v>
      </c>
      <c r="C22" t="s">
        <v>1235</v>
      </c>
    </row>
    <row r="23" spans="1:3" x14ac:dyDescent="0.25">
      <c r="A23" t="s">
        <v>1154</v>
      </c>
      <c r="C23" t="s">
        <v>1236</v>
      </c>
    </row>
    <row r="24" spans="1:3" x14ac:dyDescent="0.25">
      <c r="A24" t="s">
        <v>1237</v>
      </c>
      <c r="C24" t="s">
        <v>1238</v>
      </c>
    </row>
    <row r="25" spans="1:3" x14ac:dyDescent="0.25">
      <c r="A25" t="s">
        <v>1156</v>
      </c>
      <c r="C25" t="s">
        <v>1239</v>
      </c>
    </row>
    <row r="26" spans="1:3" x14ac:dyDescent="0.25">
      <c r="A26" t="s">
        <v>1117</v>
      </c>
      <c r="C26" t="s">
        <v>1240</v>
      </c>
    </row>
    <row r="27" spans="1:3" x14ac:dyDescent="0.25">
      <c r="A27" t="s">
        <v>1058</v>
      </c>
      <c r="C27" t="s">
        <v>1241</v>
      </c>
    </row>
    <row r="28" spans="1:3" x14ac:dyDescent="0.25">
      <c r="A28" t="s">
        <v>1077</v>
      </c>
    </row>
    <row r="29" spans="1:3" x14ac:dyDescent="0.25">
      <c r="A29" t="s">
        <v>1079</v>
      </c>
    </row>
    <row r="30" spans="1:3" x14ac:dyDescent="0.25">
      <c r="A30" t="s">
        <v>1158</v>
      </c>
    </row>
    <row r="31" spans="1:3" x14ac:dyDescent="0.25">
      <c r="A31" t="s">
        <v>1119</v>
      </c>
    </row>
    <row r="32" spans="1:3" x14ac:dyDescent="0.25">
      <c r="A32" t="s">
        <v>1160</v>
      </c>
    </row>
    <row r="33" spans="1:1" x14ac:dyDescent="0.25">
      <c r="A33" t="s">
        <v>1083</v>
      </c>
    </row>
    <row r="34" spans="1:1" x14ac:dyDescent="0.25">
      <c r="A34" t="s">
        <v>1162</v>
      </c>
    </row>
    <row r="35" spans="1:1" x14ac:dyDescent="0.25">
      <c r="A35" t="s">
        <v>1182</v>
      </c>
    </row>
    <row r="36" spans="1:1" x14ac:dyDescent="0.25">
      <c r="A36" t="s">
        <v>1085</v>
      </c>
    </row>
    <row r="37" spans="1:1" x14ac:dyDescent="0.25">
      <c r="A37" t="s">
        <v>1164</v>
      </c>
    </row>
    <row r="38" spans="1:1" x14ac:dyDescent="0.25">
      <c r="A38" t="s">
        <v>1242</v>
      </c>
    </row>
    <row r="39" spans="1:1" x14ac:dyDescent="0.25">
      <c r="A39" t="s">
        <v>1166</v>
      </c>
    </row>
    <row r="40" spans="1:1" x14ac:dyDescent="0.25">
      <c r="A40" t="s">
        <v>1200</v>
      </c>
    </row>
    <row r="41" spans="1:1" x14ac:dyDescent="0.25">
      <c r="A41" t="s">
        <v>1060</v>
      </c>
    </row>
    <row r="42" spans="1:1" x14ac:dyDescent="0.25">
      <c r="A42" t="s">
        <v>1123</v>
      </c>
    </row>
    <row r="43" spans="1:1" x14ac:dyDescent="0.25">
      <c r="A43" t="s">
        <v>1243</v>
      </c>
    </row>
    <row r="44" spans="1:1" x14ac:dyDescent="0.25">
      <c r="A44" t="s">
        <v>1244</v>
      </c>
    </row>
    <row r="45" spans="1:1" x14ac:dyDescent="0.25">
      <c r="A45" t="s">
        <v>1245</v>
      </c>
    </row>
    <row r="46" spans="1:1" x14ac:dyDescent="0.25">
      <c r="A46" t="s">
        <v>1168</v>
      </c>
    </row>
    <row r="47" spans="1:1" x14ac:dyDescent="0.25">
      <c r="A47" t="s">
        <v>1087</v>
      </c>
    </row>
    <row r="48" spans="1:1" x14ac:dyDescent="0.25">
      <c r="A48" t="s">
        <v>1127</v>
      </c>
    </row>
    <row r="49" spans="1:1" x14ac:dyDescent="0.25">
      <c r="A49" t="s">
        <v>1125</v>
      </c>
    </row>
    <row r="50" spans="1:1" x14ac:dyDescent="0.25">
      <c r="A50" t="s">
        <v>1202</v>
      </c>
    </row>
    <row r="51" spans="1:1" x14ac:dyDescent="0.25">
      <c r="A51" t="s">
        <v>1170</v>
      </c>
    </row>
    <row r="52" spans="1:1" x14ac:dyDescent="0.25">
      <c r="A52" t="s">
        <v>1089</v>
      </c>
    </row>
    <row r="53" spans="1:1" x14ac:dyDescent="0.25">
      <c r="A53" t="s">
        <v>1246</v>
      </c>
    </row>
    <row r="54" spans="1:1" x14ac:dyDescent="0.25">
      <c r="A54" t="s">
        <v>1172</v>
      </c>
    </row>
    <row r="55" spans="1:1" x14ac:dyDescent="0.25">
      <c r="A55" t="s">
        <v>1247</v>
      </c>
    </row>
    <row r="56" spans="1:1" x14ac:dyDescent="0.25">
      <c r="A56" t="s">
        <v>1093</v>
      </c>
    </row>
    <row r="57" spans="1:1" x14ac:dyDescent="0.25">
      <c r="A57" t="s">
        <v>1248</v>
      </c>
    </row>
    <row r="58" spans="1:1" x14ac:dyDescent="0.25">
      <c r="A58" t="s">
        <v>1198</v>
      </c>
    </row>
    <row r="59" spans="1:1" x14ac:dyDescent="0.25">
      <c r="A59" t="s">
        <v>1249</v>
      </c>
    </row>
    <row r="60" spans="1:1" x14ac:dyDescent="0.25">
      <c r="A60" t="s">
        <v>1174</v>
      </c>
    </row>
    <row r="61" spans="1:1" x14ac:dyDescent="0.25">
      <c r="A61" t="s">
        <v>1250</v>
      </c>
    </row>
    <row r="62" spans="1:1" x14ac:dyDescent="0.25">
      <c r="A62" t="s">
        <v>1176</v>
      </c>
    </row>
    <row r="63" spans="1:1" x14ac:dyDescent="0.25">
      <c r="A63" t="s">
        <v>1251</v>
      </c>
    </row>
    <row r="64" spans="1:1" x14ac:dyDescent="0.25">
      <c r="A64" t="s">
        <v>1095</v>
      </c>
    </row>
    <row r="65" spans="1:1" x14ac:dyDescent="0.25">
      <c r="A65" t="s">
        <v>1178</v>
      </c>
    </row>
    <row r="66" spans="1:1" x14ac:dyDescent="0.25">
      <c r="A66" t="s">
        <v>1130</v>
      </c>
    </row>
    <row r="67" spans="1:1" x14ac:dyDescent="0.25">
      <c r="A67" t="s">
        <v>1252</v>
      </c>
    </row>
    <row r="68" spans="1:1" x14ac:dyDescent="0.25">
      <c r="A68" t="s">
        <v>1180</v>
      </c>
    </row>
    <row r="69" spans="1:1" x14ac:dyDescent="0.25">
      <c r="A69" t="s">
        <v>1253</v>
      </c>
    </row>
    <row r="70" spans="1:1" x14ac:dyDescent="0.25">
      <c r="A70" t="s">
        <v>1254</v>
      </c>
    </row>
    <row r="71" spans="1:1" x14ac:dyDescent="0.25">
      <c r="A71" t="s">
        <v>1054</v>
      </c>
    </row>
    <row r="72" spans="1:1" x14ac:dyDescent="0.25">
      <c r="A72" t="s">
        <v>1097</v>
      </c>
    </row>
    <row r="73" spans="1:1" x14ac:dyDescent="0.25">
      <c r="A73" t="s">
        <v>1255</v>
      </c>
    </row>
    <row r="74" spans="1:1" x14ac:dyDescent="0.25">
      <c r="A74" t="s">
        <v>1099</v>
      </c>
    </row>
    <row r="75" spans="1:1" x14ac:dyDescent="0.25">
      <c r="A75" t="s">
        <v>1101</v>
      </c>
    </row>
    <row r="76" spans="1:1" x14ac:dyDescent="0.25">
      <c r="A76" t="s">
        <v>1132</v>
      </c>
    </row>
    <row r="77" spans="1:1" x14ac:dyDescent="0.25">
      <c r="A77" t="s">
        <v>1134</v>
      </c>
    </row>
    <row r="78" spans="1:1" x14ac:dyDescent="0.25">
      <c r="A78" t="s">
        <v>1256</v>
      </c>
    </row>
    <row r="79" spans="1:1" x14ac:dyDescent="0.25">
      <c r="A79" t="s">
        <v>1257</v>
      </c>
    </row>
    <row r="80" spans="1:1" x14ac:dyDescent="0.25">
      <c r="A80" t="s">
        <v>1136</v>
      </c>
    </row>
    <row r="81" spans="1:1" x14ac:dyDescent="0.25">
      <c r="A81" t="s">
        <v>1138</v>
      </c>
    </row>
    <row r="82" spans="1:1" x14ac:dyDescent="0.25">
      <c r="A82" t="s">
        <v>1196</v>
      </c>
    </row>
    <row r="83" spans="1:1" x14ac:dyDescent="0.25">
      <c r="A83" t="s">
        <v>1258</v>
      </c>
    </row>
    <row r="84" spans="1:1" x14ac:dyDescent="0.25">
      <c r="A84" t="s">
        <v>1184</v>
      </c>
    </row>
    <row r="85" spans="1:1" x14ac:dyDescent="0.25">
      <c r="A85" t="s">
        <v>1056</v>
      </c>
    </row>
    <row r="86" spans="1:1" x14ac:dyDescent="0.25">
      <c r="A86" t="s">
        <v>1067</v>
      </c>
    </row>
    <row r="87" spans="1:1" x14ac:dyDescent="0.25">
      <c r="A87" t="s">
        <v>1186</v>
      </c>
    </row>
    <row r="88" spans="1:1" x14ac:dyDescent="0.25">
      <c r="A88" t="s">
        <v>1140</v>
      </c>
    </row>
    <row r="89" spans="1:1" x14ac:dyDescent="0.25">
      <c r="A89" t="s">
        <v>1091</v>
      </c>
    </row>
    <row r="90" spans="1:1" x14ac:dyDescent="0.25">
      <c r="A90" t="s">
        <v>1103</v>
      </c>
    </row>
    <row r="91" spans="1:1" x14ac:dyDescent="0.25">
      <c r="A91" t="s">
        <v>1142</v>
      </c>
    </row>
    <row r="92" spans="1:1" x14ac:dyDescent="0.25">
      <c r="A92" t="s">
        <v>1188</v>
      </c>
    </row>
    <row r="93" spans="1:1" x14ac:dyDescent="0.25">
      <c r="A93" t="s">
        <v>1259</v>
      </c>
    </row>
    <row r="94" spans="1:1" x14ac:dyDescent="0.25">
      <c r="A94" t="s">
        <v>1190</v>
      </c>
    </row>
    <row r="95" spans="1:1" x14ac:dyDescent="0.25">
      <c r="A95" t="s">
        <v>1105</v>
      </c>
    </row>
    <row r="96" spans="1:1" x14ac:dyDescent="0.25">
      <c r="A96" t="s">
        <v>1192</v>
      </c>
    </row>
    <row r="97" spans="1:1" x14ac:dyDescent="0.25">
      <c r="A97" t="s">
        <v>1048</v>
      </c>
    </row>
    <row r="98" spans="1:1" x14ac:dyDescent="0.25">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9" t="str">
        <f>Spolu!C3&amp;", "&amp;Spolu!C6</f>
        <v>Slovenská plavecká federácia, Za kasárňou 315/1, Bratislava, 831 03</v>
      </c>
      <c r="B1" s="369"/>
      <c r="C1" s="369"/>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70" t="s">
        <v>1260</v>
      </c>
      <c r="F3" s="371"/>
      <c r="N3" s="137" t="str">
        <f t="shared" si="0"/>
        <v>c - príspevok Slovenskému paralympijskému výboru</v>
      </c>
      <c r="O3" s="137" t="s">
        <v>343</v>
      </c>
      <c r="P3" s="137" t="s">
        <v>344</v>
      </c>
    </row>
    <row r="4" spans="1:16" ht="45.75" customHeight="1" x14ac:dyDescent="0.25">
      <c r="E4" s="371"/>
      <c r="F4" s="371"/>
      <c r="N4" s="137" t="str">
        <f t="shared" si="0"/>
        <v>d - príspevok športovcom top tímu</v>
      </c>
      <c r="O4" s="137" t="s">
        <v>345</v>
      </c>
      <c r="P4" s="137" t="s">
        <v>346</v>
      </c>
    </row>
    <row r="5" spans="1:16" ht="30.75" customHeight="1" x14ac:dyDescent="0.25">
      <c r="C5" s="138" t="s">
        <v>1261</v>
      </c>
      <c r="N5" s="137" t="str">
        <f t="shared" si="0"/>
        <v>e - rozvoj športov, ktoré nie sú uznanými podľa zákona č. 440/2015 Z. z.</v>
      </c>
      <c r="O5" s="137" t="s">
        <v>347</v>
      </c>
      <c r="P5" s="137" t="s">
        <v>352</v>
      </c>
    </row>
    <row r="6" spans="1:16" ht="30" x14ac:dyDescent="0.25">
      <c r="C6" s="138" t="s">
        <v>1262</v>
      </c>
      <c r="E6" s="140" t="s">
        <v>1263</v>
      </c>
      <c r="F6" s="149"/>
      <c r="N6" s="137" t="str">
        <f t="shared" si="0"/>
        <v>f - organizovanie významných a tradičných športových podujatí na území SR v roku 2020</v>
      </c>
      <c r="O6" s="137" t="s">
        <v>349</v>
      </c>
      <c r="P6" s="137" t="s">
        <v>1264</v>
      </c>
    </row>
    <row r="7" spans="1:16" x14ac:dyDescent="0.25">
      <c r="C7" s="138" t="s">
        <v>1265</v>
      </c>
      <c r="E7" s="140" t="s">
        <v>1266</v>
      </c>
      <c r="F7" s="150"/>
      <c r="N7" s="137" t="str">
        <f t="shared" si="0"/>
        <v>g - projekty školského, univerzitného športu a športu pre všetkých</v>
      </c>
      <c r="O7" s="137" t="s">
        <v>351</v>
      </c>
      <c r="P7" s="137" t="s">
        <v>1267</v>
      </c>
    </row>
    <row r="8" spans="1:16" x14ac:dyDescent="0.25">
      <c r="C8" s="138" t="s">
        <v>1685</v>
      </c>
      <c r="E8" s="140" t="s">
        <v>1268</v>
      </c>
      <c r="F8" s="151"/>
      <c r="N8" s="137" t="str">
        <f t="shared" si="0"/>
        <v>h - podpora a rozvoj turistických a cykloturistických trás</v>
      </c>
      <c r="O8" s="137" t="s">
        <v>353</v>
      </c>
      <c r="P8" s="137" t="s">
        <v>354</v>
      </c>
    </row>
    <row r="9" spans="1:16" x14ac:dyDescent="0.25">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5">
      <c r="N10" s="137" t="str">
        <f t="shared" si="0"/>
        <v>j - projekty pre popularizáciu pohybových aktivít detí, mládeže a seniorov</v>
      </c>
      <c r="O10" s="137" t="s">
        <v>356</v>
      </c>
      <c r="P10" s="137" t="s">
        <v>1271</v>
      </c>
    </row>
    <row r="11" spans="1:16" x14ac:dyDescent="0.25">
      <c r="N11" s="137" t="str">
        <f t="shared" si="0"/>
        <v>k - výstavba, modernizácia a rekonštrukcia športovej infraštruktúry národného významu</v>
      </c>
      <c r="O11" s="137" t="s">
        <v>358</v>
      </c>
      <c r="P11" s="137" t="s">
        <v>359</v>
      </c>
    </row>
    <row r="12" spans="1:16" ht="54.75" customHeight="1" x14ac:dyDescent="0.3">
      <c r="A12" s="372" t="s">
        <v>1272</v>
      </c>
      <c r="B12" s="372"/>
      <c r="C12" s="372"/>
      <c r="D12" s="138"/>
      <c r="E12" s="138"/>
      <c r="F12" s="141"/>
      <c r="G12" s="138"/>
      <c r="N12" s="137" t="str">
        <f t="shared" si="0"/>
        <v>l - podpora zdravotne postihnutých športovcov</v>
      </c>
      <c r="O12" s="137" t="s">
        <v>360</v>
      </c>
      <c r="P12" s="137" t="s">
        <v>361</v>
      </c>
    </row>
    <row r="13" spans="1:16" ht="45" customHeight="1" x14ac:dyDescent="0.25">
      <c r="F13" s="141"/>
      <c r="N13" s="137" t="str">
        <f t="shared" si="0"/>
        <v>m - plnenie úloh verejného záujmu v športe národnými športovými organizáciami</v>
      </c>
      <c r="O13" s="137" t="s">
        <v>362</v>
      </c>
      <c r="P13" s="137" t="s">
        <v>1273</v>
      </c>
    </row>
    <row r="14" spans="1:16" ht="45" customHeight="1" x14ac:dyDescent="0.25">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1274</v>
      </c>
    </row>
    <row r="15" spans="1:16" ht="32.1" customHeight="1" thickBot="1" x14ac:dyDescent="0.3">
      <c r="A15" s="139" t="s">
        <v>1275</v>
      </c>
      <c r="B15" s="374" t="s">
        <v>1276</v>
      </c>
      <c r="C15" s="375"/>
      <c r="N15" s="137" t="str">
        <f t="shared" si="0"/>
        <v>o - účasť na významnej súťaži podľa § 3 písm. h) druhého až štvrtého bodu Zákona o športe vrátane prípravy na túto súťaž</v>
      </c>
      <c r="O15" s="137" t="s">
        <v>365</v>
      </c>
      <c r="P15" s="137" t="s">
        <v>1277</v>
      </c>
    </row>
    <row r="16" spans="1:16" x14ac:dyDescent="0.25">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5">
      <c r="A17" s="139" t="s">
        <v>1281</v>
      </c>
      <c r="B17" s="254" t="s">
        <v>1282</v>
      </c>
      <c r="C17" s="194"/>
      <c r="E17" s="147"/>
      <c r="F17" s="284"/>
      <c r="N17" s="137" t="str">
        <f t="shared" si="0"/>
        <v xml:space="preserve">q - </v>
      </c>
      <c r="O17" s="137" t="s">
        <v>367</v>
      </c>
    </row>
    <row r="18" spans="1:16" x14ac:dyDescent="0.25">
      <c r="B18" s="193" t="s">
        <v>1283</v>
      </c>
      <c r="C18" s="142" t="str">
        <f>Spolu!C4</f>
        <v>36068764</v>
      </c>
      <c r="E18" s="147" t="s">
        <v>1284</v>
      </c>
      <c r="F18" s="284">
        <v>421947749446</v>
      </c>
      <c r="N18" s="137" t="str">
        <f t="shared" si="0"/>
        <v xml:space="preserve">r - </v>
      </c>
      <c r="O18" s="137" t="s">
        <v>368</v>
      </c>
    </row>
    <row r="19" spans="1:16" x14ac:dyDescent="0.25">
      <c r="E19" s="147" t="s">
        <v>1285</v>
      </c>
      <c r="F19" s="284">
        <v>421947749756</v>
      </c>
    </row>
    <row r="20" spans="1:16" ht="15.6" thickBot="1" x14ac:dyDescent="0.3">
      <c r="A20" s="139" t="s">
        <v>392</v>
      </c>
      <c r="B20" s="143">
        <f>F6</f>
        <v>0</v>
      </c>
      <c r="E20" s="208"/>
      <c r="F20" s="285"/>
    </row>
    <row r="21" spans="1:16" ht="189" customHeight="1" x14ac:dyDescent="0.25">
      <c r="B21" s="211"/>
      <c r="C21" s="144"/>
    </row>
    <row r="22" spans="1:16" ht="39.75" customHeight="1" x14ac:dyDescent="0.25">
      <c r="B22" s="368" t="s">
        <v>1286</v>
      </c>
      <c r="C22" s="368"/>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1287</v>
      </c>
    </row>
    <row r="29" spans="1:16" x14ac:dyDescent="0.25">
      <c r="N29" s="137" t="s">
        <v>1288</v>
      </c>
    </row>
    <row r="30" spans="1:16" x14ac:dyDescent="0.25">
      <c r="N30" s="137" t="s">
        <v>1289</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9" t="str">
        <f>Spolu!C3&amp;", "&amp;Spolu!C6</f>
        <v>Slovenská plavecká federácia, Za kasárňou 315/1, Bratislava, 831 03</v>
      </c>
      <c r="B1" s="369"/>
      <c r="C1" s="369"/>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70" t="s">
        <v>1260</v>
      </c>
      <c r="F3" s="371"/>
      <c r="N3" s="137" t="str">
        <f t="shared" si="0"/>
        <v>c - príspevok Slovenskému paralympijskému výboru</v>
      </c>
      <c r="O3" s="137" t="s">
        <v>343</v>
      </c>
      <c r="P3" s="137" t="str">
        <f>Spolu!B19</f>
        <v>príspevok Slovenskému paralympijskému výboru</v>
      </c>
    </row>
    <row r="4" spans="1:16" ht="45.75" customHeight="1" x14ac:dyDescent="0.25">
      <c r="E4" s="371"/>
      <c r="F4" s="371"/>
      <c r="N4" s="137" t="str">
        <f t="shared" si="0"/>
        <v>d - príspevok športovcom top tímu</v>
      </c>
      <c r="O4" s="137" t="s">
        <v>345</v>
      </c>
      <c r="P4" s="137" t="str">
        <f>Spolu!B20</f>
        <v>príspevok športovcom top tímu</v>
      </c>
    </row>
    <row r="5" spans="1:16" ht="30.75" customHeight="1" x14ac:dyDescent="0.25">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1262</v>
      </c>
      <c r="E6" s="140" t="s">
        <v>1263</v>
      </c>
      <c r="F6" s="149"/>
      <c r="N6" s="137" t="str">
        <f t="shared" si="0"/>
        <v>f - plnenie úloh verejného záujmu v športe</v>
      </c>
      <c r="O6" s="137" t="s">
        <v>349</v>
      </c>
      <c r="P6" s="137" t="str">
        <f>Spolu!B22</f>
        <v>plnenie úloh verejného záujmu v športe</v>
      </c>
    </row>
    <row r="7" spans="1:16" x14ac:dyDescent="0.25">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5">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3">
      <c r="A12" s="372" t="s">
        <v>1291</v>
      </c>
      <c r="B12" s="372"/>
      <c r="C12" s="372"/>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1385</v>
      </c>
      <c r="N13" s="137" t="str">
        <f t="shared" si="0"/>
        <v>m - organizácia tradičných športových podujatí</v>
      </c>
      <c r="O13" s="137" t="s">
        <v>362</v>
      </c>
      <c r="P13" s="137" t="str">
        <f>Spolu!B29</f>
        <v>organizácia tradičných športových podujatí</v>
      </c>
    </row>
    <row r="14" spans="1:16" ht="34.35" customHeight="1" x14ac:dyDescent="0.25">
      <c r="A14" s="139" t="s">
        <v>1275</v>
      </c>
      <c r="B14" s="374" t="s">
        <v>1293</v>
      </c>
      <c r="C14" s="375"/>
      <c r="F14" s="313"/>
      <c r="N14" s="137" t="str">
        <f t="shared" si="0"/>
        <v xml:space="preserve">n - </v>
      </c>
      <c r="O14" s="137" t="s">
        <v>364</v>
      </c>
    </row>
    <row r="15" spans="1:16" ht="34.35" customHeight="1" x14ac:dyDescent="0.25">
      <c r="A15" s="139" t="s">
        <v>1294</v>
      </c>
      <c r="B15" s="374"/>
      <c r="C15" s="375"/>
      <c r="F15" s="377"/>
      <c r="N15" s="137" t="str">
        <f t="shared" si="0"/>
        <v xml:space="preserve">o - </v>
      </c>
      <c r="O15" s="137" t="s">
        <v>365</v>
      </c>
    </row>
    <row r="16" spans="1:16" x14ac:dyDescent="0.25">
      <c r="A16" s="139" t="s">
        <v>1278</v>
      </c>
      <c r="B16" s="142">
        <f>F8</f>
        <v>0</v>
      </c>
      <c r="C16" s="137"/>
      <c r="F16" s="377"/>
      <c r="N16" s="137" t="str">
        <f t="shared" si="0"/>
        <v xml:space="preserve">p - </v>
      </c>
      <c r="O16" s="137" t="s">
        <v>366</v>
      </c>
    </row>
    <row r="17" spans="1:16" ht="32.1" customHeight="1" x14ac:dyDescent="0.25">
      <c r="A17" s="139" t="s">
        <v>1281</v>
      </c>
      <c r="B17" s="142">
        <f>F9</f>
        <v>0</v>
      </c>
      <c r="C17" s="137"/>
      <c r="F17" s="377"/>
      <c r="N17" s="137" t="str">
        <f t="shared" si="0"/>
        <v xml:space="preserve">q - </v>
      </c>
      <c r="O17" s="137" t="s">
        <v>367</v>
      </c>
    </row>
    <row r="18" spans="1:16" ht="15.6" thickBot="1" x14ac:dyDescent="0.3">
      <c r="B18" s="193" t="s">
        <v>1295</v>
      </c>
      <c r="C18" s="194">
        <v>31</v>
      </c>
      <c r="N18" s="137" t="str">
        <f t="shared" si="0"/>
        <v xml:space="preserve">r - </v>
      </c>
      <c r="O18" s="137" t="s">
        <v>368</v>
      </c>
    </row>
    <row r="19" spans="1:16" x14ac:dyDescent="0.25">
      <c r="B19" s="193" t="s">
        <v>1283</v>
      </c>
      <c r="C19" s="142" t="str">
        <f>Spolu!C4</f>
        <v>36068764</v>
      </c>
      <c r="F19" s="145" t="s">
        <v>1279</v>
      </c>
      <c r="G19" s="207"/>
      <c r="H19" s="146"/>
      <c r="N19" s="137" t="str">
        <f t="shared" si="0"/>
        <v xml:space="preserve"> - </v>
      </c>
    </row>
    <row r="20" spans="1:16" x14ac:dyDescent="0.25">
      <c r="A20" s="139" t="s">
        <v>392</v>
      </c>
      <c r="B20" s="143">
        <f>F6</f>
        <v>0</v>
      </c>
      <c r="C20" s="137"/>
      <c r="F20" s="147"/>
      <c r="G20" s="286"/>
      <c r="H20" s="148"/>
    </row>
    <row r="21" spans="1:16" x14ac:dyDescent="0.25">
      <c r="B21" s="137"/>
      <c r="C21" s="137"/>
      <c r="F21" s="147" t="s">
        <v>1284</v>
      </c>
      <c r="G21" s="286">
        <v>421947749446</v>
      </c>
      <c r="H21" s="148"/>
      <c r="N21" s="137" t="str">
        <f>O21&amp;" - "&amp;P21</f>
        <v>026 01 - Šport pre všetkých, školský a univerzitný šport</v>
      </c>
      <c r="O21" s="137" t="s">
        <v>317</v>
      </c>
      <c r="P21" s="137" t="s">
        <v>318</v>
      </c>
    </row>
    <row r="22" spans="1:16" x14ac:dyDescent="0.25">
      <c r="A22" s="137"/>
      <c r="B22" s="137"/>
      <c r="F22" s="147" t="s">
        <v>1285</v>
      </c>
      <c r="G22" s="286">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6" t="s">
        <v>1286</v>
      </c>
      <c r="C24" s="376"/>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1296</v>
      </c>
    </row>
    <row r="28" spans="1:16" x14ac:dyDescent="0.25">
      <c r="N28" s="137" t="s">
        <v>1297</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1298</v>
      </c>
    </row>
    <row r="2" spans="1:2" ht="30" customHeight="1" x14ac:dyDescent="0.25">
      <c r="A2" s="378" t="s">
        <v>1299</v>
      </c>
      <c r="B2" s="378"/>
    </row>
    <row r="3" spans="1:2" x14ac:dyDescent="0.25">
      <c r="A3" s="61" t="s">
        <v>1300</v>
      </c>
      <c r="B3" s="61" t="s">
        <v>1301</v>
      </c>
    </row>
    <row r="4" spans="1:2" x14ac:dyDescent="0.25">
      <c r="A4" s="62" t="s">
        <v>1302</v>
      </c>
      <c r="B4" s="62" t="s">
        <v>1303</v>
      </c>
    </row>
    <row r="5" spans="1:2" x14ac:dyDescent="0.25">
      <c r="A5" s="62" t="s">
        <v>1304</v>
      </c>
      <c r="B5" s="62" t="s">
        <v>1305</v>
      </c>
    </row>
    <row r="6" spans="1:2" x14ac:dyDescent="0.25">
      <c r="A6" s="62" t="s">
        <v>1306</v>
      </c>
      <c r="B6" s="62" t="s">
        <v>1307</v>
      </c>
    </row>
    <row r="7" spans="1:2" x14ac:dyDescent="0.25">
      <c r="A7" s="62" t="s">
        <v>1308</v>
      </c>
      <c r="B7" s="62" t="s">
        <v>1309</v>
      </c>
    </row>
    <row r="8" spans="1:2" x14ac:dyDescent="0.25">
      <c r="A8" s="62" t="s">
        <v>1310</v>
      </c>
      <c r="B8" s="62" t="s">
        <v>1311</v>
      </c>
    </row>
    <row r="9" spans="1:2" x14ac:dyDescent="0.25">
      <c r="A9" s="62" t="s">
        <v>1312</v>
      </c>
      <c r="B9" s="62" t="s">
        <v>1313</v>
      </c>
    </row>
    <row r="10" spans="1:2" x14ac:dyDescent="0.25">
      <c r="A10" s="62" t="s">
        <v>1314</v>
      </c>
      <c r="B10" s="62" t="s">
        <v>1315</v>
      </c>
    </row>
    <row r="11" spans="1:2" x14ac:dyDescent="0.25">
      <c r="A11" s="62" t="s">
        <v>1316</v>
      </c>
      <c r="B11" s="62" t="s">
        <v>1317</v>
      </c>
    </row>
    <row r="12" spans="1:2" x14ac:dyDescent="0.25">
      <c r="A12" s="62" t="s">
        <v>1318</v>
      </c>
      <c r="B12" s="62" t="s">
        <v>1319</v>
      </c>
    </row>
    <row r="13" spans="1:2" x14ac:dyDescent="0.25">
      <c r="A13" s="62" t="s">
        <v>1320</v>
      </c>
      <c r="B13" s="62" t="s">
        <v>1321</v>
      </c>
    </row>
    <row r="14" spans="1:2" x14ac:dyDescent="0.25">
      <c r="A14" s="62" t="s">
        <v>1322</v>
      </c>
      <c r="B14" s="62" t="s">
        <v>1323</v>
      </c>
    </row>
    <row r="15" spans="1:2" x14ac:dyDescent="0.25">
      <c r="A15" s="62" t="s">
        <v>1324</v>
      </c>
      <c r="B15" s="62" t="s">
        <v>1325</v>
      </c>
    </row>
    <row r="16" spans="1:2" x14ac:dyDescent="0.25">
      <c r="A16" s="62" t="s">
        <v>1326</v>
      </c>
      <c r="B16" s="62" t="s">
        <v>1327</v>
      </c>
    </row>
    <row r="17" spans="1:2" x14ac:dyDescent="0.25">
      <c r="A17" s="62" t="s">
        <v>1328</v>
      </c>
      <c r="B17" s="62" t="s">
        <v>1329</v>
      </c>
    </row>
    <row r="18" spans="1:2" x14ac:dyDescent="0.25">
      <c r="A18" s="62" t="s">
        <v>1330</v>
      </c>
      <c r="B18" s="62" t="s">
        <v>1331</v>
      </c>
    </row>
    <row r="19" spans="1:2" x14ac:dyDescent="0.25">
      <c r="A19" s="62" t="s">
        <v>1332</v>
      </c>
      <c r="B19" s="62" t="s">
        <v>1333</v>
      </c>
    </row>
    <row r="20" spans="1:2" x14ac:dyDescent="0.25">
      <c r="A20" s="62" t="s">
        <v>1334</v>
      </c>
      <c r="B20" s="62" t="s">
        <v>1335</v>
      </c>
    </row>
    <row r="21" spans="1:2" x14ac:dyDescent="0.25">
      <c r="A21" s="62" t="s">
        <v>1336</v>
      </c>
      <c r="B21" s="62" t="s">
        <v>1337</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Jaroslava Adamcová</cp:lastModifiedBy>
  <cp:revision/>
  <cp:lastPrinted>2025-09-05T06:40:45Z</cp:lastPrinted>
  <dcterms:created xsi:type="dcterms:W3CDTF">2017-02-20T06:20:12Z</dcterms:created>
  <dcterms:modified xsi:type="dcterms:W3CDTF">2025-09-25T06:01:53Z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