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Dokumenty\SPF\ROZPOČET\2025 minedu zverejnenie\"/>
    </mc:Choice>
  </mc:AlternateContent>
  <xr:revisionPtr revIDLastSave="0" documentId="13_ncr:1_{0C6DFC6A-8D26-4521-A3BE-24A8FD2E0179}"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I12"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C51" i="4"/>
  <c r="F28" i="4"/>
  <c r="K80" i="9" s="1"/>
  <c r="H5" i="4"/>
  <c r="B57" i="9" s="1"/>
  <c r="I55" i="4"/>
  <c r="J54" i="4"/>
  <c r="H3" i="4"/>
  <c r="B55" i="9" s="1"/>
  <c r="A89" i="4"/>
  <c r="K89" i="4" s="1"/>
  <c r="H12" i="4"/>
  <c r="B64" i="9" s="1"/>
  <c r="I18" i="4"/>
  <c r="F41" i="4"/>
  <c r="K93" i="9" s="1"/>
  <c r="H64" i="4"/>
  <c r="B116" i="9" s="1"/>
  <c r="F91" i="4"/>
  <c r="K82" i="4"/>
  <c r="C14" i="6"/>
  <c r="C13" i="6"/>
  <c r="C10" i="6"/>
  <c r="K40" i="9"/>
  <c r="L41" i="9"/>
  <c r="L43" i="9"/>
  <c r="L46" i="9" s="1"/>
  <c r="K45" i="9"/>
  <c r="B43" i="9" s="1"/>
  <c r="M13" i="4"/>
  <c r="C11" i="6"/>
  <c r="M47" i="4" l="1"/>
  <c r="K12" i="4"/>
  <c r="J12" i="4" s="1"/>
  <c r="F64" i="9"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I59" i="9" l="1"/>
  <c r="G66" i="9"/>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<sst xmlns="http://schemas.openxmlformats.org/spreadsheetml/2006/main" count="6665" uniqueCount="3216">
  <si>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</si>
  <si>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</si>
  <si>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</si>
  <si>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</si>
  <si>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</si>
  <si>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</si>
  <si>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</si>
  <si>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</si>
  <si>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</si>
  <si>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</si>
  <si>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</si>
  <si>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</si>
  <si>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</si>
  <si>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</si>
  <si>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</si>
  <si>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</si>
  <si>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</si>
  <si>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</si>
  <si>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</si>
  <si>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</si>
  <si>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</si>
  <si>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</si>
  <si>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</si>
  <si>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</si>
  <si>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</si>
  <si>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</si>
  <si>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</si>
  <si>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</si>
  <si>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</si>
  <si>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</si>
  <si>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</si>
  <si>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</si>
  <si>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</si>
  <si>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</si>
  <si>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</si>
  <si>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</si>
  <si>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</si>
  <si>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</si>
  <si>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</si>
  <si>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</si>
  <si>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</si>
  <si>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</si>
  <si>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</si>
  <si>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</si>
  <si>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</si>
  <si>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</si>
  <si>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</si>
  <si>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</si>
  <si>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</si>
  <si>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</si>
  <si>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</si>
  <si>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</si>
  <si>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</si>
  <si>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</si>
  <si>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</si>
  <si>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</si>
  <si>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</si>
  <si>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</si>
  <si>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</si>
  <si>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</si>
  <si>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</si>
  <si>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</si>
  <si>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</si>
  <si>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</si>
  <si>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</si>
  <si>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</si>
  <si>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</si>
  <si>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</si>
  <si>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</si>
  <si>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</si>
  <si>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</si>
  <si>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</si>
  <si>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</si>
  <si>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</si>
  <si>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</si>
  <si>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</si>
  <si>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</si>
  <si>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</si>
  <si>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</si>
  <si>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</si>
  <si>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</si>
  <si>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</si>
  <si>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</si>
  <si>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</si>
  <si>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</si>
  <si>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</si>
  <si>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</si>
  <si>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</si>
  <si>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</si>
  <si>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</si>
  <si>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</si>
  <si>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</si>
  <si>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</si>
  <si>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</si>
  <si>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</si>
  <si>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</si>
  <si>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</si>
  <si>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</si>
  <si>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</si>
  <si>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</si>
  <si>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</si>
  <si>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</si>
  <si>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</si>
  <si>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</si>
  <si>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</si>
  <si>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</si>
  <si>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</si>
  <si>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</si>
  <si>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</si>
  <si>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</si>
  <si>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</si>
  <si>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</si>
  <si>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</si>
  <si>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</si>
  <si>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</si>
  <si>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</si>
  <si>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</si>
  <si>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</si>
  <si>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</si>
  <si>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</si>
  <si>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</si>
  <si>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</si>
  <si>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</si>
  <si>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</si>
  <si>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</si>
  <si>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</si>
  <si>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</si>
  <si>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</si>
  <si>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</si>
  <si>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</si>
  <si>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</si>
  <si>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</si>
  <si>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</si>
  <si>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</si>
  <si>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</si>
  <si>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</si>
  <si>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</si>
  <si>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</si>
  <si>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</si>
  <si>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</si>
  <si>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</si>
  <si>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</si>
  <si>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</si>
  <si>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</si>
  <si>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</si>
  <si>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</si>
  <si>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</si>
  <si>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</si>
  <si>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</si>
  <si>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</si>
  <si>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</si>
  <si>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</si>
  <si>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</si>
  <si>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</si>
  <si>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</si>
  <si>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</si>
  <si>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</si>
  <si>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</si>
  <si>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</si>
  <si>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</si>
  <si>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</si>
  <si>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</si>
  <si>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</si>
  <si>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</si>
  <si>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</si>
  <si>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</si>
  <si>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</si>
  <si>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</si>
  <si>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</si>
  <si>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</si>
  <si>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</si>
  <si>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</si>
  <si>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</si>
  <si>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</si>
  <si>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</si>
  <si>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</si>
  <si>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</si>
  <si>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</si>
  <si>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</si>
  <si>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</si>
  <si>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</si>
  <si>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</si>
  <si>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</si>
  <si>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</si>
  <si>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</si>
  <si>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</si>
  <si>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</si>
  <si>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</si>
  <si>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</si>
  <si>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</si>
  <si>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</si>
  <si>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</si>
  <si>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</si>
  <si>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</si>
  <si>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</si>
  <si>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</si>
  <si>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</si>
  <si>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</si>
  <si>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</si>
  <si>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</si>
  <si>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</si>
  <si>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</si>
  <si>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</si>
  <si>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</si>
  <si>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</si>
  <si>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</si>
  <si>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</si>
  <si>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</si>
  <si>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</si>
  <si>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</si>
  <si>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</si>
  <si>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</si>
  <si>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</si>
  <si>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</si>
  <si>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</si>
  <si>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</si>
  <si>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</si>
  <si>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</si>
  <si>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</si>
  <si>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</si>
  <si>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</si>
  <si>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</si>
  <si>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</si>
  <si>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</si>
  <si>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</si>
  <si>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</si>
  <si>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</si>
  <si>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</si>
  <si>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</si>
  <si>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</si>
  <si>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</si>
  <si>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</si>
  <si>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</si>
  <si>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</si>
  <si>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</si>
  <si>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</si>
  <si>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</si>
  <si>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</si>
  <si>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</si>
  <si>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</si>
  <si>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</si>
  <si>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</si>
  <si>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</si>
  <si>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</si>
  <si>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</si>
  <si>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</si>
  <si>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</si>
  <si>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</si>
  <si>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</si>
  <si>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</si>
  <si>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</si>
  <si>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</si>
  <si>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</si>
  <si>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</si>
  <si>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</si>
  <si>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</si>
  <si>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</si>
  <si>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</si>
  <si>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</si>
  <si>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</si>
  <si>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</si>
  <si>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</si>
  <si>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</si>
  <si>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</si>
  <si>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</si>
  <si>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</si>
  <si>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</si>
  <si>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</si>
  <si>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</si>
  <si>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</si>
  <si>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</si>
  <si>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</si>
  <si>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</si>
  <si>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</si>
  <si>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</si>
  <si>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</si>
  <si>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</si>
  <si>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</si>
  <si>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</si>
  <si>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</si>
  <si>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</si>
  <si>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</si>
  <si>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</si>
  <si>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</si>
  <si>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</si>
  <si>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</si>
  <si>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</si>
  <si>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</si>
  <si>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</si>
  <si>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</si>
  <si>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</si>
  <si>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</si>
  <si>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</si>
  <si>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</si>
  <si>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</si>
  <si>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</si>
  <si>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</si>
  <si>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</si>
  <si>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</si>
  <si>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</si>
  <si>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</si>
  <si>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</si>
  <si>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</si>
  <si>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</si>
  <si>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</si>
  <si>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</si>
  <si>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</si>
  <si>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</si>
  <si>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</si>
  <si>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</si>
  <si>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</si>
  <si>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</si>
  <si>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</si>
  <si>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</si>
  <si>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</si>
  <si>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</si>
  <si>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</si>
  <si>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</si>
  <si>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</si>
  <si>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</si>
  <si>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</si>
  <si>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</si>
  <si>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</si>
  <si>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</si>
  <si>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</si>
  <si>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</si>
  <si>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</si>
  <si>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</si>
  <si>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</si>
  <si>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</si>
  <si>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</si>
  <si>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</si>
  <si>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</si>
  <si>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</si>
  <si>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</si>
  <si>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</si>
  <si>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</si>
  <si>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</si>
  <si>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</si>
  <si>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</si>
  <si>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</si>
  <si>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</si>
  <si>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</si>
  <si>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</si>
  <si>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</si>
  <si>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</si>
  <si>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</si>
  <si>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</si>
  <si>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</si>
  <si>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</si>
  <si>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</si>
  <si>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</si>
  <si>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</si>
  <si>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</si>
  <si>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</si>
  <si>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</si>
  <si>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</si>
  <si>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</si>
  <si>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</si>
  <si>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</si>
  <si>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</si>
  <si>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</si>
  <si>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</si>
  <si>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</si>
  <si>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</si>
  <si>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</si>
  <si>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</si>
  <si>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</si>
  <si>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</si>
  <si>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</si>
  <si>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</si>
  <si>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</si>
  <si>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</si>
  <si>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</si>
  <si>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</si>
  <si>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</si>
  <si>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</si>
  <si>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</si>
  <si>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</si>
  <si>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</si>
  <si>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</si>
  <si>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</si>
  <si>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</si>
  <si>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</si>
  <si>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</si>
  <si>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</si>
  <si>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</si>
  <si>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</si>
  <si>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</si>
  <si>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</si>
  <si>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</si>
  <si>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</si>
  <si>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</si>
  <si>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</si>
  <si>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</si>
  <si>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</si>
  <si>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</si>
  <si>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</si>
  <si>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</si>
  <si>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</si>
  <si>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</si>
  <si>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</si>
  <si>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</si>
  <si>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</si>
  <si>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</si>
  <si>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</si>
  <si>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</si>
  <si>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</si>
  <si>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</si>
  <si>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</si>
  <si>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</si>
  <si>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</si>
  <si>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</si>
  <si>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</si>
  <si>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</si>
  <si>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</si>
  <si>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</si>
  <si>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</si>
  <si>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</si>
  <si>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</si>
  <si>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</si>
  <si>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</si>
  <si>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</si>
  <si>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</si>
  <si>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</si>
  <si>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</si>
  <si>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</si>
  <si>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</si>
  <si>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</si>
  <si>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</si>
  <si>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</si>
  <si>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</si>
  <si>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</si>
  <si>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</si>
  <si>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</si>
  <si>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</si>
  <si>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</si>
  <si>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</si>
  <si>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</si>
  <si>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</si>
  <si>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</si>
  <si>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</si>
  <si>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</si>
  <si>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</si>
  <si>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</si>
  <si>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</si>
  <si>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</si>
  <si>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</si>
  <si>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</si>
  <si>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</si>
  <si>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</si>
  <si>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</si>
  <si>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</si>
  <si>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</si>
  <si>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</si>
  <si>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</si>
  <si>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</si>
  <si>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</si>
  <si>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</si>
  <si>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</si>
  <si>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</si>
  <si>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</si>
  <si>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</si>
  <si>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</si>
  <si>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</si>
  <si>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</si>
  <si>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</si>
  <si>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</si>
  <si>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</si>
  <si>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</si>
  <si>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</si>
  <si>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</si>
  <si>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</si>
  <si>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</si>
  <si>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</si>
  <si>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</si>
  <si>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</si>
  <si>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</si>
  <si>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</si>
  <si>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</si>
  <si>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</si>
  <si>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</si>
  <si>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</si>
  <si>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</si>
  <si>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</si>
  <si>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</si>
  <si>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</si>
  <si>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</si>
  <si>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</si>
  <si>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</si>
  <si>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</si>
  <si>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</si>
  <si>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</si>
  <si>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</si>
  <si>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</si>
  <si>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</si>
  <si>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</si>
  <si>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</si>
  <si>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</si>
  <si>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</si>
  <si>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</si>
  <si>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</si>
  <si>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</si>
  <si>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</si>
  <si>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</si>
  <si>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</si>
  <si>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</si>
  <si>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</si>
  <si>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</si>
  <si>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</si>
  <si>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</si>
  <si>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</si>
  <si>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</si>
  <si>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</si>
  <si>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</si>
  <si>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</si>
  <si>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</si>
  <si>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</si>
  <si>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</si>
  <si>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</si>
  <si>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</si>
  <si>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</si>
  <si>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</si>
  <si>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</si>
  <si>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</si>
  <si>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</si>
  <si>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</si>
  <si>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</si>
  <si>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</si>
  <si>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</si>
  <si>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</si>
  <si>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</si>
  <si>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</si>
  <si>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</si>
  <si>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</si>
  <si>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</si>
  <si>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</si>
  <si>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</si>
  <si>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</si>
  <si>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</si>
  <si>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</si>
  <si>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</si>
  <si>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</si>
  <si>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</si>
  <si>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</si>
  <si>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</si>
  <si>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</si>
  <si>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</si>
  <si>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</si>
  <si>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</si>
  <si>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</si>
  <si>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</si>
  <si>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</si>
  <si>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</si>
  <si>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</si>
  <si>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</si>
  <si>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</si>
  <si>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</si>
  <si>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</si>
  <si>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</si>
  <si>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</si>
  <si>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</si>
  <si>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</si>
  <si>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</si>
  <si>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</si>
  <si>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</si>
  <si>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</si>
  <si>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</si>
  <si>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</si>
  <si>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</si>
  <si>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</si>
  <si>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</si>
  <si>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</si>
  <si>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</si>
  <si>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</si>
  <si>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</si>
  <si>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</si>
  <si>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</si>
  <si>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</si>
  <si>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</si>
  <si>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</si>
  <si>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</si>
  <si>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</si>
  <si>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</si>
  <si>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</si>
  <si>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</si>
  <si>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</si>
  <si>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</si>
  <si>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</si>
  <si>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</si>
  <si>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</si>
  <si>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</si>
  <si>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</si>
  <si>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</si>
  <si>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</si>
  <si>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</si>
  <si>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</si>
  <si>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</si>
  <si>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</si>
  <si>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</si>
  <si>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</si>
  <si>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</si>
  <si>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</si>
  <si>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</si>
  <si>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</si>
  <si>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</si>
  <si>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</si>
  <si>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</si>
  <si>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</si>
  <si>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</si>
  <si>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</si>
  <si>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</si>
  <si>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</si>
  <si>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</si>
  <si>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</si>
  <si>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</si>
  <si>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</si>
  <si>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</si>
  <si>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</si>
  <si>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</si>
  <si>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</si>
  <si>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</si>
  <si>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</si>
  <si>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</si>
  <si>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</si>
  <si>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</si>
  <si>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</si>
  <si>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</si>
  <si>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</si>
  <si>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</si>
  <si>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</si>
  <si>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</si>
  <si>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</si>
  <si>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</si>
  <si>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</si>
  <si>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</si>
  <si>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</si>
  <si>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</si>
  <si>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</si>
  <si>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</si>
  <si>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</si>
  <si>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</si>
  <si>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</si>
  <si>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</si>
  <si>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</si>
  <si>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</si>
  <si>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</si>
  <si>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</si>
  <si>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</si>
  <si>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</si>
  <si>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</si>
  <si>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</si>
  <si>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</si>
  <si>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</si>
  <si>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</si>
  <si>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</si>
  <si>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</si>
  <si>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</si>
  <si>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</si>
  <si>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</si>
  <si>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</si>
  <si>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</si>
  <si>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</si>
  <si>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</si>
  <si>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</si>
  <si>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</si>
  <si>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</si>
  <si>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</si>
  <si>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</si>
  <si>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</si>
  <si>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</si>
  <si>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</si>
  <si>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</si>
  <si>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</si>
  <si>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</si>
  <si>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</si>
  <si>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</si>
  <si>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</si>
  <si>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</si>
  <si>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</si>
  <si>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</si>
  <si>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</si>
  <si>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</si>
  <si>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</si>
  <si>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</si>
  <si>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</si>
  <si>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</si>
  <si>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</si>
  <si>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</si>
  <si>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</si>
  <si>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</si>
  <si>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</si>
  <si>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</si>
  <si>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</si>
  <si>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</si>
  <si>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</si>
  <si>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</si>
  <si>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</si>
  <si>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</si>
  <si>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</si>
  <si>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</si>
  <si>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</si>
  <si>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</si>
  <si>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</si>
  <si>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</si>
  <si>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</si>
  <si>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</si>
  <si>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</si>
  <si>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</si>
  <si>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</si>
  <si>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</si>
  <si>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</si>
  <si>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</si>
  <si>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</si>
  <si>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</si>
  <si>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</si>
  <si>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</si>
  <si>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</si>
  <si>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</si>
  <si>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</si>
  <si>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</si>
  <si>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</si>
  <si>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</si>
  <si>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</si>
  <si>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</si>
  <si>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</si>
  <si>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</si>
  <si>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</si>
  <si>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</si>
  <si>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</si>
  <si>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</si>
  <si>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</si>
  <si>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</si>
  <si>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</si>
  <si>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</si>
  <si>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</si>
  <si>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</si>
  <si>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</si>
  <si>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</si>
  <si>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</si>
  <si>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</si>
  <si>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</si>
  <si>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</si>
  <si>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</si>
  <si>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</si>
  <si>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</si>
  <si>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</si>
  <si>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</si>
  <si>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</si>
  <si>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</si>
  <si>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</si>
  <si>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</si>
  <si>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</si>
  <si>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</si>
  <si>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</si>
  <si>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</si>
  <si>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</si>
  <si>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</si>
  <si>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</si>
  <si>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</si>
  <si>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</si>
  <si>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</si>
  <si>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</si>
  <si>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</si>
  <si>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</si>
  <si>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</si>
  <si>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</si>
  <si>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</si>
  <si>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</si>
  <si>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</si>
  <si>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</si>
  <si>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</si>
  <si>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</si>
  <si>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</si>
  <si>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</si>
  <si>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</si>
  <si>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</si>
  <si>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</si>
  <si>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</si>
  <si>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</si>
  <si>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</si>
  <si>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</si>
  <si>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</si>
  <si>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</si>
  <si>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</si>
  <si>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</si>
  <si>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</si>
  <si>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</si>
  <si>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</si>
  <si>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</si>
  <si>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</si>
  <si>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</si>
  <si>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</si>
  <si>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</si>
  <si>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</si>
  <si>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</si>
  <si>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</si>
  <si>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</si>
  <si>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</si>
  <si>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</si>
  <si>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</si>
  <si>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</si>
  <si>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</si>
  <si>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</si>
  <si>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</si>
  <si>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</si>
  <si>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</si>
  <si>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</si>
  <si>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</si>
  <si>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</si>
  <si>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</si>
  <si>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</si>
  <si>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</si>
  <si>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</si>
  <si>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</si>
  <si>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</si>
  <si>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</si>
  <si>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</si>
  <si>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</si>
  <si>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</si>
  <si>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</si>
  <si>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</si>
  <si>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</si>
  <si>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</si>
  <si>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</si>
  <si>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</si>
  <si>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</si>
  <si>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</si>
  <si>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</si>
  <si>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</si>
  <si>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</si>
  <si>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</si>
  <si>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</si>
  <si>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</si>
  <si>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</si>
  <si>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</si>
  <si>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</si>
  <si>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</si>
  <si>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</si>
  <si>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</si>
  <si>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</si>
  <si>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</si>
  <si>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</si>
  <si>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</si>
  <si>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</si>
  <si>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</si>
  <si>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</si>
  <si>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</si>
  <si>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</si>
  <si>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</si>
  <si>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</si>
  <si>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</si>
  <si>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</si>
  <si>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</si>
  <si>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</si>
  <si>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</si>
  <si>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</si>
  <si>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</si>
  <si>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</si>
  <si>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</si>
  <si>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</si>
  <si>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</si>
  <si>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</si>
  <si>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</si>
  <si>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</si>
  <si>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</si>
  <si>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</si>
  <si>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</si>
  <si>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</si>
  <si>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</si>
  <si>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</si>
  <si>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</si>
  <si>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</si>
  <si>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</si>
  <si>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</si>
  <si>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</si>
  <si>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</si>
  <si>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</si>
  <si>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</si>
  <si>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</si>
  <si>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</si>
  <si>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</si>
  <si>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</si>
  <si>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</si>
  <si>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</si>
  <si>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</si>
  <si>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</si>
  <si>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</si>
  <si>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</si>
  <si>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</si>
  <si>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</si>
  <si>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</si>
  <si>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</si>
  <si>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</si>
  <si>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</si>
  <si>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</si>
  <si>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</si>
  <si>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</si>
  <si>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</si>
  <si>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</si>
  <si>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</si>
  <si>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</si>
  <si>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</si>
  <si>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</si>
  <si>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</si>
  <si>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</si>
  <si>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</si>
  <si>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</si>
  <si>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</si>
  <si>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</si>
  <si>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</si>
  <si>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</si>
  <si>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</si>
  <si>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</si>
  <si>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</si>
  <si>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</si>
  <si>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</si>
  <si>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</si>
  <si>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</si>
  <si>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</si>
  <si>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</si>
  <si>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</si>
  <si>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</si>
  <si>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</si>
  <si>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</si>
  <si>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</si>
  <si>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</si>
  <si>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</si>
  <si>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</si>
  <si>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</si>
  <si>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</si>
  <si>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</si>
  <si>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</si>
  <si>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</si>
  <si>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</si>
  <si>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</si>
  <si>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</si>
  <si>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</si>
  <si>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</si>
  <si>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</si>
  <si>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</si>
  <si>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</si>
  <si>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</si>
  <si>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</si>
  <si>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</si>
  <si>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</si>
  <si>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</si>
  <si>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</si>
  <si>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</si>
  <si>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</si>
  <si>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</si>
  <si>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</si>
  <si>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</si>
  <si>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</si>
  <si>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</si>
  <si>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</si>
  <si>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</si>
  <si>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</si>
  <si>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</si>
  <si>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</si>
  <si>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</si>
  <si>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</si>
  <si>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</si>
  <si>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</si>
  <si>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</si>
  <si>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</si>
  <si>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</si>
  <si>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</si>
  <si>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</si>
  <si>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</si>
  <si>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</si>
  <si>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</si>
  <si>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</si>
  <si>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</si>
  <si>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</si>
  <si>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</si>
  <si>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</si>
  <si>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</si>
  <si>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</si>
  <si>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</si>
  <si>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</si>
  <si>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</si>
  <si>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</si>
  <si>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</si>
  <si>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</si>
  <si>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</si>
  <si>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</si>
  <si>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</si>
  <si>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</si>
  <si>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</si>
  <si>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</si>
  <si>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</si>
  <si>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</si>
  <si>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</si>
  <si>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</si>
  <si>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</si>
  <si>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</si>
  <si>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</si>
  <si>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</si>
  <si>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</si>
  <si>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</si>
  <si>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</si>
  <si>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</si>
  <si>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</si>
  <si>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</si>
  <si>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</si>
  <si>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</si>
  <si>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</si>
  <si>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</si>
  <si>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</si>
  <si>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</si>
  <si>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</si>
  <si>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</si>
  <si>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</si>
  <si>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</si>
  <si>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</si>
  <si>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</si>
  <si>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</si>
  <si>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</si>
  <si>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</si>
  <si>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</si>
  <si>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</si>
  <si>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</si>
  <si>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</si>
  <si>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</si>
  <si>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</si>
  <si>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</si>
  <si>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</si>
  <si>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</si>
  <si>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</si>
  <si>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</si>
  <si>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</si>
  <si>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</si>
  <si>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</si>
  <si>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</si>
  <si>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</si>
  <si>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</si>
  <si>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</si>
  <si>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</si>
  <si>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</si>
  <si>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</si>
  <si>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</si>
  <si>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</si>
  <si>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</si>
  <si>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</si>
  <si>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</si>
  <si>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</si>
  <si>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</si>
  <si>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</si>
  <si>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</si>
  <si>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</si>
  <si>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</si>
  <si>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</si>
  <si>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</si>
  <si>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</si>
  <si>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</si>
  <si>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</si>
  <si>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</si>
  <si>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</si>
  <si>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</si>
  <si>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</si>
  <si>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</si>
  <si>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</si>
  <si>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</si>
  <si>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</si>
  <si>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</si>
  <si>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</si>
  <si>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</si>
  <si>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</si>
  <si>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</si>
  <si>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</si>
  <si>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</si>
  <si>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</si>
  <si>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</si>
  <si>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</si>
  <si>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</si>
  <si>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</si>
  <si>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</si>
  <si>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</si>
  <si>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</si>
  <si>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</si>
  <si>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</si>
  <si>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</si>
  <si>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</si>
  <si>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</si>
  <si>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</si>
  <si>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</si>
  <si>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</si>
  <si>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</si>
  <si>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</si>
  <si>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</si>
  <si>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</si>
  <si>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</si>
  <si>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</si>
  <si>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</si>
  <si>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</si>
  <si>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</si>
  <si>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</si>
  <si>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</si>
  <si>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</si>
  <si>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</si>
  <si>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</si>
  <si>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</si>
  <si>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</si>
  <si>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</si>
  <si>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</si>
  <si>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</si>
  <si>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</si>
  <si>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</si>
  <si>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</si>
  <si>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</si>
  <si>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</si>
  <si>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</si>
  <si>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</si>
  <si>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</si>
  <si>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</si>
  <si>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</si>
  <si>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</si>
  <si>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</si>
  <si>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</si>
  <si>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</si>
  <si>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</si>
  <si>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</si>
  <si>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</si>
  <si>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</si>
  <si>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</si>
  <si>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</si>
  <si>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</si>
  <si>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</si>
  <si>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</si>
  <si>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</si>
  <si>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</si>
  <si>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</si>
  <si>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</si>
  <si>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</si>
  <si>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</si>
  <si>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</si>
  <si>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</si>
  <si>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</si>
  <si>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</si>
  <si>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</si>
  <si>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</si>
  <si>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</si>
  <si>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</si>
  <si>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</si>
  <si>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</si>
  <si>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</si>
  <si>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</si>
  <si>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</si>
  <si>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</si>
  <si>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</si>
  <si>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</si>
  <si>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</si>
  <si>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</si>
  <si>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</si>
  <si>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</si>
  <si>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</si>
  <si>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</si>
  <si>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</si>
  <si>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</si>
  <si>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</si>
  <si>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</si>
  <si>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</si>
  <si>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</si>
  <si>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</si>
  <si>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</si>
  <si>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</si>
  <si>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</si>
  <si>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</si>
  <si>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</si>
  <si>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</si>
  <si>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</si>
  <si>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</si>
  <si>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</si>
  <si>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</si>
  <si>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</si>
  <si>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</si>
  <si>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</si>
  <si>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</si>
  <si>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</si>
  <si>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</si>
  <si>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</si>
  <si>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</si>
  <si>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</si>
  <si>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</si>
  <si>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</si>
  <si>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</si>
  <si>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</si>
  <si>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</si>
  <si>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</si>
  <si>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</si>
  <si>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</si>
  <si>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</si>
  <si>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</si>
  <si>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</si>
  <si>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</si>
  <si>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</si>
  <si>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</si>
  <si>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</si>
  <si>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</si>
  <si>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</si>
  <si>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</si>
  <si>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</si>
  <si>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</si>
  <si>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</si>
  <si>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</si>
  <si>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</si>
  <si>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</si>
  <si>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</si>
  <si>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</si>
  <si>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</si>
  <si>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</si>
  <si>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</si>
  <si>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</si>
  <si>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</si>
  <si>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</si>
  <si>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</si>
  <si>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</si>
  <si>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</si>
  <si>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</si>
  <si>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</si>
  <si>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</si>
  <si>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</si>
  <si>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</si>
  <si>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</si>
  <si>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</si>
  <si>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</si>
  <si>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</si>
  <si>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</si>
  <si>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</si>
  <si>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</si>
  <si>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</si>
  <si>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</si>
  <si>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</si>
  <si>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</si>
  <si>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</si>
  <si>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</si>
  <si>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</si>
  <si>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</si>
  <si>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</si>
  <si>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</si>
  <si>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</si>
  <si>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</si>
  <si>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</si>
  <si>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</si>
  <si>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</si>
  <si>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</si>
  <si>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</si>
  <si>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</si>
  <si>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</si>
  <si>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</si>
  <si>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</si>
  <si>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</si>
  <si>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</si>
  <si>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</si>
  <si>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</si>
  <si>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</si>
  <si>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</si>
  <si>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</si>
  <si>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</si>
  <si>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</si>
  <si>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</si>
  <si>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</si>
  <si>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</si>
  <si>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</si>
  <si>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</si>
  <si>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</si>
  <si>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</si>
  <si>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</si>
  <si>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</si>
  <si>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</si>
  <si>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</si>
  <si>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</si>
  <si>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</si>
  <si>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</si>
  <si>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</si>
  <si>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</si>
  <si>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</si>
  <si>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</si>
  <si>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</si>
  <si>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</si>
  <si>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</si>
  <si>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</si>
  <si>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</si>
  <si>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</si>
  <si>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</si>
  <si>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</si>
  <si>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</si>
  <si>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</si>
  <si>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</si>
  <si>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</si>
  <si>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</si>
  <si>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</si>
  <si>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</si>
  <si>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</si>
  <si>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</si>
  <si>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</si>
  <si>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</si>
  <si>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</si>
  <si>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</si>
  <si>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</si>
  <si>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</si>
  <si>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</si>
  <si>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</si>
  <si>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</si>
  <si>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</si>
  <si>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</si>
  <si>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</si>
  <si>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</si>
  <si>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</si>
  <si>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</si>
  <si>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</si>
  <si>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</si>
  <si>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</si>
  <si>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</si>
  <si>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</si>
  <si>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</si>
  <si>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</si>
  <si>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</si>
  <si>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</si>
  <si>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</si>
  <si>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</si>
  <si>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</si>
  <si>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</si>
  <si>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</si>
  <si>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</si>
  <si>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</si>
  <si>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</si>
  <si>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</si>
  <si>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</si>
  <si>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</si>
  <si>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</si>
  <si>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</si>
  <si>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</si>
  <si>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</si>
  <si>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</si>
  <si>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</si>
  <si>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</si>
  <si>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</si>
  <si>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</si>
  <si>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</si>
  <si>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</si>
  <si>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</si>
  <si>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</si>
  <si>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</si>
  <si>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</si>
  <si>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</si>
  <si>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</si>
  <si>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</si>
  <si>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</si>
  <si>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</si>
  <si>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</si>
  <si>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</si>
  <si>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</si>
  <si>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</si>
  <si>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</si>
  <si>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</si>
  <si>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</si>
  <si>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</si>
  <si>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</si>
  <si>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</si>
  <si>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</si>
  <si>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</si>
  <si>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</si>
  <si>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</si>
  <si>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</si>
  <si>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</si>
  <si>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</si>
  <si>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</si>
  <si>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</si>
  <si>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</si>
  <si>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</si>
  <si>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</si>
  <si>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</si>
  <si>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</si>
  <si>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</si>
  <si>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</si>
  <si>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</si>
  <si>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</si>
  <si>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</si>
  <si>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</si>
  <si>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</si>
  <si>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</si>
  <si>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</si>
  <si>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</si>
  <si>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</si>
  <si>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</si>
  <si>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</si>
  <si>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</si>
  <si>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</si>
  <si>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</si>
  <si>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</si>
  <si>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</si>
  <si>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</si>
  <si>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</si>
  <si>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</si>
  <si>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</si>
  <si>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</si>
  <si>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</si>
  <si>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</si>
  <si>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</si>
  <si>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</si>
  <si>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</si>
  <si>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</si>
  <si>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</si>
  <si>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</si>
  <si>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</si>
  <si>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</si>
  <si>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</si>
  <si>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</si>
  <si>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</si>
  <si>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</si>
  <si>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</si>
  <si>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</si>
  <si>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</si>
  <si>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</si>
  <si>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</si>
  <si>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</si>
  <si>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</si>
  <si>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</si>
  <si>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</si>
  <si>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</si>
  <si>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</si>
  <si>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</si>
  <si>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</si>
  <si>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</si>
  <si>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</si>
  <si>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</si>
  <si>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</si>
  <si>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</si>
  <si>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</si>
  <si>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</si>
  <si>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</si>
  <si>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</si>
  <si>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</si>
  <si>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</si>
  <si>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</si>
  <si>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</si>
  <si>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</si>
  <si>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</si>
  <si>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</si>
  <si>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</si>
  <si>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</si>
  <si>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</si>
  <si>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</si>
  <si>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</si>
  <si>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</si>
  <si>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</si>
  <si>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</si>
  <si>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</si>
  <si>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</si>
  <si>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</si>
  <si>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</si>
  <si>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</si>
  <si>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</si>
  <si>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</si>
  <si>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</si>
  <si>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</si>
  <si>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</si>
  <si>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</si>
  <si>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</si>
  <si>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</si>
  <si>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</si>
  <si>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</si>
  <si>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</si>
  <si>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</si>
  <si>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</si>
  <si>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</si>
  <si>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</si>
  <si>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</si>
  <si>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</si>
  <si>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</si>
  <si>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</si>
  <si>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</si>
  <si>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</si>
  <si>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</si>
  <si>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</si>
  <si>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</si>
  <si>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</si>
  <si>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</si>
  <si>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</si>
  <si>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</si>
  <si>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</si>
  <si>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</si>
  <si>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</si>
  <si>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</si>
  <si>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</si>
  <si>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</si>
  <si>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</si>
  <si>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</si>
  <si>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</si>
  <si>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</si>
  <si>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</si>
  <si>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</si>
  <si>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</si>
  <si>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</si>
  <si>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</si>
  <si>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</si>
  <si>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</si>
  <si>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</si>
  <si>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</si>
  <si>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</si>
  <si>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</si>
  <si>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</si>
  <si>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</si>
  <si>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</si>
  <si>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</si>
  <si>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</si>
  <si>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</si>
  <si>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</si>
  <si>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</si>
  <si>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</si>
  <si>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</si>
  <si>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</si>
  <si>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</si>
  <si>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</si>
  <si>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</si>
  <si>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</si>
  <si>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</si>
  <si>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</si>
  <si>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</si>
  <si>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</si>
  <si>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</si>
  <si>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</si>
  <si>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</si>
  <si>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</si>
  <si>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</si>
  <si>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</si>
  <si>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</si>
  <si>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</si>
  <si>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</si>
  <si>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</si>
  <si>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</si>
  <si>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</si>
  <si>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</si>
  <si>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</si>
  <si>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</si>
  <si>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</si>
  <si>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</si>
  <si>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</si>
  <si>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</si>
  <si>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</si>
  <si>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</si>
  <si>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</si>
  <si>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</si>
  <si>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</si>
  <si>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</si>
  <si>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</si>
  <si>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</si>
  <si>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</si>
  <si>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</si>
  <si>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</si>
  <si>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</si>
  <si>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</si>
  <si>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</si>
  <si>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</si>
  <si>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</si>
  <si>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</si>
  <si>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</si>
  <si>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</si>
  <si>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</si>
  <si>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</si>
  <si>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</si>
  <si>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</si>
  <si>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</si>
  <si>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</si>
  <si>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</si>
  <si>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</si>
  <si>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</si>
  <si>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</si>
  <si>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</si>
  <si>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</si>
  <si>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</si>
  <si>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</si>
  <si>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</si>
  <si>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</si>
  <si>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</si>
  <si>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</si>
  <si>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</si>
  <si>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</si>
  <si>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</si>
  <si>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</si>
  <si>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</si>
  <si>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</si>
  <si>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</si>
  <si>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</si>
  <si>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</si>
  <si>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</si>
  <si>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</si>
  <si>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</si>
  <si>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</si>
  <si>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</si>
  <si>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</si>
  <si>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</si>
  <si>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</si>
  <si>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</si>
  <si>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</si>
  <si>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</si>
  <si>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</si>
  <si>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</si>
  <si>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</si>
  <si>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</si>
  <si>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</si>
  <si>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</si>
  <si>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</si>
  <si>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</si>
  <si>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</si>
  <si>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</si>
  <si>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</si>
  <si>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</si>
  <si>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</si>
  <si>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</si>
  <si>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</si>
  <si>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</si>
  <si>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</si>
  <si>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</si>
  <si>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</si>
  <si>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</si>
  <si>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</si>
  <si>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</si>
  <si>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</si>
  <si>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</si>
  <si>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</si>
  <si>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</si>
  <si>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</si>
  <si>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</si>
  <si>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</si>
  <si>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</si>
  <si>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</si>
  <si>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</si>
  <si>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</si>
  <si>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</si>
  <si>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</si>
  <si>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</si>
  <si>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</si>
  <si>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</si>
  <si>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</si>
  <si>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</si>
  <si>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</si>
  <si>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</si>
  <si>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</si>
  <si>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</si>
  <si>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</si>
  <si>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</si>
  <si>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</si>
  <si>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</si>
  <si>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</si>
  <si>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</si>
  <si>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</si>
  <si>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</si>
  <si>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</si>
  <si>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</si>
  <si>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</si>
  <si>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</si>
  <si>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</si>
  <si>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</si>
  <si>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</si>
  <si>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</si>
  <si>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</si>
  <si>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</si>
  <si>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</si>
  <si>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</si>
  <si>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</si>
  <si>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</si>
  <si>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</si>
  <si>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</si>
  <si>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</si>
  <si>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</si>
  <si>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</si>
  <si>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</si>
  <si>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</si>
  <si>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</si>
  <si>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</si>
  <si>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</si>
  <si>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</si>
  <si>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</si>
  <si>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</si>
  <si>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</si>
  <si>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</si>
  <si>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</si>
  <si>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</si>
  <si>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</si>
  <si>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</si>
  <si>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</si>
  <si>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</si>
  <si>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</si>
  <si>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</si>
  <si>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</si>
  <si>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</si>
  <si>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</si>
  <si>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</si>
  <si>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</si>
  <si>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</si>
  <si>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</si>
  <si>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</si>
  <si>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</si>
  <si>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</si>
  <si>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</si>
  <si>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</si>
  <si>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</si>
  <si>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</si>
  <si>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</si>
  <si>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</si>
  <si>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</si>
  <si>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</si>
  <si>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</si>
  <si>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</si>
  <si>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</si>
  <si>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</si>
  <si>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</si>
  <si>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</si>
  <si>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</si>
  <si>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</si>
  <si>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</si>
  <si>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</si>
  <si>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</si>
  <si>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</si>
  <si>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</si>
  <si>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</si>
  <si>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</si>
  <si>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</si>
  <si>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</si>
  <si>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</si>
  <si>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</si>
  <si>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</si>
  <si>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</si>
  <si>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</si>
  <si>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</si>
  <si>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</si>
  <si>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</si>
  <si>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</si>
  <si>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</si>
  <si>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</si>
  <si>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</si>
  <si>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</si>
  <si>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</si>
  <si>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</si>
  <si>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</si>
  <si>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</si>
  <si>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</si>
  <si>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</si>
  <si>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</si>
  <si>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</si>
  <si>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</si>
  <si>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</si>
  <si>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</si>
  <si>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</si>
  <si>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</si>
  <si>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</si>
  <si>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</si>
  <si>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</si>
  <si>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</si>
  <si>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</si>
  <si>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</si>
  <si>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</si>
  <si>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</si>
  <si>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</si>
  <si>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</si>
  <si>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</si>
  <si>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</si>
  <si>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</si>
  <si>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</si>
  <si>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</si>
  <si>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</si>
  <si>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</si>
  <si>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</si>
  <si>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</si>
  <si>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</si>
  <si>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</si>
  <si>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</si>
  <si>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</si>
  <si>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</si>
  <si>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</si>
  <si>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</si>
  <si>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</si>
  <si>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</si>
  <si>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</si>
  <si>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</si>
  <si>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</si>
  <si>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</si>
  <si>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</si>
  <si>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</si>
  <si>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</si>
  <si>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</si>
  <si>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</si>
  <si>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</si>
  <si>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</si>
  <si>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</si>
  <si>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</si>
  <si>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</si>
  <si>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</si>
  <si>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</si>
  <si>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</si>
  <si>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</si>
  <si>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</si>
  <si>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</si>
  <si>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</si>
  <si>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</si>
  <si>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</si>
  <si>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</si>
  <si>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</si>
  <si>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</si>
  <si>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</si>
  <si>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</si>
  <si>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</si>
  <si>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</si>
  <si>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</si>
  <si>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</si>
  <si>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</si>
  <si>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</si>
  <si>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</si>
  <si>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</si>
  <si>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</si>
  <si>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</si>
  <si>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</si>
  <si>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</si>
  <si>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</si>
  <si>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</si>
  <si>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</si>
  <si>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</si>
  <si>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</si>
  <si>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</si>
  <si>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</si>
  <si>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</si>
  <si>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</si>
  <si>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</si>
  <si>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</si>
  <si>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</si>
  <si>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</si>
  <si>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</si>
  <si>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</si>
  <si>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</si>
  <si>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</si>
  <si>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</si>
  <si>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</si>
  <si>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</si>
  <si>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</si>
  <si>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</si>
  <si>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</si>
  <si>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</si>
  <si>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</si>
  <si>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</si>
  <si>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</si>
  <si>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</si>
  <si>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</si>
  <si>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</si>
  <si>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</si>
  <si>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</si>
  <si>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</si>
  <si>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</si>
  <si>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</si>
  <si>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</si>
  <si>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</si>
  <si>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</si>
  <si>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</si>
  <si>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</si>
  <si>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</si>
  <si>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</si>
  <si>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</si>
  <si>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</si>
  <si>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</si>
  <si>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</si>
  <si>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</si>
  <si>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</si>
  <si>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</si>
  <si>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</si>
  <si>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</si>
  <si>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</si>
  <si>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</si>
  <si>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</si>
  <si>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</si>
  <si>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</si>
  <si>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</si>
  <si>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</si>
  <si>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</si>
  <si>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</si>
  <si>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</si>
  <si>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</si>
  <si>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</si>
  <si>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</si>
  <si>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</si>
  <si>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</si>
  <si>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</si>
  <si>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</si>
  <si>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</si>
  <si>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</si>
  <si>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</si>
  <si>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</si>
  <si>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</si>
  <si>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</si>
  <si>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</si>
  <si>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</si>
  <si>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</si>
  <si>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</si>
  <si>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</si>
  <si>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</si>
  <si>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</si>
  <si>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</si>
  <si>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</si>
  <si>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</si>
  <si>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</si>
  <si>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</si>
  <si>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</si>
  <si>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</si>
  <si>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</si>
  <si>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</si>
  <si>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</si>
  <si>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</si>
  <si>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</si>
  <si>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</si>
  <si>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</si>
  <si>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</si>
  <si>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</si>
  <si>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</si>
  <si>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</si>
  <si>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</si>
  <si>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</si>
  <si>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</si>
  <si>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</si>
  <si>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</si>
  <si>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</si>
  <si>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</si>
  <si>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</si>
  <si>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</si>
  <si>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</si>
  <si>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</si>
  <si>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</si>
  <si>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</si>
  <si>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</si>
  <si>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</si>
  <si>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</si>
  <si>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</si>
  <si>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</si>
  <si>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</si>
  <si>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</si>
  <si>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</si>
  <si>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</si>
  <si>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</si>
  <si>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</si>
  <si>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</si>
  <si>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</si>
  <si>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</si>
  <si>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</si>
  <si>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</si>
  <si>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</si>
  <si>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</si>
  <si>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</si>
  <si>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</si>
  <si>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</si>
  <si>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</si>
  <si>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</si>
  <si>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</si>
  <si>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</si>
  <si>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</si>
  <si>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</si>
  <si>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</si>
  <si>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</si>
  <si>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</si>
  <si>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</si>
  <si>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</si>
  <si>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</si>
  <si>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</si>
  <si>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</si>
  <si>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</si>
  <si>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</si>
  <si>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</si>
  <si>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</si>
  <si>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</si>
  <si>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</si>
  <si>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</si>
  <si>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</si>
  <si>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</si>
  <si>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</si>
  <si>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</si>
  <si>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</si>
  <si>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</si>
  <si>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</si>
  <si>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</si>
  <si>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</si>
  <si>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</si>
  <si>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</si>
  <si>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</si>
  <si>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</si>
  <si>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</si>
  <si>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</si>
  <si>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</si>
  <si>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</si>
  <si>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</si>
  <si>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</si>
  <si>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</si>
  <si>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</si>
  <si>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</si>
  <si>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</si>
  <si>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</si>
  <si>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</si>
  <si>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</si>
  <si>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</si>
  <si>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</si>
  <si>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</si>
  <si>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</si>
  <si>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</si>
  <si>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</si>
  <si>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</si>
  <si>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</si>
  <si>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</si>
  <si>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</si>
  <si>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</si>
  <si>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</si>
  <si>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</si>
  <si>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</si>
  <si>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</si>
  <si>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</si>
  <si>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</si>
  <si>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</si>
  <si>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</si>
  <si>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</si>
  <si>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</si>
  <si>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</si>
  <si>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</si>
  <si>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</si>
  <si>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</si>
  <si>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</si>
  <si>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</si>
  <si>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</si>
  <si>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</si>
  <si>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</si>
  <si>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</si>
  <si>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</si>
  <si>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</si>
  <si>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</si>
  <si>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</si>
  <si>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</si>
  <si>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</si>
  <si>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</si>
  <si>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</si>
  <si>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</si>
  <si>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</si>
  <si>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</si>
  <si>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</si>
  <si>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</si>
  <si>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</si>
  <si>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</si>
  <si>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</si>
  <si>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</si>
  <si>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</si>
  <si>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</si>
  <si>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</si>
  <si>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</si>
  <si>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</si>
  <si>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</si>
  <si>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</si>
  <si>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</si>
  <si>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</si>
  <si>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</si>
  <si>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</si>
  <si>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</si>
  <si>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</si>
  <si>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</si>
  <si>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</si>
  <si>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</si>
  <si>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</si>
  <si>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</si>
  <si>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</si>
  <si>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</si>
  <si>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</si>
  <si>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</si>
  <si>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</si>
  <si>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</si>
  <si>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</si>
  <si>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</si>
  <si>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</si>
  <si>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</si>
  <si>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</si>
  <si>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</si>
  <si>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</si>
  <si>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</si>
  <si>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</si>
  <si>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</si>
  <si>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</si>
  <si>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</si>
  <si>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</si>
  <si>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</si>
  <si>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</si>
  <si>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</si>
  <si>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</si>
  <si>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</si>
  <si>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</si>
  <si>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</si>
  <si>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</si>
  <si>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</si>
  <si>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</si>
  <si>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</si>
  <si>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</si>
  <si>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</si>
  <si>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</si>
  <si>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</si>
  <si>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</si>
  <si>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</si>
  <si>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</si>
  <si>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</si>
  <si>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</si>
  <si>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</si>
  <si>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</si>
  <si>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</si>
  <si>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</si>
  <si>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</si>
  <si>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</si>
  <si>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</si>
  <si>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</si>
  <si>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</si>
  <si>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</si>
  <si>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</si>
  <si>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</si>
  <si>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</si>
  <si>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</si>
  <si>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</si>
  <si>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</si>
  <si>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</si>
  <si>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</si>
  <si>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</si>
  <si>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</si>
  <si>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</si>
  <si>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</si>
  <si>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</si>
  <si>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</si>
  <si>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</si>
  <si>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</si>
  <si>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</si>
  <si>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</si>
  <si>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</si>
  <si>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</si>
  <si>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</si>
  <si>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</si>
  <si>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</si>
  <si>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</si>
  <si>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</si>
  <si>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</si>
  <si>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</si>
  <si>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</si>
  <si>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</si>
  <si>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</si>
  <si>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</si>
  <si>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</si>
  <si>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</si>
  <si>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</si>
  <si>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</si>
  <si>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</si>
  <si>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</si>
  <si>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</si>
  <si>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</si>
  <si>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</si>
  <si>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</si>
  <si>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</si>
  <si>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</si>
  <si>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</si>
  <si>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</si>
  <si>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</si>
  <si>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</si>
  <si>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</si>
  <si>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</si>
  <si>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</si>
  <si>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</si>
  <si>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</si>
  <si>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</si>
  <si>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</si>
  <si>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</si>
  <si>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</si>
  <si>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</si>
  <si>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</si>
  <si>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</si>
  <si>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</si>
  <si>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</si>
  <si>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</si>
  <si>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</si>
  <si>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</si>
  <si>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</si>
  <si>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</si>
  <si>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</si>
  <si>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</si>
  <si>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</si>
  <si>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</si>
  <si>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</si>
  <si>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</si>
  <si>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</si>
  <si>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</si>
  <si>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</si>
  <si>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</si>
  <si>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</si>
  <si>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</si>
  <si>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</si>
  <si>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</si>
  <si>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</si>
  <si>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</si>
  <si>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</si>
  <si>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</si>
  <si>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</si>
  <si>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</si>
  <si>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</si>
  <si>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</si>
  <si>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</si>
  <si>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</si>
  <si>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</si>
  <si>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</si>
  <si>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</si>
  <si>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</si>
  <si>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</si>
  <si>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</si>
  <si>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</si>
  <si>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</si>
  <si>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</si>
  <si>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</si>
  <si>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</si>
  <si>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</si>
  <si>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</si>
  <si>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</si>
  <si>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</si>
  <si>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</si>
  <si>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</si>
  <si>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</si>
  <si>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</si>
  <si>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</si>
  <si>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</si>
  <si>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</si>
  <si>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</si>
  <si>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</si>
  <si>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</si>
  <si>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</si>
  <si>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</si>
  <si>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</si>
  <si>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</si>
  <si>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</si>
  <si>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</si>
  <si>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</si>
  <si>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</si>
  <si>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</si>
  <si>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</si>
  <si>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</si>
  <si>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</si>
  <si>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</si>
  <si>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</si>
  <si>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</si>
  <si>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</si>
  <si>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</si>
  <si>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</si>
  <si>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</si>
  <si>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</si>
  <si>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</si>
  <si>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</si>
  <si>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</si>
  <si>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</si>
  <si>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</si>
  <si>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</si>
  <si>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</si>
  <si>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</si>
  <si>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</si>
  <si>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</si>
  <si>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</si>
  <si>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</si>
  <si>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</si>
  <si>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</si>
  <si>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</si>
  <si>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</si>
  <si>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</si>
  <si>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</si>
  <si>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</si>
  <si>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</si>
  <si>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</si>
  <si>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</si>
  <si>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</si>
  <si>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</si>
  <si>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</si>
  <si>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</si>
  <si>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</si>
  <si>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</si>
  <si>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</si>
  <si>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</si>
  <si>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</si>
  <si>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</si>
  <si>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</si>
  <si>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</si>
  <si>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</si>
  <si>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</si>
  <si>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</si>
  <si>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</si>
  <si>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</si>
  <si>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</si>
  <si>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</si>
  <si>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</si>
  <si>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</si>
  <si>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</si>
  <si>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</si>
  <si>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</si>
  <si>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</si>
  <si>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d - Bernathova Michaela</t>
  </si>
  <si>
    <t>d - Duša Matej</t>
  </si>
  <si>
    <t>25FA40507</t>
  </si>
  <si>
    <t>OC-00374-AC_WC00559</t>
  </si>
  <si>
    <t>pobytové náklady pre 25 osôb počas MS Singapur 14.7.-4.8.2025</t>
  </si>
  <si>
    <t>World Aquatics Championships Singapore Pte. Ltd.</t>
  </si>
  <si>
    <t>d - Slušná Lilian</t>
  </si>
  <si>
    <t>25š041</t>
  </si>
  <si>
    <t>13052025</t>
  </si>
  <si>
    <t>záloha na pobytové náklady vrátane stravy počas sústredenia Gloria Sports Arena 1-11.6.2025 Antalya, Turecko</t>
  </si>
  <si>
    <t>Ozaltin Otel Isletmeleri A.S.</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</si>
  <si>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</si>
  <si>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</si>
  <si>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</si>
  <si>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</si>
  <si>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</si>
  <si>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</si>
  <si>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</si>
  <si>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</si>
  <si>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25š054</t>
  </si>
  <si>
    <t>122488</t>
  </si>
  <si>
    <t>druhá záloha na pobytové náklady pre 17 osôb počas sústredenia pred MS 17-24.7.2025 Bangkog, Thaisko</t>
  </si>
  <si>
    <t>MAK8 Company Limited</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</si>
  <si>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</si>
  <si>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</si>
  <si>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</si>
  <si>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</si>
  <si>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</si>
  <si>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</si>
  <si>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</si>
  <si>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</si>
  <si>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</si>
  <si>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</si>
  <si>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</si>
  <si>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</si>
  <si>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</si>
  <si>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</si>
  <si>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</si>
  <si>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</si>
  <si>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</si>
  <si>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</si>
  <si>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</si>
  <si>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</si>
  <si>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</si>
  <si>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</si>
  <si>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</si>
  <si>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</si>
  <si>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</si>
  <si>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</si>
  <si>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</si>
  <si>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</si>
  <si>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</si>
  <si>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</si>
  <si>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</si>
  <si>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</si>
  <si>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</si>
  <si>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</si>
  <si>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</si>
  <si>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</si>
  <si>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</si>
  <si>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</si>
  <si>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</si>
  <si>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</si>
  <si>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</si>
  <si>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4,13,12,24</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</si>
  <si>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</si>
  <si>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</si>
  <si>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</si>
  <si>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</si>
  <si>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</si>
  <si>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</si>
  <si>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</si>
  <si>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</si>
  <si>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</si>
  <si>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</si>
  <si>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</si>
  <si>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</si>
  <si>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</si>
  <si>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</si>
  <si>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</si>
  <si>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</si>
  <si>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</si>
  <si>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</si>
  <si>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</si>
  <si>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</si>
  <si>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20250129,20250186,20250090</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</si>
  <si>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</si>
  <si>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</si>
  <si>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</si>
  <si>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</si>
  <si>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</si>
  <si>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</si>
  <si>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</si>
  <si>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</si>
  <si>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</si>
  <si>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</si>
  <si>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</si>
  <si>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</si>
  <si>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</si>
  <si>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</si>
  <si>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</si>
  <si>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</si>
  <si>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</si>
  <si>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</si>
  <si>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</si>
  <si>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</si>
  <si>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</si>
  <si>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</si>
  <si>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</si>
  <si>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</si>
  <si>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</si>
  <si>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</si>
  <si>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25304196,25305456</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</si>
  <si>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</si>
  <si>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</si>
  <si>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</si>
  <si>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</si>
  <si>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</si>
  <si>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</si>
  <si>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</si>
  <si>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</si>
  <si>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</si>
  <si>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</si>
  <si>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</si>
  <si>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</si>
  <si>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</si>
  <si>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</si>
  <si>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</si>
  <si>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</si>
  <si>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</si>
  <si>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</si>
  <si>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</si>
  <si>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</si>
  <si>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</si>
  <si>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</si>
  <si>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</si>
  <si>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</si>
  <si>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</si>
  <si>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</si>
  <si>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</si>
  <si>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</si>
  <si>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</si>
  <si>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</si>
  <si>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</si>
  <si>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</si>
  <si>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</si>
  <si>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</si>
  <si>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</si>
  <si>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</si>
  <si>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</si>
  <si>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</si>
  <si>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</si>
  <si>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</si>
  <si>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</si>
  <si>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</si>
  <si>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</si>
  <si>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</si>
  <si>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</si>
  <si>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</si>
  <si>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</si>
  <si>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</si>
  <si>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</si>
  <si>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</si>
  <si>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</si>
  <si>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</si>
  <si>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</si>
  <si>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</si>
  <si>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</si>
  <si>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</si>
  <si>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</si>
  <si>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</si>
  <si>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</si>
  <si>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</si>
  <si>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</si>
  <si>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</si>
  <si>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</si>
  <si>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</si>
  <si>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</si>
  <si>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</si>
  <si>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</si>
  <si>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</si>
  <si>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</si>
  <si>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</si>
  <si>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</si>
  <si>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</si>
  <si>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</si>
  <si>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</si>
  <si>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</si>
  <si>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</si>
  <si>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Slovakiáa s.r.o.</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</si>
  <si>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</si>
  <si>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</si>
  <si>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</si>
  <si>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</si>
  <si>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</si>
  <si>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</si>
  <si>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</si>
  <si>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</si>
  <si>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</si>
  <si>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</si>
  <si>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</si>
  <si>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</si>
  <si>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</si>
  <si>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</si>
  <si>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</si>
  <si>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</si>
  <si>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</si>
  <si>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</si>
  <si>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</si>
  <si>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</si>
  <si>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</si>
  <si>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</si>
  <si>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</si>
  <si>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</si>
  <si>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</si>
  <si>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</si>
  <si>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</si>
  <si>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</si>
  <si>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</si>
  <si>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</si>
  <si>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</si>
  <si>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</si>
  <si>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</si>
  <si>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</si>
  <si>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</si>
  <si>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</si>
  <si>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</si>
  <si>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Slovak Lines Express, a. s.</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</si>
  <si>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</si>
  <si>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</si>
  <si>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</si>
  <si>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</si>
  <si>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</si>
  <si>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</si>
  <si>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</si>
  <si>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</si>
  <si>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</si>
  <si>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250219747099,250212893767</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</si>
  <si>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</si>
  <si>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</si>
  <si>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</si>
  <si>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</si>
  <si>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</si>
  <si>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</si>
  <si>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</si>
  <si>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</si>
  <si>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24066,25039</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</si>
  <si>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</si>
  <si>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</si>
  <si>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</si>
  <si>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</si>
  <si>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</si>
  <si>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</si>
  <si>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</si>
  <si>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</si>
  <si>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</si>
  <si>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</si>
  <si>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1956,588683,4381,599037,2045,614</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</si>
  <si>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</si>
  <si>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</si>
  <si>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</si>
  <si>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</si>
  <si>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</si>
  <si>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</si>
  <si>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</si>
  <si>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</si>
  <si>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</si>
  <si>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</si>
  <si>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</si>
  <si>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</si>
  <si>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</si>
  <si>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</si>
  <si>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</si>
  <si>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</si>
  <si>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</si>
  <si>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</si>
  <si>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</si>
  <si>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</si>
  <si>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</si>
  <si>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</si>
  <si>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</si>
  <si>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</si>
  <si>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</si>
  <si>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</si>
  <si>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</si>
  <si>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</si>
  <si>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</si>
  <si>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</si>
  <si>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</si>
  <si>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</si>
  <si>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</si>
  <si>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</si>
  <si>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</si>
  <si>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</si>
  <si>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</si>
  <si>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</si>
  <si>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550899574006,940379161354</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</si>
  <si>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</si>
  <si>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</si>
  <si>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</si>
  <si>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</si>
  <si>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</si>
  <si>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</si>
  <si>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</si>
  <si>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</si>
  <si>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</si>
  <si>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</si>
  <si>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</si>
  <si>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</si>
  <si>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</si>
  <si>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</si>
  <si>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624809008392,838444678420</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</si>
  <si>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</si>
  <si>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</si>
  <si>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</si>
  <si>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</si>
  <si>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</si>
  <si>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</si>
  <si>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</si>
  <si>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</si>
  <si>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</si>
  <si>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</si>
  <si>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</si>
  <si>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</si>
  <si>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</si>
  <si>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</si>
  <si>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</si>
  <si>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</si>
  <si>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</si>
  <si>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</si>
  <si>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</si>
  <si>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</si>
  <si>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</si>
  <si>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</si>
  <si>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</si>
  <si>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</si>
  <si>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</si>
  <si>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</si>
  <si>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</si>
  <si>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</si>
  <si>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</si>
  <si>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</si>
  <si>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</si>
  <si>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</si>
  <si>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</si>
  <si>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</si>
  <si>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</si>
  <si>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</si>
  <si>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</si>
  <si>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</si>
  <si>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</si>
  <si>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</si>
  <si>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</si>
  <si>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</si>
  <si>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</si>
  <si>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</si>
  <si>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</si>
  <si>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</si>
  <si>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</si>
  <si>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</si>
  <si>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</si>
  <si>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</si>
  <si>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</si>
  <si>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</si>
  <si>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</si>
  <si>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</si>
  <si>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</si>
  <si>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</si>
  <si>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</si>
  <si>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</si>
  <si>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</si>
  <si>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</si>
  <si>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</si>
  <si>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</si>
  <si>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</si>
  <si>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</si>
  <si>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</si>
  <si>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</si>
  <si>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</si>
  <si>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</si>
  <si>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</si>
  <si>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</si>
  <si>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</si>
  <si>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</si>
  <si>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</si>
  <si>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</si>
  <si>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</si>
  <si>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</si>
  <si>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</si>
  <si>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</si>
  <si>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</si>
  <si>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</si>
  <si>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</si>
  <si>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</si>
  <si>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</si>
  <si>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</si>
  <si>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</si>
  <si>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</si>
  <si>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</si>
  <si>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</si>
  <si>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</si>
  <si>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</si>
  <si>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</si>
  <si>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</si>
  <si>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</si>
  <si>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</si>
  <si>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</si>
  <si>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</si>
  <si>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</si>
  <si>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</si>
  <si>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</si>
  <si>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</si>
  <si>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</si>
  <si>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</si>
  <si>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</si>
  <si>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</si>
  <si>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</si>
  <si>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</si>
  <si>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</si>
  <si>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</si>
  <si>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</si>
  <si>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</si>
  <si>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</si>
  <si>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</si>
  <si>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</si>
  <si>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</si>
  <si>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</si>
  <si>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</si>
  <si>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</si>
  <si>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</si>
  <si>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</si>
  <si>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</si>
  <si>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</si>
  <si>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</si>
  <si>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</si>
  <si>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</si>
  <si>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</si>
  <si>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</si>
  <si>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</si>
  <si>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</si>
  <si>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</si>
  <si>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</si>
  <si>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,797</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</si>
  <si>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</si>
  <si>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</si>
  <si>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</si>
  <si>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</si>
  <si>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</si>
  <si>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</si>
  <si>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</si>
  <si>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</si>
  <si>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</si>
  <si>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</si>
  <si>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</si>
  <si>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</si>
  <si>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</si>
  <si>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</si>
  <si>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</si>
  <si>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</si>
  <si>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</si>
  <si>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</si>
  <si>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</si>
  <si>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</si>
  <si>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</si>
  <si>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25FA40655</t>
  </si>
  <si>
    <t>MK8 70154</t>
  </si>
  <si>
    <t>vyúčtovanie druhej zálohy 25š054 na pobytové náklady pre 13 osôb počas sústredenia pred MS 17-24.7.2025 Bangkog, Thaisko  /spolu: 502,20 eur/</t>
  </si>
  <si>
    <t>a - plavecké športy - bežné transfery</t>
  </si>
  <si>
    <t>25FA40657</t>
  </si>
  <si>
    <t>538988</t>
  </si>
  <si>
    <t>36482609</t>
  </si>
  <si>
    <t>Aquapark Poprad s.r.o.</t>
  </si>
  <si>
    <t>25FA40684</t>
  </si>
  <si>
    <t>250100050</t>
  </si>
  <si>
    <t xml:space="preserve">Pracovná cesta
názov podujatia: MS                                 Miesto konania: Singapur, Thajsko                                                   termín podujatia: 14.07.-04.08.2025                                Spôsob prepravy: letecky                                    Počet všetkých osôb na pracovnej ceste: 25                                                         z toho:
- športovci:  
- realizačný tím:                                                                                                           </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</si>
  <si>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 - konečný dodávateľ: Aquapark Poprad s.r.o.</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</si>
  <si>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</si>
  <si>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</si>
  <si>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</si>
  <si>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 xml:space="preserve">Pracovná cesta
názov podujatia: Sústredenie pred MS                              Miesto konania:  Bangkok, Thajsko                                                  termín podujatia: 17.07.-24.07.2025                            Spôsob prepravy: letecky                                    Počet všetkých osôb na pracovnej ceste: 17                                                         z toho:
- športovci:  
- realizačný tím:                                                                                                          </t>
  </si>
  <si>
    <t xml:space="preserve">Pracovná cesta
názov podujatia: Sústredenia Gloria Sports Arena                                                       Miesto konania:  Antalya, Turecko                                                  termín podujatia: 01.06.-11.06.2025                                Spôsob prepravy: letecky                                     Počet všetkých osôb na pracovnej ceste:                                                         z toho:
- športovci:  
- realizačný tím:                                                                                                          </t>
  </si>
  <si>
    <t>25FA40766</t>
  </si>
  <si>
    <t>ARA2025000000183</t>
  </si>
  <si>
    <t>vyúčtovanie zálohy 25š041 na pobytové náklady vrátane stravy počas sústredenia Gloria Sports Arena 1-11.6.2025 Antalya, Turecko /spolu:  3728,-eur/</t>
  </si>
  <si>
    <t>25FA40739</t>
  </si>
  <si>
    <t>10250188</t>
  </si>
  <si>
    <t>Spotreba el.energie kanc.priestory, sklady za 2025/08</t>
  </si>
  <si>
    <t>35892561</t>
  </si>
  <si>
    <t>Trust Pay services,s.r.o.</t>
  </si>
  <si>
    <t>25FA40713</t>
  </si>
  <si>
    <t>1025007</t>
  </si>
  <si>
    <t>prenájom bazéna počas VT U18 ženy 3-8.8.2025 Piešťany</t>
  </si>
  <si>
    <t>892394</t>
  </si>
  <si>
    <t>Klub vodného pola Kúpele Piešťany</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</si>
  <si>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</si>
  <si>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</si>
  <si>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</si>
  <si>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</si>
  <si>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</si>
  <si>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</si>
  <si>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</si>
  <si>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</si>
  <si>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</si>
  <si>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</si>
  <si>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</si>
  <si>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</si>
  <si>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</si>
  <si>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</si>
  <si>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</si>
  <si>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 xml:space="preserve">Pracovná cesta
názov podujatia: ME juniorov                              Miesto konania: Šamorín, Slovensko                                                 termín podujatia: 30.06.-06.07.2025                                Spôsob prepravy:                                     Počet všetkých osôb na pracovnej ceste: 24                                                         z toho:
- športovci: 19 
- realizačný tím:  5                                                                                                         </t>
  </si>
  <si>
    <t>25FA40722</t>
  </si>
  <si>
    <t>162025</t>
  </si>
  <si>
    <t>trénerské služby počas Prípravný zraz pred MEJ Šoproň 23.-29.6.2025+ME  juniorov Šamorín 30.6.-6.7.2025</t>
  </si>
  <si>
    <t>54531535</t>
  </si>
  <si>
    <t>Adam Halas</t>
  </si>
  <si>
    <t xml:space="preserve">Pracovná cesta
názov podujatia: Letná Svetová Univerziáda                               Miesto konania:  Berlín, Nemecko                                                  termín podujatia: 14.07.-24.07.2025                                Spôsob prepravy:                                     Počet všetkých osôb na pracovnej ceste: 11                                                         z toho:
- športovci: 8 
- realizačný tím:  3                                                                                                         </t>
  </si>
  <si>
    <t>25FA40723</t>
  </si>
  <si>
    <t>172025</t>
  </si>
  <si>
    <t>trénerské služby počas Letná svetová Univerziáda Berlín 14-24.7.2025 Nemecko</t>
  </si>
  <si>
    <t>25FA40724</t>
  </si>
  <si>
    <t>20250011</t>
  </si>
  <si>
    <t>činnosť športového odborníka vodného póla -rozhodca -Zmluva RVP010/2025 počas MT U18 muži 8-10.8.2025</t>
  </si>
  <si>
    <t>55521738</t>
  </si>
  <si>
    <t>Róbert Prelovský</t>
  </si>
  <si>
    <t xml:space="preserve">Pracovná cesta
názov podujatia: ME U18 ženy                                 Miesto konania: Gzira, Malta                                                     termín podujatia: 30.08.-08.09.2025                                    Spôsob prepravy: letecky                                    Počet všetkých osôb na pracovnej ceste: 17                                                         z toho:
- športovci: 14 
- realizačný tím: 3                                                                   </t>
  </si>
  <si>
    <t>25FA40725</t>
  </si>
  <si>
    <t>10255279</t>
  </si>
  <si>
    <t>Poplatok za batožinu+letenka pre 1 osobu-trénera na podujatie ME U18 ženy 31.8.-7.9.2025 Malta</t>
  </si>
  <si>
    <t>25FA40726</t>
  </si>
  <si>
    <t>20250295</t>
  </si>
  <si>
    <t>preprava družstva VP pre 17 osôb-14 športovcov+3 real.tím  počas ME U18 muži 18-24.8.2025 Rio Maior, Portugalsko</t>
  </si>
  <si>
    <t>51016842</t>
  </si>
  <si>
    <t>BoGo bus s.r.o.</t>
  </si>
  <si>
    <t xml:space="preserve">Pracovná cesta
názov podujatia: ME U18 muži                                Miesto konania: Rio Maior, Portugalsko                                                     termín podujatia: 18.08.-24.08.2025                                   Spôsob prepravy: letecky                                    Počet všetkých osôb na pracovnej ceste: 17                                                         z toho:
- športovci: 14 
- realizačný tím: 3                                                                   </t>
  </si>
  <si>
    <t xml:space="preserve">Pracovná cesta
názov podujatia: VT+MT U18 muži                           Miesto konania: Nováky, Slovensko                       termín podujatia: 06.08.-13.08.2025                     Počet všetkých osôb na pracovnej ceste:  18    z toho:
- športovci:  16
- realizačný tím:  2                                                                   </t>
  </si>
  <si>
    <t>25FA40727</t>
  </si>
  <si>
    <t>20250007</t>
  </si>
  <si>
    <t xml:space="preserve">služby športového odborníka -trénerské služby počas VT+MT U18 muži 6-13.8.2025 Nováky, </t>
  </si>
  <si>
    <t>35385677</t>
  </si>
  <si>
    <t>Peter Nižný</t>
  </si>
  <si>
    <t>25FA40728</t>
  </si>
  <si>
    <t>20250014</t>
  </si>
  <si>
    <t>administratívne služby manažéra reprezentácií vodného póla za 2025/08</t>
  </si>
  <si>
    <t>56769148</t>
  </si>
  <si>
    <t>Gogola Miro s. r. o.</t>
  </si>
  <si>
    <t>25FA40729</t>
  </si>
  <si>
    <t>20250012</t>
  </si>
  <si>
    <t>administratívne služby asistenta vodného póla ženy za 2025/08</t>
  </si>
  <si>
    <t>25FA40731</t>
  </si>
  <si>
    <t>25027</t>
  </si>
  <si>
    <t xml:space="preserve">technické zabezpečenie podujatia-časomiera počas Jazerná desiatka 3.kolo Slov.pohára v DP 16.8.2025 Bukovec pri Košiciach </t>
  </si>
  <si>
    <t>44564040</t>
  </si>
  <si>
    <t>Sport Timing Slovakia s.r.o.</t>
  </si>
  <si>
    <t>25FA40732</t>
  </si>
  <si>
    <t>10254962</t>
  </si>
  <si>
    <t>Poplatok za batožinu+zmena mena na letenke pre 1 osobu-trénera na podujatie ME U18 muži 18-24.8.2025 Rio Maior, Portugalsko</t>
  </si>
  <si>
    <t>25FA40733</t>
  </si>
  <si>
    <t>FV255541</t>
  </si>
  <si>
    <t>Materiálne zabezpečenie súťaží-poháre 105 ks na SPDP</t>
  </si>
  <si>
    <t>46936238</t>
  </si>
  <si>
    <t>3G, s.r.o.</t>
  </si>
  <si>
    <t>25FA40734</t>
  </si>
  <si>
    <t>25226</t>
  </si>
  <si>
    <t>ubytovanie pre 10 osôb- 9 športovcov + 1 real.tím počas ME U18 ženy 31.8.-7.9.2025 Malta</t>
  </si>
  <si>
    <t>50044508</t>
  </si>
  <si>
    <t>HPN, s.r.o.</t>
  </si>
  <si>
    <t>25FA40735</t>
  </si>
  <si>
    <t>10/2025</t>
  </si>
  <si>
    <t>činnosť športového odborníka -trénerské služby VP počas VT U18 ženy 3-8.8.2025 Piešťany, VT U18 ženy+MT Vrútky CUP  11.-16.8.2025 Vrútky,  MT U18 ženy 20-24.8.2025 Szentes, HUN</t>
  </si>
  <si>
    <t>55706886</t>
  </si>
  <si>
    <t>Ing. Ján Baranovič</t>
  </si>
  <si>
    <t>25FA40736</t>
  </si>
  <si>
    <t>25007</t>
  </si>
  <si>
    <t>organizačné zabezpečenie podujatia VT U18 ženy+MT Vrútky CUP  11.-16.8.2025 Vrútky</t>
  </si>
  <si>
    <t>17059593</t>
  </si>
  <si>
    <t>Plavecký a vodnopólový klub Vrútky</t>
  </si>
  <si>
    <t>25FA40737</t>
  </si>
  <si>
    <t>8891014653/08</t>
  </si>
  <si>
    <t xml:space="preserve">cestovné poistenie počas MS Singapur 14.7.-4.8.2025, Sústredenie SP 7-14.7.2025 Dubaj, MS Singapur 14, </t>
  </si>
  <si>
    <t>50013602</t>
  </si>
  <si>
    <t>Colonnade Insurance S.A., pobočka poisťovne z iného členského štátu</t>
  </si>
  <si>
    <t>25FA40738</t>
  </si>
  <si>
    <t>10250175</t>
  </si>
  <si>
    <t>25FA40753</t>
  </si>
  <si>
    <t>1025010</t>
  </si>
  <si>
    <t xml:space="preserve">Pracovná cesta
názov podujatia: VT+MT U18 ženy                    Miesto konania: Piešťany,Slovensko-Szentes, Maďarsko                                                 termín podujatia: 20.08.-24.08.2025                                  Spôsob prepravy:                                     Počet všetkých osôb na pracovnej ceste: 10                                                         z toho:
- športovci: 10 
- realizačný tím: 0                                                                    </t>
  </si>
  <si>
    <t>prenájom bazéna počas VT+MT U18 ženy 20-24.8.2025 Piešťany/Szentes, HUN</t>
  </si>
  <si>
    <t>25FA40754</t>
  </si>
  <si>
    <t>12/2025</t>
  </si>
  <si>
    <t>Činnosť športového odborníka -trénerske služby počas VT U18 ženy+MT Vrútky CUP  11.-16.8.2025 Vrútky</t>
  </si>
  <si>
    <t>50988450</t>
  </si>
  <si>
    <t>Ragusa Nunzia Cinzia</t>
  </si>
  <si>
    <t>25š064</t>
  </si>
  <si>
    <t>2420250046</t>
  </si>
  <si>
    <t>záloha na ubytovanie 1 soba- technická čata počas Finále SP v DP 13.9.2025 v Štúrove</t>
  </si>
  <si>
    <t>VADAŠ,s.r.o.</t>
  </si>
  <si>
    <t>25š065</t>
  </si>
  <si>
    <t>902025300</t>
  </si>
  <si>
    <t>záloha na prenájom bazéna počas Slovakia Swimming CUP 24-26.10.2025 Šamorín</t>
  </si>
  <si>
    <t>34136215</t>
  </si>
  <si>
    <t xml:space="preserve">Pracovná cesta
názov podujatia: Finále SP+DP                    Miesto konania:  Štúrovo                                       termín podujatia: 13.09.2025                              Spôsob prepravy:                                     Počet všetkých osôb na pracovnej ceste: 1                                                         z toho:
- športovci: 0 
- realizačný tím: 1                                                                    </t>
  </si>
  <si>
    <t xml:space="preserve">Pracovná cesta
názov podujatia: MT U18 muži                         Miesto konania: Nováky, Slovensko                                                termín podujatia: 08.08.-10.08.2025                                Spôsob prepravy:                                     Počet všetkých osôb na pracovnej ceste: 1                                                         z toho:
- športovci: 0 
- realizačný tím: 1 rozhodca                                                                                                         </t>
  </si>
  <si>
    <t xml:space="preserve">Pracovná cesta
názov podujatia:VT+MT Vrútky Cup U18 ženy                    Miesto konania: Vrútky,Slovensko           termín podujatia: 11.08.-16.08.2025                                  Spôsob prepravy:                                     Počet všetkých osôb na pracovnej ceste: 1                                                         z toho:
- športovci: 0 
- realizačný tím: 1 tréner                                                                    </t>
  </si>
  <si>
    <t xml:space="preserve">Pracovná cesta
názov podujatia: MS ml.juniorov                             Miesto konania: Atény, Grécko                          termín podujatia: 24.08.-30.08.2025                                    Spôsob prepravy: letecky                                    Počet všetkých osôb na pracovnej ceste: 12                                                         z toho:
- športovci: 10 
- realizačný tím: 2                                                                    </t>
  </si>
  <si>
    <t>25FA40762</t>
  </si>
  <si>
    <t>16538</t>
  </si>
  <si>
    <t>strava-obed pre 12 osôb-10 športovcov+2 real.tím počas Majstrovstvá sveta ml.juniorov 24-30.8.2025 Atény, Grécko</t>
  </si>
  <si>
    <t>Airotel Alexandros Hotel</t>
  </si>
  <si>
    <t xml:space="preserve">Pracovná cesta
názov podujatia: MS  juniorov                                                           Miesto konania: Otopeni, Rumunsko                        termín podujatia: 19.08.-24.08.2025                             Spôsob prepravy:                                     Počet všetkých osôb na pracovnej ceste: 11                                                       z toho:
- športovci: 7 
- realizačný tím: 4                                                                    </t>
  </si>
  <si>
    <t>25FA40763</t>
  </si>
  <si>
    <t>2025-05</t>
  </si>
  <si>
    <t>masérské služby počas podujatia Majstrovstvá sveta juniorov Otopeni/ROM 19-24.8.2025</t>
  </si>
  <si>
    <t>56175108</t>
  </si>
  <si>
    <t>Sára Filipová FaM</t>
  </si>
  <si>
    <t>25FA40764</t>
  </si>
  <si>
    <t>FO2025009</t>
  </si>
  <si>
    <t>52151905</t>
  </si>
  <si>
    <t>Tomáš Fiľak</t>
  </si>
  <si>
    <t>činnosť športového odborníka -fyzioterapeuta počas sústredenia reprezentácie RDJ pred MSJ 13-23.7.2025 Šamorín</t>
  </si>
  <si>
    <t>25FA40772</t>
  </si>
  <si>
    <t>05/2025</t>
  </si>
  <si>
    <t>činnosť športového odborníka -trénerské služby VP počas VT U18 ženy+MT Vrútky CUP  11.-16.8.2025 Vrútky, MT U18 ženy 19-24.8.2025 Szentes, HUN</t>
  </si>
  <si>
    <t>35189801</t>
  </si>
  <si>
    <t>Milan Cipov</t>
  </si>
  <si>
    <t>25FA40773</t>
  </si>
  <si>
    <t>13/2025</t>
  </si>
  <si>
    <t>Činnosť športového odborníka -trénerske služby počas ME U18 ženy 31.8.-7.9.2025 Malta</t>
  </si>
  <si>
    <t>25FA40774</t>
  </si>
  <si>
    <t>10255484</t>
  </si>
  <si>
    <t>Poplatok za priority letenku pre 1 osobu-rozhodca počas ME U18 ženy 31.8.-7.9.2025 Malta</t>
  </si>
  <si>
    <t>25FA40777</t>
  </si>
  <si>
    <t>8891014653/09</t>
  </si>
  <si>
    <t>cestovné poistenie počas Majstrovstvá sveta juniorov Otopeni/ROM 19-24.8.2025,</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</si>
  <si>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</si>
  <si>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</si>
  <si>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</si>
  <si>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</si>
  <si>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</si>
  <si>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</si>
  <si>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</si>
  <si>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</si>
  <si>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</si>
  <si>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</si>
  <si>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</si>
  <si>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</si>
  <si>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</si>
  <si>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</si>
  <si>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</si>
  <si>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</si>
  <si>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</si>
  <si>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25FA40788</t>
  </si>
  <si>
    <t>250100017</t>
  </si>
  <si>
    <t>Technicko-organizačné zabezpečenie podujatia Finále 5. kolo 13.9.2025 Slovenského pohára v DP Štúrovo</t>
  </si>
  <si>
    <t>53735561</t>
  </si>
  <si>
    <t>Nadamoo s. r. o.</t>
  </si>
  <si>
    <t>25FA40789</t>
  </si>
  <si>
    <t>5/2025</t>
  </si>
  <si>
    <t>Finančný príspevok na usporiadanie-prípravu podujatia  Finále 5. kolo 13.9.2025 Slovenského pohára v DP Štúrovo, na základe zmluvy č. 04/2025/DP</t>
  </si>
  <si>
    <t>34000381</t>
  </si>
  <si>
    <t>Telovýchovná jednota Dunaj Štúrovo</t>
  </si>
  <si>
    <t>25FA40790</t>
  </si>
  <si>
    <t>2025011</t>
  </si>
  <si>
    <t>zdravotná služba počas podujatia Finále 5. kolo 13.9.2025 Slovenského pohára v DP Štúrovo</t>
  </si>
  <si>
    <t>42294975</t>
  </si>
  <si>
    <t>Dobrovoľníci Senica</t>
  </si>
  <si>
    <t>Nájomné /kancelárie,sklady,garáž a parkovacie státia za 09/2025</t>
  </si>
  <si>
    <t>VUB0092025</t>
  </si>
  <si>
    <t>VUB</t>
  </si>
  <si>
    <t>25FA40791</t>
  </si>
  <si>
    <t>20250317</t>
  </si>
  <si>
    <t xml:space="preserve">pobytové náklady vrátane stravy pre 40 osôb-34 športovcov+6 real.tím, prenájom bazéna  počas VT U15 muži 18-21.9.2025 Nováky </t>
  </si>
  <si>
    <t xml:space="preserve">Pracovná cesta
názov podujatia: VT U15 muži                           Miesto konania: Nováky, Slovensko                       termín podujatia: 18.09.-21.09.2025                    Počet všetkých osôb na pracovnej ceste: 40    z toho:
- športovci:  34
- realizačný tím:  6                                                                   </t>
  </si>
  <si>
    <t>25FA40792</t>
  </si>
  <si>
    <t>20250013</t>
  </si>
  <si>
    <t>administratívne služby asistenta vodného póla ženy za 2025/09</t>
  </si>
  <si>
    <t>25FA40796</t>
  </si>
  <si>
    <t>25090012</t>
  </si>
  <si>
    <t>trénerská činnosť SP za 2025/08</t>
  </si>
  <si>
    <t>54255732</t>
  </si>
  <si>
    <t>Ing.arch. Romana Horská</t>
  </si>
  <si>
    <t>25FA40797</t>
  </si>
  <si>
    <t>1VR/2025</t>
  </si>
  <si>
    <t>25FA40781</t>
  </si>
  <si>
    <t>25009</t>
  </si>
  <si>
    <t>36075124</t>
  </si>
  <si>
    <t>SPORT CLUB Senec</t>
  </si>
  <si>
    <t>25FA40782</t>
  </si>
  <si>
    <t>2025091201</t>
  </si>
  <si>
    <t>42103100</t>
  </si>
  <si>
    <t>Športový klub polície Modrí Draci Košice</t>
  </si>
  <si>
    <t>25FA40783</t>
  </si>
  <si>
    <t>20250092</t>
  </si>
  <si>
    <t>51823501</t>
  </si>
  <si>
    <t>Plavecký klub Tenax Žilina, o.z.</t>
  </si>
  <si>
    <t>25FA40784</t>
  </si>
  <si>
    <t>20250093</t>
  </si>
  <si>
    <t>25FA40785</t>
  </si>
  <si>
    <t>2025_060</t>
  </si>
  <si>
    <t>14223970</t>
  </si>
  <si>
    <t xml:space="preserve">Športový klub Univerzita Mateja Bela </t>
  </si>
  <si>
    <t>2520š1183</t>
  </si>
  <si>
    <t>20250501</t>
  </si>
  <si>
    <t>53402812</t>
  </si>
  <si>
    <t>Tatry Multisport Coaching</t>
  </si>
  <si>
    <t>2520š1184</t>
  </si>
  <si>
    <t>20251683</t>
  </si>
  <si>
    <t>50884191</t>
  </si>
  <si>
    <t>Miroslav Kojda SMARTY</t>
  </si>
  <si>
    <t>2520š1185</t>
  </si>
  <si>
    <t>535984</t>
  </si>
  <si>
    <t>2520š1208</t>
  </si>
  <si>
    <t>47</t>
  </si>
  <si>
    <t>47652454</t>
  </si>
  <si>
    <t>MARKETING INVESTMENT GROUP SLOVAKIA s. r. o.</t>
  </si>
  <si>
    <t>2520š1209</t>
  </si>
  <si>
    <t>77</t>
  </si>
  <si>
    <t>2520š1210</t>
  </si>
  <si>
    <t>20250309</t>
  </si>
  <si>
    <t>2520š1211</t>
  </si>
  <si>
    <t>4935</t>
  </si>
  <si>
    <t>2520š1212</t>
  </si>
  <si>
    <t>20250354</t>
  </si>
  <si>
    <t>2520š1213</t>
  </si>
  <si>
    <t>2025029</t>
  </si>
  <si>
    <t>47141522</t>
  </si>
  <si>
    <t>AB&amp;MH, s.r.o.</t>
  </si>
  <si>
    <t>2520š1214</t>
  </si>
  <si>
    <t>A000723</t>
  </si>
  <si>
    <t>Sportz and Fitnes Team PTE LTD</t>
  </si>
  <si>
    <t>2520š1215</t>
  </si>
  <si>
    <t>027005100108017</t>
  </si>
  <si>
    <t>lululemon</t>
  </si>
  <si>
    <t>2520š1216</t>
  </si>
  <si>
    <t>42516812</t>
  </si>
  <si>
    <t>25872397</t>
  </si>
  <si>
    <t>PROROK SPORT, s.r.o.</t>
  </si>
  <si>
    <t>2520š1217</t>
  </si>
  <si>
    <t>12503020000154449</t>
  </si>
  <si>
    <t>2520š1218</t>
  </si>
  <si>
    <t>207</t>
  </si>
  <si>
    <t>36007820</t>
  </si>
  <si>
    <t>MLO SLOVAKIA, s.r.o.</t>
  </si>
  <si>
    <t>2520š1221</t>
  </si>
  <si>
    <t>1035905</t>
  </si>
  <si>
    <t>SCUFFERS</t>
  </si>
  <si>
    <t>2520š1220</t>
  </si>
  <si>
    <t>8684</t>
  </si>
  <si>
    <t>36779644</t>
  </si>
  <si>
    <t>Inditex Slovakia, s. r. o.</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</si>
  <si>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</si>
  <si>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2520š1219</t>
  </si>
  <si>
    <t>928/3.0,4684,1267</t>
  </si>
  <si>
    <t>nákup PHM od firemného vozidla BL976KD a mýtne poplatky počas cesty na školenie rozhodcov 12-14.9.2025 v Belehrade</t>
  </si>
  <si>
    <t>LUKOIL Srbija, JP PUTEVI SRBIJE</t>
  </si>
  <si>
    <t>2520š1186</t>
  </si>
  <si>
    <t>26august2025</t>
  </si>
  <si>
    <t>preprava 3 osôb-2 športovci +1 real.tím počas Majstrovstvá sveta ml.juniorov 24-30.8.2025 Atény, Grécko</t>
  </si>
  <si>
    <t>BOLT.EU</t>
  </si>
  <si>
    <t>2520š1187</t>
  </si>
  <si>
    <t>25091200305</t>
  </si>
  <si>
    <t>servis, oprava služobného vozidla BT147AB Toyota</t>
  </si>
  <si>
    <t>34109986</t>
  </si>
  <si>
    <t>AUTOGRAND, a. s.</t>
  </si>
  <si>
    <t>poplatok banke za vedenie účtu ya mesiac september</t>
  </si>
  <si>
    <t>2520š1191</t>
  </si>
  <si>
    <t>6103023147</t>
  </si>
  <si>
    <t>poistenie majetku- zákonné poistenie BL062GD  19.9.2025-18.9.2026 Fiat Ducato</t>
  </si>
  <si>
    <t>31383408</t>
  </si>
  <si>
    <t>Wüstenrot poisťovňa ,a.s.</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</si>
  <si>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</si>
  <si>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</si>
  <si>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</si>
  <si>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</si>
  <si>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</si>
  <si>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</si>
  <si>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</si>
  <si>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</si>
  <si>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</si>
  <si>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</si>
  <si>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</si>
  <si>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</si>
  <si>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</si>
  <si>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</si>
  <si>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</si>
  <si>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</si>
  <si>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</si>
  <si>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</si>
  <si>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</si>
  <si>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</si>
  <si>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</si>
  <si>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</si>
  <si>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</si>
  <si>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 xml:space="preserve">Pracovná cesta
názov podujatia: MEJ v  DP                            Miesto konania: Setúbal, Portugalsko                                                       termín podujatia: 17.06.-22.06.2025                                    Spôsob prepravy:                                     Počet všetkých osôb na pracovnej ceste: 14                                                         z toho:
- športovci: 11 
- realizačný tím: 3                                                                    </t>
  </si>
  <si>
    <t>2520š1169</t>
  </si>
  <si>
    <t>2/6533</t>
  </si>
  <si>
    <t>2520š1170</t>
  </si>
  <si>
    <t>9696</t>
  </si>
  <si>
    <t>raňajky pre 3 osoby-športovkyne počas ME U18 ženy 27.8.-7.9.2025 Piešťany/Malta</t>
  </si>
  <si>
    <t>56070110</t>
  </si>
  <si>
    <t>Predajne Malina, s.r.o.</t>
  </si>
  <si>
    <t>2520š1171</t>
  </si>
  <si>
    <t>2047</t>
  </si>
  <si>
    <t>preprava 1 osoba -rozhodca na letisko na ME U18 muži 18-24.8.2025 Rio Maior, Portugalsko</t>
  </si>
  <si>
    <t>54676762</t>
  </si>
  <si>
    <t>Samsa Transport s. r. o.</t>
  </si>
  <si>
    <t>2520š1172</t>
  </si>
  <si>
    <t>3303</t>
  </si>
  <si>
    <t>2520š1173</t>
  </si>
  <si>
    <t>060/2364320</t>
  </si>
  <si>
    <t>občerstvenie pre 5 osôb-športovci na letisku z ME U18 muži 18-24.8.2025 Rio Maior, Portugalsko</t>
  </si>
  <si>
    <t>SOHO TERMINAL 2 Prime Food</t>
  </si>
  <si>
    <t>2520š1174</t>
  </si>
  <si>
    <t>15070</t>
  </si>
  <si>
    <t>občerstvenie pre 2 osoby-športovci na letisku na ME U18 muži 18-24.8.2025 Rio Maior, Portugalsko</t>
  </si>
  <si>
    <t>DO &amp; CO Airport</t>
  </si>
  <si>
    <t>2520š1175</t>
  </si>
  <si>
    <t>15067</t>
  </si>
  <si>
    <t>občerstvenie pre 5 osôb -športovci na letisku na ME U18 muži 18-24.8.2025 Rio Maior, Portugalsko</t>
  </si>
  <si>
    <t>2520š1176</t>
  </si>
  <si>
    <t>1A2501/3042</t>
  </si>
  <si>
    <t>občerstvenie pre 17 osôb-14 športovcov+3 real.tím na letisku z ME U18 muži 18-24.8.2025 Rio Maior, Portugalsko</t>
  </si>
  <si>
    <t>SIENNA HOTEL</t>
  </si>
  <si>
    <t>2520š1177</t>
  </si>
  <si>
    <t>0984</t>
  </si>
  <si>
    <t>materiál pre  fyzioterapeuta počas ME U18 muži 18-24.8.2025 Rio Maior, Portugalsko</t>
  </si>
  <si>
    <t>47336137</t>
  </si>
  <si>
    <t>CENTRUM PHARMACIA I. s.r.o.</t>
  </si>
  <si>
    <t>2520š1178</t>
  </si>
  <si>
    <t>3342</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</si>
  <si>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</si>
  <si>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</si>
  <si>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</si>
  <si>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</si>
  <si>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</si>
  <si>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</si>
  <si>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</si>
  <si>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</si>
  <si>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</si>
  <si>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</si>
  <si>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</si>
  <si>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</si>
  <si>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</si>
  <si>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</si>
  <si>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</si>
  <si>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</si>
  <si>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</si>
  <si>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</si>
  <si>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</si>
  <si>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</si>
  <si>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</si>
  <si>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</si>
  <si>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</si>
  <si>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</si>
  <si>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</si>
  <si>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</si>
  <si>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</si>
  <si>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</si>
  <si>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</si>
  <si>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</si>
  <si>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</si>
  <si>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</si>
  <si>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</si>
  <si>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</si>
  <si>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</si>
  <si>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</si>
  <si>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</si>
  <si>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</si>
  <si>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</si>
  <si>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</si>
  <si>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</si>
  <si>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</si>
  <si>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</si>
  <si>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</si>
  <si>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</si>
  <si>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2520š1207</t>
  </si>
  <si>
    <t>25201207</t>
  </si>
  <si>
    <t>Šimun  Miroslav</t>
  </si>
  <si>
    <t>Vevurková Gabriela</t>
  </si>
  <si>
    <t xml:space="preserve">Pracovná cesta
názov podujatia: VT U18 ženy                                   Miesto konania: Piešťany, Slovensko                  termín podujatia:03.08.-08.08.2025                                 Spôsob prepravy:                                     Počet všetkých osôb na pracovnej ceste: 18                                                          z toho:
- športovci: 14 
- realizačný tím:: 4                                                                   </t>
  </si>
  <si>
    <t xml:space="preserve">Organizácia podujatia
názov podujatia: Jesenné M-SSO           Miesto konania: Dolný Kubín, Slovensko                                                 termín podujatia: 28.09.2025                    
počet aktívnych účastníkov: športovcov a   členov rozhodcovského zboru, 
počet odpracovaných hodín spolu: </t>
  </si>
  <si>
    <t xml:space="preserve">Organizácia podujatia
názov podujatia: Jesenné M-ZSO           Miesto konania: Myjava, Slovensko                                                termín podujatia: 27.09.2025                    
počet aktívnych účastníkov: športovcov a   členov rozhodcovského zboru, 
počet odpracovaných hodín spolu: </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</si>
  <si>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</si>
  <si>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 xml:space="preserve">Organizácia podujatia
názov podujatia: III.kolo Slovenský pohár v DP  Miesto konania: Bukovec pri Košiciach, Slovensko                                                 termín podujatia: 16.08.2025                    
počet aktívnych účastníkov: športovcov a   členov rozhodcovského zboru, 
počet odpracovaných hodín spolu: </t>
  </si>
  <si>
    <t xml:space="preserve">Pracovná cesta
názov podujatia: Slovakia Swimming Cup                   Miesto konania:  Šamorín, Slovensko                                       termín podujatia: 24.10.-26.10.2025                              Spôsob prepravy:                                     Počet všetkých osôb na pracovnej ceste:                                                          z toho:
- športovci:  
- realizačný tím:                                                                     </t>
  </si>
  <si>
    <t xml:space="preserve">Pracovná cesta
názov podujatia: Kondičné sústredenie RDJ pred MSJ                                                           Miesto konania: Šamorín, Slovensko                       termín podujatia: 13.07.-23.07.2025                                   Spôsob prepravy:                                     Počet všetkých osôb na pracovnej ceste:                                                          z toho:
- športovci:  
- realizačný tím:                                                                      </t>
  </si>
  <si>
    <t xml:space="preserve">Refundácia nákladov súvisiach s účelom rozvoja športovcov:  prenájom športoviska - bazéna v mes. 06/2025 - konečný dodávateľ: X-bionic sphere a.s.;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</si>
  <si>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</si>
  <si>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</si>
  <si>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</si>
  <si>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čiastočne - konečný dodávateľ: Rastislav Foldeš - Kúpalisko Ryba;
</t>
  </si>
  <si>
    <t xml:space="preserve">Refundácia nákladov súvisiach s účelom rozvoja športovcov: náklady na prenájom športoviska - bazéna v mes. 05/2025 čiastočne - konečný dodávateľ: Stredná odborná škola priemyselných technológií Košice;
</t>
  </si>
  <si>
    <t xml:space="preserve">Náklady súvisiace s účelom rozvoja športovcov zaradených do TOP Team SPF Senior: náklady športovca na služby fyzio a masáže v mes. 01-07/2025 - konečný dodávateľ: Mgr. Ján Blanár;
</t>
  </si>
  <si>
    <t>preprava športovcov+real.tímu počas MEJ DP -Setúbal/POR 17.-22.6.2025</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</si>
  <si>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</si>
  <si>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</si>
  <si>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</si>
  <si>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</si>
  <si>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</si>
  <si>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</si>
  <si>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</si>
  <si>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 xml:space="preserve">Refundácia nákladov súvisiach s účelom rozvoja športovcov:  prenájom športoviska - bazéna v mes. 02/2025 - konečný dodávateľ: MBB a.s.;
</t>
  </si>
  <si>
    <t xml:space="preserve">Refundácia nákladov súvisiach s účelom rozvoja športovcov:  prenájom športoviska - bazéna v mes. 03/2025 čiastočne - konečný dodávateľ: MBB a.s.;
</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</si>
  <si>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</si>
  <si>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</si>
  <si>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</si>
  <si>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</si>
  <si>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</si>
  <si>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</si>
  <si>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</si>
  <si>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</si>
  <si>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</si>
  <si>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</si>
  <si>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</si>
  <si>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</si>
  <si>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</si>
  <si>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</si>
  <si>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</si>
  <si>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</si>
  <si>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2520š1132</t>
  </si>
  <si>
    <t>6820183751</t>
  </si>
  <si>
    <t>Poistenie majetku-havarijné poistenie vozidla Crafter BL557MU od 24.08.2025 do 23.08.2026, časť</t>
  </si>
  <si>
    <t>31595545</t>
  </si>
  <si>
    <t>Komunálna poisťovňa,a.s.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</si>
</sst>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82">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49" fontId="53" fillId="3" borderId="0" xfId="0" applyNumberFormat="1" applyFont="1" applyFill="1" applyAlignment="1" applyProtection="1">
      <alignment vertical="top" wrapText="1"/>
      <protection locked="0"/>
    </xf>
    <xf numFmtId="164" fontId="53" fillId="3" borderId="0" xfId="0" applyNumberFormat="1" applyFont="1" applyFill="1" applyAlignment="1" applyProtection="1">
      <alignment vertical="top"/>
      <protection locked="0"/>
    </xf>
    <xf numFmtId="4" fontId="53" fillId="3" borderId="0" xfId="0" applyNumberFormat="1" applyFont="1" applyFill="1" applyAlignment="1" applyProtection="1">
      <alignment vertical="top"/>
      <protection locked="0"/>
    </xf>
    <xf numFmtId="3" fontId="53" fillId="3" borderId="0" xfId="0" applyNumberFormat="1" applyFont="1" applyFill="1" applyAlignment="1" applyProtection="1">
      <alignment horizontal="center"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8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63" val="4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20"/>
      <c r="D1" s="320"/>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21"/>
      <c r="D21" s="321"/>
    </row>
    <row r="22" spans="1:4" x14ac:dyDescent="0.25">
      <c r="C22" s="322"/>
      <c r="D22" s="321"/>
    </row>
    <row r="23" spans="1:4" ht="66" x14ac:dyDescent="0.25">
      <c r="A23" s="23" t="s">
        <v>1361</v>
      </c>
      <c r="C23" s="255"/>
      <c r="D23" s="256"/>
    </row>
    <row r="24" spans="1:4" ht="12.75" customHeight="1" x14ac:dyDescent="0.25">
      <c r="C24" s="318"/>
      <c r="D24" s="319"/>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2" t="str">
        <f>Spolu!C3&amp;", "&amp;Spolu!C6</f>
        <v>Slovenská plavecká federácia, Za kasárňou 315/1, Bratislava, 831 03</v>
      </c>
      <c r="B1" s="372"/>
      <c r="C1" s="372"/>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73" t="s">
        <v>1260</v>
      </c>
      <c r="F3" s="374"/>
      <c r="N3" s="137" t="str">
        <f t="shared" si="0"/>
        <v>c - príspevok Slovenskému paralympijskému výboru</v>
      </c>
      <c r="O3" s="137" t="s">
        <v>343</v>
      </c>
      <c r="P3" s="137" t="str">
        <f>Spolu!B19</f>
        <v>príspevok Slovenskému paralympijskému výboru</v>
      </c>
    </row>
    <row r="4" spans="1:16" ht="45.75" customHeight="1" x14ac:dyDescent="0.25">
      <c r="E4" s="374"/>
      <c r="F4" s="374"/>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5" t="s">
        <v>1291</v>
      </c>
      <c r="B12" s="375"/>
      <c r="C12" s="375"/>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7" t="s">
        <v>1293</v>
      </c>
      <c r="C14" s="378"/>
      <c r="F14" s="313"/>
      <c r="N14" s="137" t="str">
        <f t="shared" si="0"/>
        <v xml:space="preserve">n - </v>
      </c>
      <c r="O14" s="137" t="s">
        <v>364</v>
      </c>
    </row>
    <row r="15" spans="1:16" ht="34.35" customHeight="1" x14ac:dyDescent="0.25">
      <c r="A15" s="139" t="s">
        <v>1294</v>
      </c>
      <c r="B15" s="377"/>
      <c r="C15" s="378"/>
      <c r="F15" s="380"/>
      <c r="N15" s="137" t="str">
        <f t="shared" si="0"/>
        <v xml:space="preserve">o - </v>
      </c>
      <c r="O15" s="137" t="s">
        <v>365</v>
      </c>
    </row>
    <row r="16" spans="1:16" x14ac:dyDescent="0.25">
      <c r="A16" s="139" t="s">
        <v>1278</v>
      </c>
      <c r="B16" s="142">
        <f>F8</f>
        <v>0</v>
      </c>
      <c r="C16" s="137"/>
      <c r="F16" s="380"/>
      <c r="N16" s="137" t="str">
        <f t="shared" si="0"/>
        <v xml:space="preserve">p - </v>
      </c>
      <c r="O16" s="137" t="s">
        <v>366</v>
      </c>
    </row>
    <row r="17" spans="1:16" ht="32.1" customHeight="1" x14ac:dyDescent="0.25">
      <c r="A17" s="139" t="s">
        <v>1281</v>
      </c>
      <c r="B17" s="142">
        <f>F9</f>
        <v>0</v>
      </c>
      <c r="C17" s="137"/>
      <c r="F17" s="380"/>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36068764</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9" t="s">
        <v>1286</v>
      </c>
      <c r="C24" s="379"/>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81" t="s">
        <v>1299</v>
      </c>
      <c r="B2" s="381"/>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23" t="s">
        <v>57</v>
      </c>
      <c r="B1" s="323"/>
      <c r="C1" s="323"/>
      <c r="D1" s="323"/>
      <c r="E1" s="323"/>
      <c r="F1" s="323"/>
      <c r="G1" s="323"/>
      <c r="H1" s="323"/>
      <c r="I1" s="52"/>
      <c r="J1" s="37"/>
    </row>
    <row r="2" spans="1:11" ht="15.6" x14ac:dyDescent="0.3">
      <c r="A2" s="329" t="s">
        <v>58</v>
      </c>
      <c r="B2" s="329"/>
      <c r="C2" s="329"/>
      <c r="D2" s="329"/>
      <c r="E2" s="329"/>
      <c r="F2" s="329"/>
      <c r="G2" s="329"/>
      <c r="H2" s="327" t="str">
        <f>+Doklady!I100</f>
        <v>V3</v>
      </c>
      <c r="I2" s="327"/>
    </row>
    <row r="3" spans="1:11" ht="13.8" x14ac:dyDescent="0.25">
      <c r="A3" s="40"/>
      <c r="B3" s="40"/>
      <c r="C3" s="40"/>
      <c r="D3" s="40"/>
      <c r="E3" s="40"/>
      <c r="F3" s="40"/>
      <c r="G3" s="40"/>
      <c r="H3" s="328">
        <f>+Doklady!I101</f>
        <v>45887</v>
      </c>
      <c r="I3" s="328"/>
    </row>
    <row r="4" spans="1:11" ht="15.75" customHeight="1" x14ac:dyDescent="0.25">
      <c r="A4" s="41" t="s">
        <v>59</v>
      </c>
      <c r="B4" s="324" t="s">
        <v>60</v>
      </c>
      <c r="C4" s="325"/>
      <c r="D4" s="325"/>
      <c r="E4" s="326"/>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88" priority="2" stopIfTrue="1">
      <formula>$A78&lt;&gt;""</formula>
    </cfRule>
  </conditionalFormatting>
  <conditionalFormatting sqref="A8:I76 I78">
    <cfRule type="expression" dxfId="87" priority="7" stopIfTrue="1">
      <formula>$A8&lt;&gt;""</formula>
    </cfRule>
  </conditionalFormatting>
  <conditionalFormatting sqref="B78:H2888">
    <cfRule type="expression" dxfId="86" priority="3" stopIfTrue="1">
      <formula>$A78&lt;&gt;""</formula>
    </cfRule>
  </conditionalFormatting>
  <conditionalFormatting sqref="D2886:D2913">
    <cfRule type="expression" dxfId="8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32" t="s">
        <v>311</v>
      </c>
      <c r="B1" s="333"/>
      <c r="C1" s="174">
        <v>45869</v>
      </c>
      <c r="D1" s="26"/>
      <c r="G1" s="252">
        <v>45688</v>
      </c>
    </row>
    <row r="2" spans="1:7" ht="13.8" x14ac:dyDescent="0.25">
      <c r="A2" s="28"/>
      <c r="B2" s="28"/>
      <c r="G2" s="252">
        <v>45716</v>
      </c>
    </row>
    <row r="3" spans="1:7" ht="13.8" x14ac:dyDescent="0.25">
      <c r="A3" s="30" t="s">
        <v>312</v>
      </c>
      <c r="B3" s="330" t="str">
        <f>INDEX(Adr!B:B,Doklady!B102+1)</f>
        <v>Slovenská plavecká federácia</v>
      </c>
      <c r="C3" s="330"/>
      <c r="D3" s="330"/>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31" t="s">
        <v>328</v>
      </c>
      <c r="B17" s="331"/>
      <c r="C17" s="331"/>
      <c r="D17" s="331"/>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0" zoomScaleNormal="100" workbookViewId="0">
      <selection activeCell="D12" sqref="D12"/>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2" t="s">
        <v>329</v>
      </c>
      <c r="B1" s="342"/>
      <c r="C1" s="342"/>
      <c r="D1" s="342"/>
      <c r="E1" s="342"/>
      <c r="F1" s="342"/>
      <c r="G1" s="342"/>
      <c r="H1" s="342"/>
      <c r="I1" s="342"/>
    </row>
    <row r="2" spans="1:26" ht="7.5" customHeight="1" x14ac:dyDescent="0.2">
      <c r="C2" s="8"/>
      <c r="D2" s="8"/>
      <c r="E2" s="8"/>
      <c r="F2" s="8"/>
      <c r="G2" s="8"/>
      <c r="H2" s="8"/>
      <c r="I2" s="8"/>
    </row>
    <row r="3" spans="1:26" s="9" customFormat="1" ht="26.1" customHeight="1" x14ac:dyDescent="0.25">
      <c r="B3" s="160" t="s">
        <v>59</v>
      </c>
      <c r="C3" s="343" t="str">
        <f>INDEX(Adr!B2:B151,Doklady!B102)</f>
        <v>Slovenská plavecká federácia</v>
      </c>
      <c r="D3" s="343"/>
      <c r="E3" s="343"/>
      <c r="F3" s="343"/>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4" t="s">
        <v>334</v>
      </c>
      <c r="F9" s="345"/>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5">
        <f>SUMIF(K:K,A10,I:I)</f>
        <v>0</v>
      </c>
      <c r="F10" s="336"/>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60172.689999999944</v>
      </c>
      <c r="E11" s="346">
        <f>+I39-I42+I44-I47</f>
        <v>1680119.31</v>
      </c>
      <c r="F11" s="347"/>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54114.83</v>
      </c>
      <c r="E12" s="335">
        <f>SUMIF(K:K,A12,I:I)</f>
        <v>93385.17</v>
      </c>
      <c r="F12" s="336"/>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5">
        <f>SUMIF(K:K,A13,I:I)</f>
        <v>0</v>
      </c>
      <c r="F13" s="336"/>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8">
        <f>SUMIF(K:K,A14,I:I)</f>
        <v>0</v>
      </c>
      <c r="F14" s="349"/>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0" t="s">
        <v>340</v>
      </c>
      <c r="C17" s="350"/>
      <c r="D17" s="350"/>
      <c r="E17" s="350"/>
      <c r="F17" s="350"/>
      <c r="G17" s="350"/>
      <c r="H17" s="350"/>
      <c r="I17" s="73">
        <f>SUMIF(FP!I:I,Doklady!$B$1&amp;A17,FP!D:D)</f>
        <v>1740292</v>
      </c>
      <c r="T17" s="86"/>
    </row>
    <row r="18" spans="1:20" x14ac:dyDescent="0.2">
      <c r="A18" s="135" t="s">
        <v>341</v>
      </c>
      <c r="B18" s="350" t="s">
        <v>342</v>
      </c>
      <c r="C18" s="350"/>
      <c r="D18" s="350"/>
      <c r="E18" s="350"/>
      <c r="F18" s="350"/>
      <c r="G18" s="350"/>
      <c r="H18" s="350"/>
      <c r="I18" s="73">
        <f>SUMIF(FP!I:I,Doklady!$B$1&amp;A18,FP!D:D)</f>
        <v>0</v>
      </c>
    </row>
    <row r="19" spans="1:20" x14ac:dyDescent="0.2">
      <c r="A19" s="115" t="s">
        <v>343</v>
      </c>
      <c r="B19" s="350" t="s">
        <v>344</v>
      </c>
      <c r="C19" s="350"/>
      <c r="D19" s="350"/>
      <c r="E19" s="350"/>
      <c r="F19" s="350"/>
      <c r="G19" s="350"/>
      <c r="H19" s="350"/>
      <c r="I19" s="73">
        <f>SUMIF(FP!I:I,Doklady!$B$1&amp;A19,FP!D:D)</f>
        <v>0</v>
      </c>
    </row>
    <row r="20" spans="1:20" x14ac:dyDescent="0.2">
      <c r="A20" s="135" t="s">
        <v>345</v>
      </c>
      <c r="B20" s="339" t="s">
        <v>346</v>
      </c>
      <c r="C20" s="340"/>
      <c r="D20" s="340"/>
      <c r="E20" s="340"/>
      <c r="F20" s="340"/>
      <c r="G20" s="340"/>
      <c r="H20" s="341"/>
      <c r="I20" s="73">
        <f>SUMIF(FP!I:I,Doklady!$B$1&amp;A20,FP!D:D)</f>
        <v>147500</v>
      </c>
      <c r="T20" s="86"/>
    </row>
    <row r="21" spans="1:20" x14ac:dyDescent="0.2">
      <c r="A21" s="115" t="s">
        <v>347</v>
      </c>
      <c r="B21" s="339" t="s">
        <v>348</v>
      </c>
      <c r="C21" s="340"/>
      <c r="D21" s="340"/>
      <c r="E21" s="340"/>
      <c r="F21" s="340"/>
      <c r="G21" s="340"/>
      <c r="H21" s="341"/>
      <c r="I21" s="73">
        <f>SUMIF(FP!I:I,Doklady!$B$1&amp;A21,FP!D:D)</f>
        <v>0</v>
      </c>
      <c r="T21" s="86"/>
    </row>
    <row r="22" spans="1:20" x14ac:dyDescent="0.2">
      <c r="A22" s="135" t="s">
        <v>349</v>
      </c>
      <c r="B22" s="358" t="s">
        <v>350</v>
      </c>
      <c r="C22" s="359"/>
      <c r="D22" s="359"/>
      <c r="E22" s="359"/>
      <c r="F22" s="359"/>
      <c r="G22" s="359"/>
      <c r="H22" s="360"/>
      <c r="I22" s="73">
        <f>SUMIF(FP!I:I,Doklady!$B$1&amp;A22,FP!D:D)</f>
        <v>0</v>
      </c>
      <c r="T22" s="86"/>
    </row>
    <row r="23" spans="1:20" x14ac:dyDescent="0.2">
      <c r="A23" s="115" t="s">
        <v>351</v>
      </c>
      <c r="B23" s="339" t="s">
        <v>352</v>
      </c>
      <c r="C23" s="340"/>
      <c r="D23" s="340"/>
      <c r="E23" s="340"/>
      <c r="F23" s="340"/>
      <c r="G23" s="340"/>
      <c r="H23" s="341"/>
      <c r="I23" s="73">
        <f>SUMIF(FP!I:I,Doklady!$B$1&amp;A23,FP!D:D)</f>
        <v>0</v>
      </c>
      <c r="T23" s="86"/>
    </row>
    <row r="24" spans="1:20" x14ac:dyDescent="0.2">
      <c r="A24" s="135" t="s">
        <v>353</v>
      </c>
      <c r="B24" s="339" t="s">
        <v>354</v>
      </c>
      <c r="C24" s="340"/>
      <c r="D24" s="340"/>
      <c r="E24" s="340"/>
      <c r="F24" s="340"/>
      <c r="G24" s="340"/>
      <c r="H24" s="341"/>
      <c r="I24" s="73">
        <f>SUMIF(FP!I:I,Doklady!$B$1&amp;A24,FP!D:D)</f>
        <v>0</v>
      </c>
      <c r="T24" s="86"/>
    </row>
    <row r="25" spans="1:20" x14ac:dyDescent="0.2">
      <c r="A25" s="115" t="s">
        <v>355</v>
      </c>
      <c r="B25" s="351" t="s">
        <v>2282</v>
      </c>
      <c r="C25" s="352"/>
      <c r="D25" s="352"/>
      <c r="E25" s="352"/>
      <c r="F25" s="352"/>
      <c r="G25" s="352"/>
      <c r="H25" s="353"/>
      <c r="I25" s="73">
        <f>SUMIF(FP!I:I,Doklady!$B$1&amp;A25,FP!D:D)</f>
        <v>0</v>
      </c>
      <c r="T25" s="86"/>
    </row>
    <row r="26" spans="1:20" x14ac:dyDescent="0.2">
      <c r="A26" s="135" t="s">
        <v>356</v>
      </c>
      <c r="B26" s="339" t="s">
        <v>357</v>
      </c>
      <c r="C26" s="340"/>
      <c r="D26" s="340"/>
      <c r="E26" s="340"/>
      <c r="F26" s="340"/>
      <c r="G26" s="340"/>
      <c r="H26" s="341"/>
      <c r="I26" s="73">
        <f>SUMIF(FP!I:I,Doklady!$B$1&amp;A26,FP!D:D)</f>
        <v>0</v>
      </c>
      <c r="T26" s="86"/>
    </row>
    <row r="27" spans="1:20" x14ac:dyDescent="0.2">
      <c r="A27" s="115" t="s">
        <v>358</v>
      </c>
      <c r="B27" s="339" t="s">
        <v>359</v>
      </c>
      <c r="C27" s="340"/>
      <c r="D27" s="340"/>
      <c r="E27" s="340"/>
      <c r="F27" s="340"/>
      <c r="G27" s="340"/>
      <c r="H27" s="341"/>
      <c r="I27" s="73">
        <f>SUMIF(FP!I:I,Doklady!$B$1&amp;A27,FP!D:D)</f>
        <v>0</v>
      </c>
      <c r="T27" s="86"/>
    </row>
    <row r="28" spans="1:20" x14ac:dyDescent="0.2">
      <c r="A28" s="135" t="s">
        <v>360</v>
      </c>
      <c r="B28" s="339" t="s">
        <v>361</v>
      </c>
      <c r="C28" s="340"/>
      <c r="D28" s="340"/>
      <c r="E28" s="340"/>
      <c r="F28" s="340"/>
      <c r="G28" s="340"/>
      <c r="H28" s="341"/>
      <c r="I28" s="73">
        <f>SUMIF(FP!I:I,Doklady!$B$1&amp;A28,FP!D:D)</f>
        <v>0</v>
      </c>
      <c r="T28" s="86"/>
    </row>
    <row r="29" spans="1:20" x14ac:dyDescent="0.2">
      <c r="A29" s="115" t="s">
        <v>362</v>
      </c>
      <c r="B29" s="339" t="s">
        <v>363</v>
      </c>
      <c r="C29" s="340"/>
      <c r="D29" s="340"/>
      <c r="E29" s="340"/>
      <c r="F29" s="340"/>
      <c r="G29" s="340"/>
      <c r="H29" s="341"/>
      <c r="I29" s="73">
        <f>SUMIF(FP!I:I,Doklady!$B$1&amp;A29,FP!D:D)</f>
        <v>0</v>
      </c>
      <c r="T29" s="86"/>
    </row>
    <row r="30" spans="1:20" hidden="1" x14ac:dyDescent="0.2">
      <c r="A30" s="135" t="s">
        <v>364</v>
      </c>
      <c r="B30" s="339"/>
      <c r="C30" s="340"/>
      <c r="D30" s="340"/>
      <c r="E30" s="340"/>
      <c r="F30" s="340"/>
      <c r="G30" s="340"/>
      <c r="H30" s="341"/>
      <c r="I30" s="73">
        <f>SUMIF(FP!I:I,Doklady!$B$1&amp;A30,FP!D:D)</f>
        <v>0</v>
      </c>
      <c r="T30" s="86"/>
    </row>
    <row r="31" spans="1:20" hidden="1" x14ac:dyDescent="0.2">
      <c r="A31" s="115" t="s">
        <v>365</v>
      </c>
      <c r="B31" s="339"/>
      <c r="C31" s="340"/>
      <c r="D31" s="340"/>
      <c r="E31" s="340"/>
      <c r="F31" s="340"/>
      <c r="G31" s="340"/>
      <c r="H31" s="341"/>
      <c r="I31" s="73">
        <f>SUMIF(FP!I:I,Doklady!$B$1&amp;A31,FP!D:D)</f>
        <v>0</v>
      </c>
      <c r="T31" s="86"/>
    </row>
    <row r="32" spans="1:20" hidden="1" x14ac:dyDescent="0.2">
      <c r="A32" s="135" t="s">
        <v>366</v>
      </c>
      <c r="B32" s="361"/>
      <c r="C32" s="362"/>
      <c r="D32" s="362"/>
      <c r="E32" s="362"/>
      <c r="F32" s="362"/>
      <c r="G32" s="362"/>
      <c r="H32" s="363"/>
      <c r="I32" s="73">
        <f>SUMIF(FP!I:I,Doklady!$B$1&amp;A32,FP!D:D)</f>
        <v>0</v>
      </c>
      <c r="T32" s="86"/>
    </row>
    <row r="33" spans="1:21" hidden="1" x14ac:dyDescent="0.2">
      <c r="A33" s="115" t="s">
        <v>367</v>
      </c>
      <c r="B33" s="361"/>
      <c r="C33" s="362"/>
      <c r="D33" s="362"/>
      <c r="E33" s="362"/>
      <c r="F33" s="362"/>
      <c r="G33" s="362"/>
      <c r="H33" s="363"/>
      <c r="I33" s="73">
        <f>SUMIF(FP!I:I,Doklady!$B$1&amp;A33,FP!D:D)</f>
        <v>0</v>
      </c>
      <c r="T33" s="86"/>
    </row>
    <row r="34" spans="1:21" hidden="1" x14ac:dyDescent="0.2">
      <c r="A34" s="135" t="s">
        <v>368</v>
      </c>
      <c r="B34" s="364"/>
      <c r="C34" s="364"/>
      <c r="D34" s="364"/>
      <c r="E34" s="364"/>
      <c r="F34" s="364"/>
      <c r="G34" s="364"/>
      <c r="H34" s="364"/>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plavecké športy</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DSUM(Doklady!A103:J10070,"GGG",Spolu!L40:M42)</f>
        <v>7663.85</v>
      </c>
      <c r="D40" s="78">
        <f>DSUM(Doklady!A103:J10070,"GGG",Spolu!N40:O42)</f>
        <v>10914.689999999999</v>
      </c>
      <c r="E40" s="78">
        <f>DSUM(Doklady!A103:J10070,"GGG",Spolu!P40:Q42)</f>
        <v>18769.450000000004</v>
      </c>
      <c r="F40" s="78">
        <f>DSUM(Doklady!A103:J10070,"GGG",Spolu!R40:S42)</f>
        <v>6129.1100000000006</v>
      </c>
      <c r="G40" s="78">
        <f>DSUM(Doklady!A103:J10070,"GGG",Spolu!T40:U42)-H40</f>
        <v>16695.59</v>
      </c>
      <c r="H40" s="78">
        <f>+IFERROR(VLOOKUP(K40&amp;" - kapitálové transfery",B$53:D$90,3,0),0)</f>
        <v>0</v>
      </c>
      <c r="I40" s="73">
        <f>+C40+D40+E40+F40+G40+H40</f>
        <v>60172.69</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340394.55000000005</v>
      </c>
      <c r="D41" s="78">
        <f>MAX(D39-D40,0)</f>
        <v>337143.71</v>
      </c>
      <c r="E41" s="78">
        <f>MAX(E39-E40,0)</f>
        <v>416303.55</v>
      </c>
      <c r="F41" s="78">
        <f>MIN(I39,MAX(-F39+F40,0))</f>
        <v>0</v>
      </c>
      <c r="G41" s="78">
        <f>MIN(J39,MAX(-G39+G40+MIN(F40-F39,0),0))</f>
        <v>0</v>
      </c>
      <c r="H41" s="78">
        <f>MAX(H39-H40,0)</f>
        <v>0</v>
      </c>
      <c r="I41" s="124">
        <f>+I39-I42</f>
        <v>1680119.31</v>
      </c>
      <c r="J41" s="219">
        <f>+K46</f>
        <v>0</v>
      </c>
      <c r="K41" s="219">
        <f>+I41-H41</f>
        <v>1680119.31</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7663.85</v>
      </c>
      <c r="D42" s="216">
        <f>+D40</f>
        <v>10914.689999999999</v>
      </c>
      <c r="E42" s="216">
        <f>+E40</f>
        <v>18769.450000000004</v>
      </c>
      <c r="F42" s="216">
        <f>+MIN(F39:F40)</f>
        <v>6129.1100000000006</v>
      </c>
      <c r="G42" s="216">
        <f>+MIN(G39+MAX(F39-F40,0)-MAX(E40-E39,0)-MAX(D40-D39,0)-MAX(C40-C39,0),G40)</f>
        <v>16695.59</v>
      </c>
      <c r="H42" s="216">
        <f>+MIN(H39:H40)</f>
        <v>0</v>
      </c>
      <c r="I42" s="73">
        <f>+C42+D42+E42+MIN(F39:F40)+G42+H42</f>
        <v>60172.69</v>
      </c>
      <c r="J42" s="219">
        <f>+K47</f>
        <v>0</v>
      </c>
      <c r="K42" s="219">
        <f>+I42-H42</f>
        <v>60172.69</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DSUM(Doklady!A103:J10070,"GGG",Spolu!L45:M47)</f>
        <v>0</v>
      </c>
      <c r="D45" s="78">
        <f>DSUM(Doklady!A103:J10070,"GGG",Spolu!N45:O47)</f>
        <v>0</v>
      </c>
      <c r="E45" s="78">
        <f>DSUM(Doklady!A103:J10070,"GGG",Spolu!P45:Q47)</f>
        <v>0</v>
      </c>
      <c r="F45" s="78">
        <f>DSUM(Doklady!A103:J10070,"GGG",Spolu!R45:S47)</f>
        <v>0</v>
      </c>
      <c r="G45" s="78">
        <f>DSUM(Doklady!A103:J10070,"GGG",Spolu!T45:U47)-H45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7"/>
      <c r="B50" s="338"/>
      <c r="C50" s="338"/>
      <c r="D50" s="338"/>
      <c r="E50" s="338"/>
      <c r="F50" s="338"/>
      <c r="G50" s="338"/>
      <c r="H50" s="338"/>
      <c r="I50" s="338"/>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60172.689999999988</v>
      </c>
      <c r="E53" s="73">
        <f>IF(A53&lt;&gt;"",MIN(D53,C53)*Doklady!C1/(1-Doklady!C1),"")</f>
        <v>0</v>
      </c>
      <c r="F53" s="71">
        <f>IF(A53&lt;&gt;"",Doklady!J1,"")</f>
        <v>0</v>
      </c>
      <c r="G53" s="73">
        <f>+IFERROR(HLOOKUP(IF(RIGHT(B53,15)="bežné transfery",LEFT(B53,LEN(B53)-18),0),$J$40:$K$42,3,0),MIN(C53,D53))</f>
        <v>60172.69</v>
      </c>
      <c r="H53" s="71"/>
      <c r="I53" s="73">
        <f>IF(A53&lt;&gt;"",MAX(IF(G53&lt;C53,C53-G53,0)+IF(F53&lt;E53,E53-F53,0),0),0)</f>
        <v>1680119.31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4370.7999999999993</v>
      </c>
      <c r="E54" s="73">
        <f>IF(A54&lt;&gt;"",MIN(D54,C54)*Doklady!C2/(1-Doklady!C2),"")</f>
        <v>0</v>
      </c>
      <c r="F54" s="71">
        <f>IF(A54&lt;&gt;"",Doklady!J2,"")</f>
        <v>0</v>
      </c>
      <c r="G54" s="73">
        <f t="shared" ref="G54:G117" si="0">+IFERROR(HLOOKUP(IF(RIGHT(B54,15)="bežné transfery",LEFT(B54,LEN(B54)-18),0),$J$40:$K$42,3,0),MIN(C54,D54))</f>
        <v>4370.7999999999993</v>
      </c>
      <c r="H54" s="71"/>
      <c r="I54" s="73">
        <f t="shared" ref="I54:I117" si="1">IF(A54&lt;&gt;"",MAX(IF(G54&lt;C54,C54-G54,0)+IF(F54&lt;E54,E54-F54,0),0),0)</f>
        <v>3129.2000000000007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4077.3999999999996</v>
      </c>
      <c r="E55" s="73">
        <f>IF(A55&lt;&gt;"",MIN(D55,C55)*Doklady!C3/(1-Doklady!C3),"")</f>
        <v>0</v>
      </c>
      <c r="F55" s="71">
        <f>IF(A55&lt;&gt;"",Doklady!J3,"")</f>
        <v>0</v>
      </c>
      <c r="G55" s="73">
        <f t="shared" si="0"/>
        <v>4077.3999999999996</v>
      </c>
      <c r="H55" s="71"/>
      <c r="I55" s="73">
        <f t="shared" si="1"/>
        <v>15922.6</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4560.18</v>
      </c>
      <c r="E56" s="73">
        <f>IF(A56&lt;&gt;"",MIN(D56,C56)*Doklady!C4/(1-Doklady!C4),"")</f>
        <v>0</v>
      </c>
      <c r="F56" s="71">
        <f>IF(A56&lt;&gt;"",Doklady!J4,"")</f>
        <v>0</v>
      </c>
      <c r="G56" s="73">
        <f t="shared" si="0"/>
        <v>4560.18</v>
      </c>
      <c r="H56" s="71"/>
      <c r="I56" s="73">
        <f t="shared" si="1"/>
        <v>5439.82</v>
      </c>
      <c r="J56" s="84" t="str">
        <f t="shared" si="2"/>
        <v/>
      </c>
      <c r="K56" s="84" t="str">
        <f>Doklady!F4</f>
        <v>026 03</v>
      </c>
      <c r="L56" s="84" t="str">
        <f>IF(A56&lt;&gt;"",INDEX(FP!H:H,Doklady!B$2+(ROW()-52)),"")</f>
        <v>B</v>
      </c>
      <c r="M56" s="84" t="str">
        <f t="shared" si="3"/>
        <v>026 03B</v>
      </c>
    </row>
    <row r="57" spans="1:20" x14ac:dyDescent="0.2">
      <c r="A57" s="75" t="str">
        <f>Doklady!D5</f>
        <v>d</v>
      </c>
      <c r="B57" s="119" t="str">
        <f>Doklady!H5</f>
        <v>Košťál Samuel</v>
      </c>
      <c r="C57" s="73">
        <f>IF(A57&lt;&gt;"",INDEX(FP!D:D,Doklady!B$2+(ROW()-53)),"")</f>
        <v>15000</v>
      </c>
      <c r="D57" s="73">
        <f>IF(A57&lt;&gt;"",Doklady!I5-Doklady!J5,"")</f>
        <v>8232.119999999999</v>
      </c>
      <c r="E57" s="73">
        <f>IF(A57&lt;&gt;"",MIN(D57,C57)*Doklady!C5/(1-Doklady!C5),"")</f>
        <v>0</v>
      </c>
      <c r="F57" s="71">
        <f>IF(A57&lt;&gt;"",Doklady!J5,"")</f>
        <v>0</v>
      </c>
      <c r="G57" s="73">
        <f t="shared" si="0"/>
        <v>8232.119999999999</v>
      </c>
      <c r="H57" s="71"/>
      <c r="I57" s="73">
        <f t="shared" si="1"/>
        <v>6767.880000000001</v>
      </c>
      <c r="J57" s="84" t="str">
        <f t="shared" si="2"/>
        <v/>
      </c>
      <c r="K57" s="84" t="str">
        <f>Doklady!F5</f>
        <v>026 03</v>
      </c>
      <c r="L57" s="84" t="str">
        <f>IF(A57&lt;&gt;"",INDEX(FP!H:H,Doklady!B$2+(ROW()-52)),"")</f>
        <v>B</v>
      </c>
      <c r="M57" s="84" t="str">
        <f t="shared" si="3"/>
        <v>026 03B</v>
      </c>
    </row>
    <row r="58" spans="1:20" x14ac:dyDescent="0.2">
      <c r="A58" s="75" t="str">
        <f>Doklady!D6</f>
        <v>d</v>
      </c>
      <c r="B58" s="119" t="str">
        <f>Doklady!H6</f>
        <v>Krajčovičová Lea</v>
      </c>
      <c r="C58" s="73">
        <f>IF(A58&lt;&gt;"",INDEX(FP!D:D,Doklady!B$2+(ROW()-53)),"")</f>
        <v>7500</v>
      </c>
      <c r="D58" s="73">
        <f>IF(A58&lt;&gt;"",Doklady!I6-Doklady!J6,"")</f>
        <v>3280.6</v>
      </c>
      <c r="E58" s="73">
        <f>IF(A58&lt;&gt;"",MIN(D58,C58)*Doklady!C6/(1-Doklady!C6),"")</f>
        <v>0</v>
      </c>
      <c r="F58" s="71">
        <f>IF(A58&lt;&gt;"",Doklady!J6,"")</f>
        <v>0</v>
      </c>
      <c r="G58" s="73">
        <f t="shared" si="0"/>
        <v>3280.6</v>
      </c>
      <c r="H58" s="71"/>
      <c r="I58" s="73">
        <f t="shared" si="1"/>
        <v>4219.3999999999996</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8485.7599999999984</v>
      </c>
      <c r="E59" s="73">
        <f>IF(A59&lt;&gt;"",MIN(D59,C59)*Doklady!C7/(1-Doklady!C7),"")</f>
        <v>0</v>
      </c>
      <c r="F59" s="71">
        <f>IF(A59&lt;&gt;"",Doklady!J7,"")</f>
        <v>0</v>
      </c>
      <c r="G59" s="73">
        <f t="shared" si="0"/>
        <v>8485.7599999999984</v>
      </c>
      <c r="H59" s="71"/>
      <c r="I59" s="73">
        <f t="shared" si="1"/>
        <v>11514.240000000002</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0</v>
      </c>
      <c r="E60" s="73">
        <f>IF(A60&lt;&gt;"",MIN(D60,C60)*Doklady!C8/(1-Doklady!C8),"")</f>
        <v>0</v>
      </c>
      <c r="F60" s="71">
        <f>IF(A60&lt;&gt;"",Doklady!J8,"")</f>
        <v>0</v>
      </c>
      <c r="G60" s="73">
        <f t="shared" si="0"/>
        <v>0</v>
      </c>
      <c r="H60" s="71"/>
      <c r="I60" s="73">
        <f t="shared" si="1"/>
        <v>20000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14245.319999999998</v>
      </c>
      <c r="E61" s="73">
        <f>IF(A61&lt;&gt;"",MIN(D61,C61)*Doklady!C9/(1-Doklady!C9),"")</f>
        <v>0</v>
      </c>
      <c r="F61" s="71">
        <f>IF(A61&lt;&gt;"",Doklady!J9,"")</f>
        <v>0</v>
      </c>
      <c r="G61" s="73">
        <f t="shared" si="0"/>
        <v>14245.319999999998</v>
      </c>
      <c r="H61" s="71"/>
      <c r="I61" s="73">
        <f t="shared" si="1"/>
        <v>5754.6800000000021</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4381.8500000000004</v>
      </c>
      <c r="E62" s="73">
        <f>IF(A62&lt;&gt;"",MIN(D62,C62)*Doklady!C10/(1-Doklady!C10),"")</f>
        <v>0</v>
      </c>
      <c r="F62" s="71">
        <f>IF(A62&lt;&gt;"",Doklady!J10,"")</f>
        <v>0</v>
      </c>
      <c r="G62" s="73">
        <f t="shared" si="0"/>
        <v>4381.8500000000004</v>
      </c>
      <c r="H62" s="71"/>
      <c r="I62" s="73">
        <f t="shared" si="1"/>
        <v>5618.15</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1780.8</v>
      </c>
      <c r="E63" s="73">
        <f>IF(A63&lt;&gt;"",MIN(D63,C63)*Doklady!C11/(1-Doklady!C11),"")</f>
        <v>0</v>
      </c>
      <c r="F63" s="71">
        <f>IF(A63&lt;&gt;"",Doklady!J11,"")</f>
        <v>0</v>
      </c>
      <c r="G63" s="73">
        <f t="shared" si="0"/>
        <v>1780.8</v>
      </c>
      <c r="H63" s="71"/>
      <c r="I63" s="73">
        <f t="shared" si="1"/>
        <v>5719.2</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700</v>
      </c>
      <c r="E64" s="73">
        <f>IF(A64&lt;&gt;"",MIN(D64,C64)*Doklady!C12/(1-Doklady!C12),"")</f>
        <v>0</v>
      </c>
      <c r="F64" s="71">
        <f>IF(A64&lt;&gt;"",Doklady!J12,"")</f>
        <v>0</v>
      </c>
      <c r="G64" s="73">
        <f t="shared" si="0"/>
        <v>700</v>
      </c>
      <c r="H64" s="71"/>
      <c r="I64" s="73">
        <f t="shared" si="1"/>
        <v>9300</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1887792</v>
      </c>
      <c r="D130" s="228">
        <f t="shared" ref="D130:I130" si="9">SUM(D53:D129)</f>
        <v>114287.51999999997</v>
      </c>
      <c r="E130" s="228">
        <f t="shared" si="9"/>
        <v>0</v>
      </c>
      <c r="F130" s="228">
        <f t="shared" si="9"/>
        <v>0</v>
      </c>
      <c r="G130" s="228">
        <f t="shared" si="9"/>
        <v>114287.52</v>
      </c>
      <c r="H130" s="228">
        <f t="shared" si="9"/>
        <v>0</v>
      </c>
      <c r="I130" s="228">
        <f t="shared" si="9"/>
        <v>1773504.4799999997</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54"/>
      <c r="E140" s="354"/>
      <c r="F140" s="354"/>
      <c r="G140" s="354"/>
      <c r="H140" s="354"/>
      <c r="I140" s="354"/>
      <c r="J140" s="85"/>
    </row>
    <row r="141" spans="1:26" ht="68.25" customHeight="1" x14ac:dyDescent="0.25">
      <c r="A141" s="9"/>
      <c r="B141" s="283" t="s">
        <v>393</v>
      </c>
      <c r="C141" s="214"/>
      <c r="D141" s="334" t="s">
        <v>394</v>
      </c>
      <c r="E141" s="334"/>
      <c r="F141" s="334"/>
      <c r="G141" s="334"/>
      <c r="H141" s="334"/>
      <c r="I141" s="33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84" priority="43" stopIfTrue="1" operator="lessThanOrEqual">
      <formula>0</formula>
    </cfRule>
    <cfRule type="cellIs" dxfId="83" priority="44" stopIfTrue="1" operator="greaterThan">
      <formula>0</formula>
    </cfRule>
  </conditionalFormatting>
  <conditionalFormatting sqref="D53:D129">
    <cfRule type="expression" dxfId="82" priority="31" stopIfTrue="1">
      <formula>$C53=$D53</formula>
    </cfRule>
    <cfRule type="expression" dxfId="81" priority="33" stopIfTrue="1">
      <formula>$C53&lt;&gt;$D53</formula>
    </cfRule>
  </conditionalFormatting>
  <conditionalFormatting sqref="E9:F9">
    <cfRule type="expression" dxfId="80" priority="38" stopIfTrue="1">
      <formula>SUM($E$10:$F$14)&gt;0</formula>
    </cfRule>
  </conditionalFormatting>
  <conditionalFormatting sqref="G53:G129">
    <cfRule type="expression" dxfId="79" priority="13" stopIfTrue="1">
      <formula>$C53=$G53</formula>
    </cfRule>
    <cfRule type="expression" dxfId="78" priority="14" stopIfTrue="1">
      <formula>$C53&lt;&gt;$G53</formula>
    </cfRule>
  </conditionalFormatting>
  <conditionalFormatting sqref="I42">
    <cfRule type="cellIs" dxfId="77" priority="1" stopIfTrue="1" operator="greaterThan">
      <formula>0</formula>
    </cfRule>
  </conditionalFormatting>
  <conditionalFormatting sqref="I47">
    <cfRule type="cellIs" dxfId="76" priority="15" stopIfTrue="1" operator="greaterThan">
      <formula>0</formula>
    </cfRule>
  </conditionalFormatting>
  <conditionalFormatting sqref="I53:I129">
    <cfRule type="cellIs" dxfId="75" priority="40" stopIfTrue="1" operator="equal">
      <formula>0</formula>
    </cfRule>
    <cfRule type="cellIs" dxfId="7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70"/>
  <sheetViews>
    <sheetView tabSelected="1" topLeftCell="A419" zoomScaleNormal="100" workbookViewId="0">
      <selection activeCell="I380" sqref="I380"/>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IF(ROW()&lt;=B$3,SUMIF(A$107:A$10112,A1,I$107:I$10112),"")</f>
        <v>60172.689999999988</v>
      </c>
      <c r="J1" s="236">
        <f t="shared" ref="J1:J32" si="1">IF(ROW()&lt;=B$3,SUMIFS(I$103:I$50112,A$103:A$50112,K1,J$103:J$50112,L1),"")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144</v>
      </c>
      <c r="C2" s="233">
        <f>IF(ROW()&lt;=B$3,INDEX(FP!E:E,B$2+ROW()-1),"")</f>
        <v>0</v>
      </c>
      <c r="D2" s="234" t="str">
        <f>IF(ROW()&lt;=B$3,INDEX(FP!F:F,B$2+ROW()-1),"")</f>
        <v>d</v>
      </c>
      <c r="E2" s="234"/>
      <c r="F2" s="234" t="str">
        <f>IF(ROW()&lt;=B$3,INDEX(FP!G:G,B$2+ROW()-1),"")</f>
        <v>026 03</v>
      </c>
      <c r="G2" s="234"/>
      <c r="H2" s="235" t="str">
        <f>IF(ROW()&lt;=B$3,INDEX(FP!C:C,B$2+ROW()-1),"")</f>
        <v>Bernathova Michaela</v>
      </c>
      <c r="I2" s="236">
        <f t="shared" si="0"/>
        <v>4370.7999999999993</v>
      </c>
      <c r="J2" s="236">
        <f t="shared" si="1"/>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 t="shared" si="0"/>
        <v>4077.3999999999996</v>
      </c>
      <c r="J3" s="236">
        <f t="shared" si="1"/>
        <v>0</v>
      </c>
      <c r="K3" s="110" t="str">
        <f t="shared" ref="K3:K66" si="2">$A3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 t="shared" si="0"/>
        <v>4560.18</v>
      </c>
      <c r="J4" s="236">
        <f t="shared" si="1"/>
        <v>0</v>
      </c>
      <c r="K4" s="110" t="str">
        <f t="shared" si="2"/>
        <v>d - Hrnčárová Alexandra</v>
      </c>
      <c r="L4" s="101">
        <v>99</v>
      </c>
      <c r="M4" s="102" t="s">
        <v>335</v>
      </c>
      <c r="N4" s="103" t="s">
        <v>374</v>
      </c>
    </row>
    <row r="5" spans="1:25" s="6" customFormat="1" ht="10.8" hidden="1" thickBot="1" x14ac:dyDescent="0.25">
      <c r="A5" s="235" t="str">
        <f>IF(ROW()&lt;=B$3,INDEX(FP!F:F,B$2+ROW()-1)&amp;" - "&amp;INDEX(FP!C:C,B$2+ROW()-1),"")</f>
        <v>d - Košťál Samuel</v>
      </c>
      <c r="B5" s="235"/>
      <c r="C5" s="240">
        <f>IF(ROW()&lt;=B$3,INDEX(FP!E:E,B$2+ROW()-1),"")</f>
        <v>0</v>
      </c>
      <c r="D5" s="234" t="str">
        <f>IF(ROW()&lt;=B$3,INDEX(FP!F:F,B$2+ROW()-1),"")</f>
        <v>d</v>
      </c>
      <c r="E5" s="234"/>
      <c r="F5" s="234" t="str">
        <f>IF(ROW()&lt;=B$3,INDEX(FP!G:G,B$2+ROW()-1),"")</f>
        <v>026 03</v>
      </c>
      <c r="G5" s="234"/>
      <c r="H5" s="235" t="str">
        <f>IF(ROW()&lt;=B$3,INDEX(FP!C:C,B$2+ROW()-1),"")</f>
        <v>Košťál Samuel</v>
      </c>
      <c r="I5" s="236">
        <f t="shared" si="0"/>
        <v>8232.119999999999</v>
      </c>
      <c r="J5" s="236">
        <f t="shared" si="1"/>
        <v>0</v>
      </c>
      <c r="K5" s="110" t="str">
        <f t="shared" si="2"/>
        <v>d - Košťál Samuel</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Krajčovičová Lea</v>
      </c>
      <c r="B6" s="235"/>
      <c r="C6" s="240">
        <f>IF(ROW()&lt;=B$3,INDEX(FP!E:E,B$2+ROW()-1),"")</f>
        <v>0</v>
      </c>
      <c r="D6" s="234" t="str">
        <f>IF(ROW()&lt;=B$3,INDEX(FP!F:F,B$2+ROW()-1),"")</f>
        <v>d</v>
      </c>
      <c r="E6" s="234"/>
      <c r="F6" s="234" t="str">
        <f>IF(ROW()&lt;=B$3,INDEX(FP!G:G,B$2+ROW()-1),"")</f>
        <v>026 03</v>
      </c>
      <c r="G6" s="234"/>
      <c r="H6" s="235" t="str">
        <f>IF(ROW()&lt;=B$3,INDEX(FP!C:C,B$2+ROW()-1),"")</f>
        <v>Krajčovičová Lea</v>
      </c>
      <c r="I6" s="236">
        <f t="shared" si="0"/>
        <v>3280.6</v>
      </c>
      <c r="J6" s="236">
        <f t="shared" si="1"/>
        <v>0</v>
      </c>
      <c r="K6" s="110" t="str">
        <f t="shared" si="2"/>
        <v>d - Krajčovičová Lea</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 t="shared" si="0"/>
        <v>8485.7599999999984</v>
      </c>
      <c r="J7" s="236">
        <f t="shared" si="1"/>
        <v>0</v>
      </c>
      <c r="K7" s="110" t="str">
        <f t="shared" si="2"/>
        <v>d - Nagy Richard</v>
      </c>
      <c r="L7" s="101">
        <v>99</v>
      </c>
      <c r="M7" s="99" t="str">
        <f>$A6</f>
        <v>d - Krajčovičová Lea</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 t="shared" si="0"/>
        <v>0</v>
      </c>
      <c r="J8" s="236">
        <f t="shared" si="1"/>
        <v>0</v>
      </c>
      <c r="K8" s="110" t="str">
        <f t="shared" si="2"/>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 t="shared" si="0"/>
        <v>14245.319999999998</v>
      </c>
      <c r="J9" s="236">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 t="shared" si="0"/>
        <v>4381.8500000000004</v>
      </c>
      <c r="J10" s="236">
        <f t="shared" si="1"/>
        <v>0</v>
      </c>
      <c r="K10" s="110" t="str">
        <f t="shared" si="2"/>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 t="shared" si="0"/>
        <v>1780.8</v>
      </c>
      <c r="J11" s="236">
        <f t="shared" si="1"/>
        <v>0</v>
      </c>
      <c r="K11" s="110" t="str">
        <f t="shared" si="2"/>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 t="shared" si="0"/>
        <v>700</v>
      </c>
      <c r="J12" s="236">
        <f t="shared" si="1"/>
        <v>0</v>
      </c>
      <c r="K12" s="110" t="str">
        <f t="shared" si="2"/>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IF(ROW()&lt;=B$3,SUMIF(A$107:A$10112,A33,I$107:I$10112),"")</f>
        <v/>
      </c>
      <c r="J33" s="236" t="str">
        <f t="shared" ref="J33:J64" si="4">IF(ROW()&lt;=B$3,SUMIFS(I$103:I$50112,A$103:A$50112,K33,J$103:J$50112,L33),"")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IF(ROW()&lt;=B$3,SUMIF(A$107:A$10112,A65,I$107:I$10112),"")</f>
        <v/>
      </c>
      <c r="J65" s="236" t="str">
        <f t="shared" ref="J65:J96" si="6">IF(ROW()&lt;=B$3,SUMIFS(I$103:I$50112,A$103:A$50112,K65,J$103:J$50112,L65),"")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5" t="s">
        <v>329</v>
      </c>
      <c r="B100" s="365"/>
      <c r="C100" s="365"/>
      <c r="D100" s="365"/>
      <c r="E100" s="365"/>
      <c r="F100" s="365"/>
      <c r="G100" s="365"/>
      <c r="H100" s="365"/>
      <c r="I100" s="367" t="s">
        <v>2271</v>
      </c>
      <c r="J100" s="367"/>
      <c r="K100" s="89"/>
    </row>
    <row r="101" spans="1:25" ht="15.6" x14ac:dyDescent="0.3">
      <c r="A101" s="365"/>
      <c r="B101" s="365"/>
      <c r="C101" s="365"/>
      <c r="D101" s="365"/>
      <c r="E101" s="365"/>
      <c r="F101" s="365"/>
      <c r="G101" s="365"/>
      <c r="H101" s="365"/>
      <c r="I101" s="366">
        <v>45887</v>
      </c>
      <c r="J101" s="366"/>
    </row>
    <row r="102" spans="1:25" ht="13.8" x14ac:dyDescent="0.25">
      <c r="A102" s="249" t="s">
        <v>399</v>
      </c>
      <c r="B102" s="250">
        <v>63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8" t="s">
        <v>408</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7.8" customHeight="1" x14ac:dyDescent="0.25">
      <c r="A107" s="14" t="s">
        <v>2760</v>
      </c>
      <c r="B107" s="14"/>
      <c r="C107" s="14"/>
      <c r="D107" s="16"/>
      <c r="E107" s="16"/>
      <c r="F107" s="314" t="s">
        <v>2767</v>
      </c>
      <c r="G107" s="14"/>
      <c r="H107" s="14"/>
      <c r="I107" s="15"/>
      <c r="J107" s="77"/>
      <c r="K107" s="92"/>
    </row>
    <row r="108" spans="1:25" ht="24" customHeight="1" x14ac:dyDescent="0.25">
      <c r="A108" s="14" t="s">
        <v>2294</v>
      </c>
      <c r="B108" s="14" t="s">
        <v>2295</v>
      </c>
      <c r="C108" s="14" t="s">
        <v>2296</v>
      </c>
      <c r="D108" s="16">
        <v>45827</v>
      </c>
      <c r="E108" s="16"/>
      <c r="F108" s="14" t="s">
        <v>2297</v>
      </c>
      <c r="G108" s="14"/>
      <c r="H108" s="14" t="s">
        <v>2298</v>
      </c>
      <c r="I108" s="15">
        <v>3148.44</v>
      </c>
      <c r="J108" s="77"/>
      <c r="K108" s="92"/>
    </row>
    <row r="109" spans="1:25" ht="24.6" customHeight="1" x14ac:dyDescent="0.25">
      <c r="A109" s="14" t="s">
        <v>2760</v>
      </c>
      <c r="B109" s="14" t="s">
        <v>2934</v>
      </c>
      <c r="C109" s="14" t="s">
        <v>2935</v>
      </c>
      <c r="D109" s="16">
        <v>45923</v>
      </c>
      <c r="E109" s="16"/>
      <c r="F109" s="14" t="s">
        <v>2936</v>
      </c>
      <c r="G109" s="14" t="s">
        <v>2937</v>
      </c>
      <c r="H109" s="14" t="s">
        <v>2938</v>
      </c>
      <c r="I109" s="15">
        <v>767</v>
      </c>
      <c r="J109" s="77">
        <v>3</v>
      </c>
      <c r="K109" s="92"/>
    </row>
    <row r="110" spans="1:25" ht="24.6" customHeight="1" x14ac:dyDescent="0.25">
      <c r="A110" s="14" t="s">
        <v>2760</v>
      </c>
      <c r="B110" s="14" t="s">
        <v>2939</v>
      </c>
      <c r="C110" s="14" t="s">
        <v>2940</v>
      </c>
      <c r="D110" s="16">
        <v>45925</v>
      </c>
      <c r="E110" s="16"/>
      <c r="F110" s="14" t="s">
        <v>2941</v>
      </c>
      <c r="G110" s="14" t="s">
        <v>2942</v>
      </c>
      <c r="H110" s="14" t="s">
        <v>2520</v>
      </c>
      <c r="I110" s="15">
        <v>440</v>
      </c>
      <c r="J110" s="77">
        <v>3</v>
      </c>
      <c r="K110" s="92"/>
    </row>
    <row r="111" spans="1:25" ht="108.6" customHeight="1" x14ac:dyDescent="0.25">
      <c r="A111" s="14" t="s">
        <v>2760</v>
      </c>
      <c r="B111" s="14"/>
      <c r="C111" s="14"/>
      <c r="D111" s="16"/>
      <c r="E111" s="16"/>
      <c r="F111" s="314" t="s">
        <v>2773</v>
      </c>
      <c r="G111" s="14"/>
      <c r="H111" s="14"/>
      <c r="I111" s="15"/>
      <c r="J111" s="77"/>
      <c r="K111" s="92"/>
    </row>
    <row r="112" spans="1:25" ht="33.6" customHeight="1" x14ac:dyDescent="0.25">
      <c r="A112" s="14" t="s">
        <v>2299</v>
      </c>
      <c r="B112" s="14" t="s">
        <v>2300</v>
      </c>
      <c r="C112" s="14" t="s">
        <v>2301</v>
      </c>
      <c r="D112" s="16">
        <v>45791</v>
      </c>
      <c r="E112" s="16"/>
      <c r="F112" s="14" t="s">
        <v>2302</v>
      </c>
      <c r="G112" s="14"/>
      <c r="H112" s="14" t="s">
        <v>2303</v>
      </c>
      <c r="I112" s="15">
        <v>3728</v>
      </c>
      <c r="J112" s="77"/>
      <c r="K112" s="92"/>
    </row>
    <row r="113" spans="1:14" ht="48" customHeight="1" x14ac:dyDescent="0.25">
      <c r="A113" s="14" t="s">
        <v>2299</v>
      </c>
      <c r="B113" s="14" t="s">
        <v>2774</v>
      </c>
      <c r="C113" s="14" t="s">
        <v>2775</v>
      </c>
      <c r="D113" s="16">
        <v>45917</v>
      </c>
      <c r="E113" s="16"/>
      <c r="F113" s="14" t="s">
        <v>2776</v>
      </c>
      <c r="G113" s="14"/>
      <c r="H113" s="14" t="s">
        <v>2303</v>
      </c>
      <c r="I113" s="15">
        <v>0</v>
      </c>
      <c r="J113" s="77"/>
      <c r="K113"/>
      <c r="L113"/>
      <c r="M113"/>
      <c r="N113"/>
    </row>
    <row r="114" spans="1:14" ht="20.399999999999999" x14ac:dyDescent="0.25">
      <c r="A114" s="14" t="s">
        <v>2299</v>
      </c>
      <c r="B114" s="14" t="s">
        <v>2304</v>
      </c>
      <c r="C114" s="14"/>
      <c r="D114" s="16">
        <v>45791</v>
      </c>
      <c r="E114" s="16"/>
      <c r="F114" s="14" t="s">
        <v>2305</v>
      </c>
      <c r="G114" s="14"/>
      <c r="H114" s="14" t="s">
        <v>2306</v>
      </c>
      <c r="I114" s="15">
        <v>3</v>
      </c>
      <c r="J114" s="77"/>
      <c r="K114" s="92"/>
    </row>
    <row r="115" spans="1:14" ht="40.799999999999997" x14ac:dyDescent="0.25">
      <c r="A115" s="14" t="s">
        <v>2299</v>
      </c>
      <c r="B115" s="14" t="s">
        <v>2307</v>
      </c>
      <c r="C115" s="14" t="s">
        <v>2308</v>
      </c>
      <c r="D115" s="16">
        <v>45790</v>
      </c>
      <c r="E115" s="16"/>
      <c r="F115" s="14" t="s">
        <v>2309</v>
      </c>
      <c r="G115" s="14" t="s">
        <v>2310</v>
      </c>
      <c r="H115" s="14" t="s">
        <v>2311</v>
      </c>
      <c r="I115" s="15">
        <v>650.85</v>
      </c>
      <c r="J115" s="77"/>
      <c r="K115" s="92"/>
    </row>
    <row r="116" spans="1:14" ht="101.4" customHeight="1" x14ac:dyDescent="0.25">
      <c r="A116" s="14" t="s">
        <v>2760</v>
      </c>
      <c r="B116" s="14"/>
      <c r="C116" s="14"/>
      <c r="D116" s="16"/>
      <c r="E116" s="16"/>
      <c r="F116" s="314" t="s">
        <v>2772</v>
      </c>
      <c r="G116" s="14"/>
      <c r="H116" s="14"/>
      <c r="I116" s="15"/>
      <c r="J116" s="77"/>
      <c r="K116" s="92"/>
    </row>
    <row r="117" spans="1:14" ht="36" customHeight="1" x14ac:dyDescent="0.25">
      <c r="A117" s="14" t="s">
        <v>2294</v>
      </c>
      <c r="B117" s="14" t="s">
        <v>2312</v>
      </c>
      <c r="C117" s="14" t="s">
        <v>2313</v>
      </c>
      <c r="D117" s="16">
        <v>45861</v>
      </c>
      <c r="E117" s="16"/>
      <c r="F117" s="14" t="s">
        <v>2314</v>
      </c>
      <c r="G117" s="14"/>
      <c r="H117" s="14" t="s">
        <v>2315</v>
      </c>
      <c r="I117" s="15">
        <v>502.2</v>
      </c>
      <c r="J117" s="77"/>
      <c r="K117" s="92"/>
    </row>
    <row r="118" spans="1:14" ht="47.4" customHeight="1" x14ac:dyDescent="0.25">
      <c r="A118" s="14" t="s">
        <v>2294</v>
      </c>
      <c r="B118" s="14" t="s">
        <v>2757</v>
      </c>
      <c r="C118" s="14" t="s">
        <v>2758</v>
      </c>
      <c r="D118" s="16">
        <v>45874</v>
      </c>
      <c r="E118" s="16"/>
      <c r="F118" s="14" t="s">
        <v>2759</v>
      </c>
      <c r="G118" s="14"/>
      <c r="H118" s="14" t="s">
        <v>2315</v>
      </c>
      <c r="I118" s="15">
        <v>0</v>
      </c>
      <c r="J118" s="77"/>
      <c r="K118"/>
      <c r="L118"/>
      <c r="M118"/>
      <c r="N118"/>
    </row>
    <row r="119" spans="1:14" ht="87" customHeight="1" x14ac:dyDescent="0.25">
      <c r="A119" s="14" t="s">
        <v>2316</v>
      </c>
      <c r="B119" s="14" t="s">
        <v>2317</v>
      </c>
      <c r="C119" s="14" t="s">
        <v>2318</v>
      </c>
      <c r="D119" s="16">
        <v>45736</v>
      </c>
      <c r="E119" s="16">
        <v>45798</v>
      </c>
      <c r="F119" s="14" t="s">
        <v>2319</v>
      </c>
      <c r="G119" s="14" t="s">
        <v>2320</v>
      </c>
      <c r="H119" s="14" t="s">
        <v>2321</v>
      </c>
      <c r="I119" s="15">
        <v>457</v>
      </c>
      <c r="J119" s="77"/>
      <c r="K119" s="92"/>
    </row>
    <row r="120" spans="1:14" ht="81.599999999999994" x14ac:dyDescent="0.25">
      <c r="A120" s="14" t="s">
        <v>2316</v>
      </c>
      <c r="B120" s="14" t="s">
        <v>2317</v>
      </c>
      <c r="C120" s="14" t="s">
        <v>2318</v>
      </c>
      <c r="D120" s="16">
        <v>45712</v>
      </c>
      <c r="E120" s="16">
        <v>45798</v>
      </c>
      <c r="F120" s="14" t="s">
        <v>2322</v>
      </c>
      <c r="G120" s="14" t="s">
        <v>2320</v>
      </c>
      <c r="H120" s="14" t="s">
        <v>2321</v>
      </c>
      <c r="I120" s="15">
        <v>2102.5500000000002</v>
      </c>
      <c r="J120" s="77"/>
      <c r="K120" s="92"/>
    </row>
    <row r="121" spans="1:14" ht="61.2" x14ac:dyDescent="0.25">
      <c r="A121" s="14" t="s">
        <v>2316</v>
      </c>
      <c r="B121" s="14" t="s">
        <v>2323</v>
      </c>
      <c r="C121" s="14" t="s">
        <v>2324</v>
      </c>
      <c r="D121" s="16">
        <v>45783</v>
      </c>
      <c r="E121" s="16">
        <v>45798</v>
      </c>
      <c r="F121" s="14" t="s">
        <v>2325</v>
      </c>
      <c r="G121" s="14" t="s">
        <v>2326</v>
      </c>
      <c r="H121" s="14" t="s">
        <v>2327</v>
      </c>
      <c r="I121" s="15">
        <v>35.979999999999997</v>
      </c>
      <c r="J121" s="77"/>
      <c r="K121" s="92"/>
    </row>
    <row r="122" spans="1:14" ht="61.2" x14ac:dyDescent="0.25">
      <c r="A122" s="14" t="s">
        <v>2316</v>
      </c>
      <c r="B122" s="14" t="s">
        <v>2328</v>
      </c>
      <c r="C122" s="14" t="s">
        <v>2329</v>
      </c>
      <c r="D122" s="16">
        <v>45677</v>
      </c>
      <c r="E122" s="16">
        <v>45798</v>
      </c>
      <c r="F122" s="14" t="s">
        <v>2330</v>
      </c>
      <c r="G122" s="14" t="s">
        <v>2331</v>
      </c>
      <c r="H122" s="14" t="s">
        <v>2332</v>
      </c>
      <c r="I122" s="15">
        <v>8</v>
      </c>
      <c r="J122" s="77"/>
      <c r="K122" s="92"/>
    </row>
    <row r="123" spans="1:14" ht="61.2" x14ac:dyDescent="0.25">
      <c r="A123" s="14" t="s">
        <v>2316</v>
      </c>
      <c r="B123" s="14" t="s">
        <v>2333</v>
      </c>
      <c r="C123" s="14" t="s">
        <v>2334</v>
      </c>
      <c r="D123" s="16">
        <v>45695</v>
      </c>
      <c r="E123" s="16">
        <v>45798</v>
      </c>
      <c r="F123" s="14" t="s">
        <v>2335</v>
      </c>
      <c r="G123" s="14" t="s">
        <v>2336</v>
      </c>
      <c r="H123" s="14" t="s">
        <v>2337</v>
      </c>
      <c r="I123" s="15">
        <v>70</v>
      </c>
      <c r="J123" s="77"/>
      <c r="K123" s="92"/>
    </row>
    <row r="124" spans="1:14" ht="61.2" x14ac:dyDescent="0.25">
      <c r="A124" s="14" t="s">
        <v>2316</v>
      </c>
      <c r="B124" s="14" t="s">
        <v>2338</v>
      </c>
      <c r="C124" s="14" t="s">
        <v>2339</v>
      </c>
      <c r="D124" s="16">
        <v>45685</v>
      </c>
      <c r="E124" s="16">
        <v>45798</v>
      </c>
      <c r="F124" s="14" t="s">
        <v>2325</v>
      </c>
      <c r="G124" s="14" t="s">
        <v>2340</v>
      </c>
      <c r="H124" s="14" t="s">
        <v>2341</v>
      </c>
      <c r="I124" s="15">
        <v>67.63</v>
      </c>
      <c r="J124" s="77"/>
      <c r="K124" s="92"/>
    </row>
    <row r="125" spans="1:14" ht="61.2" x14ac:dyDescent="0.25">
      <c r="A125" s="14" t="s">
        <v>2316</v>
      </c>
      <c r="B125" s="14" t="s">
        <v>2342</v>
      </c>
      <c r="C125" s="14" t="s">
        <v>2343</v>
      </c>
      <c r="D125" s="16">
        <v>45686</v>
      </c>
      <c r="E125" s="16">
        <v>45798</v>
      </c>
      <c r="F125" s="14" t="s">
        <v>2325</v>
      </c>
      <c r="G125" s="14" t="s">
        <v>2344</v>
      </c>
      <c r="H125" s="14" t="s">
        <v>2345</v>
      </c>
      <c r="I125" s="15">
        <v>71.989999999999995</v>
      </c>
      <c r="J125" s="77"/>
      <c r="K125" s="92"/>
    </row>
    <row r="126" spans="1:14" ht="61.2" x14ac:dyDescent="0.25">
      <c r="A126" s="14" t="s">
        <v>2316</v>
      </c>
      <c r="B126" s="14" t="s">
        <v>2346</v>
      </c>
      <c r="C126" s="14" t="s">
        <v>2347</v>
      </c>
      <c r="D126" s="16">
        <v>45692</v>
      </c>
      <c r="E126" s="16">
        <v>45798</v>
      </c>
      <c r="F126" s="14" t="s">
        <v>2348</v>
      </c>
      <c r="G126" s="14" t="s">
        <v>2349</v>
      </c>
      <c r="H126" s="14" t="s">
        <v>2350</v>
      </c>
      <c r="I126" s="15">
        <v>32.85</v>
      </c>
      <c r="J126" s="77"/>
      <c r="K126" s="92"/>
    </row>
    <row r="127" spans="1:14" ht="71.400000000000006" x14ac:dyDescent="0.25">
      <c r="A127" s="14" t="s">
        <v>2316</v>
      </c>
      <c r="B127" s="14" t="s">
        <v>2351</v>
      </c>
      <c r="C127" s="14" t="s">
        <v>2352</v>
      </c>
      <c r="D127" s="16">
        <v>45729</v>
      </c>
      <c r="E127" s="16">
        <v>45798</v>
      </c>
      <c r="F127" s="14" t="s">
        <v>2353</v>
      </c>
      <c r="G127" s="14" t="s">
        <v>2354</v>
      </c>
      <c r="H127" s="14" t="s">
        <v>2355</v>
      </c>
      <c r="I127" s="15">
        <v>9.4499999999999993</v>
      </c>
      <c r="J127" s="77"/>
      <c r="K127" s="92"/>
    </row>
    <row r="128" spans="1:14" ht="61.2" x14ac:dyDescent="0.25">
      <c r="A128" s="14" t="s">
        <v>2316</v>
      </c>
      <c r="B128" s="14" t="s">
        <v>2356</v>
      </c>
      <c r="C128" s="14" t="s">
        <v>2357</v>
      </c>
      <c r="D128" s="16">
        <v>45742</v>
      </c>
      <c r="E128" s="16">
        <v>45798</v>
      </c>
      <c r="F128" s="14" t="s">
        <v>2358</v>
      </c>
      <c r="G128" s="14" t="s">
        <v>2359</v>
      </c>
      <c r="H128" s="14" t="s">
        <v>2360</v>
      </c>
      <c r="I128" s="15">
        <v>30</v>
      </c>
      <c r="J128" s="77"/>
      <c r="K128" s="92"/>
    </row>
    <row r="129" spans="1:11" ht="61.2" x14ac:dyDescent="0.25">
      <c r="A129" s="14" t="s">
        <v>2316</v>
      </c>
      <c r="B129" s="14" t="s">
        <v>2356</v>
      </c>
      <c r="C129" s="14" t="s">
        <v>2357</v>
      </c>
      <c r="D129" s="16">
        <v>45761</v>
      </c>
      <c r="E129" s="16">
        <v>45798</v>
      </c>
      <c r="F129" s="14" t="s">
        <v>2361</v>
      </c>
      <c r="G129" s="14" t="s">
        <v>2359</v>
      </c>
      <c r="H129" s="14" t="s">
        <v>2360</v>
      </c>
      <c r="I129" s="15">
        <v>22</v>
      </c>
      <c r="J129" s="77"/>
      <c r="K129" s="92"/>
    </row>
    <row r="130" spans="1:11" ht="61.2" x14ac:dyDescent="0.25">
      <c r="A130" s="14" t="s">
        <v>2316</v>
      </c>
      <c r="B130" s="14" t="s">
        <v>2356</v>
      </c>
      <c r="C130" s="14" t="s">
        <v>2357</v>
      </c>
      <c r="D130" s="16">
        <v>45730</v>
      </c>
      <c r="E130" s="16">
        <v>45798</v>
      </c>
      <c r="F130" s="14" t="s">
        <v>2358</v>
      </c>
      <c r="G130" s="14" t="s">
        <v>2359</v>
      </c>
      <c r="H130" s="14" t="s">
        <v>2360</v>
      </c>
      <c r="I130" s="15">
        <v>25</v>
      </c>
      <c r="J130" s="77"/>
      <c r="K130" s="92"/>
    </row>
    <row r="131" spans="1:11" ht="61.2" x14ac:dyDescent="0.25">
      <c r="A131" s="14" t="s">
        <v>2316</v>
      </c>
      <c r="B131" s="14" t="s">
        <v>2356</v>
      </c>
      <c r="C131" s="14" t="s">
        <v>2357</v>
      </c>
      <c r="D131" s="16">
        <v>45723</v>
      </c>
      <c r="E131" s="16">
        <v>45798</v>
      </c>
      <c r="F131" s="14" t="s">
        <v>2358</v>
      </c>
      <c r="G131" s="14" t="s">
        <v>2359</v>
      </c>
      <c r="H131" s="14" t="s">
        <v>2360</v>
      </c>
      <c r="I131" s="15">
        <v>30</v>
      </c>
      <c r="J131" s="77"/>
      <c r="K131" s="92"/>
    </row>
    <row r="132" spans="1:11" ht="61.2" x14ac:dyDescent="0.25">
      <c r="A132" s="14" t="s">
        <v>2316</v>
      </c>
      <c r="B132" s="14" t="s">
        <v>2362</v>
      </c>
      <c r="C132" s="14" t="s">
        <v>2363</v>
      </c>
      <c r="D132" s="16">
        <v>45757</v>
      </c>
      <c r="E132" s="16">
        <v>45798</v>
      </c>
      <c r="F132" s="14" t="s">
        <v>2364</v>
      </c>
      <c r="G132" s="14" t="s">
        <v>2365</v>
      </c>
      <c r="H132" s="14" t="s">
        <v>2366</v>
      </c>
      <c r="I132" s="15">
        <v>29.79</v>
      </c>
      <c r="J132" s="77"/>
      <c r="K132" s="92"/>
    </row>
    <row r="133" spans="1:11" ht="61.2" x14ac:dyDescent="0.25">
      <c r="A133" s="14" t="s">
        <v>2367</v>
      </c>
      <c r="B133" s="14" t="s">
        <v>2368</v>
      </c>
      <c r="C133" s="14" t="s">
        <v>2369</v>
      </c>
      <c r="D133" s="16">
        <v>45675</v>
      </c>
      <c r="E133" s="16">
        <v>45798</v>
      </c>
      <c r="F133" s="14" t="s">
        <v>2370</v>
      </c>
      <c r="G133" s="14" t="s">
        <v>2371</v>
      </c>
      <c r="H133" s="14" t="s">
        <v>2372</v>
      </c>
      <c r="I133" s="15">
        <v>30.29</v>
      </c>
      <c r="J133" s="77"/>
      <c r="K133" s="92"/>
    </row>
    <row r="134" spans="1:11" ht="71.400000000000006" x14ac:dyDescent="0.25">
      <c r="A134" s="14" t="s">
        <v>2367</v>
      </c>
      <c r="B134" s="14" t="s">
        <v>2373</v>
      </c>
      <c r="C134" s="14" t="s">
        <v>2374</v>
      </c>
      <c r="D134" s="16">
        <v>45719</v>
      </c>
      <c r="E134" s="16">
        <v>45798</v>
      </c>
      <c r="F134" s="14" t="s">
        <v>2375</v>
      </c>
      <c r="G134" s="14"/>
      <c r="H134" s="14" t="s">
        <v>2376</v>
      </c>
      <c r="I134" s="15">
        <v>50.38</v>
      </c>
      <c r="J134" s="77"/>
      <c r="K134" s="92"/>
    </row>
    <row r="135" spans="1:11" ht="61.2" x14ac:dyDescent="0.25">
      <c r="A135" s="14" t="s">
        <v>2367</v>
      </c>
      <c r="B135" s="14" t="s">
        <v>2377</v>
      </c>
      <c r="C135" s="14" t="s">
        <v>2378</v>
      </c>
      <c r="D135" s="16">
        <v>45720</v>
      </c>
      <c r="E135" s="16">
        <v>45798</v>
      </c>
      <c r="F135" s="14" t="s">
        <v>2379</v>
      </c>
      <c r="G135" s="14" t="s">
        <v>2380</v>
      </c>
      <c r="H135" s="14" t="s">
        <v>2381</v>
      </c>
      <c r="I135" s="15">
        <v>68</v>
      </c>
      <c r="J135" s="77"/>
      <c r="K135" s="92"/>
    </row>
    <row r="136" spans="1:11" ht="61.2" x14ac:dyDescent="0.25">
      <c r="A136" s="14" t="s">
        <v>2367</v>
      </c>
      <c r="B136" s="14" t="s">
        <v>2377</v>
      </c>
      <c r="C136" s="14" t="s">
        <v>2378</v>
      </c>
      <c r="D136" s="16">
        <v>45772</v>
      </c>
      <c r="E136" s="16">
        <v>45798</v>
      </c>
      <c r="F136" s="14" t="s">
        <v>2382</v>
      </c>
      <c r="G136" s="14" t="s">
        <v>2380</v>
      </c>
      <c r="H136" s="14" t="s">
        <v>2381</v>
      </c>
      <c r="I136" s="15">
        <v>75</v>
      </c>
      <c r="J136" s="77"/>
      <c r="K136" s="92"/>
    </row>
    <row r="137" spans="1:11" ht="61.2" x14ac:dyDescent="0.25">
      <c r="A137" s="14" t="s">
        <v>2367</v>
      </c>
      <c r="B137" s="14" t="s">
        <v>2377</v>
      </c>
      <c r="C137" s="14" t="s">
        <v>2378</v>
      </c>
      <c r="D137" s="16">
        <v>45742</v>
      </c>
      <c r="E137" s="16">
        <v>45798</v>
      </c>
      <c r="F137" s="14" t="s">
        <v>2383</v>
      </c>
      <c r="G137" s="14" t="s">
        <v>2380</v>
      </c>
      <c r="H137" s="14" t="s">
        <v>2381</v>
      </c>
      <c r="I137" s="15">
        <v>100</v>
      </c>
      <c r="J137" s="77"/>
      <c r="K137" s="92"/>
    </row>
    <row r="138" spans="1:11" ht="61.2" x14ac:dyDescent="0.25">
      <c r="A138" s="14" t="s">
        <v>2367</v>
      </c>
      <c r="B138" s="14" t="s">
        <v>2384</v>
      </c>
      <c r="C138" s="14" t="s">
        <v>2385</v>
      </c>
      <c r="D138" s="16">
        <v>45777</v>
      </c>
      <c r="E138" s="16">
        <v>45798</v>
      </c>
      <c r="F138" s="14" t="s">
        <v>2386</v>
      </c>
      <c r="G138" s="14" t="s">
        <v>2387</v>
      </c>
      <c r="H138" s="14" t="s">
        <v>2388</v>
      </c>
      <c r="I138" s="15">
        <v>500</v>
      </c>
      <c r="J138" s="77"/>
      <c r="K138" s="92"/>
    </row>
    <row r="139" spans="1:11" ht="71.400000000000006" x14ac:dyDescent="0.25">
      <c r="A139" s="14" t="s">
        <v>2367</v>
      </c>
      <c r="B139" s="14" t="s">
        <v>2389</v>
      </c>
      <c r="C139" s="14" t="s">
        <v>2390</v>
      </c>
      <c r="D139" s="16">
        <v>45701</v>
      </c>
      <c r="E139" s="16">
        <v>45798</v>
      </c>
      <c r="F139" s="14" t="s">
        <v>2391</v>
      </c>
      <c r="G139" s="14" t="s">
        <v>2392</v>
      </c>
      <c r="H139" s="14" t="s">
        <v>2393</v>
      </c>
      <c r="I139" s="15">
        <v>395</v>
      </c>
      <c r="J139" s="77"/>
      <c r="K139" s="92"/>
    </row>
    <row r="140" spans="1:11" ht="71.400000000000006" x14ac:dyDescent="0.25">
      <c r="A140" s="14" t="s">
        <v>2367</v>
      </c>
      <c r="B140" s="14" t="s">
        <v>2394</v>
      </c>
      <c r="C140" s="14" t="s">
        <v>2395</v>
      </c>
      <c r="D140" s="16">
        <v>45732</v>
      </c>
      <c r="E140" s="16">
        <v>45798</v>
      </c>
      <c r="F140" s="14" t="s">
        <v>2375</v>
      </c>
      <c r="G140" s="14" t="s">
        <v>2396</v>
      </c>
      <c r="H140" s="14" t="s">
        <v>2397</v>
      </c>
      <c r="I140" s="15">
        <v>31.99</v>
      </c>
      <c r="J140" s="77"/>
      <c r="K140" s="92"/>
    </row>
    <row r="141" spans="1:11" ht="71.400000000000006" x14ac:dyDescent="0.25">
      <c r="A141" s="14" t="s">
        <v>2367</v>
      </c>
      <c r="B141" s="14" t="s">
        <v>2398</v>
      </c>
      <c r="C141" s="14" t="s">
        <v>2399</v>
      </c>
      <c r="D141" s="16">
        <v>45704</v>
      </c>
      <c r="E141" s="16">
        <v>45798</v>
      </c>
      <c r="F141" s="14" t="s">
        <v>2375</v>
      </c>
      <c r="G141" s="14"/>
      <c r="H141" s="14" t="s">
        <v>2400</v>
      </c>
      <c r="I141" s="15">
        <v>40.89</v>
      </c>
      <c r="J141" s="77"/>
      <c r="K141" s="92"/>
    </row>
    <row r="142" spans="1:11" ht="71.400000000000006" x14ac:dyDescent="0.25">
      <c r="A142" s="14" t="s">
        <v>2367</v>
      </c>
      <c r="B142" s="14" t="s">
        <v>2401</v>
      </c>
      <c r="C142" s="14" t="s">
        <v>2402</v>
      </c>
      <c r="D142" s="16">
        <v>45712</v>
      </c>
      <c r="E142" s="16">
        <v>45798</v>
      </c>
      <c r="F142" s="14" t="s">
        <v>2375</v>
      </c>
      <c r="G142" s="14"/>
      <c r="H142" s="14" t="s">
        <v>2403</v>
      </c>
      <c r="I142" s="15">
        <v>125.22</v>
      </c>
      <c r="J142" s="77"/>
      <c r="K142" s="92"/>
    </row>
    <row r="143" spans="1:11" ht="61.2" x14ac:dyDescent="0.25">
      <c r="A143" s="14" t="s">
        <v>2367</v>
      </c>
      <c r="B143" s="14" t="s">
        <v>2404</v>
      </c>
      <c r="C143" s="14" t="s">
        <v>2405</v>
      </c>
      <c r="D143" s="16">
        <v>45712</v>
      </c>
      <c r="E143" s="16">
        <v>45798</v>
      </c>
      <c r="F143" s="14" t="s">
        <v>2406</v>
      </c>
      <c r="G143" s="14" t="s">
        <v>2407</v>
      </c>
      <c r="H143" s="14" t="s">
        <v>2408</v>
      </c>
      <c r="I143" s="15">
        <v>30.6</v>
      </c>
      <c r="J143" s="77"/>
      <c r="K143" s="92"/>
    </row>
    <row r="144" spans="1:11" ht="61.2" x14ac:dyDescent="0.25">
      <c r="A144" s="14" t="s">
        <v>2367</v>
      </c>
      <c r="B144" s="14" t="s">
        <v>2404</v>
      </c>
      <c r="C144" s="14" t="s">
        <v>2405</v>
      </c>
      <c r="D144" s="16">
        <v>45729</v>
      </c>
      <c r="E144" s="16">
        <v>45798</v>
      </c>
      <c r="F144" s="14" t="s">
        <v>2370</v>
      </c>
      <c r="G144" s="14" t="s">
        <v>2407</v>
      </c>
      <c r="H144" s="14" t="s">
        <v>2408</v>
      </c>
      <c r="I144" s="15">
        <v>43.4</v>
      </c>
      <c r="J144" s="77"/>
      <c r="K144" s="92"/>
    </row>
    <row r="145" spans="1:11" ht="61.2" x14ac:dyDescent="0.25">
      <c r="A145" s="14" t="s">
        <v>2367</v>
      </c>
      <c r="B145" s="14" t="s">
        <v>2409</v>
      </c>
      <c r="C145" s="14" t="s">
        <v>2410</v>
      </c>
      <c r="D145" s="16">
        <v>45721</v>
      </c>
      <c r="E145" s="16">
        <v>45798</v>
      </c>
      <c r="F145" s="14" t="s">
        <v>2406</v>
      </c>
      <c r="G145" s="14" t="s">
        <v>2411</v>
      </c>
      <c r="H145" s="14" t="s">
        <v>2412</v>
      </c>
      <c r="I145" s="15">
        <v>33.880000000000003</v>
      </c>
      <c r="J145" s="77"/>
      <c r="K145" s="92"/>
    </row>
    <row r="146" spans="1:11" ht="61.2" x14ac:dyDescent="0.25">
      <c r="A146" s="14" t="s">
        <v>2367</v>
      </c>
      <c r="B146" s="14" t="s">
        <v>2413</v>
      </c>
      <c r="C146" s="14" t="s">
        <v>2414</v>
      </c>
      <c r="D146" s="16">
        <v>45748</v>
      </c>
      <c r="E146" s="16">
        <v>45798</v>
      </c>
      <c r="F146" s="14" t="s">
        <v>2415</v>
      </c>
      <c r="G146" s="14"/>
      <c r="H146" s="14" t="s">
        <v>2416</v>
      </c>
      <c r="I146" s="15">
        <v>35</v>
      </c>
      <c r="J146" s="77"/>
      <c r="K146" s="92"/>
    </row>
    <row r="147" spans="1:11" ht="71.400000000000006" x14ac:dyDescent="0.25">
      <c r="A147" s="14" t="s">
        <v>2367</v>
      </c>
      <c r="B147" s="14" t="s">
        <v>2417</v>
      </c>
      <c r="C147" s="14" t="s">
        <v>2418</v>
      </c>
      <c r="D147" s="16">
        <v>45749</v>
      </c>
      <c r="E147" s="16">
        <v>45798</v>
      </c>
      <c r="F147" s="14" t="s">
        <v>2419</v>
      </c>
      <c r="G147" s="14"/>
      <c r="H147" s="14" t="s">
        <v>2420</v>
      </c>
      <c r="I147" s="15">
        <v>25</v>
      </c>
      <c r="J147" s="77"/>
      <c r="K147" s="92"/>
    </row>
    <row r="148" spans="1:11" ht="71.400000000000006" x14ac:dyDescent="0.25">
      <c r="A148" s="14" t="s">
        <v>2367</v>
      </c>
      <c r="B148" s="14" t="s">
        <v>2421</v>
      </c>
      <c r="C148" s="14" t="s">
        <v>2422</v>
      </c>
      <c r="D148" s="16">
        <v>45777</v>
      </c>
      <c r="E148" s="16">
        <v>45798</v>
      </c>
      <c r="F148" s="14" t="s">
        <v>2423</v>
      </c>
      <c r="G148" s="14" t="s">
        <v>2424</v>
      </c>
      <c r="H148" s="14" t="s">
        <v>2425</v>
      </c>
      <c r="I148" s="15">
        <v>352</v>
      </c>
      <c r="J148" s="77"/>
      <c r="K148" s="92"/>
    </row>
    <row r="149" spans="1:11" ht="71.400000000000006" x14ac:dyDescent="0.25">
      <c r="A149" s="14" t="s">
        <v>2367</v>
      </c>
      <c r="B149" s="14" t="s">
        <v>2426</v>
      </c>
      <c r="C149" s="14" t="s">
        <v>2427</v>
      </c>
      <c r="D149" s="16">
        <v>45780</v>
      </c>
      <c r="E149" s="16">
        <v>45798</v>
      </c>
      <c r="F149" s="14" t="s">
        <v>2428</v>
      </c>
      <c r="G149" s="14" t="s">
        <v>2429</v>
      </c>
      <c r="H149" s="14" t="s">
        <v>2430</v>
      </c>
      <c r="I149" s="15">
        <v>47.4</v>
      </c>
      <c r="J149" s="77"/>
      <c r="K149" s="92"/>
    </row>
    <row r="150" spans="1:11" ht="71.400000000000006" x14ac:dyDescent="0.25">
      <c r="A150" s="14" t="s">
        <v>2316</v>
      </c>
      <c r="B150" s="14" t="s">
        <v>2431</v>
      </c>
      <c r="C150" s="14" t="s">
        <v>2432</v>
      </c>
      <c r="D150" s="16">
        <v>45719</v>
      </c>
      <c r="E150" s="16">
        <v>45804</v>
      </c>
      <c r="F150" s="14" t="s">
        <v>2433</v>
      </c>
      <c r="G150" s="14" t="s">
        <v>2434</v>
      </c>
      <c r="H150" s="14" t="s">
        <v>2435</v>
      </c>
      <c r="I150" s="15">
        <v>103.83</v>
      </c>
      <c r="J150" s="77"/>
      <c r="K150" s="92"/>
    </row>
    <row r="151" spans="1:11" ht="71.400000000000006" x14ac:dyDescent="0.25">
      <c r="A151" s="14" t="s">
        <v>2316</v>
      </c>
      <c r="B151" s="14" t="s">
        <v>2436</v>
      </c>
      <c r="C151" s="14" t="s">
        <v>2437</v>
      </c>
      <c r="D151" s="16">
        <v>45716</v>
      </c>
      <c r="E151" s="16">
        <v>45804</v>
      </c>
      <c r="F151" s="14" t="s">
        <v>2438</v>
      </c>
      <c r="G151" s="14"/>
      <c r="H151" s="14" t="s">
        <v>2439</v>
      </c>
      <c r="I151" s="15">
        <v>193.14</v>
      </c>
      <c r="J151" s="77"/>
      <c r="K151" s="92"/>
    </row>
    <row r="152" spans="1:11" ht="71.400000000000006" x14ac:dyDescent="0.25">
      <c r="A152" s="14" t="s">
        <v>2316</v>
      </c>
      <c r="B152" s="14" t="s">
        <v>2440</v>
      </c>
      <c r="C152" s="14" t="s">
        <v>2441</v>
      </c>
      <c r="D152" s="16">
        <v>45743</v>
      </c>
      <c r="E152" s="16">
        <v>45804</v>
      </c>
      <c r="F152" s="14" t="s">
        <v>2438</v>
      </c>
      <c r="G152" s="14"/>
      <c r="H152" s="14" t="s">
        <v>1563</v>
      </c>
      <c r="I152" s="15">
        <v>34.44</v>
      </c>
      <c r="J152" s="77"/>
      <c r="K152" s="92"/>
    </row>
    <row r="153" spans="1:11" ht="71.400000000000006" x14ac:dyDescent="0.25">
      <c r="A153" s="14" t="s">
        <v>2316</v>
      </c>
      <c r="B153" s="14" t="s">
        <v>2442</v>
      </c>
      <c r="C153" s="14" t="s">
        <v>2443</v>
      </c>
      <c r="D153" s="16">
        <v>45786</v>
      </c>
      <c r="E153" s="16">
        <v>45804</v>
      </c>
      <c r="F153" s="14" t="s">
        <v>2444</v>
      </c>
      <c r="G153" s="14" t="s">
        <v>2445</v>
      </c>
      <c r="H153" s="14" t="s">
        <v>2446</v>
      </c>
      <c r="I153" s="15">
        <v>150</v>
      </c>
      <c r="J153" s="77"/>
      <c r="K153" s="92"/>
    </row>
    <row r="154" spans="1:11" ht="61.2" x14ac:dyDescent="0.25">
      <c r="A154" s="14" t="s">
        <v>2316</v>
      </c>
      <c r="B154" s="14" t="s">
        <v>2447</v>
      </c>
      <c r="C154" s="14" t="s">
        <v>2448</v>
      </c>
      <c r="D154" s="16">
        <v>45757</v>
      </c>
      <c r="E154" s="16">
        <v>45804</v>
      </c>
      <c r="F154" s="14" t="s">
        <v>2449</v>
      </c>
      <c r="G154" s="14" t="s">
        <v>2450</v>
      </c>
      <c r="H154" s="14" t="s">
        <v>2451</v>
      </c>
      <c r="I154" s="15">
        <v>984</v>
      </c>
      <c r="J154" s="77"/>
      <c r="K154" s="92"/>
    </row>
    <row r="155" spans="1:11" ht="71.400000000000006" x14ac:dyDescent="0.25">
      <c r="A155" s="14" t="s">
        <v>2316</v>
      </c>
      <c r="B155" s="14" t="s">
        <v>2452</v>
      </c>
      <c r="C155" s="14" t="s">
        <v>2453</v>
      </c>
      <c r="D155" s="16">
        <v>45775</v>
      </c>
      <c r="E155" s="16">
        <v>45804</v>
      </c>
      <c r="F155" s="14" t="s">
        <v>2454</v>
      </c>
      <c r="G155" s="14" t="s">
        <v>2455</v>
      </c>
      <c r="H155" s="14" t="s">
        <v>2456</v>
      </c>
      <c r="I155" s="15">
        <v>51.84</v>
      </c>
      <c r="J155" s="77"/>
      <c r="K155" s="92"/>
    </row>
    <row r="156" spans="1:11" ht="71.400000000000006" x14ac:dyDescent="0.25">
      <c r="A156" s="14" t="s">
        <v>2316</v>
      </c>
      <c r="B156" s="14" t="s">
        <v>2457</v>
      </c>
      <c r="C156" s="14" t="s">
        <v>2458</v>
      </c>
      <c r="D156" s="16">
        <v>45775</v>
      </c>
      <c r="E156" s="16">
        <v>45804</v>
      </c>
      <c r="F156" s="14" t="s">
        <v>2459</v>
      </c>
      <c r="G156" s="14" t="s">
        <v>2460</v>
      </c>
      <c r="H156" s="14" t="s">
        <v>2461</v>
      </c>
      <c r="I156" s="15">
        <v>12.99</v>
      </c>
      <c r="J156" s="77"/>
      <c r="K156" s="92"/>
    </row>
    <row r="157" spans="1:11" ht="71.400000000000006" x14ac:dyDescent="0.25">
      <c r="A157" s="14" t="s">
        <v>2316</v>
      </c>
      <c r="B157" s="14" t="s">
        <v>2462</v>
      </c>
      <c r="C157" s="14" t="s">
        <v>2463</v>
      </c>
      <c r="D157" s="16">
        <v>45771</v>
      </c>
      <c r="E157" s="16">
        <v>45804</v>
      </c>
      <c r="F157" s="14" t="s">
        <v>2464</v>
      </c>
      <c r="G157" s="14" t="s">
        <v>2465</v>
      </c>
      <c r="H157" s="14" t="s">
        <v>2466</v>
      </c>
      <c r="I157" s="15">
        <v>25.96</v>
      </c>
      <c r="J157" s="77"/>
      <c r="K157" s="92"/>
    </row>
    <row r="158" spans="1:11" ht="76.8" customHeight="1" x14ac:dyDescent="0.25">
      <c r="A158" s="14" t="s">
        <v>2316</v>
      </c>
      <c r="B158" s="14" t="s">
        <v>2467</v>
      </c>
      <c r="C158" s="14" t="s">
        <v>2468</v>
      </c>
      <c r="D158" s="16">
        <v>45775</v>
      </c>
      <c r="E158" s="16">
        <v>45804</v>
      </c>
      <c r="F158" s="14" t="s">
        <v>2469</v>
      </c>
      <c r="G158" s="14"/>
      <c r="H158" s="14" t="s">
        <v>1563</v>
      </c>
      <c r="I158" s="15">
        <v>171.6</v>
      </c>
      <c r="J158" s="77"/>
      <c r="K158" s="92"/>
    </row>
    <row r="159" spans="1:11" ht="73.2" customHeight="1" x14ac:dyDescent="0.25">
      <c r="A159" s="14" t="s">
        <v>2293</v>
      </c>
      <c r="B159" s="14" t="s">
        <v>2470</v>
      </c>
      <c r="C159" s="14" t="s">
        <v>2471</v>
      </c>
      <c r="D159" s="16">
        <v>45812</v>
      </c>
      <c r="E159" s="16"/>
      <c r="F159" s="314" t="s">
        <v>2472</v>
      </c>
      <c r="G159" s="14" t="s">
        <v>2473</v>
      </c>
      <c r="H159" s="14" t="s">
        <v>2474</v>
      </c>
      <c r="I159" s="15">
        <v>1500</v>
      </c>
      <c r="J159" s="77"/>
      <c r="K159" s="92"/>
    </row>
    <row r="160" spans="1:11" ht="70.8" customHeight="1" x14ac:dyDescent="0.25">
      <c r="A160" s="14" t="s">
        <v>2475</v>
      </c>
      <c r="B160" s="14" t="s">
        <v>2476</v>
      </c>
      <c r="C160" s="14" t="s">
        <v>2477</v>
      </c>
      <c r="D160" s="16">
        <v>45812</v>
      </c>
      <c r="E160" s="16"/>
      <c r="F160" s="314" t="s">
        <v>2478</v>
      </c>
      <c r="G160" s="14" t="s">
        <v>2473</v>
      </c>
      <c r="H160" s="14" t="s">
        <v>2474</v>
      </c>
      <c r="I160" s="15">
        <v>1500</v>
      </c>
      <c r="J160" s="77"/>
      <c r="K160" s="92"/>
    </row>
    <row r="161" spans="1:11" ht="81.599999999999994" x14ac:dyDescent="0.25">
      <c r="A161" s="14" t="s">
        <v>2479</v>
      </c>
      <c r="B161" s="14" t="s">
        <v>2480</v>
      </c>
      <c r="C161" s="14" t="s">
        <v>2481</v>
      </c>
      <c r="D161" s="16">
        <v>45667</v>
      </c>
      <c r="E161" s="16">
        <v>45814</v>
      </c>
      <c r="F161" s="14" t="s">
        <v>2482</v>
      </c>
      <c r="G161" s="14" t="s">
        <v>2483</v>
      </c>
      <c r="H161" s="14" t="s">
        <v>2484</v>
      </c>
      <c r="I161" s="15">
        <v>185</v>
      </c>
      <c r="J161" s="77"/>
      <c r="K161" s="92"/>
    </row>
    <row r="162" spans="1:11" ht="81.599999999999994" x14ac:dyDescent="0.25">
      <c r="A162" s="14" t="s">
        <v>2479</v>
      </c>
      <c r="B162" s="14" t="s">
        <v>2480</v>
      </c>
      <c r="C162" s="14" t="s">
        <v>2481</v>
      </c>
      <c r="D162" s="16">
        <v>45667</v>
      </c>
      <c r="E162" s="16">
        <v>45814</v>
      </c>
      <c r="F162" s="14" t="s">
        <v>2485</v>
      </c>
      <c r="G162" s="14" t="s">
        <v>2483</v>
      </c>
      <c r="H162" s="14" t="s">
        <v>2484</v>
      </c>
      <c r="I162" s="15">
        <v>1497</v>
      </c>
      <c r="J162" s="77"/>
      <c r="K162" s="92"/>
    </row>
    <row r="163" spans="1:11" ht="81.599999999999994" x14ac:dyDescent="0.25">
      <c r="A163" s="14" t="s">
        <v>2479</v>
      </c>
      <c r="B163" s="14" t="s">
        <v>2480</v>
      </c>
      <c r="C163" s="14" t="s">
        <v>2481</v>
      </c>
      <c r="D163" s="16">
        <v>45740</v>
      </c>
      <c r="E163" s="16">
        <v>45814</v>
      </c>
      <c r="F163" s="14" t="s">
        <v>2486</v>
      </c>
      <c r="G163" s="14" t="s">
        <v>2483</v>
      </c>
      <c r="H163" s="14" t="s">
        <v>2484</v>
      </c>
      <c r="I163" s="15">
        <v>1527.5</v>
      </c>
      <c r="J163" s="77"/>
      <c r="K163" s="92"/>
    </row>
    <row r="164" spans="1:11" ht="71.400000000000006" x14ac:dyDescent="0.25">
      <c r="A164" s="14" t="s">
        <v>2479</v>
      </c>
      <c r="B164" s="14" t="s">
        <v>2480</v>
      </c>
      <c r="C164" s="14" t="s">
        <v>2481</v>
      </c>
      <c r="D164" s="16">
        <v>45719</v>
      </c>
      <c r="E164" s="16">
        <v>45814</v>
      </c>
      <c r="F164" s="14" t="s">
        <v>2487</v>
      </c>
      <c r="G164" s="14" t="s">
        <v>2483</v>
      </c>
      <c r="H164" s="14" t="s">
        <v>2484</v>
      </c>
      <c r="I164" s="15">
        <v>603.20000000000005</v>
      </c>
      <c r="J164" s="77"/>
      <c r="K164" s="92"/>
    </row>
    <row r="165" spans="1:11" ht="81.599999999999994" x14ac:dyDescent="0.25">
      <c r="A165" s="14" t="s">
        <v>2479</v>
      </c>
      <c r="B165" s="14" t="s">
        <v>2480</v>
      </c>
      <c r="C165" s="14" t="s">
        <v>2481</v>
      </c>
      <c r="D165" s="16">
        <v>45787</v>
      </c>
      <c r="E165" s="16">
        <v>45814</v>
      </c>
      <c r="F165" s="14" t="s">
        <v>2488</v>
      </c>
      <c r="G165" s="14" t="s">
        <v>2483</v>
      </c>
      <c r="H165" s="14" t="s">
        <v>2484</v>
      </c>
      <c r="I165" s="15">
        <v>420</v>
      </c>
      <c r="J165" s="77"/>
      <c r="K165" s="92"/>
    </row>
    <row r="166" spans="1:11" ht="71.400000000000006" x14ac:dyDescent="0.25">
      <c r="A166" s="14" t="s">
        <v>2479</v>
      </c>
      <c r="B166" s="14" t="s">
        <v>2480</v>
      </c>
      <c r="C166" s="14" t="s">
        <v>2481</v>
      </c>
      <c r="D166" s="16">
        <v>45776</v>
      </c>
      <c r="E166" s="16">
        <v>45814</v>
      </c>
      <c r="F166" s="14" t="s">
        <v>2489</v>
      </c>
      <c r="G166" s="14" t="s">
        <v>2483</v>
      </c>
      <c r="H166" s="14" t="s">
        <v>2484</v>
      </c>
      <c r="I166" s="15">
        <v>231.72</v>
      </c>
      <c r="J166" s="77"/>
      <c r="K166" s="92"/>
    </row>
    <row r="167" spans="1:11" ht="81.599999999999994" x14ac:dyDescent="0.25">
      <c r="A167" s="14" t="s">
        <v>2479</v>
      </c>
      <c r="B167" s="14" t="s">
        <v>2480</v>
      </c>
      <c r="C167" s="14" t="s">
        <v>2481</v>
      </c>
      <c r="D167" s="16">
        <v>45721</v>
      </c>
      <c r="E167" s="16">
        <v>45814</v>
      </c>
      <c r="F167" s="14" t="s">
        <v>2486</v>
      </c>
      <c r="G167" s="14" t="s">
        <v>2483</v>
      </c>
      <c r="H167" s="14" t="s">
        <v>2484</v>
      </c>
      <c r="I167" s="15">
        <v>278.57</v>
      </c>
      <c r="J167" s="77"/>
      <c r="K167" s="92"/>
    </row>
    <row r="168" spans="1:11" ht="81.599999999999994" x14ac:dyDescent="0.25">
      <c r="A168" s="14" t="s">
        <v>2479</v>
      </c>
      <c r="B168" s="14" t="s">
        <v>2480</v>
      </c>
      <c r="C168" s="14" t="s">
        <v>2481</v>
      </c>
      <c r="D168" s="16">
        <v>45740</v>
      </c>
      <c r="E168" s="16">
        <v>45814</v>
      </c>
      <c r="F168" s="14" t="s">
        <v>2486</v>
      </c>
      <c r="G168" s="14" t="s">
        <v>2483</v>
      </c>
      <c r="H168" s="14" t="s">
        <v>2484</v>
      </c>
      <c r="I168" s="15">
        <v>2110</v>
      </c>
      <c r="J168" s="77"/>
      <c r="K168" s="92"/>
    </row>
    <row r="169" spans="1:11" ht="71.400000000000006" x14ac:dyDescent="0.25">
      <c r="A169" s="14" t="s">
        <v>2479</v>
      </c>
      <c r="B169" s="14" t="s">
        <v>2480</v>
      </c>
      <c r="C169" s="14" t="s">
        <v>2481</v>
      </c>
      <c r="D169" s="16">
        <v>45719</v>
      </c>
      <c r="E169" s="16">
        <v>45814</v>
      </c>
      <c r="F169" s="14" t="s">
        <v>2487</v>
      </c>
      <c r="G169" s="14" t="s">
        <v>2483</v>
      </c>
      <c r="H169" s="14" t="s">
        <v>2484</v>
      </c>
      <c r="I169" s="15">
        <v>39.36</v>
      </c>
      <c r="J169" s="77"/>
      <c r="K169" s="92"/>
    </row>
    <row r="170" spans="1:11" ht="91.8" x14ac:dyDescent="0.25">
      <c r="A170" s="14" t="s">
        <v>2479</v>
      </c>
      <c r="B170" s="14" t="s">
        <v>2490</v>
      </c>
      <c r="C170" s="14" t="s">
        <v>2491</v>
      </c>
      <c r="D170" s="16">
        <v>45789</v>
      </c>
      <c r="E170" s="16">
        <v>45814</v>
      </c>
      <c r="F170" s="14" t="s">
        <v>2492</v>
      </c>
      <c r="G170" s="14" t="s">
        <v>2483</v>
      </c>
      <c r="H170" s="14" t="s">
        <v>2484</v>
      </c>
      <c r="I170" s="15">
        <v>421.01</v>
      </c>
      <c r="J170" s="77"/>
      <c r="K170" s="92"/>
    </row>
    <row r="171" spans="1:11" ht="81.599999999999994" x14ac:dyDescent="0.25">
      <c r="A171" s="14" t="s">
        <v>2479</v>
      </c>
      <c r="B171" s="14" t="s">
        <v>2490</v>
      </c>
      <c r="C171" s="14" t="s">
        <v>2491</v>
      </c>
      <c r="D171" s="16">
        <v>45792</v>
      </c>
      <c r="E171" s="16">
        <v>45814</v>
      </c>
      <c r="F171" s="14" t="s">
        <v>2493</v>
      </c>
      <c r="G171" s="14" t="s">
        <v>2483</v>
      </c>
      <c r="H171" s="14" t="s">
        <v>2484</v>
      </c>
      <c r="I171" s="15">
        <v>68.69</v>
      </c>
      <c r="J171" s="77"/>
      <c r="K171" s="92"/>
    </row>
    <row r="172" spans="1:11" ht="81.599999999999994" x14ac:dyDescent="0.25">
      <c r="A172" s="14" t="s">
        <v>2479</v>
      </c>
      <c r="B172" s="14" t="s">
        <v>2490</v>
      </c>
      <c r="C172" s="14" t="s">
        <v>2491</v>
      </c>
      <c r="D172" s="16">
        <v>45787</v>
      </c>
      <c r="E172" s="16">
        <v>45814</v>
      </c>
      <c r="F172" s="14" t="s">
        <v>2494</v>
      </c>
      <c r="G172" s="14" t="s">
        <v>2483</v>
      </c>
      <c r="H172" s="14" t="s">
        <v>2484</v>
      </c>
      <c r="I172" s="15">
        <v>60.34</v>
      </c>
      <c r="J172" s="77"/>
      <c r="K172" s="92"/>
    </row>
    <row r="173" spans="1:11" ht="71.400000000000006" x14ac:dyDescent="0.25">
      <c r="A173" s="14" t="s">
        <v>2479</v>
      </c>
      <c r="B173" s="14" t="s">
        <v>2490</v>
      </c>
      <c r="C173" s="14" t="s">
        <v>2491</v>
      </c>
      <c r="D173" s="16">
        <v>45805</v>
      </c>
      <c r="E173" s="16">
        <v>45814</v>
      </c>
      <c r="F173" s="14" t="s">
        <v>2495</v>
      </c>
      <c r="G173" s="14" t="s">
        <v>2483</v>
      </c>
      <c r="H173" s="14" t="s">
        <v>2484</v>
      </c>
      <c r="I173" s="15">
        <v>80.010000000000005</v>
      </c>
      <c r="J173" s="77"/>
      <c r="K173" s="92"/>
    </row>
    <row r="174" spans="1:11" ht="75" customHeight="1" x14ac:dyDescent="0.25">
      <c r="A174" s="14" t="s">
        <v>2293</v>
      </c>
      <c r="B174" s="14" t="s">
        <v>2496</v>
      </c>
      <c r="C174" s="14" t="s">
        <v>2497</v>
      </c>
      <c r="D174" s="16">
        <v>45820</v>
      </c>
      <c r="E174" s="16"/>
      <c r="F174" s="314" t="s">
        <v>2498</v>
      </c>
      <c r="G174" s="14" t="s">
        <v>2499</v>
      </c>
      <c r="H174" s="14" t="s">
        <v>2500</v>
      </c>
      <c r="I174" s="15">
        <v>698</v>
      </c>
      <c r="J174" s="77"/>
      <c r="K174" s="92"/>
    </row>
    <row r="175" spans="1:11" ht="72" customHeight="1" x14ac:dyDescent="0.25">
      <c r="A175" s="14" t="s">
        <v>2501</v>
      </c>
      <c r="B175" s="14" t="s">
        <v>2496</v>
      </c>
      <c r="C175" s="14" t="s">
        <v>2497</v>
      </c>
      <c r="D175" s="16">
        <v>45820</v>
      </c>
      <c r="E175" s="16"/>
      <c r="F175" s="314" t="s">
        <v>2502</v>
      </c>
      <c r="G175" s="14" t="s">
        <v>2499</v>
      </c>
      <c r="H175" s="14" t="s">
        <v>2500</v>
      </c>
      <c r="I175" s="15">
        <v>698</v>
      </c>
      <c r="J175" s="77"/>
      <c r="K175" s="92"/>
    </row>
    <row r="176" spans="1:11" ht="61.2" x14ac:dyDescent="0.25">
      <c r="A176" s="14" t="s">
        <v>2475</v>
      </c>
      <c r="B176" s="14" t="s">
        <v>2496</v>
      </c>
      <c r="C176" s="14" t="s">
        <v>2497</v>
      </c>
      <c r="D176" s="16">
        <v>45820</v>
      </c>
      <c r="E176" s="16"/>
      <c r="F176" s="314" t="s">
        <v>2503</v>
      </c>
      <c r="G176" s="14" t="s">
        <v>2499</v>
      </c>
      <c r="H176" s="14" t="s">
        <v>2500</v>
      </c>
      <c r="I176" s="15">
        <v>698</v>
      </c>
      <c r="J176" s="77"/>
      <c r="K176" s="92"/>
    </row>
    <row r="177" spans="1:11" ht="71.400000000000006" x14ac:dyDescent="0.25">
      <c r="A177" s="14" t="s">
        <v>2479</v>
      </c>
      <c r="B177" s="14" t="s">
        <v>2504</v>
      </c>
      <c r="C177" s="14" t="s">
        <v>2505</v>
      </c>
      <c r="D177" s="16">
        <v>45723</v>
      </c>
      <c r="E177" s="16">
        <v>45825</v>
      </c>
      <c r="F177" s="314" t="s">
        <v>2506</v>
      </c>
      <c r="G177" s="14" t="s">
        <v>2483</v>
      </c>
      <c r="H177" s="14" t="s">
        <v>2484</v>
      </c>
      <c r="I177" s="15">
        <v>400</v>
      </c>
      <c r="J177" s="77"/>
      <c r="K177" s="92"/>
    </row>
    <row r="178" spans="1:11" ht="81.599999999999994" x14ac:dyDescent="0.25">
      <c r="A178" s="14" t="s">
        <v>2479</v>
      </c>
      <c r="B178" s="14" t="s">
        <v>2504</v>
      </c>
      <c r="C178" s="14" t="s">
        <v>2505</v>
      </c>
      <c r="D178" s="16">
        <v>45728</v>
      </c>
      <c r="E178" s="16">
        <v>45825</v>
      </c>
      <c r="F178" s="314" t="s">
        <v>2507</v>
      </c>
      <c r="G178" s="14" t="s">
        <v>2483</v>
      </c>
      <c r="H178" s="14" t="s">
        <v>2484</v>
      </c>
      <c r="I178" s="15">
        <v>220</v>
      </c>
      <c r="J178" s="77"/>
      <c r="K178" s="92"/>
    </row>
    <row r="179" spans="1:11" ht="81.599999999999994" x14ac:dyDescent="0.25">
      <c r="A179" s="14" t="s">
        <v>2479</v>
      </c>
      <c r="B179" s="14" t="s">
        <v>2504</v>
      </c>
      <c r="C179" s="14" t="s">
        <v>2505</v>
      </c>
      <c r="D179" s="16">
        <v>45811</v>
      </c>
      <c r="E179" s="16">
        <v>45825</v>
      </c>
      <c r="F179" s="314" t="s">
        <v>2507</v>
      </c>
      <c r="G179" s="14" t="s">
        <v>2483</v>
      </c>
      <c r="H179" s="14" t="s">
        <v>2484</v>
      </c>
      <c r="I179" s="15">
        <v>500</v>
      </c>
      <c r="J179" s="77"/>
      <c r="K179" s="92"/>
    </row>
    <row r="180" spans="1:11" ht="81.599999999999994" x14ac:dyDescent="0.25">
      <c r="A180" s="14" t="s">
        <v>2479</v>
      </c>
      <c r="B180" s="14" t="s">
        <v>2504</v>
      </c>
      <c r="C180" s="14" t="s">
        <v>2505</v>
      </c>
      <c r="D180" s="16">
        <v>45817</v>
      </c>
      <c r="E180" s="16">
        <v>45825</v>
      </c>
      <c r="F180" s="314" t="s">
        <v>2507</v>
      </c>
      <c r="G180" s="14" t="s">
        <v>2483</v>
      </c>
      <c r="H180" s="14" t="s">
        <v>2484</v>
      </c>
      <c r="I180" s="15">
        <v>500</v>
      </c>
      <c r="J180" s="77"/>
      <c r="K180" s="92"/>
    </row>
    <row r="181" spans="1:11" ht="61.2" x14ac:dyDescent="0.25">
      <c r="A181" s="14" t="s">
        <v>2508</v>
      </c>
      <c r="B181" s="14" t="s">
        <v>2509</v>
      </c>
      <c r="C181" s="14" t="s">
        <v>2510</v>
      </c>
      <c r="D181" s="16">
        <v>45663</v>
      </c>
      <c r="E181" s="16">
        <v>45814</v>
      </c>
      <c r="F181" s="14" t="s">
        <v>2511</v>
      </c>
      <c r="G181" s="14"/>
      <c r="H181" s="14" t="s">
        <v>2512</v>
      </c>
      <c r="I181" s="15">
        <v>154.94999999999999</v>
      </c>
      <c r="J181" s="77"/>
      <c r="K181" s="92"/>
    </row>
    <row r="182" spans="1:11" ht="61.2" x14ac:dyDescent="0.25">
      <c r="A182" s="14" t="s">
        <v>2508</v>
      </c>
      <c r="B182" s="14" t="s">
        <v>2513</v>
      </c>
      <c r="C182" s="14" t="s">
        <v>2514</v>
      </c>
      <c r="D182" s="16">
        <v>45663</v>
      </c>
      <c r="E182" s="16">
        <v>45814</v>
      </c>
      <c r="F182" s="14" t="s">
        <v>2515</v>
      </c>
      <c r="G182" s="14"/>
      <c r="H182" s="14" t="s">
        <v>2516</v>
      </c>
      <c r="I182" s="15">
        <v>139.91</v>
      </c>
      <c r="J182" s="77"/>
      <c r="K182" s="92"/>
    </row>
    <row r="183" spans="1:11" ht="71.400000000000006" x14ac:dyDescent="0.25">
      <c r="A183" s="14" t="s">
        <v>2508</v>
      </c>
      <c r="B183" s="14" t="s">
        <v>2517</v>
      </c>
      <c r="C183" s="14" t="s">
        <v>2518</v>
      </c>
      <c r="D183" s="16">
        <v>45693</v>
      </c>
      <c r="E183" s="16">
        <v>45814</v>
      </c>
      <c r="F183" s="14" t="s">
        <v>2519</v>
      </c>
      <c r="G183" s="14"/>
      <c r="H183" s="14" t="s">
        <v>2520</v>
      </c>
      <c r="I183" s="15">
        <v>14.9</v>
      </c>
      <c r="J183" s="77"/>
      <c r="K183" s="92"/>
    </row>
    <row r="184" spans="1:11" ht="61.2" x14ac:dyDescent="0.25">
      <c r="A184" s="14" t="s">
        <v>2508</v>
      </c>
      <c r="B184" s="14" t="s">
        <v>2521</v>
      </c>
      <c r="C184" s="14" t="s">
        <v>2522</v>
      </c>
      <c r="D184" s="16">
        <v>45711</v>
      </c>
      <c r="E184" s="16">
        <v>45814</v>
      </c>
      <c r="F184" s="14" t="s">
        <v>2523</v>
      </c>
      <c r="G184" s="14"/>
      <c r="H184" s="14" t="s">
        <v>2524</v>
      </c>
      <c r="I184" s="15">
        <v>112.8</v>
      </c>
      <c r="J184" s="77"/>
      <c r="K184" s="92"/>
    </row>
    <row r="185" spans="1:11" ht="61.2" x14ac:dyDescent="0.25">
      <c r="A185" s="14" t="s">
        <v>2508</v>
      </c>
      <c r="B185" s="14" t="s">
        <v>2521</v>
      </c>
      <c r="C185" s="14" t="s">
        <v>2522</v>
      </c>
      <c r="D185" s="16">
        <v>45753</v>
      </c>
      <c r="E185" s="16">
        <v>45814</v>
      </c>
      <c r="F185" s="14" t="s">
        <v>2525</v>
      </c>
      <c r="G185" s="14"/>
      <c r="H185" s="14" t="s">
        <v>2524</v>
      </c>
      <c r="I185" s="15">
        <v>40.049999999999997</v>
      </c>
      <c r="J185" s="77"/>
      <c r="K185" s="92"/>
    </row>
    <row r="186" spans="1:11" ht="71.400000000000006" x14ac:dyDescent="0.25">
      <c r="A186" s="14" t="s">
        <v>2508</v>
      </c>
      <c r="B186" s="14" t="s">
        <v>2526</v>
      </c>
      <c r="C186" s="14" t="s">
        <v>2527</v>
      </c>
      <c r="D186" s="16">
        <v>45667</v>
      </c>
      <c r="E186" s="16">
        <v>45814</v>
      </c>
      <c r="F186" s="14" t="s">
        <v>2519</v>
      </c>
      <c r="G186" s="14"/>
      <c r="H186" s="14" t="s">
        <v>2528</v>
      </c>
      <c r="I186" s="15">
        <v>66.37</v>
      </c>
      <c r="J186" s="77"/>
      <c r="K186" s="92"/>
    </row>
    <row r="187" spans="1:11" ht="61.2" x14ac:dyDescent="0.25">
      <c r="A187" s="14" t="s">
        <v>2508</v>
      </c>
      <c r="B187" s="14" t="s">
        <v>2529</v>
      </c>
      <c r="C187" s="14" t="s">
        <v>2530</v>
      </c>
      <c r="D187" s="16">
        <v>45700</v>
      </c>
      <c r="E187" s="16">
        <v>45814</v>
      </c>
      <c r="F187" s="14" t="s">
        <v>2511</v>
      </c>
      <c r="G187" s="14"/>
      <c r="H187" s="14" t="s">
        <v>2520</v>
      </c>
      <c r="I187" s="15">
        <v>10.9</v>
      </c>
      <c r="J187" s="77"/>
      <c r="K187" s="92"/>
    </row>
    <row r="188" spans="1:11" ht="61.2" x14ac:dyDescent="0.25">
      <c r="A188" s="14" t="s">
        <v>2508</v>
      </c>
      <c r="B188" s="14" t="s">
        <v>2529</v>
      </c>
      <c r="C188" s="14" t="s">
        <v>2530</v>
      </c>
      <c r="D188" s="16">
        <v>45707</v>
      </c>
      <c r="E188" s="16">
        <v>45814</v>
      </c>
      <c r="F188" s="14" t="s">
        <v>2511</v>
      </c>
      <c r="G188" s="14"/>
      <c r="H188" s="14" t="s">
        <v>2520</v>
      </c>
      <c r="I188" s="15">
        <v>13.9</v>
      </c>
      <c r="J188" s="77"/>
      <c r="K188" s="92"/>
    </row>
    <row r="189" spans="1:11" ht="71.400000000000006" x14ac:dyDescent="0.25">
      <c r="A189" s="14" t="s">
        <v>2508</v>
      </c>
      <c r="B189" s="14" t="s">
        <v>2531</v>
      </c>
      <c r="C189" s="14" t="s">
        <v>2532</v>
      </c>
      <c r="D189" s="16">
        <v>45702</v>
      </c>
      <c r="E189" s="16">
        <v>45814</v>
      </c>
      <c r="F189" s="14" t="s">
        <v>2533</v>
      </c>
      <c r="G189" s="14"/>
      <c r="H189" s="14" t="s">
        <v>2534</v>
      </c>
      <c r="I189" s="15">
        <v>10.5</v>
      </c>
      <c r="J189" s="77"/>
      <c r="K189" s="92"/>
    </row>
    <row r="190" spans="1:11" ht="71.400000000000006" x14ac:dyDescent="0.25">
      <c r="A190" s="14" t="s">
        <v>2508</v>
      </c>
      <c r="B190" s="14" t="s">
        <v>2535</v>
      </c>
      <c r="C190" s="14" t="s">
        <v>2536</v>
      </c>
      <c r="D190" s="16">
        <v>45701</v>
      </c>
      <c r="E190" s="16">
        <v>45814</v>
      </c>
      <c r="F190" s="14" t="s">
        <v>2537</v>
      </c>
      <c r="G190" s="14"/>
      <c r="H190" s="14" t="s">
        <v>2528</v>
      </c>
      <c r="I190" s="15">
        <v>186.34</v>
      </c>
      <c r="J190" s="77"/>
      <c r="K190" s="92"/>
    </row>
    <row r="191" spans="1:11" ht="71.400000000000006" x14ac:dyDescent="0.25">
      <c r="A191" s="14" t="s">
        <v>2508</v>
      </c>
      <c r="B191" s="14" t="s">
        <v>2538</v>
      </c>
      <c r="C191" s="14" t="s">
        <v>2539</v>
      </c>
      <c r="D191" s="16">
        <v>45728</v>
      </c>
      <c r="E191" s="16">
        <v>45814</v>
      </c>
      <c r="F191" s="14" t="s">
        <v>2537</v>
      </c>
      <c r="G191" s="14"/>
      <c r="H191" s="14" t="s">
        <v>2540</v>
      </c>
      <c r="I191" s="15">
        <v>6.54</v>
      </c>
      <c r="J191" s="77"/>
      <c r="K191" s="92"/>
    </row>
    <row r="192" spans="1:11" ht="71.400000000000006" x14ac:dyDescent="0.25">
      <c r="A192" s="14" t="s">
        <v>2508</v>
      </c>
      <c r="B192" s="14" t="s">
        <v>2538</v>
      </c>
      <c r="C192" s="14" t="s">
        <v>2539</v>
      </c>
      <c r="D192" s="16">
        <v>45733</v>
      </c>
      <c r="E192" s="16">
        <v>45814</v>
      </c>
      <c r="F192" s="14" t="s">
        <v>2537</v>
      </c>
      <c r="G192" s="14"/>
      <c r="H192" s="14" t="s">
        <v>2540</v>
      </c>
      <c r="I192" s="15">
        <v>6.53</v>
      </c>
      <c r="J192" s="77"/>
      <c r="K192" s="92"/>
    </row>
    <row r="193" spans="1:11" ht="71.400000000000006" x14ac:dyDescent="0.25">
      <c r="A193" s="14" t="s">
        <v>2508</v>
      </c>
      <c r="B193" s="14" t="s">
        <v>2541</v>
      </c>
      <c r="C193" s="14" t="s">
        <v>2542</v>
      </c>
      <c r="D193" s="16">
        <v>45772</v>
      </c>
      <c r="E193" s="16">
        <v>45814</v>
      </c>
      <c r="F193" s="14" t="s">
        <v>2543</v>
      </c>
      <c r="G193" s="14"/>
      <c r="H193" s="14" t="s">
        <v>2544</v>
      </c>
      <c r="I193" s="15">
        <v>39.9</v>
      </c>
      <c r="J193" s="77"/>
      <c r="K193" s="92"/>
    </row>
    <row r="194" spans="1:11" ht="71.400000000000006" x14ac:dyDescent="0.25">
      <c r="A194" s="14" t="s">
        <v>2479</v>
      </c>
      <c r="B194" s="14" t="s">
        <v>2545</v>
      </c>
      <c r="C194" s="14" t="s">
        <v>2546</v>
      </c>
      <c r="D194" s="16">
        <v>45711</v>
      </c>
      <c r="E194" s="16">
        <v>45819</v>
      </c>
      <c r="F194" s="14" t="s">
        <v>2547</v>
      </c>
      <c r="G194" s="14"/>
      <c r="H194" s="14" t="s">
        <v>2548</v>
      </c>
      <c r="I194" s="15">
        <v>48</v>
      </c>
      <c r="J194" s="77"/>
      <c r="K194" s="92"/>
    </row>
    <row r="195" spans="1:11" ht="71.400000000000006" x14ac:dyDescent="0.25">
      <c r="A195" s="14" t="s">
        <v>2479</v>
      </c>
      <c r="B195" s="14" t="s">
        <v>2549</v>
      </c>
      <c r="C195" s="14" t="s">
        <v>2550</v>
      </c>
      <c r="D195" s="16">
        <v>45704</v>
      </c>
      <c r="E195" s="16">
        <v>45819</v>
      </c>
      <c r="F195" s="14" t="s">
        <v>2551</v>
      </c>
      <c r="G195" s="14"/>
      <c r="H195" s="14" t="s">
        <v>2552</v>
      </c>
      <c r="I195" s="15">
        <v>11.97</v>
      </c>
      <c r="J195" s="77"/>
      <c r="K195" s="92"/>
    </row>
    <row r="196" spans="1:11" ht="71.400000000000006" x14ac:dyDescent="0.25">
      <c r="A196" s="14" t="s">
        <v>2479</v>
      </c>
      <c r="B196" s="14" t="s">
        <v>2549</v>
      </c>
      <c r="C196" s="14" t="s">
        <v>2550</v>
      </c>
      <c r="D196" s="16">
        <v>45705</v>
      </c>
      <c r="E196" s="16">
        <v>45819</v>
      </c>
      <c r="F196" s="14" t="s">
        <v>2551</v>
      </c>
      <c r="G196" s="14"/>
      <c r="H196" s="14" t="s">
        <v>2552</v>
      </c>
      <c r="I196" s="15">
        <v>13.77</v>
      </c>
      <c r="J196" s="77"/>
      <c r="K196" s="92"/>
    </row>
    <row r="197" spans="1:11" ht="71.400000000000006" x14ac:dyDescent="0.25">
      <c r="A197" s="14" t="s">
        <v>2479</v>
      </c>
      <c r="B197" s="14" t="s">
        <v>2549</v>
      </c>
      <c r="C197" s="14" t="s">
        <v>2550</v>
      </c>
      <c r="D197" s="16">
        <v>45706</v>
      </c>
      <c r="E197" s="16">
        <v>45819</v>
      </c>
      <c r="F197" s="14" t="s">
        <v>2551</v>
      </c>
      <c r="G197" s="14"/>
      <c r="H197" s="14" t="s">
        <v>2552</v>
      </c>
      <c r="I197" s="15">
        <v>11.97</v>
      </c>
      <c r="J197" s="77"/>
      <c r="K197" s="92"/>
    </row>
    <row r="198" spans="1:11" ht="71.400000000000006" x14ac:dyDescent="0.25">
      <c r="A198" s="14" t="s">
        <v>2479</v>
      </c>
      <c r="B198" s="14" t="s">
        <v>2553</v>
      </c>
      <c r="C198" s="14" t="s">
        <v>2554</v>
      </c>
      <c r="D198" s="16">
        <v>45725</v>
      </c>
      <c r="E198" s="16">
        <v>45819</v>
      </c>
      <c r="F198" s="14" t="s">
        <v>2555</v>
      </c>
      <c r="G198" s="14"/>
      <c r="H198" s="14" t="s">
        <v>2520</v>
      </c>
      <c r="I198" s="15">
        <v>12.9</v>
      </c>
      <c r="J198" s="77"/>
      <c r="K198" s="92"/>
    </row>
    <row r="199" spans="1:11" ht="71.400000000000006" x14ac:dyDescent="0.25">
      <c r="A199" s="14" t="s">
        <v>2316</v>
      </c>
      <c r="B199" s="14" t="s">
        <v>2556</v>
      </c>
      <c r="C199" s="14" t="s">
        <v>2557</v>
      </c>
      <c r="D199" s="16">
        <v>45775</v>
      </c>
      <c r="E199" s="16">
        <v>45819</v>
      </c>
      <c r="F199" s="14" t="s">
        <v>2558</v>
      </c>
      <c r="G199" s="14"/>
      <c r="H199" s="14" t="s">
        <v>2559</v>
      </c>
      <c r="I199" s="15">
        <v>12.31</v>
      </c>
      <c r="J199" s="77"/>
      <c r="K199" s="92"/>
    </row>
    <row r="200" spans="1:11" ht="61.2" x14ac:dyDescent="0.25">
      <c r="A200" s="14" t="s">
        <v>2479</v>
      </c>
      <c r="B200" s="14" t="s">
        <v>2560</v>
      </c>
      <c r="C200" s="14" t="s">
        <v>2561</v>
      </c>
      <c r="D200" s="16">
        <v>45682</v>
      </c>
      <c r="E200" s="16">
        <v>45820</v>
      </c>
      <c r="F200" s="14" t="s">
        <v>2562</v>
      </c>
      <c r="G200" s="14"/>
      <c r="H200" s="14" t="s">
        <v>2563</v>
      </c>
      <c r="I200" s="15">
        <v>23.76</v>
      </c>
      <c r="J200" s="77"/>
      <c r="K200" s="92"/>
    </row>
    <row r="201" spans="1:11" ht="71.400000000000006" x14ac:dyDescent="0.25">
      <c r="A201" s="14" t="s">
        <v>2508</v>
      </c>
      <c r="B201" s="14" t="s">
        <v>2564</v>
      </c>
      <c r="C201" s="14" t="s">
        <v>2565</v>
      </c>
      <c r="D201" s="16">
        <v>45711</v>
      </c>
      <c r="E201" s="16">
        <v>45824</v>
      </c>
      <c r="F201" s="14" t="s">
        <v>2566</v>
      </c>
      <c r="G201" s="14"/>
      <c r="H201" s="14" t="s">
        <v>2548</v>
      </c>
      <c r="I201" s="15">
        <v>324</v>
      </c>
      <c r="J201" s="77"/>
      <c r="K201" s="92"/>
    </row>
    <row r="202" spans="1:11" ht="71.400000000000006" x14ac:dyDescent="0.25">
      <c r="A202" s="14" t="s">
        <v>2508</v>
      </c>
      <c r="B202" s="14" t="s">
        <v>2567</v>
      </c>
      <c r="C202" s="14" t="s">
        <v>2568</v>
      </c>
      <c r="D202" s="16">
        <v>45806</v>
      </c>
      <c r="E202" s="16">
        <v>45814</v>
      </c>
      <c r="F202" s="14" t="s">
        <v>2569</v>
      </c>
      <c r="G202" s="14"/>
      <c r="H202" s="14" t="s">
        <v>2570</v>
      </c>
      <c r="I202" s="15">
        <v>156</v>
      </c>
      <c r="J202" s="77"/>
      <c r="K202" s="92"/>
    </row>
    <row r="203" spans="1:11" ht="71.400000000000006" x14ac:dyDescent="0.25">
      <c r="A203" s="14" t="s">
        <v>2508</v>
      </c>
      <c r="B203" s="14" t="s">
        <v>2571</v>
      </c>
      <c r="C203" s="14" t="s">
        <v>2572</v>
      </c>
      <c r="D203" s="16">
        <v>45740</v>
      </c>
      <c r="E203" s="16">
        <v>45814</v>
      </c>
      <c r="F203" s="14" t="s">
        <v>2573</v>
      </c>
      <c r="G203" s="14"/>
      <c r="H203" s="14" t="s">
        <v>2484</v>
      </c>
      <c r="I203" s="15">
        <v>444.45</v>
      </c>
      <c r="J203" s="77"/>
      <c r="K203" s="92"/>
    </row>
    <row r="204" spans="1:11" ht="61.2" x14ac:dyDescent="0.25">
      <c r="A204" s="14" t="s">
        <v>2508</v>
      </c>
      <c r="B204" s="14" t="s">
        <v>2574</v>
      </c>
      <c r="C204" s="14" t="s">
        <v>2575</v>
      </c>
      <c r="D204" s="16">
        <v>45777</v>
      </c>
      <c r="E204" s="16">
        <v>45814</v>
      </c>
      <c r="F204" s="14" t="s">
        <v>2576</v>
      </c>
      <c r="G204" s="14"/>
      <c r="H204" s="14" t="s">
        <v>2484</v>
      </c>
      <c r="I204" s="15">
        <v>18</v>
      </c>
      <c r="J204" s="77"/>
      <c r="K204" s="92"/>
    </row>
    <row r="205" spans="1:11" ht="71.400000000000006" x14ac:dyDescent="0.25">
      <c r="A205" s="14" t="s">
        <v>2508</v>
      </c>
      <c r="B205" s="14" t="s">
        <v>2577</v>
      </c>
      <c r="C205" s="14" t="s">
        <v>2578</v>
      </c>
      <c r="D205" s="16">
        <v>45793</v>
      </c>
      <c r="E205" s="16">
        <v>45814</v>
      </c>
      <c r="F205" s="14" t="s">
        <v>2579</v>
      </c>
      <c r="G205" s="14"/>
      <c r="H205" s="14" t="s">
        <v>2484</v>
      </c>
      <c r="I205" s="15">
        <v>2007.03</v>
      </c>
      <c r="J205" s="77"/>
      <c r="K205" s="92"/>
    </row>
    <row r="206" spans="1:11" ht="71.400000000000006" x14ac:dyDescent="0.25">
      <c r="A206" s="14" t="s">
        <v>2508</v>
      </c>
      <c r="B206" s="14" t="s">
        <v>2580</v>
      </c>
      <c r="C206" s="14" t="s">
        <v>2581</v>
      </c>
      <c r="D206" s="16">
        <v>45675</v>
      </c>
      <c r="E206" s="16">
        <v>45814</v>
      </c>
      <c r="F206" s="14" t="s">
        <v>2582</v>
      </c>
      <c r="G206" s="14"/>
      <c r="H206" s="14" t="s">
        <v>2583</v>
      </c>
      <c r="I206" s="15">
        <v>14.85</v>
      </c>
      <c r="J206" s="77"/>
      <c r="K206" s="92"/>
    </row>
    <row r="207" spans="1:11" ht="71.400000000000006" x14ac:dyDescent="0.25">
      <c r="A207" s="14" t="s">
        <v>2508</v>
      </c>
      <c r="B207" s="14" t="s">
        <v>2584</v>
      </c>
      <c r="C207" s="14" t="s">
        <v>2585</v>
      </c>
      <c r="D207" s="16">
        <v>45663</v>
      </c>
      <c r="E207" s="16">
        <v>45814</v>
      </c>
      <c r="F207" s="14" t="s">
        <v>2586</v>
      </c>
      <c r="G207" s="14"/>
      <c r="H207" s="14" t="s">
        <v>2587</v>
      </c>
      <c r="I207" s="15">
        <v>59.99</v>
      </c>
      <c r="J207" s="77"/>
      <c r="K207" s="92"/>
    </row>
    <row r="208" spans="1:11" ht="71.400000000000006" x14ac:dyDescent="0.25">
      <c r="A208" s="14" t="s">
        <v>2508</v>
      </c>
      <c r="B208" s="14" t="s">
        <v>2588</v>
      </c>
      <c r="C208" s="14" t="s">
        <v>2589</v>
      </c>
      <c r="D208" s="16">
        <v>45688</v>
      </c>
      <c r="E208" s="16">
        <v>45814</v>
      </c>
      <c r="F208" s="14" t="s">
        <v>2586</v>
      </c>
      <c r="G208" s="14"/>
      <c r="H208" s="14" t="s">
        <v>2590</v>
      </c>
      <c r="I208" s="15">
        <v>77.37</v>
      </c>
      <c r="J208" s="77"/>
      <c r="K208" s="92"/>
    </row>
    <row r="209" spans="1:11" ht="71.400000000000006" x14ac:dyDescent="0.25">
      <c r="A209" s="14" t="s">
        <v>2508</v>
      </c>
      <c r="B209" s="14" t="s">
        <v>2588</v>
      </c>
      <c r="C209" s="14" t="s">
        <v>2589</v>
      </c>
      <c r="D209" s="16">
        <v>45692</v>
      </c>
      <c r="E209" s="16">
        <v>45814</v>
      </c>
      <c r="F209" s="14" t="s">
        <v>2586</v>
      </c>
      <c r="G209" s="14"/>
      <c r="H209" s="14" t="s">
        <v>2590</v>
      </c>
      <c r="I209" s="15">
        <v>28.39</v>
      </c>
      <c r="J209" s="77"/>
      <c r="K209" s="92"/>
    </row>
    <row r="210" spans="1:11" ht="71.400000000000006" x14ac:dyDescent="0.25">
      <c r="A210" s="14" t="s">
        <v>2508</v>
      </c>
      <c r="B210" s="14" t="s">
        <v>2591</v>
      </c>
      <c r="C210" s="14" t="s">
        <v>2592</v>
      </c>
      <c r="D210" s="16">
        <v>45691</v>
      </c>
      <c r="E210" s="16">
        <v>45814</v>
      </c>
      <c r="F210" s="14" t="s">
        <v>2593</v>
      </c>
      <c r="G210" s="14"/>
      <c r="H210" s="14" t="s">
        <v>2594</v>
      </c>
      <c r="I210" s="15">
        <v>129.4</v>
      </c>
      <c r="J210" s="77"/>
      <c r="K210" s="92"/>
    </row>
    <row r="211" spans="1:11" ht="61.2" x14ac:dyDescent="0.25">
      <c r="A211" s="14" t="s">
        <v>2508</v>
      </c>
      <c r="B211" s="14" t="s">
        <v>2595</v>
      </c>
      <c r="C211" s="14" t="s">
        <v>2596</v>
      </c>
      <c r="D211" s="16">
        <v>45753</v>
      </c>
      <c r="E211" s="16">
        <v>45814</v>
      </c>
      <c r="F211" s="14" t="s">
        <v>2597</v>
      </c>
      <c r="G211" s="14"/>
      <c r="H211" s="14" t="s">
        <v>2350</v>
      </c>
      <c r="I211" s="15">
        <v>25.85</v>
      </c>
      <c r="J211" s="77"/>
      <c r="K211" s="92"/>
    </row>
    <row r="212" spans="1:11" ht="71.400000000000006" x14ac:dyDescent="0.25">
      <c r="A212" s="14" t="s">
        <v>2508</v>
      </c>
      <c r="B212" s="14" t="s">
        <v>2598</v>
      </c>
      <c r="C212" s="14" t="s">
        <v>2599</v>
      </c>
      <c r="D212" s="16">
        <v>45760</v>
      </c>
      <c r="E212" s="16">
        <v>45814</v>
      </c>
      <c r="F212" s="14" t="s">
        <v>2543</v>
      </c>
      <c r="G212" s="14"/>
      <c r="H212" s="14" t="s">
        <v>2600</v>
      </c>
      <c r="I212" s="15">
        <v>55.5</v>
      </c>
      <c r="J212" s="77"/>
      <c r="K212" s="92"/>
    </row>
    <row r="213" spans="1:11" ht="71.400000000000006" x14ac:dyDescent="0.25">
      <c r="A213" s="14" t="s">
        <v>2508</v>
      </c>
      <c r="B213" s="14" t="s">
        <v>2601</v>
      </c>
      <c r="C213" s="14" t="s">
        <v>2602</v>
      </c>
      <c r="D213" s="16">
        <v>45723</v>
      </c>
      <c r="E213" s="16">
        <v>45814</v>
      </c>
      <c r="F213" s="14" t="s">
        <v>2537</v>
      </c>
      <c r="G213" s="14"/>
      <c r="H213" s="14" t="s">
        <v>2520</v>
      </c>
      <c r="I213" s="15">
        <v>11.9</v>
      </c>
      <c r="J213" s="77"/>
      <c r="K213" s="92"/>
    </row>
    <row r="214" spans="1:11" ht="71.400000000000006" x14ac:dyDescent="0.25">
      <c r="A214" s="14" t="s">
        <v>2508</v>
      </c>
      <c r="B214" s="14" t="s">
        <v>2603</v>
      </c>
      <c r="C214" s="14" t="s">
        <v>2604</v>
      </c>
      <c r="D214" s="16">
        <v>45691</v>
      </c>
      <c r="E214" s="16">
        <v>45819</v>
      </c>
      <c r="F214" s="14" t="s">
        <v>2586</v>
      </c>
      <c r="G214" s="14"/>
      <c r="H214" s="14" t="s">
        <v>2590</v>
      </c>
      <c r="I214" s="15">
        <v>17.54</v>
      </c>
      <c r="J214" s="77"/>
      <c r="K214" s="92"/>
    </row>
    <row r="215" spans="1:11" ht="71.400000000000006" x14ac:dyDescent="0.25">
      <c r="A215" s="14" t="s">
        <v>2508</v>
      </c>
      <c r="B215" s="14" t="s">
        <v>2603</v>
      </c>
      <c r="C215" s="14" t="s">
        <v>2604</v>
      </c>
      <c r="D215" s="16">
        <v>45692</v>
      </c>
      <c r="E215" s="16">
        <v>45819</v>
      </c>
      <c r="F215" s="14" t="s">
        <v>2586</v>
      </c>
      <c r="G215" s="14"/>
      <c r="H215" s="14" t="s">
        <v>2590</v>
      </c>
      <c r="I215" s="15">
        <v>11.9</v>
      </c>
      <c r="J215" s="77"/>
      <c r="K215" s="92"/>
    </row>
    <row r="216" spans="1:11" ht="71.400000000000006" x14ac:dyDescent="0.25">
      <c r="A216" s="14" t="s">
        <v>2479</v>
      </c>
      <c r="B216" s="14" t="s">
        <v>2605</v>
      </c>
      <c r="C216" s="14" t="s">
        <v>2606</v>
      </c>
      <c r="D216" s="16">
        <v>45679</v>
      </c>
      <c r="E216" s="16">
        <v>45819</v>
      </c>
      <c r="F216" s="14" t="s">
        <v>2607</v>
      </c>
      <c r="G216" s="14"/>
      <c r="H216" s="14" t="s">
        <v>2544</v>
      </c>
      <c r="I216" s="15">
        <v>119.8</v>
      </c>
      <c r="J216" s="77"/>
      <c r="K216" s="92"/>
    </row>
    <row r="217" spans="1:11" ht="61.2" x14ac:dyDescent="0.25">
      <c r="A217" s="14" t="s">
        <v>2479</v>
      </c>
      <c r="B217" s="14" t="s">
        <v>2608</v>
      </c>
      <c r="C217" s="14" t="s">
        <v>2609</v>
      </c>
      <c r="D217" s="16">
        <v>45670</v>
      </c>
      <c r="E217" s="16">
        <v>45819</v>
      </c>
      <c r="F217" s="14" t="s">
        <v>2562</v>
      </c>
      <c r="G217" s="14"/>
      <c r="H217" s="14" t="s">
        <v>2524</v>
      </c>
      <c r="I217" s="15">
        <v>292.2</v>
      </c>
      <c r="J217" s="77"/>
      <c r="K217" s="92"/>
    </row>
    <row r="218" spans="1:11" ht="71.400000000000006" x14ac:dyDescent="0.25">
      <c r="A218" s="14" t="s">
        <v>2479</v>
      </c>
      <c r="B218" s="14" t="s">
        <v>2610</v>
      </c>
      <c r="C218" s="14" t="s">
        <v>2611</v>
      </c>
      <c r="D218" s="16">
        <v>45666</v>
      </c>
      <c r="E218" s="16">
        <v>45819</v>
      </c>
      <c r="F218" s="14" t="s">
        <v>2612</v>
      </c>
      <c r="G218" s="14"/>
      <c r="H218" s="14" t="s">
        <v>2512</v>
      </c>
      <c r="I218" s="15">
        <v>191.22</v>
      </c>
      <c r="J218" s="77"/>
      <c r="K218" s="92"/>
    </row>
    <row r="219" spans="1:11" ht="71.400000000000006" x14ac:dyDescent="0.25">
      <c r="A219" s="14" t="s">
        <v>2479</v>
      </c>
      <c r="B219" s="14" t="s">
        <v>2613</v>
      </c>
      <c r="C219" s="14" t="s">
        <v>2614</v>
      </c>
      <c r="D219" s="16">
        <v>45665</v>
      </c>
      <c r="E219" s="16">
        <v>45819</v>
      </c>
      <c r="F219" s="14" t="s">
        <v>2615</v>
      </c>
      <c r="G219" s="14"/>
      <c r="H219" s="14" t="s">
        <v>2616</v>
      </c>
      <c r="I219" s="15">
        <v>77.33</v>
      </c>
      <c r="J219" s="77"/>
      <c r="K219" s="92"/>
    </row>
    <row r="220" spans="1:11" ht="71.400000000000006" x14ac:dyDescent="0.25">
      <c r="A220" s="14" t="s">
        <v>2479</v>
      </c>
      <c r="B220" s="14" t="s">
        <v>2617</v>
      </c>
      <c r="C220" s="14" t="s">
        <v>2618</v>
      </c>
      <c r="D220" s="16">
        <v>45702</v>
      </c>
      <c r="E220" s="16">
        <v>45819</v>
      </c>
      <c r="F220" s="14" t="s">
        <v>2612</v>
      </c>
      <c r="G220" s="14"/>
      <c r="H220" s="14" t="s">
        <v>2520</v>
      </c>
      <c r="I220" s="15">
        <v>10.9</v>
      </c>
      <c r="J220" s="77"/>
      <c r="K220" s="92"/>
    </row>
    <row r="221" spans="1:11" ht="71.400000000000006" x14ac:dyDescent="0.25">
      <c r="A221" s="14" t="s">
        <v>2479</v>
      </c>
      <c r="B221" s="14" t="s">
        <v>2619</v>
      </c>
      <c r="C221" s="14" t="s">
        <v>2620</v>
      </c>
      <c r="D221" s="16">
        <v>45709</v>
      </c>
      <c r="E221" s="16">
        <v>45819</v>
      </c>
      <c r="F221" s="14" t="s">
        <v>2612</v>
      </c>
      <c r="G221" s="14"/>
      <c r="H221" s="14" t="s">
        <v>2621</v>
      </c>
      <c r="I221" s="15">
        <v>17</v>
      </c>
      <c r="J221" s="77"/>
      <c r="K221" s="92"/>
    </row>
    <row r="222" spans="1:11" ht="20.399999999999999" x14ac:dyDescent="0.25">
      <c r="A222" s="14" t="s">
        <v>2622</v>
      </c>
      <c r="B222" s="14" t="s">
        <v>2623</v>
      </c>
      <c r="C222" s="14" t="s">
        <v>2624</v>
      </c>
      <c r="D222" s="16">
        <v>45859</v>
      </c>
      <c r="E222" s="16"/>
      <c r="F222" s="14" t="s">
        <v>2625</v>
      </c>
      <c r="G222" s="14" t="s">
        <v>2483</v>
      </c>
      <c r="H222" s="14" t="s">
        <v>2484</v>
      </c>
      <c r="I222" s="15">
        <v>700</v>
      </c>
      <c r="J222" s="77"/>
      <c r="K222" s="92"/>
    </row>
    <row r="223" spans="1:11" ht="71.400000000000006" x14ac:dyDescent="0.25">
      <c r="A223" s="14" t="s">
        <v>2293</v>
      </c>
      <c r="B223" s="14" t="s">
        <v>2626</v>
      </c>
      <c r="C223" s="14" t="s">
        <v>2627</v>
      </c>
      <c r="D223" s="16">
        <v>45826</v>
      </c>
      <c r="E223" s="16">
        <v>45848</v>
      </c>
      <c r="F223" s="14" t="s">
        <v>2628</v>
      </c>
      <c r="G223" s="14" t="s">
        <v>2499</v>
      </c>
      <c r="H223" s="14" t="s">
        <v>2500</v>
      </c>
      <c r="I223" s="15">
        <v>1082.5999999999999</v>
      </c>
      <c r="J223" s="77"/>
      <c r="K223" s="92"/>
    </row>
    <row r="224" spans="1:11" ht="71.400000000000006" x14ac:dyDescent="0.25">
      <c r="A224" s="14" t="s">
        <v>2475</v>
      </c>
      <c r="B224" s="14" t="s">
        <v>2626</v>
      </c>
      <c r="C224" s="14" t="s">
        <v>2627</v>
      </c>
      <c r="D224" s="16">
        <v>45826</v>
      </c>
      <c r="E224" s="16">
        <v>45848</v>
      </c>
      <c r="F224" s="14" t="s">
        <v>2628</v>
      </c>
      <c r="G224" s="14" t="s">
        <v>2499</v>
      </c>
      <c r="H224" s="14" t="s">
        <v>2500</v>
      </c>
      <c r="I224" s="15">
        <v>1082.5999999999999</v>
      </c>
      <c r="J224" s="77"/>
      <c r="K224" s="92"/>
    </row>
    <row r="225" spans="1:11" ht="71.400000000000006" x14ac:dyDescent="0.25">
      <c r="A225" s="14" t="s">
        <v>2501</v>
      </c>
      <c r="B225" s="14" t="s">
        <v>2626</v>
      </c>
      <c r="C225" s="14" t="s">
        <v>2627</v>
      </c>
      <c r="D225" s="16">
        <v>45826</v>
      </c>
      <c r="E225" s="16">
        <v>45848</v>
      </c>
      <c r="F225" s="14" t="s">
        <v>2628</v>
      </c>
      <c r="G225" s="14" t="s">
        <v>2499</v>
      </c>
      <c r="H225" s="14" t="s">
        <v>2500</v>
      </c>
      <c r="I225" s="15">
        <v>1082.8</v>
      </c>
      <c r="J225" s="77"/>
      <c r="K225" s="92"/>
    </row>
    <row r="226" spans="1:11" ht="81.599999999999994" x14ac:dyDescent="0.25">
      <c r="A226" s="14" t="s">
        <v>2508</v>
      </c>
      <c r="B226" s="14" t="s">
        <v>2629</v>
      </c>
      <c r="C226" s="14" t="s">
        <v>2630</v>
      </c>
      <c r="D226" s="16">
        <v>45811</v>
      </c>
      <c r="E226" s="16">
        <v>45859</v>
      </c>
      <c r="F226" s="14" t="s">
        <v>2631</v>
      </c>
      <c r="G226" s="14" t="s">
        <v>2483</v>
      </c>
      <c r="H226" s="14" t="s">
        <v>2484</v>
      </c>
      <c r="I226" s="15">
        <v>300</v>
      </c>
      <c r="J226" s="77"/>
      <c r="K226" s="92"/>
    </row>
    <row r="227" spans="1:11" ht="102" x14ac:dyDescent="0.25">
      <c r="A227" s="14" t="s">
        <v>2508</v>
      </c>
      <c r="B227" s="14" t="s">
        <v>2629</v>
      </c>
      <c r="C227" s="14" t="s">
        <v>2630</v>
      </c>
      <c r="D227" s="16">
        <v>45783</v>
      </c>
      <c r="E227" s="16">
        <v>45859</v>
      </c>
      <c r="F227" s="14" t="s">
        <v>2632</v>
      </c>
      <c r="G227" s="14" t="s">
        <v>2483</v>
      </c>
      <c r="H227" s="14" t="s">
        <v>2484</v>
      </c>
      <c r="I227" s="15">
        <v>500</v>
      </c>
      <c r="J227" s="77"/>
      <c r="K227" s="92"/>
    </row>
    <row r="228" spans="1:11" ht="102" x14ac:dyDescent="0.25">
      <c r="A228" s="14" t="s">
        <v>2508</v>
      </c>
      <c r="B228" s="14" t="s">
        <v>2629</v>
      </c>
      <c r="C228" s="14" t="s">
        <v>2630</v>
      </c>
      <c r="D228" s="16">
        <v>45792</v>
      </c>
      <c r="E228" s="16">
        <v>45859</v>
      </c>
      <c r="F228" s="14" t="s">
        <v>2632</v>
      </c>
      <c r="G228" s="14" t="s">
        <v>2483</v>
      </c>
      <c r="H228" s="14" t="s">
        <v>2484</v>
      </c>
      <c r="I228" s="15">
        <v>600</v>
      </c>
      <c r="J228" s="77"/>
      <c r="K228" s="92"/>
    </row>
    <row r="229" spans="1:11" ht="102" x14ac:dyDescent="0.25">
      <c r="A229" s="14" t="s">
        <v>2508</v>
      </c>
      <c r="B229" s="14" t="s">
        <v>2629</v>
      </c>
      <c r="C229" s="14" t="s">
        <v>2630</v>
      </c>
      <c r="D229" s="16">
        <v>45820</v>
      </c>
      <c r="E229" s="16">
        <v>45859</v>
      </c>
      <c r="F229" s="14" t="s">
        <v>2632</v>
      </c>
      <c r="G229" s="14" t="s">
        <v>2483</v>
      </c>
      <c r="H229" s="14" t="s">
        <v>2484</v>
      </c>
      <c r="I229" s="15">
        <v>300</v>
      </c>
      <c r="J229" s="77"/>
      <c r="K229" s="92"/>
    </row>
    <row r="230" spans="1:11" ht="81.599999999999994" x14ac:dyDescent="0.25">
      <c r="A230" s="14" t="s">
        <v>2508</v>
      </c>
      <c r="B230" s="14" t="s">
        <v>2629</v>
      </c>
      <c r="C230" s="14" t="s">
        <v>2630</v>
      </c>
      <c r="D230" s="16">
        <v>45723</v>
      </c>
      <c r="E230" s="16">
        <v>45859</v>
      </c>
      <c r="F230" s="14" t="s">
        <v>2633</v>
      </c>
      <c r="G230" s="14" t="s">
        <v>2483</v>
      </c>
      <c r="H230" s="14" t="s">
        <v>2484</v>
      </c>
      <c r="I230" s="15">
        <v>200</v>
      </c>
      <c r="J230" s="77"/>
      <c r="K230" s="92"/>
    </row>
    <row r="231" spans="1:11" ht="81.599999999999994" x14ac:dyDescent="0.25">
      <c r="A231" s="14" t="s">
        <v>2508</v>
      </c>
      <c r="B231" s="14" t="s">
        <v>2629</v>
      </c>
      <c r="C231" s="14" t="s">
        <v>2630</v>
      </c>
      <c r="D231" s="16">
        <v>45728</v>
      </c>
      <c r="E231" s="16">
        <v>45859</v>
      </c>
      <c r="F231" s="14" t="s">
        <v>2634</v>
      </c>
      <c r="G231" s="14" t="s">
        <v>2483</v>
      </c>
      <c r="H231" s="14" t="s">
        <v>2484</v>
      </c>
      <c r="I231" s="15">
        <v>200</v>
      </c>
      <c r="J231" s="77"/>
      <c r="K231" s="92"/>
    </row>
    <row r="232" spans="1:11" ht="81.599999999999994" x14ac:dyDescent="0.25">
      <c r="A232" s="14" t="s">
        <v>2508</v>
      </c>
      <c r="B232" s="14" t="s">
        <v>2629</v>
      </c>
      <c r="C232" s="14" t="s">
        <v>2630</v>
      </c>
      <c r="D232" s="16">
        <v>45811</v>
      </c>
      <c r="E232" s="16">
        <v>45859</v>
      </c>
      <c r="F232" s="14" t="s">
        <v>2635</v>
      </c>
      <c r="G232" s="14" t="s">
        <v>2483</v>
      </c>
      <c r="H232" s="14" t="s">
        <v>2484</v>
      </c>
      <c r="I232" s="15">
        <v>300</v>
      </c>
      <c r="J232" s="77"/>
      <c r="K232" s="92"/>
    </row>
    <row r="233" spans="1:11" ht="81.599999999999994" x14ac:dyDescent="0.25">
      <c r="A233" s="14" t="s">
        <v>2508</v>
      </c>
      <c r="B233" s="14" t="s">
        <v>2629</v>
      </c>
      <c r="C233" s="14" t="s">
        <v>2630</v>
      </c>
      <c r="D233" s="16">
        <v>45817</v>
      </c>
      <c r="E233" s="16">
        <v>45859</v>
      </c>
      <c r="F233" s="14" t="s">
        <v>2636</v>
      </c>
      <c r="G233" s="14" t="s">
        <v>2483</v>
      </c>
      <c r="H233" s="14" t="s">
        <v>2484</v>
      </c>
      <c r="I233" s="15">
        <v>300</v>
      </c>
      <c r="J233" s="77"/>
      <c r="K233" s="92"/>
    </row>
    <row r="234" spans="1:11" ht="61.2" x14ac:dyDescent="0.25">
      <c r="A234" s="14" t="s">
        <v>2508</v>
      </c>
      <c r="B234" s="14" t="s">
        <v>2629</v>
      </c>
      <c r="C234" s="14" t="s">
        <v>2630</v>
      </c>
      <c r="D234" s="16">
        <v>45692</v>
      </c>
      <c r="E234" s="16">
        <v>45859</v>
      </c>
      <c r="F234" s="14" t="s">
        <v>2637</v>
      </c>
      <c r="G234" s="14" t="s">
        <v>2483</v>
      </c>
      <c r="H234" s="14" t="s">
        <v>2484</v>
      </c>
      <c r="I234" s="15">
        <v>400</v>
      </c>
      <c r="J234" s="77"/>
      <c r="K234" s="92"/>
    </row>
    <row r="235" spans="1:11" ht="61.2" x14ac:dyDescent="0.25">
      <c r="A235" s="14" t="s">
        <v>2508</v>
      </c>
      <c r="B235" s="14" t="s">
        <v>2629</v>
      </c>
      <c r="C235" s="14" t="s">
        <v>2630</v>
      </c>
      <c r="D235" s="16">
        <v>45722</v>
      </c>
      <c r="E235" s="16">
        <v>45859</v>
      </c>
      <c r="F235" s="14" t="s">
        <v>2638</v>
      </c>
      <c r="G235" s="14" t="s">
        <v>2483</v>
      </c>
      <c r="H235" s="14" t="s">
        <v>2484</v>
      </c>
      <c r="I235" s="15">
        <v>400</v>
      </c>
      <c r="J235" s="77"/>
      <c r="K235" s="92"/>
    </row>
    <row r="236" spans="1:11" ht="61.2" x14ac:dyDescent="0.25">
      <c r="A236" s="14" t="s">
        <v>2508</v>
      </c>
      <c r="B236" s="14" t="s">
        <v>2629</v>
      </c>
      <c r="C236" s="14" t="s">
        <v>2630</v>
      </c>
      <c r="D236" s="16">
        <v>45761</v>
      </c>
      <c r="E236" s="16">
        <v>45859</v>
      </c>
      <c r="F236" s="14" t="s">
        <v>2639</v>
      </c>
      <c r="G236" s="14" t="s">
        <v>2483</v>
      </c>
      <c r="H236" s="14" t="s">
        <v>2484</v>
      </c>
      <c r="I236" s="15">
        <v>400</v>
      </c>
      <c r="J236" s="77"/>
      <c r="K236" s="92"/>
    </row>
    <row r="237" spans="1:11" ht="61.2" x14ac:dyDescent="0.25">
      <c r="A237" s="14" t="s">
        <v>2508</v>
      </c>
      <c r="B237" s="14" t="s">
        <v>2629</v>
      </c>
      <c r="C237" s="14" t="s">
        <v>2630</v>
      </c>
      <c r="D237" s="16">
        <v>45791</v>
      </c>
      <c r="E237" s="16">
        <v>45859</v>
      </c>
      <c r="F237" s="14" t="s">
        <v>2640</v>
      </c>
      <c r="G237" s="14" t="s">
        <v>2483</v>
      </c>
      <c r="H237" s="14" t="s">
        <v>2484</v>
      </c>
      <c r="I237" s="15">
        <v>400</v>
      </c>
      <c r="J237" s="77"/>
      <c r="K237" s="92"/>
    </row>
    <row r="238" spans="1:11" ht="91.8" x14ac:dyDescent="0.25">
      <c r="A238" s="14" t="s">
        <v>2479</v>
      </c>
      <c r="B238" s="14" t="s">
        <v>2641</v>
      </c>
      <c r="C238" s="14" t="s">
        <v>2642</v>
      </c>
      <c r="D238" s="16">
        <v>45852</v>
      </c>
      <c r="E238" s="16">
        <v>45862</v>
      </c>
      <c r="F238" s="14" t="s">
        <v>2643</v>
      </c>
      <c r="G238" s="14" t="s">
        <v>2483</v>
      </c>
      <c r="H238" s="14" t="s">
        <v>2484</v>
      </c>
      <c r="I238" s="15">
        <v>200</v>
      </c>
      <c r="J238" s="77"/>
      <c r="K238" s="92"/>
    </row>
    <row r="239" spans="1:11" ht="81.599999999999994" x14ac:dyDescent="0.25">
      <c r="A239" s="14" t="s">
        <v>2479</v>
      </c>
      <c r="B239" s="14" t="s">
        <v>2641</v>
      </c>
      <c r="C239" s="14" t="s">
        <v>2642</v>
      </c>
      <c r="D239" s="16">
        <v>45852</v>
      </c>
      <c r="E239" s="16">
        <v>45862</v>
      </c>
      <c r="F239" s="14" t="s">
        <v>2644</v>
      </c>
      <c r="G239" s="14" t="s">
        <v>2483</v>
      </c>
      <c r="H239" s="14" t="s">
        <v>2484</v>
      </c>
      <c r="I239" s="15">
        <v>300</v>
      </c>
      <c r="J239" s="77"/>
      <c r="K239" s="92"/>
    </row>
    <row r="240" spans="1:11" ht="71.400000000000006" x14ac:dyDescent="0.25">
      <c r="A240" s="14" t="s">
        <v>2367</v>
      </c>
      <c r="B240" s="14" t="s">
        <v>2645</v>
      </c>
      <c r="C240" s="14" t="s">
        <v>2646</v>
      </c>
      <c r="D240" s="16">
        <v>45831</v>
      </c>
      <c r="E240" s="16">
        <v>45860</v>
      </c>
      <c r="F240" s="14" t="s">
        <v>2647</v>
      </c>
      <c r="G240" s="14" t="s">
        <v>2424</v>
      </c>
      <c r="H240" s="14" t="s">
        <v>2425</v>
      </c>
      <c r="I240" s="15">
        <v>352</v>
      </c>
      <c r="J240" s="77"/>
      <c r="K240" s="92"/>
    </row>
    <row r="241" spans="1:11" ht="71.400000000000006" x14ac:dyDescent="0.25">
      <c r="A241" s="14" t="s">
        <v>2367</v>
      </c>
      <c r="B241" s="14" t="s">
        <v>2648</v>
      </c>
      <c r="C241" s="14" t="s">
        <v>2649</v>
      </c>
      <c r="D241" s="16">
        <v>45823</v>
      </c>
      <c r="E241" s="16">
        <v>45861</v>
      </c>
      <c r="F241" s="14" t="s">
        <v>2650</v>
      </c>
      <c r="G241" s="14" t="s">
        <v>2429</v>
      </c>
      <c r="H241" s="14" t="s">
        <v>2651</v>
      </c>
      <c r="I241" s="15">
        <v>41.4</v>
      </c>
      <c r="J241" s="77"/>
      <c r="K241" s="92"/>
    </row>
    <row r="242" spans="1:11" ht="61.2" x14ac:dyDescent="0.25">
      <c r="A242" s="14" t="s">
        <v>2367</v>
      </c>
      <c r="B242" s="14" t="s">
        <v>2652</v>
      </c>
      <c r="C242" s="14" t="s">
        <v>2653</v>
      </c>
      <c r="D242" s="16">
        <v>45838</v>
      </c>
      <c r="E242" s="16">
        <v>45861</v>
      </c>
      <c r="F242" s="14" t="s">
        <v>2654</v>
      </c>
      <c r="G242" s="14" t="s">
        <v>2655</v>
      </c>
      <c r="H242" s="14" t="s">
        <v>2656</v>
      </c>
      <c r="I242" s="15">
        <v>500</v>
      </c>
      <c r="J242" s="77"/>
      <c r="K242" s="92"/>
    </row>
    <row r="243" spans="1:11" ht="61.2" x14ac:dyDescent="0.25">
      <c r="A243" s="14" t="s">
        <v>2367</v>
      </c>
      <c r="B243" s="14" t="s">
        <v>2657</v>
      </c>
      <c r="C243" s="14" t="s">
        <v>2658</v>
      </c>
      <c r="D243" s="16">
        <v>45835</v>
      </c>
      <c r="E243" s="16">
        <v>45860</v>
      </c>
      <c r="F243" s="14" t="s">
        <v>2659</v>
      </c>
      <c r="G243" s="14" t="s">
        <v>2387</v>
      </c>
      <c r="H243" s="14" t="s">
        <v>2388</v>
      </c>
      <c r="I243" s="15">
        <v>450</v>
      </c>
      <c r="J243" s="77"/>
      <c r="K243" s="92"/>
    </row>
    <row r="244" spans="1:11" ht="61.2" x14ac:dyDescent="0.25">
      <c r="A244" s="14" t="s">
        <v>2367</v>
      </c>
      <c r="B244" s="14" t="s">
        <v>2660</v>
      </c>
      <c r="C244" s="14" t="s">
        <v>2661</v>
      </c>
      <c r="D244" s="16">
        <v>45824</v>
      </c>
      <c r="E244" s="16">
        <v>45860</v>
      </c>
      <c r="F244" s="14" t="s">
        <v>2662</v>
      </c>
      <c r="G244" s="14" t="s">
        <v>2380</v>
      </c>
      <c r="H244" s="14" t="s">
        <v>2381</v>
      </c>
      <c r="I244" s="15">
        <v>90</v>
      </c>
      <c r="J244" s="77"/>
      <c r="K244" s="92"/>
    </row>
    <row r="245" spans="1:11" ht="61.2" x14ac:dyDescent="0.25">
      <c r="A245" s="14" t="s">
        <v>2367</v>
      </c>
      <c r="B245" s="14" t="s">
        <v>2660</v>
      </c>
      <c r="C245" s="14" t="s">
        <v>2661</v>
      </c>
      <c r="D245" s="16">
        <v>45796</v>
      </c>
      <c r="E245" s="16">
        <v>45860</v>
      </c>
      <c r="F245" s="14" t="s">
        <v>2663</v>
      </c>
      <c r="G245" s="14" t="s">
        <v>2380</v>
      </c>
      <c r="H245" s="14" t="s">
        <v>2381</v>
      </c>
      <c r="I245" s="15">
        <v>115</v>
      </c>
      <c r="J245" s="77"/>
      <c r="K245" s="92"/>
    </row>
    <row r="246" spans="1:11" ht="71.400000000000006" x14ac:dyDescent="0.25">
      <c r="A246" s="14" t="s">
        <v>2367</v>
      </c>
      <c r="B246" s="14" t="s">
        <v>2664</v>
      </c>
      <c r="C246" s="14" t="s">
        <v>2665</v>
      </c>
      <c r="D246" s="16">
        <v>45800</v>
      </c>
      <c r="E246" s="16">
        <v>45860</v>
      </c>
      <c r="F246" s="14" t="s">
        <v>2666</v>
      </c>
      <c r="G246" s="14" t="s">
        <v>2499</v>
      </c>
      <c r="H246" s="14" t="s">
        <v>2500</v>
      </c>
      <c r="I246" s="15">
        <v>70</v>
      </c>
      <c r="J246" s="77"/>
      <c r="K246" s="92"/>
    </row>
    <row r="247" spans="1:11" ht="71.400000000000006" x14ac:dyDescent="0.25">
      <c r="A247" s="14" t="s">
        <v>2367</v>
      </c>
      <c r="B247" s="14" t="s">
        <v>2667</v>
      </c>
      <c r="C247" s="14" t="s">
        <v>2668</v>
      </c>
      <c r="D247" s="16">
        <v>45829</v>
      </c>
      <c r="E247" s="16">
        <v>45860</v>
      </c>
      <c r="F247" s="14" t="s">
        <v>2669</v>
      </c>
      <c r="G247" s="14" t="s">
        <v>2670</v>
      </c>
      <c r="H247" s="14" t="s">
        <v>2671</v>
      </c>
      <c r="I247" s="15">
        <v>25.99</v>
      </c>
      <c r="J247" s="77"/>
      <c r="K247" s="92"/>
    </row>
    <row r="248" spans="1:11" ht="61.2" x14ac:dyDescent="0.25">
      <c r="A248" s="14" t="s">
        <v>2367</v>
      </c>
      <c r="B248" s="14" t="s">
        <v>2672</v>
      </c>
      <c r="C248" s="14" t="s">
        <v>2673</v>
      </c>
      <c r="D248" s="16">
        <v>45820</v>
      </c>
      <c r="E248" s="16">
        <v>45860</v>
      </c>
      <c r="F248" s="14" t="s">
        <v>2674</v>
      </c>
      <c r="G248" s="14" t="s">
        <v>2675</v>
      </c>
      <c r="H248" s="14" t="s">
        <v>2676</v>
      </c>
      <c r="I248" s="15">
        <v>26.15</v>
      </c>
      <c r="J248" s="77"/>
      <c r="K248" s="92"/>
    </row>
    <row r="249" spans="1:11" ht="71.400000000000006" x14ac:dyDescent="0.25">
      <c r="A249" s="14" t="s">
        <v>2367</v>
      </c>
      <c r="B249" s="14" t="s">
        <v>2677</v>
      </c>
      <c r="C249" s="14" t="s">
        <v>2678</v>
      </c>
      <c r="D249" s="16">
        <v>45816</v>
      </c>
      <c r="E249" s="16">
        <v>45860</v>
      </c>
      <c r="F249" s="14" t="s">
        <v>2679</v>
      </c>
      <c r="G249" s="14" t="s">
        <v>2396</v>
      </c>
      <c r="H249" s="14" t="s">
        <v>2397</v>
      </c>
      <c r="I249" s="15">
        <v>35.33</v>
      </c>
      <c r="J249" s="77"/>
      <c r="K249" s="92"/>
    </row>
    <row r="250" spans="1:11" ht="71.400000000000006" x14ac:dyDescent="0.25">
      <c r="A250" s="14" t="s">
        <v>2367</v>
      </c>
      <c r="B250" s="14" t="s">
        <v>2680</v>
      </c>
      <c r="C250" s="14" t="s">
        <v>2681</v>
      </c>
      <c r="D250" s="16">
        <v>45807</v>
      </c>
      <c r="E250" s="16">
        <v>45860</v>
      </c>
      <c r="F250" s="14" t="s">
        <v>2669</v>
      </c>
      <c r="G250" s="14" t="s">
        <v>2682</v>
      </c>
      <c r="H250" s="14" t="s">
        <v>2683</v>
      </c>
      <c r="I250" s="15">
        <v>31.98</v>
      </c>
      <c r="J250" s="77"/>
      <c r="K250" s="92"/>
    </row>
    <row r="251" spans="1:11" ht="71.400000000000006" x14ac:dyDescent="0.25">
      <c r="A251" s="14" t="s">
        <v>2367</v>
      </c>
      <c r="B251" s="14" t="s">
        <v>2684</v>
      </c>
      <c r="C251" s="14" t="s">
        <v>2685</v>
      </c>
      <c r="D251" s="16">
        <v>45804</v>
      </c>
      <c r="E251" s="16">
        <v>45860</v>
      </c>
      <c r="F251" s="14" t="s">
        <v>2686</v>
      </c>
      <c r="G251" s="14" t="s">
        <v>2687</v>
      </c>
      <c r="H251" s="14" t="s">
        <v>2688</v>
      </c>
      <c r="I251" s="15">
        <v>44.2</v>
      </c>
      <c r="J251" s="77"/>
      <c r="K251" s="92"/>
    </row>
    <row r="252" spans="1:11" ht="61.2" x14ac:dyDescent="0.25">
      <c r="A252" s="14" t="s">
        <v>2367</v>
      </c>
      <c r="B252" s="14" t="s">
        <v>2689</v>
      </c>
      <c r="C252" s="14" t="s">
        <v>2690</v>
      </c>
      <c r="D252" s="16">
        <v>45792</v>
      </c>
      <c r="E252" s="16">
        <v>45860</v>
      </c>
      <c r="F252" s="14" t="s">
        <v>2674</v>
      </c>
      <c r="G252" s="14" t="s">
        <v>2691</v>
      </c>
      <c r="H252" s="14" t="s">
        <v>2692</v>
      </c>
      <c r="I252" s="15">
        <v>93.4</v>
      </c>
      <c r="J252" s="77"/>
      <c r="K252" s="92"/>
    </row>
    <row r="253" spans="1:11" ht="71.400000000000006" x14ac:dyDescent="0.25">
      <c r="A253" s="14" t="s">
        <v>2294</v>
      </c>
      <c r="B253" s="14" t="s">
        <v>2693</v>
      </c>
      <c r="C253" s="14" t="s">
        <v>2694</v>
      </c>
      <c r="D253" s="16">
        <v>45771</v>
      </c>
      <c r="E253" s="16">
        <v>45854</v>
      </c>
      <c r="F253" s="14" t="s">
        <v>2695</v>
      </c>
      <c r="G253" s="14"/>
      <c r="H253" s="14" t="s">
        <v>2696</v>
      </c>
      <c r="I253" s="15">
        <v>426.76</v>
      </c>
      <c r="J253" s="77"/>
      <c r="K253" s="92"/>
    </row>
    <row r="254" spans="1:11" ht="61.2" x14ac:dyDescent="0.25">
      <c r="A254" s="14" t="s">
        <v>2316</v>
      </c>
      <c r="B254" s="14" t="s">
        <v>2697</v>
      </c>
      <c r="C254" s="14" t="s">
        <v>2698</v>
      </c>
      <c r="D254" s="16">
        <v>45831</v>
      </c>
      <c r="E254" s="16">
        <v>45867</v>
      </c>
      <c r="F254" s="14" t="s">
        <v>2699</v>
      </c>
      <c r="G254" s="14" t="s">
        <v>2344</v>
      </c>
      <c r="H254" s="14" t="s">
        <v>2345</v>
      </c>
      <c r="I254" s="15">
        <v>40.98</v>
      </c>
      <c r="J254" s="77"/>
      <c r="K254" s="92"/>
    </row>
    <row r="255" spans="1:11" ht="61.2" x14ac:dyDescent="0.25">
      <c r="A255" s="14" t="s">
        <v>2316</v>
      </c>
      <c r="B255" s="14" t="s">
        <v>2700</v>
      </c>
      <c r="C255" s="14" t="s">
        <v>2701</v>
      </c>
      <c r="D255" s="16">
        <v>45854</v>
      </c>
      <c r="E255" s="16">
        <v>45867</v>
      </c>
      <c r="F255" s="14" t="s">
        <v>2699</v>
      </c>
      <c r="G255" s="14" t="s">
        <v>2344</v>
      </c>
      <c r="H255" s="14" t="s">
        <v>2345</v>
      </c>
      <c r="I255" s="15">
        <v>81.489999999999995</v>
      </c>
      <c r="J255" s="77"/>
      <c r="K255" s="92"/>
    </row>
    <row r="256" spans="1:11" ht="61.2" x14ac:dyDescent="0.25">
      <c r="A256" s="14" t="s">
        <v>2316</v>
      </c>
      <c r="B256" s="14" t="s">
        <v>2702</v>
      </c>
      <c r="C256" s="14" t="s">
        <v>2703</v>
      </c>
      <c r="D256" s="16">
        <v>45820</v>
      </c>
      <c r="E256" s="16">
        <v>45867</v>
      </c>
      <c r="F256" s="14" t="s">
        <v>2699</v>
      </c>
      <c r="G256" s="14" t="s">
        <v>2704</v>
      </c>
      <c r="H256" s="14" t="s">
        <v>2705</v>
      </c>
      <c r="I256" s="15">
        <v>20.9</v>
      </c>
      <c r="J256" s="77"/>
      <c r="K256" s="92"/>
    </row>
    <row r="257" spans="1:11" ht="61.2" x14ac:dyDescent="0.25">
      <c r="A257" s="14" t="s">
        <v>2316</v>
      </c>
      <c r="B257" s="14" t="s">
        <v>2706</v>
      </c>
      <c r="C257" s="14" t="s">
        <v>2707</v>
      </c>
      <c r="D257" s="16">
        <v>45820</v>
      </c>
      <c r="E257" s="16">
        <v>45867</v>
      </c>
      <c r="F257" s="14" t="s">
        <v>2699</v>
      </c>
      <c r="G257" s="14" t="s">
        <v>2708</v>
      </c>
      <c r="H257" s="14" t="s">
        <v>2709</v>
      </c>
      <c r="I257" s="15">
        <v>68.400000000000006</v>
      </c>
      <c r="J257" s="77"/>
      <c r="K257" s="92"/>
    </row>
    <row r="258" spans="1:11" ht="71.400000000000006" x14ac:dyDescent="0.25">
      <c r="A258" s="14" t="s">
        <v>2316</v>
      </c>
      <c r="B258" s="14" t="s">
        <v>2710</v>
      </c>
      <c r="C258" s="14" t="s">
        <v>2711</v>
      </c>
      <c r="D258" s="16">
        <v>45824</v>
      </c>
      <c r="E258" s="16">
        <v>45867</v>
      </c>
      <c r="F258" s="14" t="s">
        <v>2712</v>
      </c>
      <c r="G258" s="14" t="s">
        <v>2713</v>
      </c>
      <c r="H258" s="14" t="s">
        <v>2544</v>
      </c>
      <c r="I258" s="15">
        <v>63.9</v>
      </c>
      <c r="J258" s="77"/>
      <c r="K258" s="92"/>
    </row>
    <row r="259" spans="1:11" ht="61.2" x14ac:dyDescent="0.25">
      <c r="A259" s="14" t="s">
        <v>2316</v>
      </c>
      <c r="B259" s="14" t="s">
        <v>2714</v>
      </c>
      <c r="C259" s="14" t="s">
        <v>2715</v>
      </c>
      <c r="D259" s="16">
        <v>45826</v>
      </c>
      <c r="E259" s="16">
        <v>45867</v>
      </c>
      <c r="F259" s="14" t="s">
        <v>2716</v>
      </c>
      <c r="G259" s="14" t="s">
        <v>2359</v>
      </c>
      <c r="H259" s="14" t="s">
        <v>2360</v>
      </c>
      <c r="I259" s="15">
        <v>30</v>
      </c>
      <c r="J259" s="77"/>
      <c r="K259" s="92"/>
    </row>
    <row r="260" spans="1:11" ht="61.2" x14ac:dyDescent="0.25">
      <c r="A260" s="14" t="s">
        <v>2316</v>
      </c>
      <c r="B260" s="14" t="s">
        <v>2717</v>
      </c>
      <c r="C260" s="14" t="s">
        <v>2718</v>
      </c>
      <c r="D260" s="16">
        <v>45820</v>
      </c>
      <c r="E260" s="16">
        <v>45867</v>
      </c>
      <c r="F260" s="14" t="s">
        <v>2699</v>
      </c>
      <c r="G260" s="14" t="s">
        <v>2719</v>
      </c>
      <c r="H260" s="14" t="s">
        <v>2720</v>
      </c>
      <c r="I260" s="15">
        <v>20.6</v>
      </c>
      <c r="J260" s="77"/>
      <c r="K260" s="92"/>
    </row>
    <row r="261" spans="1:11" ht="71.400000000000006" x14ac:dyDescent="0.25">
      <c r="A261" s="14" t="s">
        <v>2293</v>
      </c>
      <c r="B261" s="14" t="s">
        <v>2721</v>
      </c>
      <c r="C261" s="14" t="s">
        <v>2722</v>
      </c>
      <c r="D261" s="16">
        <v>45706</v>
      </c>
      <c r="E261" s="16">
        <v>45867</v>
      </c>
      <c r="F261" s="14" t="s">
        <v>2723</v>
      </c>
      <c r="G261" s="14" t="s">
        <v>2354</v>
      </c>
      <c r="H261" s="14" t="s">
        <v>2355</v>
      </c>
      <c r="I261" s="15">
        <v>38.25</v>
      </c>
      <c r="J261" s="77"/>
      <c r="K261" s="92"/>
    </row>
    <row r="262" spans="1:11" ht="71.400000000000006" x14ac:dyDescent="0.25">
      <c r="A262" s="14" t="s">
        <v>2293</v>
      </c>
      <c r="B262" s="14" t="s">
        <v>2721</v>
      </c>
      <c r="C262" s="14" t="s">
        <v>2722</v>
      </c>
      <c r="D262" s="16">
        <v>45724</v>
      </c>
      <c r="E262" s="16">
        <v>45867</v>
      </c>
      <c r="F262" s="14" t="s">
        <v>2724</v>
      </c>
      <c r="G262" s="14" t="s">
        <v>2354</v>
      </c>
      <c r="H262" s="14" t="s">
        <v>2355</v>
      </c>
      <c r="I262" s="15">
        <v>19.8</v>
      </c>
      <c r="J262" s="77"/>
      <c r="K262" s="92"/>
    </row>
    <row r="263" spans="1:11" ht="71.400000000000006" x14ac:dyDescent="0.25">
      <c r="A263" s="14" t="s">
        <v>2293</v>
      </c>
      <c r="B263" s="14" t="s">
        <v>2721</v>
      </c>
      <c r="C263" s="14" t="s">
        <v>2722</v>
      </c>
      <c r="D263" s="16">
        <v>45799</v>
      </c>
      <c r="E263" s="16">
        <v>45867</v>
      </c>
      <c r="F263" s="14" t="s">
        <v>2725</v>
      </c>
      <c r="G263" s="14" t="s">
        <v>2354</v>
      </c>
      <c r="H263" s="14" t="s">
        <v>2355</v>
      </c>
      <c r="I263" s="15">
        <v>78.849999999999994</v>
      </c>
      <c r="J263" s="77"/>
      <c r="K263" s="92"/>
    </row>
    <row r="264" spans="1:11" ht="71.400000000000006" x14ac:dyDescent="0.25">
      <c r="A264" s="14" t="s">
        <v>2293</v>
      </c>
      <c r="B264" s="14" t="s">
        <v>2726</v>
      </c>
      <c r="C264" s="14" t="s">
        <v>2727</v>
      </c>
      <c r="D264" s="16">
        <v>45825</v>
      </c>
      <c r="E264" s="16">
        <v>45867</v>
      </c>
      <c r="F264" s="14" t="s">
        <v>2728</v>
      </c>
      <c r="G264" s="14" t="s">
        <v>2682</v>
      </c>
      <c r="H264" s="14" t="s">
        <v>2683</v>
      </c>
      <c r="I264" s="15">
        <v>73.900000000000006</v>
      </c>
      <c r="J264" s="77"/>
      <c r="K264" s="92"/>
    </row>
    <row r="265" spans="1:11" ht="85.2" customHeight="1" x14ac:dyDescent="0.25">
      <c r="A265" s="14" t="s">
        <v>2293</v>
      </c>
      <c r="B265" s="14" t="s">
        <v>2729</v>
      </c>
      <c r="C265" s="14" t="s">
        <v>2730</v>
      </c>
      <c r="D265" s="16">
        <v>45840</v>
      </c>
      <c r="E265" s="16">
        <v>45867</v>
      </c>
      <c r="F265" s="14" t="s">
        <v>2731</v>
      </c>
      <c r="G265" s="14" t="s">
        <v>2732</v>
      </c>
      <c r="H265" s="14" t="s">
        <v>2733</v>
      </c>
      <c r="I265" s="15">
        <v>67.55</v>
      </c>
      <c r="J265" s="77"/>
      <c r="K265" s="92"/>
    </row>
    <row r="266" spans="1:11" ht="77.400000000000006" customHeight="1" x14ac:dyDescent="0.25">
      <c r="A266" s="14" t="s">
        <v>2293</v>
      </c>
      <c r="B266" s="14" t="s">
        <v>2734</v>
      </c>
      <c r="C266" s="14" t="s">
        <v>2735</v>
      </c>
      <c r="D266" s="16">
        <v>45735</v>
      </c>
      <c r="E266" s="16">
        <v>45867</v>
      </c>
      <c r="F266" s="14" t="s">
        <v>2736</v>
      </c>
      <c r="G266" s="14" t="s">
        <v>2349</v>
      </c>
      <c r="H266" s="14" t="s">
        <v>2350</v>
      </c>
      <c r="I266" s="15">
        <v>19.350000000000001</v>
      </c>
      <c r="J266" s="77"/>
      <c r="K266" s="92"/>
    </row>
    <row r="267" spans="1:11" ht="79.8" customHeight="1" x14ac:dyDescent="0.25">
      <c r="A267" s="14" t="s">
        <v>2293</v>
      </c>
      <c r="B267" s="14" t="s">
        <v>2734</v>
      </c>
      <c r="C267" s="14" t="s">
        <v>2737</v>
      </c>
      <c r="D267" s="16">
        <v>45811</v>
      </c>
      <c r="E267" s="16">
        <v>45867</v>
      </c>
      <c r="F267" s="14" t="s">
        <v>2738</v>
      </c>
      <c r="G267" s="14" t="s">
        <v>2349</v>
      </c>
      <c r="H267" s="14" t="s">
        <v>2350</v>
      </c>
      <c r="I267" s="15">
        <v>68.900000000000006</v>
      </c>
      <c r="J267" s="77"/>
      <c r="K267" s="92"/>
    </row>
    <row r="268" spans="1:11" ht="77.400000000000006" customHeight="1" x14ac:dyDescent="0.25">
      <c r="A268" s="14" t="s">
        <v>2293</v>
      </c>
      <c r="B268" s="14" t="s">
        <v>2734</v>
      </c>
      <c r="C268" s="14" t="s">
        <v>2739</v>
      </c>
      <c r="D268" s="16">
        <v>45733</v>
      </c>
      <c r="E268" s="16">
        <v>45867</v>
      </c>
      <c r="F268" s="14" t="s">
        <v>2740</v>
      </c>
      <c r="G268" s="14" t="s">
        <v>2349</v>
      </c>
      <c r="H268" s="14" t="s">
        <v>2350</v>
      </c>
      <c r="I268" s="15">
        <v>65.900000000000006</v>
      </c>
      <c r="J268" s="77"/>
      <c r="K268" s="92"/>
    </row>
    <row r="269" spans="1:11" ht="78" customHeight="1" x14ac:dyDescent="0.25">
      <c r="A269" s="14" t="s">
        <v>2293</v>
      </c>
      <c r="B269" s="14" t="s">
        <v>2741</v>
      </c>
      <c r="C269" s="14" t="s">
        <v>2742</v>
      </c>
      <c r="D269" s="16">
        <v>45800</v>
      </c>
      <c r="E269" s="16">
        <v>45867</v>
      </c>
      <c r="F269" s="14" t="s">
        <v>2743</v>
      </c>
      <c r="G269" s="14" t="s">
        <v>2670</v>
      </c>
      <c r="H269" s="14" t="s">
        <v>2671</v>
      </c>
      <c r="I269" s="15">
        <v>28.79</v>
      </c>
      <c r="J269" s="77"/>
      <c r="K269" s="92"/>
    </row>
    <row r="270" spans="1:11" ht="76.2" customHeight="1" x14ac:dyDescent="0.25">
      <c r="A270" s="14" t="s">
        <v>2293</v>
      </c>
      <c r="B270" s="14" t="s">
        <v>2744</v>
      </c>
      <c r="C270" s="14" t="s">
        <v>2745</v>
      </c>
      <c r="D270" s="16">
        <v>45741</v>
      </c>
      <c r="E270" s="16">
        <v>45867</v>
      </c>
      <c r="F270" s="14" t="s">
        <v>2736</v>
      </c>
      <c r="G270" s="14"/>
      <c r="H270" s="14" t="s">
        <v>2746</v>
      </c>
      <c r="I270" s="15">
        <v>33.9</v>
      </c>
      <c r="J270" s="77"/>
      <c r="K270" s="92"/>
    </row>
    <row r="271" spans="1:11" ht="75.599999999999994" customHeight="1" x14ac:dyDescent="0.25">
      <c r="A271" s="14" t="s">
        <v>2293</v>
      </c>
      <c r="B271" s="14" t="s">
        <v>2747</v>
      </c>
      <c r="C271" s="14" t="s">
        <v>2748</v>
      </c>
      <c r="D271" s="16">
        <v>45735</v>
      </c>
      <c r="E271" s="16">
        <v>45867</v>
      </c>
      <c r="F271" s="14" t="s">
        <v>2749</v>
      </c>
      <c r="G271" s="14" t="s">
        <v>2750</v>
      </c>
      <c r="H271" s="14" t="s">
        <v>2751</v>
      </c>
      <c r="I271" s="15">
        <v>33.49</v>
      </c>
      <c r="J271" s="77"/>
      <c r="K271" s="92"/>
    </row>
    <row r="272" spans="1:11" ht="76.8" customHeight="1" x14ac:dyDescent="0.25">
      <c r="A272" s="14" t="s">
        <v>2293</v>
      </c>
      <c r="B272" s="14" t="s">
        <v>2752</v>
      </c>
      <c r="C272" s="14" t="s">
        <v>2753</v>
      </c>
      <c r="D272" s="16">
        <v>45734</v>
      </c>
      <c r="E272" s="16">
        <v>45867</v>
      </c>
      <c r="F272" s="14" t="s">
        <v>2754</v>
      </c>
      <c r="G272" s="14" t="s">
        <v>2755</v>
      </c>
      <c r="H272" s="14" t="s">
        <v>2756</v>
      </c>
      <c r="I272" s="15">
        <v>45.68</v>
      </c>
      <c r="J272" s="77"/>
      <c r="K272" s="92"/>
    </row>
    <row r="273" spans="1:11" ht="99.6" customHeight="1" x14ac:dyDescent="0.25">
      <c r="A273" s="14" t="s">
        <v>2479</v>
      </c>
      <c r="B273" s="14" t="s">
        <v>2761</v>
      </c>
      <c r="C273" s="14" t="s">
        <v>2762</v>
      </c>
      <c r="D273" s="16">
        <v>45874</v>
      </c>
      <c r="E273" s="16"/>
      <c r="F273" s="314" t="s">
        <v>2768</v>
      </c>
      <c r="G273" s="14" t="s">
        <v>2763</v>
      </c>
      <c r="H273" s="14" t="s">
        <v>2764</v>
      </c>
      <c r="I273" s="15">
        <v>2257.1</v>
      </c>
      <c r="J273" s="77"/>
      <c r="K273" s="92"/>
    </row>
    <row r="274" spans="1:11" ht="90" customHeight="1" x14ac:dyDescent="0.25">
      <c r="A274" s="14" t="s">
        <v>2479</v>
      </c>
      <c r="B274" s="14" t="s">
        <v>2765</v>
      </c>
      <c r="C274" s="14" t="s">
        <v>2766</v>
      </c>
      <c r="D274" s="16">
        <v>45838</v>
      </c>
      <c r="E274" s="16">
        <v>45881</v>
      </c>
      <c r="F274" s="314" t="s">
        <v>2769</v>
      </c>
      <c r="G274" s="14" t="s">
        <v>2483</v>
      </c>
      <c r="H274" s="14" t="s">
        <v>2484</v>
      </c>
      <c r="I274" s="15">
        <v>540</v>
      </c>
      <c r="J274" s="77"/>
      <c r="K274" s="92"/>
    </row>
    <row r="275" spans="1:11" ht="88.8" customHeight="1" x14ac:dyDescent="0.25">
      <c r="A275" s="14" t="s">
        <v>2479</v>
      </c>
      <c r="B275" s="14" t="s">
        <v>2765</v>
      </c>
      <c r="C275" s="14" t="s">
        <v>2766</v>
      </c>
      <c r="D275" s="16">
        <v>45824</v>
      </c>
      <c r="E275" s="16">
        <v>45881</v>
      </c>
      <c r="F275" s="314" t="s">
        <v>2771</v>
      </c>
      <c r="G275" s="14" t="s">
        <v>2483</v>
      </c>
      <c r="H275" s="14" t="s">
        <v>2484</v>
      </c>
      <c r="I275" s="15">
        <v>375</v>
      </c>
      <c r="J275" s="77"/>
      <c r="K275" s="92"/>
    </row>
    <row r="276" spans="1:11" ht="100.2" customHeight="1" x14ac:dyDescent="0.25">
      <c r="A276" s="14" t="s">
        <v>2479</v>
      </c>
      <c r="B276" s="14" t="s">
        <v>2765</v>
      </c>
      <c r="C276" s="14" t="s">
        <v>2766</v>
      </c>
      <c r="D276" s="16">
        <v>45852</v>
      </c>
      <c r="E276" s="16">
        <v>45881</v>
      </c>
      <c r="F276" s="314" t="s">
        <v>2770</v>
      </c>
      <c r="G276" s="14" t="s">
        <v>2483</v>
      </c>
      <c r="H276" s="14" t="s">
        <v>2484</v>
      </c>
      <c r="I276" s="15">
        <v>600</v>
      </c>
      <c r="J276" s="77"/>
      <c r="K276" s="92"/>
    </row>
    <row r="277" spans="1:11" ht="20.399999999999999" x14ac:dyDescent="0.25">
      <c r="A277" s="14" t="s">
        <v>2760</v>
      </c>
      <c r="B277" s="14" t="s">
        <v>2777</v>
      </c>
      <c r="C277" s="14" t="s">
        <v>2778</v>
      </c>
      <c r="D277" s="16">
        <v>45905</v>
      </c>
      <c r="E277" s="16"/>
      <c r="F277" s="14" t="s">
        <v>2779</v>
      </c>
      <c r="G277" s="14" t="s">
        <v>2780</v>
      </c>
      <c r="H277" s="14" t="s">
        <v>2781</v>
      </c>
      <c r="I277" s="15">
        <v>86.3</v>
      </c>
      <c r="J277" s="77">
        <v>4</v>
      </c>
      <c r="K277" s="92"/>
    </row>
    <row r="278" spans="1:11" ht="67.2" customHeight="1" x14ac:dyDescent="0.25">
      <c r="A278" s="14" t="s">
        <v>2760</v>
      </c>
      <c r="B278" s="314" t="s">
        <v>2787</v>
      </c>
      <c r="C278" s="314" t="s">
        <v>2788</v>
      </c>
      <c r="D278" s="315">
        <v>45917</v>
      </c>
      <c r="E278" s="315"/>
      <c r="F278" s="314" t="s">
        <v>2789</v>
      </c>
      <c r="G278" s="314" t="s">
        <v>2790</v>
      </c>
      <c r="H278" s="314" t="s">
        <v>2791</v>
      </c>
      <c r="I278" s="316">
        <v>260</v>
      </c>
      <c r="J278" s="317">
        <v>5</v>
      </c>
      <c r="K278" s="92"/>
    </row>
    <row r="279" spans="1:11" ht="48.6" customHeight="1" x14ac:dyDescent="0.25">
      <c r="A279" s="14" t="s">
        <v>2760</v>
      </c>
      <c r="B279" s="314" t="s">
        <v>2792</v>
      </c>
      <c r="C279" s="314" t="s">
        <v>2793</v>
      </c>
      <c r="D279" s="315">
        <v>45891</v>
      </c>
      <c r="E279" s="315">
        <v>45918</v>
      </c>
      <c r="F279" s="314" t="s">
        <v>2794</v>
      </c>
      <c r="G279" s="314" t="s">
        <v>2795</v>
      </c>
      <c r="H279" s="314" t="s">
        <v>2796</v>
      </c>
      <c r="I279" s="316">
        <v>386.56</v>
      </c>
      <c r="J279" s="317">
        <v>3</v>
      </c>
      <c r="K279" s="92"/>
    </row>
    <row r="280" spans="1:11" ht="47.4" customHeight="1" x14ac:dyDescent="0.25">
      <c r="A280" s="14" t="s">
        <v>2760</v>
      </c>
      <c r="B280" s="314" t="s">
        <v>2792</v>
      </c>
      <c r="C280" s="314" t="s">
        <v>2793</v>
      </c>
      <c r="D280" s="315">
        <v>45904</v>
      </c>
      <c r="E280" s="315">
        <v>45918</v>
      </c>
      <c r="F280" s="314" t="s">
        <v>2797</v>
      </c>
      <c r="G280" s="314" t="s">
        <v>2795</v>
      </c>
      <c r="H280" s="314" t="s">
        <v>2796</v>
      </c>
      <c r="I280" s="316">
        <v>309.52</v>
      </c>
      <c r="J280" s="317">
        <v>3</v>
      </c>
      <c r="K280" s="92"/>
    </row>
    <row r="281" spans="1:11" ht="49.2" customHeight="1" x14ac:dyDescent="0.25">
      <c r="A281" s="14" t="s">
        <v>2760</v>
      </c>
      <c r="B281" s="314" t="s">
        <v>2792</v>
      </c>
      <c r="C281" s="314" t="s">
        <v>2793</v>
      </c>
      <c r="D281" s="315">
        <v>45876</v>
      </c>
      <c r="E281" s="315">
        <v>45918</v>
      </c>
      <c r="F281" s="314" t="s">
        <v>2798</v>
      </c>
      <c r="G281" s="314" t="s">
        <v>2795</v>
      </c>
      <c r="H281" s="314" t="s">
        <v>2796</v>
      </c>
      <c r="I281" s="316">
        <v>277.56</v>
      </c>
      <c r="J281" s="317">
        <v>3</v>
      </c>
      <c r="K281" s="92"/>
    </row>
    <row r="282" spans="1:11" ht="46.2" customHeight="1" x14ac:dyDescent="0.25">
      <c r="A282" s="14" t="s">
        <v>2760</v>
      </c>
      <c r="B282" s="314" t="s">
        <v>2792</v>
      </c>
      <c r="C282" s="314" t="s">
        <v>2793</v>
      </c>
      <c r="D282" s="315">
        <v>45908</v>
      </c>
      <c r="E282" s="315">
        <v>45918</v>
      </c>
      <c r="F282" s="314" t="s">
        <v>2799</v>
      </c>
      <c r="G282" s="314" t="s">
        <v>2795</v>
      </c>
      <c r="H282" s="314" t="s">
        <v>2796</v>
      </c>
      <c r="I282" s="316">
        <v>428.32</v>
      </c>
      <c r="J282" s="317">
        <v>3</v>
      </c>
      <c r="K282" s="92"/>
    </row>
    <row r="283" spans="1:11" ht="22.2" customHeight="1" x14ac:dyDescent="0.25">
      <c r="A283" s="14" t="s">
        <v>2760</v>
      </c>
      <c r="B283" s="14" t="s">
        <v>2800</v>
      </c>
      <c r="C283" s="14"/>
      <c r="D283" s="16">
        <v>45897</v>
      </c>
      <c r="E283" s="16"/>
      <c r="F283" s="14" t="s">
        <v>2801</v>
      </c>
      <c r="G283" s="14"/>
      <c r="H283" s="14" t="s">
        <v>2306</v>
      </c>
      <c r="I283" s="15">
        <v>22</v>
      </c>
      <c r="J283" s="77">
        <v>4</v>
      </c>
      <c r="K283" s="92"/>
    </row>
    <row r="284" spans="1:11" ht="25.2" customHeight="1" x14ac:dyDescent="0.25">
      <c r="A284" s="14" t="s">
        <v>2760</v>
      </c>
      <c r="B284" s="14" t="s">
        <v>2833</v>
      </c>
      <c r="C284" s="14" t="s">
        <v>2834</v>
      </c>
      <c r="D284" s="16">
        <v>45904</v>
      </c>
      <c r="E284" s="16"/>
      <c r="F284" s="14" t="s">
        <v>2835</v>
      </c>
      <c r="G284" s="14" t="s">
        <v>2836</v>
      </c>
      <c r="H284" s="14" t="s">
        <v>2837</v>
      </c>
      <c r="I284" s="15">
        <v>750</v>
      </c>
      <c r="J284" s="77">
        <v>3</v>
      </c>
      <c r="K284" s="92"/>
    </row>
    <row r="285" spans="1:11" ht="25.8" customHeight="1" x14ac:dyDescent="0.25">
      <c r="A285" s="14" t="s">
        <v>2760</v>
      </c>
      <c r="B285" s="14" t="s">
        <v>2838</v>
      </c>
      <c r="C285" s="14" t="s">
        <v>2839</v>
      </c>
      <c r="D285" s="16">
        <v>45904</v>
      </c>
      <c r="E285" s="16"/>
      <c r="F285" s="14" t="s">
        <v>2840</v>
      </c>
      <c r="G285" s="14" t="s">
        <v>2815</v>
      </c>
      <c r="H285" s="14" t="s">
        <v>2816</v>
      </c>
      <c r="I285" s="15">
        <v>750</v>
      </c>
      <c r="J285" s="77">
        <v>5</v>
      </c>
      <c r="K285" s="92"/>
    </row>
    <row r="286" spans="1:11" ht="25.8" customHeight="1" x14ac:dyDescent="0.25">
      <c r="A286" s="14" t="s">
        <v>2760</v>
      </c>
      <c r="B286" s="14" t="s">
        <v>2849</v>
      </c>
      <c r="C286" s="14" t="s">
        <v>2850</v>
      </c>
      <c r="D286" s="16">
        <v>45904</v>
      </c>
      <c r="E286" s="16"/>
      <c r="F286" s="14" t="s">
        <v>2851</v>
      </c>
      <c r="G286" s="14" t="s">
        <v>2852</v>
      </c>
      <c r="H286" s="14" t="s">
        <v>2853</v>
      </c>
      <c r="I286" s="15">
        <v>1386</v>
      </c>
      <c r="J286" s="77">
        <v>5</v>
      </c>
      <c r="K286" s="92"/>
    </row>
    <row r="287" spans="1:11" ht="61.8" customHeight="1" x14ac:dyDescent="0.25">
      <c r="A287" s="14" t="s">
        <v>2760</v>
      </c>
      <c r="B287" s="14" t="s">
        <v>2859</v>
      </c>
      <c r="C287" s="14" t="s">
        <v>2860</v>
      </c>
      <c r="D287" s="16">
        <v>45905</v>
      </c>
      <c r="E287" s="16"/>
      <c r="F287" s="14" t="s">
        <v>2861</v>
      </c>
      <c r="G287" s="14" t="s">
        <v>2862</v>
      </c>
      <c r="H287" s="14" t="s">
        <v>2863</v>
      </c>
      <c r="I287" s="15">
        <v>780.32</v>
      </c>
      <c r="J287" s="77">
        <v>3</v>
      </c>
      <c r="K287" s="92"/>
    </row>
    <row r="288" spans="1:11" ht="34.799999999999997" customHeight="1" x14ac:dyDescent="0.25">
      <c r="A288" s="14" t="s">
        <v>2760</v>
      </c>
      <c r="B288" s="14" t="s">
        <v>2869</v>
      </c>
      <c r="C288" s="14" t="s">
        <v>2870</v>
      </c>
      <c r="D288" s="16">
        <v>45905</v>
      </c>
      <c r="E288" s="16"/>
      <c r="F288" s="14" t="s">
        <v>2871</v>
      </c>
      <c r="G288" s="14" t="s">
        <v>2872</v>
      </c>
      <c r="H288" s="14" t="s">
        <v>2873</v>
      </c>
      <c r="I288" s="15">
        <v>735.1</v>
      </c>
      <c r="J288" s="77">
        <v>3</v>
      </c>
      <c r="K288" s="92"/>
    </row>
    <row r="289" spans="1:11" ht="29.4" customHeight="1" x14ac:dyDescent="0.25">
      <c r="A289" s="14" t="s">
        <v>2760</v>
      </c>
      <c r="B289" s="14" t="s">
        <v>2874</v>
      </c>
      <c r="C289" s="14" t="s">
        <v>2875</v>
      </c>
      <c r="D289" s="16">
        <v>45905</v>
      </c>
      <c r="E289" s="16"/>
      <c r="F289" s="14" t="s">
        <v>2958</v>
      </c>
      <c r="G289" s="14" t="s">
        <v>2780</v>
      </c>
      <c r="H289" s="14" t="s">
        <v>2781</v>
      </c>
      <c r="I289" s="15">
        <v>5475.3</v>
      </c>
      <c r="J289" s="77">
        <v>4</v>
      </c>
      <c r="K289" s="92"/>
    </row>
    <row r="290" spans="1:11" ht="29.4" customHeight="1" x14ac:dyDescent="0.25">
      <c r="A290" s="14" t="s">
        <v>2760</v>
      </c>
      <c r="B290" s="14" t="s">
        <v>2965</v>
      </c>
      <c r="C290" s="14" t="s">
        <v>2966</v>
      </c>
      <c r="D290" s="16">
        <v>45926</v>
      </c>
      <c r="E290" s="16"/>
      <c r="F290" s="14" t="s">
        <v>2967</v>
      </c>
      <c r="G290" s="14" t="s">
        <v>2815</v>
      </c>
      <c r="H290" s="14" t="s">
        <v>2816</v>
      </c>
      <c r="I290" s="15">
        <v>2500</v>
      </c>
      <c r="J290" s="77">
        <v>5</v>
      </c>
      <c r="K290" s="92"/>
    </row>
    <row r="291" spans="1:11" ht="29.4" customHeight="1" x14ac:dyDescent="0.25">
      <c r="A291" s="14" t="s">
        <v>2760</v>
      </c>
      <c r="B291" s="14" t="s">
        <v>3051</v>
      </c>
      <c r="C291" s="14" t="s">
        <v>3052</v>
      </c>
      <c r="D291" s="16">
        <v>45917</v>
      </c>
      <c r="E291" s="16"/>
      <c r="F291" s="14" t="s">
        <v>3053</v>
      </c>
      <c r="G291" s="14" t="s">
        <v>3054</v>
      </c>
      <c r="H291" s="14" t="s">
        <v>3055</v>
      </c>
      <c r="I291" s="15">
        <v>338.79</v>
      </c>
      <c r="J291" s="77">
        <v>4</v>
      </c>
      <c r="K291" s="92"/>
    </row>
    <row r="292" spans="1:11" ht="29.4" customHeight="1" x14ac:dyDescent="0.25">
      <c r="A292" s="14" t="s">
        <v>2760</v>
      </c>
      <c r="B292" s="14" t="s">
        <v>3057</v>
      </c>
      <c r="C292" s="14" t="s">
        <v>3058</v>
      </c>
      <c r="D292" s="16">
        <v>45926</v>
      </c>
      <c r="E292" s="16"/>
      <c r="F292" s="14" t="s">
        <v>3059</v>
      </c>
      <c r="G292" s="14" t="s">
        <v>3060</v>
      </c>
      <c r="H292" s="14" t="s">
        <v>3061</v>
      </c>
      <c r="I292" s="15">
        <v>183.92</v>
      </c>
      <c r="J292" s="77">
        <v>4</v>
      </c>
      <c r="K292" s="92"/>
    </row>
    <row r="293" spans="1:11" ht="21.6" customHeight="1" x14ac:dyDescent="0.25">
      <c r="A293" s="14" t="s">
        <v>2760</v>
      </c>
      <c r="B293" s="14" t="s">
        <v>2968</v>
      </c>
      <c r="C293" s="14" t="s">
        <v>2969</v>
      </c>
      <c r="D293" s="16">
        <v>45930</v>
      </c>
      <c r="E293" s="16"/>
      <c r="F293" s="14" t="s">
        <v>2970</v>
      </c>
      <c r="G293" s="14" t="s">
        <v>2971</v>
      </c>
      <c r="H293" s="14" t="s">
        <v>2972</v>
      </c>
      <c r="I293" s="15">
        <v>400</v>
      </c>
      <c r="J293" s="77">
        <v>2</v>
      </c>
      <c r="K293" s="92"/>
    </row>
    <row r="294" spans="1:11" ht="29.4" customHeight="1" x14ac:dyDescent="0.25">
      <c r="A294" s="14" t="s">
        <v>2760</v>
      </c>
      <c r="B294" s="14" t="s">
        <v>2959</v>
      </c>
      <c r="C294" s="14"/>
      <c r="D294" s="16">
        <v>45930</v>
      </c>
      <c r="E294" s="16"/>
      <c r="F294" s="14" t="s">
        <v>3056</v>
      </c>
      <c r="G294" s="14"/>
      <c r="H294" s="14" t="s">
        <v>2960</v>
      </c>
      <c r="I294" s="15">
        <v>22</v>
      </c>
      <c r="J294" s="77">
        <v>4</v>
      </c>
      <c r="K294" s="92"/>
    </row>
    <row r="295" spans="1:11" ht="97.8" customHeight="1" x14ac:dyDescent="0.25">
      <c r="A295" s="14" t="s">
        <v>2760</v>
      </c>
      <c r="B295" s="14"/>
      <c r="C295" s="14"/>
      <c r="D295" s="16"/>
      <c r="E295" s="16"/>
      <c r="F295" s="14" t="s">
        <v>3171</v>
      </c>
      <c r="G295" s="14"/>
      <c r="H295" s="14"/>
      <c r="I295" s="15"/>
      <c r="J295" s="77"/>
      <c r="K295" s="92"/>
    </row>
    <row r="296" spans="1:11" ht="27" customHeight="1" x14ac:dyDescent="0.25">
      <c r="A296" s="14" t="s">
        <v>2760</v>
      </c>
      <c r="B296" s="14" t="s">
        <v>2782</v>
      </c>
      <c r="C296" s="14" t="s">
        <v>2783</v>
      </c>
      <c r="D296" s="16">
        <v>45903</v>
      </c>
      <c r="E296" s="16"/>
      <c r="F296" s="14" t="s">
        <v>2784</v>
      </c>
      <c r="G296" s="14" t="s">
        <v>2785</v>
      </c>
      <c r="H296" s="14" t="s">
        <v>2786</v>
      </c>
      <c r="I296" s="15">
        <v>500</v>
      </c>
      <c r="J296" s="77">
        <v>2</v>
      </c>
      <c r="K296" s="92"/>
    </row>
    <row r="297" spans="1:11" ht="97.2" customHeight="1" x14ac:dyDescent="0.25">
      <c r="A297" s="14" t="s">
        <v>2760</v>
      </c>
      <c r="B297" s="14"/>
      <c r="C297" s="14"/>
      <c r="D297" s="16"/>
      <c r="E297" s="16"/>
      <c r="F297" s="14" t="s">
        <v>2802</v>
      </c>
      <c r="G297" s="14"/>
      <c r="H297" s="14"/>
      <c r="I297" s="15"/>
      <c r="J297" s="77"/>
      <c r="K297" s="92"/>
    </row>
    <row r="298" spans="1:11" ht="35.4" customHeight="1" x14ac:dyDescent="0.25">
      <c r="A298" s="14" t="s">
        <v>2760</v>
      </c>
      <c r="B298" s="14" t="s">
        <v>2803</v>
      </c>
      <c r="C298" s="14" t="s">
        <v>2804</v>
      </c>
      <c r="D298" s="16">
        <v>45904</v>
      </c>
      <c r="E298" s="16"/>
      <c r="F298" s="14" t="s">
        <v>2805</v>
      </c>
      <c r="G298" s="14" t="s">
        <v>2806</v>
      </c>
      <c r="H298" s="14" t="s">
        <v>2807</v>
      </c>
      <c r="I298" s="15">
        <v>840</v>
      </c>
      <c r="J298" s="77">
        <v>3</v>
      </c>
      <c r="K298" s="92"/>
    </row>
    <row r="299" spans="1:11" ht="97.2" customHeight="1" x14ac:dyDescent="0.25">
      <c r="A299" s="14" t="s">
        <v>2760</v>
      </c>
      <c r="B299" s="14"/>
      <c r="C299" s="14"/>
      <c r="D299" s="16"/>
      <c r="E299" s="16"/>
      <c r="F299" s="314" t="s">
        <v>2808</v>
      </c>
      <c r="G299" s="14"/>
      <c r="H299" s="14"/>
      <c r="I299" s="15"/>
      <c r="J299" s="77"/>
      <c r="K299" s="92"/>
    </row>
    <row r="300" spans="1:11" ht="25.2" customHeight="1" x14ac:dyDescent="0.25">
      <c r="A300" s="14" t="s">
        <v>2760</v>
      </c>
      <c r="B300" s="14" t="s">
        <v>2809</v>
      </c>
      <c r="C300" s="14" t="s">
        <v>2810</v>
      </c>
      <c r="D300" s="16">
        <v>45904</v>
      </c>
      <c r="E300" s="16"/>
      <c r="F300" s="14" t="s">
        <v>2811</v>
      </c>
      <c r="G300" s="14" t="s">
        <v>2806</v>
      </c>
      <c r="H300" s="14" t="s">
        <v>2807</v>
      </c>
      <c r="I300" s="15">
        <v>660</v>
      </c>
      <c r="J300" s="77">
        <v>3</v>
      </c>
      <c r="K300" s="92"/>
    </row>
    <row r="301" spans="1:11" ht="100.2" customHeight="1" x14ac:dyDescent="0.25">
      <c r="A301" s="14" t="s">
        <v>2760</v>
      </c>
      <c r="B301" s="14"/>
      <c r="C301" s="14"/>
      <c r="D301" s="16"/>
      <c r="E301" s="16"/>
      <c r="F301" s="14" t="s">
        <v>2894</v>
      </c>
      <c r="G301" s="14"/>
      <c r="H301" s="14"/>
      <c r="I301" s="15"/>
      <c r="J301" s="77"/>
      <c r="K301" s="92"/>
    </row>
    <row r="302" spans="1:11" ht="33.6" customHeight="1" x14ac:dyDescent="0.25">
      <c r="A302" s="14" t="s">
        <v>2760</v>
      </c>
      <c r="B302" s="14" t="s">
        <v>2812</v>
      </c>
      <c r="C302" s="14" t="s">
        <v>2813</v>
      </c>
      <c r="D302" s="16">
        <v>45904</v>
      </c>
      <c r="E302" s="16"/>
      <c r="F302" s="14" t="s">
        <v>2814</v>
      </c>
      <c r="G302" s="14" t="s">
        <v>2815</v>
      </c>
      <c r="H302" s="14" t="s">
        <v>2816</v>
      </c>
      <c r="I302" s="15">
        <v>306.10000000000002</v>
      </c>
      <c r="J302" s="77">
        <v>5</v>
      </c>
      <c r="K302" s="92"/>
    </row>
    <row r="303" spans="1:11" ht="96.6" customHeight="1" x14ac:dyDescent="0.25">
      <c r="A303" s="14" t="s">
        <v>2760</v>
      </c>
      <c r="B303" s="14"/>
      <c r="C303" s="14"/>
      <c r="D303" s="16"/>
      <c r="E303" s="16"/>
      <c r="F303" s="14" t="s">
        <v>2817</v>
      </c>
      <c r="G303" s="14"/>
      <c r="H303" s="14"/>
      <c r="I303" s="15"/>
      <c r="J303" s="77"/>
      <c r="K303" s="92"/>
    </row>
    <row r="304" spans="1:11" ht="32.4" customHeight="1" x14ac:dyDescent="0.25">
      <c r="A304" s="14" t="s">
        <v>2760</v>
      </c>
      <c r="B304" s="14" t="s">
        <v>2818</v>
      </c>
      <c r="C304" s="14" t="s">
        <v>2819</v>
      </c>
      <c r="D304" s="16">
        <v>45904</v>
      </c>
      <c r="E304" s="16"/>
      <c r="F304" s="14" t="s">
        <v>2820</v>
      </c>
      <c r="G304" s="14" t="s">
        <v>2310</v>
      </c>
      <c r="H304" s="14" t="s">
        <v>2311</v>
      </c>
      <c r="I304" s="15">
        <v>326</v>
      </c>
      <c r="J304" s="77">
        <v>2</v>
      </c>
      <c r="K304" s="92"/>
    </row>
    <row r="305" spans="1:11" ht="32.4" customHeight="1" x14ac:dyDescent="0.25">
      <c r="A305" s="14" t="s">
        <v>2760</v>
      </c>
      <c r="B305" s="14" t="s">
        <v>2854</v>
      </c>
      <c r="C305" s="14" t="s">
        <v>2855</v>
      </c>
      <c r="D305" s="16">
        <v>45905</v>
      </c>
      <c r="E305" s="16"/>
      <c r="F305" s="14" t="s">
        <v>2856</v>
      </c>
      <c r="G305" s="14" t="s">
        <v>2857</v>
      </c>
      <c r="H305" s="14" t="s">
        <v>2858</v>
      </c>
      <c r="I305" s="15">
        <v>388.4</v>
      </c>
      <c r="J305" s="77">
        <v>2</v>
      </c>
      <c r="K305" s="92"/>
    </row>
    <row r="306" spans="1:11" ht="33" customHeight="1" x14ac:dyDescent="0.25">
      <c r="A306" s="14" t="s">
        <v>2760</v>
      </c>
      <c r="B306" s="14" t="s">
        <v>2917</v>
      </c>
      <c r="C306" s="14" t="s">
        <v>2918</v>
      </c>
      <c r="D306" s="16">
        <v>45918</v>
      </c>
      <c r="E306" s="16"/>
      <c r="F306" s="14" t="s">
        <v>2919</v>
      </c>
      <c r="G306" s="14" t="s">
        <v>2883</v>
      </c>
      <c r="H306" s="14" t="s">
        <v>2884</v>
      </c>
      <c r="I306" s="15">
        <v>1223.2</v>
      </c>
      <c r="J306" s="77">
        <v>3</v>
      </c>
      <c r="K306" s="92"/>
    </row>
    <row r="307" spans="1:11" ht="33" customHeight="1" x14ac:dyDescent="0.25">
      <c r="A307" s="14" t="s">
        <v>2760</v>
      </c>
      <c r="B307" s="14" t="s">
        <v>2920</v>
      </c>
      <c r="C307" s="14" t="s">
        <v>2921</v>
      </c>
      <c r="D307" s="16">
        <v>45918</v>
      </c>
      <c r="E307" s="16"/>
      <c r="F307" s="14" t="s">
        <v>2922</v>
      </c>
      <c r="G307" s="14" t="s">
        <v>2310</v>
      </c>
      <c r="H307" s="14" t="s">
        <v>2311</v>
      </c>
      <c r="I307" s="15">
        <v>34</v>
      </c>
      <c r="J307" s="77">
        <v>3</v>
      </c>
      <c r="K307" s="92"/>
    </row>
    <row r="308" spans="1:11" ht="33" customHeight="1" x14ac:dyDescent="0.25">
      <c r="A308" s="14" t="s">
        <v>2760</v>
      </c>
      <c r="B308" s="14" t="s">
        <v>2923</v>
      </c>
      <c r="C308" s="14" t="s">
        <v>2924</v>
      </c>
      <c r="D308" s="16">
        <v>45923</v>
      </c>
      <c r="E308" s="16"/>
      <c r="F308" s="14" t="s">
        <v>2925</v>
      </c>
      <c r="G308" s="14" t="s">
        <v>2872</v>
      </c>
      <c r="H308" s="14" t="s">
        <v>2873</v>
      </c>
      <c r="I308" s="15">
        <v>89.1</v>
      </c>
      <c r="J308" s="77">
        <v>3</v>
      </c>
      <c r="K308" s="92"/>
    </row>
    <row r="309" spans="1:11" ht="33" customHeight="1" x14ac:dyDescent="0.25">
      <c r="A309" s="14" t="s">
        <v>2760</v>
      </c>
      <c r="B309" s="14" t="s">
        <v>3062</v>
      </c>
      <c r="C309" s="14" t="s">
        <v>3063</v>
      </c>
      <c r="D309" s="16">
        <v>45902</v>
      </c>
      <c r="E309" s="16"/>
      <c r="F309" s="14" t="s">
        <v>3064</v>
      </c>
      <c r="G309" s="14" t="s">
        <v>3065</v>
      </c>
      <c r="H309" s="14" t="s">
        <v>3066</v>
      </c>
      <c r="I309" s="15">
        <v>149.6</v>
      </c>
      <c r="J309" s="77">
        <v>2</v>
      </c>
      <c r="K309" s="92"/>
    </row>
    <row r="310" spans="1:11" ht="33" customHeight="1" x14ac:dyDescent="0.25">
      <c r="A310" s="14" t="s">
        <v>2760</v>
      </c>
      <c r="B310" s="14" t="s">
        <v>3067</v>
      </c>
      <c r="C310" s="14" t="s">
        <v>3068</v>
      </c>
      <c r="D310" s="16">
        <v>45902</v>
      </c>
      <c r="E310" s="16"/>
      <c r="F310" s="14" t="s">
        <v>3069</v>
      </c>
      <c r="G310" s="14" t="s">
        <v>3070</v>
      </c>
      <c r="H310" s="14" t="s">
        <v>3071</v>
      </c>
      <c r="I310" s="15">
        <v>42.5</v>
      </c>
      <c r="J310" s="77">
        <v>2</v>
      </c>
      <c r="K310" s="92"/>
    </row>
    <row r="311" spans="1:11" ht="33" customHeight="1" x14ac:dyDescent="0.25">
      <c r="A311" s="14" t="s">
        <v>2760</v>
      </c>
      <c r="B311" s="14" t="s">
        <v>3072</v>
      </c>
      <c r="C311" s="14" t="s">
        <v>3073</v>
      </c>
      <c r="D311" s="16">
        <v>45902</v>
      </c>
      <c r="E311" s="16"/>
      <c r="F311" s="14" t="s">
        <v>3074</v>
      </c>
      <c r="G311" s="14" t="s">
        <v>3075</v>
      </c>
      <c r="H311" s="14" t="s">
        <v>3076</v>
      </c>
      <c r="I311" s="15">
        <v>18.47</v>
      </c>
      <c r="J311" s="77">
        <v>2</v>
      </c>
      <c r="K311" s="92"/>
    </row>
    <row r="312" spans="1:11" ht="33" customHeight="1" x14ac:dyDescent="0.25">
      <c r="A312" s="14" t="s">
        <v>2760</v>
      </c>
      <c r="B312" s="14" t="s">
        <v>3077</v>
      </c>
      <c r="C312" s="14" t="s">
        <v>3078</v>
      </c>
      <c r="D312" s="16">
        <v>45902</v>
      </c>
      <c r="E312" s="16"/>
      <c r="F312" s="14" t="s">
        <v>3079</v>
      </c>
      <c r="G312" s="14" t="s">
        <v>2354</v>
      </c>
      <c r="H312" s="14" t="s">
        <v>2355</v>
      </c>
      <c r="I312" s="15">
        <v>49.45</v>
      </c>
      <c r="J312" s="77">
        <v>2</v>
      </c>
      <c r="K312" s="92"/>
    </row>
    <row r="313" spans="1:11" ht="33" customHeight="1" x14ac:dyDescent="0.25">
      <c r="A313" s="14" t="s">
        <v>2760</v>
      </c>
      <c r="B313" s="14" t="s">
        <v>3080</v>
      </c>
      <c r="C313" s="14" t="s">
        <v>3081</v>
      </c>
      <c r="D313" s="16">
        <v>45902</v>
      </c>
      <c r="E313" s="16"/>
      <c r="F313" s="14" t="s">
        <v>3082</v>
      </c>
      <c r="G313" s="14" t="s">
        <v>3083</v>
      </c>
      <c r="H313" s="14" t="s">
        <v>3084</v>
      </c>
      <c r="I313" s="15">
        <v>30.95</v>
      </c>
      <c r="J313" s="77">
        <v>2</v>
      </c>
      <c r="K313" s="92"/>
    </row>
    <row r="314" spans="1:11" ht="33" customHeight="1" x14ac:dyDescent="0.25">
      <c r="A314" s="14" t="s">
        <v>2760</v>
      </c>
      <c r="B314" s="14" t="s">
        <v>3088</v>
      </c>
      <c r="C314" s="14" t="s">
        <v>3089</v>
      </c>
      <c r="D314" s="16">
        <v>45905</v>
      </c>
      <c r="E314" s="16"/>
      <c r="F314" s="14" t="s">
        <v>3090</v>
      </c>
      <c r="G314" s="14" t="s">
        <v>3091</v>
      </c>
      <c r="H314" s="14" t="s">
        <v>3092</v>
      </c>
      <c r="I314" s="15">
        <v>6.17</v>
      </c>
      <c r="J314" s="77">
        <v>2</v>
      </c>
      <c r="K314" s="92"/>
    </row>
    <row r="315" spans="1:11" ht="83.4" customHeight="1" x14ac:dyDescent="0.25">
      <c r="A315" s="14" t="s">
        <v>2760</v>
      </c>
      <c r="B315" s="14"/>
      <c r="C315" s="14"/>
      <c r="D315" s="16"/>
      <c r="E315" s="16"/>
      <c r="F315" s="14" t="s">
        <v>3172</v>
      </c>
      <c r="G315" s="14"/>
      <c r="H315" s="14"/>
      <c r="I315" s="15"/>
      <c r="J315" s="77"/>
      <c r="K315" s="92"/>
    </row>
    <row r="316" spans="1:11" ht="38.4" customHeight="1" x14ac:dyDescent="0.25">
      <c r="A316" s="14" t="s">
        <v>2760</v>
      </c>
      <c r="B316" s="14" t="s">
        <v>2926</v>
      </c>
      <c r="C316" s="14" t="s">
        <v>2927</v>
      </c>
      <c r="D316" s="16">
        <v>45923</v>
      </c>
      <c r="E316" s="16"/>
      <c r="F316" s="14" t="s">
        <v>2928</v>
      </c>
      <c r="G316" s="14" t="s">
        <v>2929</v>
      </c>
      <c r="H316" s="14" t="s">
        <v>2930</v>
      </c>
      <c r="I316" s="15">
        <v>7.28</v>
      </c>
      <c r="J316" s="77">
        <v>5</v>
      </c>
      <c r="K316" s="92"/>
    </row>
    <row r="317" spans="1:11" ht="81.599999999999994" customHeight="1" x14ac:dyDescent="0.25">
      <c r="A317" s="14" t="s">
        <v>2760</v>
      </c>
      <c r="B317" s="14"/>
      <c r="C317" s="14"/>
      <c r="D317" s="16"/>
      <c r="E317" s="16"/>
      <c r="F317" s="14" t="s">
        <v>3173</v>
      </c>
      <c r="G317" s="14"/>
      <c r="H317" s="14"/>
      <c r="I317" s="15"/>
      <c r="J317" s="77"/>
      <c r="K317" s="92"/>
    </row>
    <row r="318" spans="1:11" ht="38.4" customHeight="1" x14ac:dyDescent="0.25">
      <c r="A318" s="14" t="s">
        <v>2760</v>
      </c>
      <c r="B318" s="14" t="s">
        <v>2931</v>
      </c>
      <c r="C318" s="14" t="s">
        <v>2932</v>
      </c>
      <c r="D318" s="16">
        <v>45923</v>
      </c>
      <c r="E318" s="16"/>
      <c r="F318" s="14" t="s">
        <v>2933</v>
      </c>
      <c r="G318" s="14" t="s">
        <v>2929</v>
      </c>
      <c r="H318" s="14" t="s">
        <v>2930</v>
      </c>
      <c r="I318" s="15">
        <v>7.28</v>
      </c>
      <c r="J318" s="77">
        <v>5</v>
      </c>
      <c r="K318" s="92"/>
    </row>
    <row r="319" spans="1:11" ht="89.4" customHeight="1" x14ac:dyDescent="0.25">
      <c r="A319" s="14" t="s">
        <v>2760</v>
      </c>
      <c r="B319" s="14"/>
      <c r="C319" s="14"/>
      <c r="D319" s="16"/>
      <c r="E319" s="16"/>
      <c r="F319" s="314" t="s">
        <v>3174</v>
      </c>
      <c r="G319" s="14"/>
      <c r="H319" s="14"/>
      <c r="I319" s="15"/>
      <c r="J319" s="77"/>
      <c r="K319" s="92"/>
    </row>
    <row r="320" spans="1:11" ht="37.200000000000003" customHeight="1" x14ac:dyDescent="0.25">
      <c r="A320" s="14" t="s">
        <v>2760</v>
      </c>
      <c r="B320" s="14" t="s">
        <v>3122</v>
      </c>
      <c r="C320" s="14" t="s">
        <v>3123</v>
      </c>
      <c r="D320" s="16">
        <v>45926</v>
      </c>
      <c r="E320" s="16"/>
      <c r="F320" s="14" t="s">
        <v>3124</v>
      </c>
      <c r="G320" s="14"/>
      <c r="H320" s="14" t="s">
        <v>3125</v>
      </c>
      <c r="I320" s="15">
        <v>55</v>
      </c>
      <c r="J320" s="77">
        <v>5</v>
      </c>
      <c r="K320" s="92"/>
    </row>
    <row r="321" spans="1:11" ht="37.200000000000003" customHeight="1" x14ac:dyDescent="0.25">
      <c r="A321" s="14" t="s">
        <v>2760</v>
      </c>
      <c r="B321" s="14" t="s">
        <v>3126</v>
      </c>
      <c r="C321" s="14" t="s">
        <v>3127</v>
      </c>
      <c r="D321" s="16">
        <v>45926</v>
      </c>
      <c r="E321" s="16"/>
      <c r="F321" s="14" t="s">
        <v>3124</v>
      </c>
      <c r="G321" s="14"/>
      <c r="H321" s="14" t="s">
        <v>3128</v>
      </c>
      <c r="I321" s="15">
        <v>55</v>
      </c>
      <c r="J321" s="77">
        <v>5</v>
      </c>
      <c r="K321" s="92"/>
    </row>
    <row r="322" spans="1:11" ht="37.799999999999997" customHeight="1" x14ac:dyDescent="0.25">
      <c r="A322" s="14" t="s">
        <v>2760</v>
      </c>
      <c r="B322" s="14" t="s">
        <v>3129</v>
      </c>
      <c r="C322" s="14" t="s">
        <v>3130</v>
      </c>
      <c r="D322" s="16">
        <v>45926</v>
      </c>
      <c r="E322" s="16"/>
      <c r="F322" s="14" t="s">
        <v>3124</v>
      </c>
      <c r="G322" s="14"/>
      <c r="H322" s="14" t="s">
        <v>3131</v>
      </c>
      <c r="I322" s="15">
        <v>55</v>
      </c>
      <c r="J322" s="77">
        <v>5</v>
      </c>
      <c r="K322" s="92"/>
    </row>
    <row r="323" spans="1:11" ht="36" customHeight="1" x14ac:dyDescent="0.25">
      <c r="A323" s="14" t="s">
        <v>2760</v>
      </c>
      <c r="B323" s="14" t="s">
        <v>3132</v>
      </c>
      <c r="C323" s="14" t="s">
        <v>3133</v>
      </c>
      <c r="D323" s="16">
        <v>45926</v>
      </c>
      <c r="E323" s="16"/>
      <c r="F323" s="14" t="s">
        <v>3124</v>
      </c>
      <c r="G323" s="14"/>
      <c r="H323" s="14" t="s">
        <v>3134</v>
      </c>
      <c r="I323" s="15">
        <v>55</v>
      </c>
      <c r="J323" s="77">
        <v>5</v>
      </c>
      <c r="K323" s="92"/>
    </row>
    <row r="324" spans="1:11" ht="41.4" customHeight="1" x14ac:dyDescent="0.25">
      <c r="A324" s="14" t="s">
        <v>2760</v>
      </c>
      <c r="B324" s="14" t="s">
        <v>3135</v>
      </c>
      <c r="C324" s="14" t="s">
        <v>3136</v>
      </c>
      <c r="D324" s="16">
        <v>45926</v>
      </c>
      <c r="E324" s="16"/>
      <c r="F324" s="14" t="s">
        <v>3124</v>
      </c>
      <c r="G324" s="14"/>
      <c r="H324" s="14" t="s">
        <v>3137</v>
      </c>
      <c r="I324" s="15">
        <v>55</v>
      </c>
      <c r="J324" s="77">
        <v>5</v>
      </c>
      <c r="K324" s="92"/>
    </row>
    <row r="325" spans="1:11" ht="36.6" customHeight="1" x14ac:dyDescent="0.25">
      <c r="A325" s="14" t="s">
        <v>2760</v>
      </c>
      <c r="B325" s="14" t="s">
        <v>3138</v>
      </c>
      <c r="C325" s="14" t="s">
        <v>3139</v>
      </c>
      <c r="D325" s="16">
        <v>45926</v>
      </c>
      <c r="E325" s="16"/>
      <c r="F325" s="14" t="s">
        <v>3124</v>
      </c>
      <c r="G325" s="14"/>
      <c r="H325" s="14" t="s">
        <v>3140</v>
      </c>
      <c r="I325" s="15">
        <v>55</v>
      </c>
      <c r="J325" s="77">
        <v>5</v>
      </c>
      <c r="K325" s="92"/>
    </row>
    <row r="326" spans="1:11" ht="39.6" customHeight="1" x14ac:dyDescent="0.25">
      <c r="A326" s="14" t="s">
        <v>2760</v>
      </c>
      <c r="B326" s="14" t="s">
        <v>3141</v>
      </c>
      <c r="C326" s="14" t="s">
        <v>3142</v>
      </c>
      <c r="D326" s="16">
        <v>45926</v>
      </c>
      <c r="E326" s="16"/>
      <c r="F326" s="14" t="s">
        <v>3124</v>
      </c>
      <c r="G326" s="14"/>
      <c r="H326" s="14" t="s">
        <v>3143</v>
      </c>
      <c r="I326" s="15">
        <v>55</v>
      </c>
      <c r="J326" s="77">
        <v>5</v>
      </c>
      <c r="K326" s="92"/>
    </row>
    <row r="327" spans="1:11" ht="37.799999999999997" customHeight="1" x14ac:dyDescent="0.25">
      <c r="A327" s="14" t="s">
        <v>2760</v>
      </c>
      <c r="B327" s="14" t="s">
        <v>3144</v>
      </c>
      <c r="C327" s="14" t="s">
        <v>3145</v>
      </c>
      <c r="D327" s="16">
        <v>45926</v>
      </c>
      <c r="E327" s="16"/>
      <c r="F327" s="14" t="s">
        <v>3124</v>
      </c>
      <c r="G327" s="14"/>
      <c r="H327" s="14" t="s">
        <v>3146</v>
      </c>
      <c r="I327" s="15">
        <v>55</v>
      </c>
      <c r="J327" s="77">
        <v>5</v>
      </c>
      <c r="K327" s="92"/>
    </row>
    <row r="328" spans="1:11" ht="38.4" customHeight="1" x14ac:dyDescent="0.25">
      <c r="A328" s="14" t="s">
        <v>2760</v>
      </c>
      <c r="B328" s="14" t="s">
        <v>3147</v>
      </c>
      <c r="C328" s="14" t="s">
        <v>3148</v>
      </c>
      <c r="D328" s="16">
        <v>45926</v>
      </c>
      <c r="E328" s="16"/>
      <c r="F328" s="14" t="s">
        <v>3124</v>
      </c>
      <c r="G328" s="14"/>
      <c r="H328" s="14" t="s">
        <v>3149</v>
      </c>
      <c r="I328" s="15">
        <v>55</v>
      </c>
      <c r="J328" s="77">
        <v>5</v>
      </c>
      <c r="K328" s="92"/>
    </row>
    <row r="329" spans="1:11" ht="40.799999999999997" customHeight="1" x14ac:dyDescent="0.25">
      <c r="A329" s="14" t="s">
        <v>2760</v>
      </c>
      <c r="B329" s="14" t="s">
        <v>3150</v>
      </c>
      <c r="C329" s="14" t="s">
        <v>3151</v>
      </c>
      <c r="D329" s="16">
        <v>45926</v>
      </c>
      <c r="E329" s="16"/>
      <c r="F329" s="14" t="s">
        <v>3124</v>
      </c>
      <c r="G329" s="14"/>
      <c r="H329" s="14" t="s">
        <v>3152</v>
      </c>
      <c r="I329" s="15">
        <v>55</v>
      </c>
      <c r="J329" s="77">
        <v>5</v>
      </c>
      <c r="K329" s="92"/>
    </row>
    <row r="330" spans="1:11" ht="40.799999999999997" customHeight="1" x14ac:dyDescent="0.25">
      <c r="A330" s="14" t="s">
        <v>2760</v>
      </c>
      <c r="B330" s="14" t="s">
        <v>3153</v>
      </c>
      <c r="C330" s="14" t="s">
        <v>3154</v>
      </c>
      <c r="D330" s="16">
        <v>45926</v>
      </c>
      <c r="E330" s="16"/>
      <c r="F330" s="14" t="s">
        <v>3124</v>
      </c>
      <c r="G330" s="14"/>
      <c r="H330" s="14" t="s">
        <v>3155</v>
      </c>
      <c r="I330" s="15">
        <v>55</v>
      </c>
      <c r="J330" s="77">
        <v>5</v>
      </c>
      <c r="K330" s="92"/>
    </row>
    <row r="331" spans="1:11" ht="39" customHeight="1" x14ac:dyDescent="0.25">
      <c r="A331" s="14" t="s">
        <v>2760</v>
      </c>
      <c r="B331" s="14" t="s">
        <v>3156</v>
      </c>
      <c r="C331" s="14" t="s">
        <v>3157</v>
      </c>
      <c r="D331" s="16">
        <v>45926</v>
      </c>
      <c r="E331" s="16"/>
      <c r="F331" s="14" t="s">
        <v>3124</v>
      </c>
      <c r="G331" s="14"/>
      <c r="H331" s="14" t="s">
        <v>3158</v>
      </c>
      <c r="I331" s="15">
        <v>70</v>
      </c>
      <c r="J331" s="77">
        <v>5</v>
      </c>
      <c r="K331" s="92"/>
    </row>
    <row r="332" spans="1:11" ht="39" customHeight="1" x14ac:dyDescent="0.25">
      <c r="A332" s="14" t="s">
        <v>2760</v>
      </c>
      <c r="B332" s="14" t="s">
        <v>3159</v>
      </c>
      <c r="C332" s="14" t="s">
        <v>3160</v>
      </c>
      <c r="D332" s="16">
        <v>45926</v>
      </c>
      <c r="E332" s="16"/>
      <c r="F332" s="14" t="s">
        <v>3124</v>
      </c>
      <c r="G332" s="14"/>
      <c r="H332" s="14" t="s">
        <v>3161</v>
      </c>
      <c r="I332" s="15">
        <v>70</v>
      </c>
      <c r="J332" s="77">
        <v>5</v>
      </c>
      <c r="K332" s="92"/>
    </row>
    <row r="333" spans="1:11" ht="39" customHeight="1" x14ac:dyDescent="0.25">
      <c r="A333" s="14" t="s">
        <v>2760</v>
      </c>
      <c r="B333" s="14" t="s">
        <v>3162</v>
      </c>
      <c r="C333" s="14" t="s">
        <v>3163</v>
      </c>
      <c r="D333" s="16">
        <v>45926</v>
      </c>
      <c r="E333" s="16"/>
      <c r="F333" s="14" t="s">
        <v>3124</v>
      </c>
      <c r="G333" s="14"/>
      <c r="H333" s="14" t="s">
        <v>3164</v>
      </c>
      <c r="I333" s="15">
        <v>70</v>
      </c>
      <c r="J333" s="77">
        <v>5</v>
      </c>
      <c r="K333" s="92"/>
    </row>
    <row r="334" spans="1:11" ht="39" customHeight="1" x14ac:dyDescent="0.25">
      <c r="A334" s="14" t="s">
        <v>2760</v>
      </c>
      <c r="B334" s="14" t="s">
        <v>3165</v>
      </c>
      <c r="C334" s="14" t="s">
        <v>3166</v>
      </c>
      <c r="D334" s="16">
        <v>45926</v>
      </c>
      <c r="E334" s="16"/>
      <c r="F334" s="14" t="s">
        <v>3124</v>
      </c>
      <c r="G334" s="14"/>
      <c r="H334" s="14" t="s">
        <v>3169</v>
      </c>
      <c r="I334" s="15">
        <v>87</v>
      </c>
      <c r="J334" s="77">
        <v>5</v>
      </c>
      <c r="K334" s="92"/>
    </row>
    <row r="335" spans="1:11" ht="36.6" customHeight="1" x14ac:dyDescent="0.25">
      <c r="A335" s="14" t="s">
        <v>2760</v>
      </c>
      <c r="B335" s="14" t="s">
        <v>3167</v>
      </c>
      <c r="C335" s="14" t="s">
        <v>3168</v>
      </c>
      <c r="D335" s="16">
        <v>45926</v>
      </c>
      <c r="E335" s="16"/>
      <c r="F335" s="14" t="s">
        <v>3124</v>
      </c>
      <c r="G335" s="14"/>
      <c r="H335" s="14" t="s">
        <v>3170</v>
      </c>
      <c r="I335" s="15">
        <v>87</v>
      </c>
      <c r="J335" s="77">
        <v>5</v>
      </c>
      <c r="K335" s="92"/>
    </row>
    <row r="336" spans="1:11" ht="38.4" customHeight="1" x14ac:dyDescent="0.25">
      <c r="A336" s="14" t="s">
        <v>2760</v>
      </c>
      <c r="B336" s="14" t="s">
        <v>2943</v>
      </c>
      <c r="C336" s="14" t="s">
        <v>2944</v>
      </c>
      <c r="D336" s="16">
        <v>45925</v>
      </c>
      <c r="E336" s="16"/>
      <c r="F336" s="14" t="s">
        <v>2945</v>
      </c>
      <c r="G336" s="14" t="s">
        <v>2946</v>
      </c>
      <c r="H336" s="14" t="s">
        <v>2947</v>
      </c>
      <c r="I336" s="15">
        <v>200</v>
      </c>
      <c r="J336" s="77">
        <v>5</v>
      </c>
      <c r="K336" s="92"/>
    </row>
    <row r="337" spans="1:11" ht="38.4" customHeight="1" x14ac:dyDescent="0.25">
      <c r="A337" s="14" t="s">
        <v>2760</v>
      </c>
      <c r="B337" s="14" t="s">
        <v>2953</v>
      </c>
      <c r="C337" s="14" t="s">
        <v>2954</v>
      </c>
      <c r="D337" s="16">
        <v>45925</v>
      </c>
      <c r="E337" s="16"/>
      <c r="F337" s="14" t="s">
        <v>2955</v>
      </c>
      <c r="G337" s="14" t="s">
        <v>2956</v>
      </c>
      <c r="H337" s="14" t="s">
        <v>2957</v>
      </c>
      <c r="I337" s="15">
        <v>87</v>
      </c>
      <c r="J337" s="77">
        <v>5</v>
      </c>
      <c r="K337" s="92"/>
    </row>
    <row r="338" spans="1:11" ht="49.2" customHeight="1" x14ac:dyDescent="0.25">
      <c r="A338" s="14" t="s">
        <v>2760</v>
      </c>
      <c r="B338" s="14" t="s">
        <v>2948</v>
      </c>
      <c r="C338" s="14" t="s">
        <v>2949</v>
      </c>
      <c r="D338" s="16">
        <v>45925</v>
      </c>
      <c r="E338" s="16"/>
      <c r="F338" s="314" t="s">
        <v>2950</v>
      </c>
      <c r="G338" s="14" t="s">
        <v>2951</v>
      </c>
      <c r="H338" s="14" t="s">
        <v>2952</v>
      </c>
      <c r="I338" s="15">
        <v>485</v>
      </c>
      <c r="J338" s="77">
        <v>5</v>
      </c>
      <c r="K338" s="92"/>
    </row>
    <row r="339" spans="1:11" ht="99.6" customHeight="1" x14ac:dyDescent="0.25">
      <c r="A339" s="14" t="s">
        <v>2760</v>
      </c>
      <c r="B339" s="14"/>
      <c r="C339" s="14"/>
      <c r="D339" s="16"/>
      <c r="E339" s="16"/>
      <c r="F339" s="14" t="s">
        <v>2826</v>
      </c>
      <c r="G339" s="14"/>
      <c r="H339" s="14"/>
      <c r="I339" s="15"/>
      <c r="J339" s="77"/>
      <c r="K339" s="92"/>
    </row>
    <row r="340" spans="1:11" ht="36.6" customHeight="1" x14ac:dyDescent="0.25">
      <c r="A340" s="14" t="s">
        <v>2760</v>
      </c>
      <c r="B340" s="14" t="s">
        <v>2821</v>
      </c>
      <c r="C340" s="14" t="s">
        <v>2822</v>
      </c>
      <c r="D340" s="16">
        <v>45904</v>
      </c>
      <c r="E340" s="16"/>
      <c r="F340" s="14" t="s">
        <v>2823</v>
      </c>
      <c r="G340" s="14" t="s">
        <v>2824</v>
      </c>
      <c r="H340" s="14" t="s">
        <v>2825</v>
      </c>
      <c r="I340" s="15">
        <v>2000</v>
      </c>
      <c r="J340" s="77">
        <v>3</v>
      </c>
      <c r="K340" s="92"/>
    </row>
    <row r="341" spans="1:11" ht="39" customHeight="1" x14ac:dyDescent="0.25">
      <c r="A341" s="14" t="s">
        <v>2760</v>
      </c>
      <c r="B341" s="14" t="s">
        <v>2846</v>
      </c>
      <c r="C341" s="14" t="s">
        <v>2847</v>
      </c>
      <c r="D341" s="16">
        <v>45904</v>
      </c>
      <c r="E341" s="16"/>
      <c r="F341" s="14" t="s">
        <v>2848</v>
      </c>
      <c r="G341" s="14" t="s">
        <v>2310</v>
      </c>
      <c r="H341" s="14" t="s">
        <v>2311</v>
      </c>
      <c r="I341" s="15">
        <v>230</v>
      </c>
      <c r="J341" s="77">
        <v>3</v>
      </c>
      <c r="K341" s="92"/>
    </row>
    <row r="342" spans="1:11" ht="39" customHeight="1" x14ac:dyDescent="0.25">
      <c r="A342" s="14" t="s">
        <v>2760</v>
      </c>
      <c r="B342" s="14" t="s">
        <v>2923</v>
      </c>
      <c r="C342" s="14" t="s">
        <v>2924</v>
      </c>
      <c r="D342" s="16">
        <v>45923</v>
      </c>
      <c r="E342" s="16"/>
      <c r="F342" s="14" t="s">
        <v>2925</v>
      </c>
      <c r="G342" s="14" t="s">
        <v>2872</v>
      </c>
      <c r="H342" s="14" t="s">
        <v>2873</v>
      </c>
      <c r="I342" s="15">
        <v>104</v>
      </c>
      <c r="J342" s="77">
        <v>3</v>
      </c>
      <c r="K342" s="92"/>
    </row>
    <row r="343" spans="1:11" ht="30" customHeight="1" x14ac:dyDescent="0.25">
      <c r="A343" s="14" t="s">
        <v>2760</v>
      </c>
      <c r="B343" s="14" t="s">
        <v>3093</v>
      </c>
      <c r="C343" s="14" t="s">
        <v>3094</v>
      </c>
      <c r="D343" s="16">
        <v>45905</v>
      </c>
      <c r="E343" s="16"/>
      <c r="F343" s="14" t="s">
        <v>3095</v>
      </c>
      <c r="G343" s="14" t="s">
        <v>3096</v>
      </c>
      <c r="H343" s="14" t="s">
        <v>3097</v>
      </c>
      <c r="I343" s="15">
        <v>6.7</v>
      </c>
      <c r="J343" s="77">
        <v>3</v>
      </c>
      <c r="K343" s="92"/>
    </row>
    <row r="344" spans="1:11" ht="30" customHeight="1" x14ac:dyDescent="0.25">
      <c r="A344" s="14" t="s">
        <v>2760</v>
      </c>
      <c r="B344" s="14" t="s">
        <v>3098</v>
      </c>
      <c r="C344" s="14" t="s">
        <v>3099</v>
      </c>
      <c r="D344" s="16">
        <v>45905</v>
      </c>
      <c r="E344" s="16"/>
      <c r="F344" s="14" t="s">
        <v>3095</v>
      </c>
      <c r="G344" s="14" t="s">
        <v>3096</v>
      </c>
      <c r="H344" s="14" t="s">
        <v>3097</v>
      </c>
      <c r="I344" s="15">
        <v>10.199999999999999</v>
      </c>
      <c r="J344" s="77">
        <v>3</v>
      </c>
      <c r="K344" s="92"/>
    </row>
    <row r="345" spans="1:11" ht="39" customHeight="1" x14ac:dyDescent="0.25">
      <c r="A345" s="14" t="s">
        <v>2760</v>
      </c>
      <c r="B345" s="14" t="s">
        <v>3100</v>
      </c>
      <c r="C345" s="14" t="s">
        <v>3101</v>
      </c>
      <c r="D345" s="16">
        <v>45905</v>
      </c>
      <c r="E345" s="16"/>
      <c r="F345" s="14" t="s">
        <v>3102</v>
      </c>
      <c r="G345" s="14"/>
      <c r="H345" s="14" t="s">
        <v>3103</v>
      </c>
      <c r="I345" s="15">
        <v>18.3</v>
      </c>
      <c r="J345" s="77">
        <v>3</v>
      </c>
      <c r="K345" s="92"/>
    </row>
    <row r="346" spans="1:11" ht="37.799999999999997" customHeight="1" x14ac:dyDescent="0.25">
      <c r="A346" s="14" t="s">
        <v>2760</v>
      </c>
      <c r="B346" s="14" t="s">
        <v>3104</v>
      </c>
      <c r="C346" s="14" t="s">
        <v>3105</v>
      </c>
      <c r="D346" s="16">
        <v>45905</v>
      </c>
      <c r="E346" s="16"/>
      <c r="F346" s="14" t="s">
        <v>3106</v>
      </c>
      <c r="G346" s="14"/>
      <c r="H346" s="14" t="s">
        <v>3107</v>
      </c>
      <c r="I346" s="15">
        <v>10.5</v>
      </c>
      <c r="J346" s="77">
        <v>3</v>
      </c>
      <c r="K346" s="92"/>
    </row>
    <row r="347" spans="1:11" ht="34.799999999999997" customHeight="1" x14ac:dyDescent="0.25">
      <c r="A347" s="14" t="s">
        <v>2760</v>
      </c>
      <c r="B347" s="14" t="s">
        <v>3108</v>
      </c>
      <c r="C347" s="14" t="s">
        <v>3109</v>
      </c>
      <c r="D347" s="16">
        <v>45905</v>
      </c>
      <c r="E347" s="16"/>
      <c r="F347" s="14" t="s">
        <v>3110</v>
      </c>
      <c r="G347" s="14"/>
      <c r="H347" s="14" t="s">
        <v>3107</v>
      </c>
      <c r="I347" s="15">
        <v>40.700000000000003</v>
      </c>
      <c r="J347" s="77">
        <v>3</v>
      </c>
      <c r="K347" s="92"/>
    </row>
    <row r="348" spans="1:11" ht="36.6" customHeight="1" x14ac:dyDescent="0.25">
      <c r="A348" s="14" t="s">
        <v>2760</v>
      </c>
      <c r="B348" s="14" t="s">
        <v>3111</v>
      </c>
      <c r="C348" s="14" t="s">
        <v>3112</v>
      </c>
      <c r="D348" s="16">
        <v>45905</v>
      </c>
      <c r="E348" s="16"/>
      <c r="F348" s="14" t="s">
        <v>3113</v>
      </c>
      <c r="G348" s="14"/>
      <c r="H348" s="14" t="s">
        <v>3114</v>
      </c>
      <c r="I348" s="15">
        <v>68.2</v>
      </c>
      <c r="J348" s="77">
        <v>3</v>
      </c>
      <c r="K348" s="92"/>
    </row>
    <row r="349" spans="1:11" ht="30" customHeight="1" x14ac:dyDescent="0.25">
      <c r="A349" s="14" t="s">
        <v>2760</v>
      </c>
      <c r="B349" s="14" t="s">
        <v>3115</v>
      </c>
      <c r="C349" s="14" t="s">
        <v>3116</v>
      </c>
      <c r="D349" s="16">
        <v>45911</v>
      </c>
      <c r="E349" s="16"/>
      <c r="F349" s="14" t="s">
        <v>3117</v>
      </c>
      <c r="G349" s="14" t="s">
        <v>3118</v>
      </c>
      <c r="H349" s="14" t="s">
        <v>3119</v>
      </c>
      <c r="I349" s="15">
        <v>13</v>
      </c>
      <c r="J349" s="77">
        <v>2</v>
      </c>
      <c r="K349" s="92"/>
    </row>
    <row r="350" spans="1:11" ht="30" customHeight="1" x14ac:dyDescent="0.25">
      <c r="A350" s="14" t="s">
        <v>2760</v>
      </c>
      <c r="B350" s="14" t="s">
        <v>3120</v>
      </c>
      <c r="C350" s="14" t="s">
        <v>3121</v>
      </c>
      <c r="D350" s="16">
        <v>45911</v>
      </c>
      <c r="E350" s="16"/>
      <c r="F350" s="14" t="s">
        <v>3117</v>
      </c>
      <c r="G350" s="14" t="s">
        <v>2704</v>
      </c>
      <c r="H350" s="14" t="s">
        <v>2705</v>
      </c>
      <c r="I350" s="15">
        <v>21.9</v>
      </c>
      <c r="J350" s="77">
        <v>2</v>
      </c>
      <c r="K350" s="92"/>
    </row>
    <row r="351" spans="1:11" ht="88.2" customHeight="1" x14ac:dyDescent="0.25">
      <c r="A351" s="14" t="s">
        <v>2760</v>
      </c>
      <c r="B351" s="14"/>
      <c r="C351" s="14"/>
      <c r="D351" s="16"/>
      <c r="E351" s="16"/>
      <c r="F351" s="14" t="s">
        <v>2827</v>
      </c>
      <c r="G351" s="14"/>
      <c r="H351" s="14"/>
      <c r="I351" s="15"/>
      <c r="J351" s="77"/>
      <c r="K351" s="92"/>
    </row>
    <row r="352" spans="1:11" ht="25.8" customHeight="1" x14ac:dyDescent="0.25">
      <c r="A352" s="14" t="s">
        <v>2760</v>
      </c>
      <c r="B352" s="14" t="s">
        <v>2828</v>
      </c>
      <c r="C352" s="14" t="s">
        <v>2829</v>
      </c>
      <c r="D352" s="16">
        <v>45904</v>
      </c>
      <c r="E352" s="16"/>
      <c r="F352" s="14" t="s">
        <v>2830</v>
      </c>
      <c r="G352" s="14" t="s">
        <v>2831</v>
      </c>
      <c r="H352" s="14" t="s">
        <v>2832</v>
      </c>
      <c r="I352" s="15">
        <v>1140</v>
      </c>
      <c r="J352" s="77">
        <v>3</v>
      </c>
      <c r="K352" s="92"/>
    </row>
    <row r="353" spans="1:11" ht="86.4" customHeight="1" x14ac:dyDescent="0.25">
      <c r="A353" s="14" t="s">
        <v>2760</v>
      </c>
      <c r="B353" s="14"/>
      <c r="C353" s="14"/>
      <c r="D353" s="16"/>
      <c r="E353" s="16"/>
      <c r="F353" s="14" t="s">
        <v>2964</v>
      </c>
      <c r="G353" s="14"/>
      <c r="H353" s="14"/>
      <c r="I353" s="15"/>
      <c r="J353" s="77"/>
      <c r="K353" s="92"/>
    </row>
    <row r="354" spans="1:11" ht="39.6" customHeight="1" x14ac:dyDescent="0.25">
      <c r="A354" s="14" t="s">
        <v>2760</v>
      </c>
      <c r="B354" s="14" t="s">
        <v>2961</v>
      </c>
      <c r="C354" s="14" t="s">
        <v>2962</v>
      </c>
      <c r="D354" s="16">
        <v>45926</v>
      </c>
      <c r="E354" s="16"/>
      <c r="F354" s="14" t="s">
        <v>2963</v>
      </c>
      <c r="G354" s="14" t="s">
        <v>2824</v>
      </c>
      <c r="H354" s="14" t="s">
        <v>2825</v>
      </c>
      <c r="I354" s="15">
        <v>4468.25</v>
      </c>
      <c r="J354" s="77">
        <v>2</v>
      </c>
      <c r="K354" s="92"/>
    </row>
    <row r="355" spans="1:11" ht="92.4" customHeight="1" x14ac:dyDescent="0.25">
      <c r="A355" s="14" t="s">
        <v>2760</v>
      </c>
      <c r="B355" s="14"/>
      <c r="C355" s="14"/>
      <c r="D355" s="16"/>
      <c r="E355" s="16"/>
      <c r="F355" s="314" t="s">
        <v>3175</v>
      </c>
      <c r="G355" s="14"/>
      <c r="H355" s="14"/>
      <c r="I355" s="15"/>
      <c r="J355" s="77"/>
      <c r="K355" s="92"/>
    </row>
    <row r="356" spans="1:11" ht="35.4" customHeight="1" x14ac:dyDescent="0.25">
      <c r="A356" s="14" t="s">
        <v>2760</v>
      </c>
      <c r="B356" s="14" t="s">
        <v>2841</v>
      </c>
      <c r="C356" s="14" t="s">
        <v>2842</v>
      </c>
      <c r="D356" s="16">
        <v>45904</v>
      </c>
      <c r="E356" s="16"/>
      <c r="F356" s="14" t="s">
        <v>2843</v>
      </c>
      <c r="G356" s="14" t="s">
        <v>2844</v>
      </c>
      <c r="H356" s="14" t="s">
        <v>2845</v>
      </c>
      <c r="I356" s="15">
        <v>1031.18</v>
      </c>
      <c r="J356" s="77">
        <v>5</v>
      </c>
      <c r="K356" s="92"/>
    </row>
    <row r="357" spans="1:11" ht="106.8" customHeight="1" x14ac:dyDescent="0.25">
      <c r="A357" s="14" t="s">
        <v>2760</v>
      </c>
      <c r="B357" s="14"/>
      <c r="C357" s="14"/>
      <c r="D357" s="16"/>
      <c r="E357" s="16"/>
      <c r="F357" s="314" t="s">
        <v>2878</v>
      </c>
      <c r="G357" s="14"/>
      <c r="H357" s="14"/>
      <c r="I357" s="15"/>
      <c r="J357" s="77"/>
      <c r="K357" s="92"/>
    </row>
    <row r="358" spans="1:11" ht="27" customHeight="1" x14ac:dyDescent="0.25">
      <c r="A358" s="14" t="s">
        <v>2760</v>
      </c>
      <c r="B358" s="14" t="s">
        <v>2876</v>
      </c>
      <c r="C358" s="14" t="s">
        <v>2877</v>
      </c>
      <c r="D358" s="16">
        <v>45910</v>
      </c>
      <c r="E358" s="16"/>
      <c r="F358" s="14" t="s">
        <v>2879</v>
      </c>
      <c r="G358" s="14" t="s">
        <v>2785</v>
      </c>
      <c r="H358" s="14" t="s">
        <v>2786</v>
      </c>
      <c r="I358" s="15">
        <v>500</v>
      </c>
      <c r="J358" s="77">
        <v>2</v>
      </c>
      <c r="K358" s="92"/>
    </row>
    <row r="359" spans="1:11" ht="102" customHeight="1" x14ac:dyDescent="0.25">
      <c r="A359" s="14" t="s">
        <v>2760</v>
      </c>
      <c r="B359" s="14"/>
      <c r="C359" s="14"/>
      <c r="D359" s="16"/>
      <c r="E359" s="16"/>
      <c r="F359" s="14" t="s">
        <v>2895</v>
      </c>
      <c r="G359" s="14"/>
      <c r="H359" s="14"/>
      <c r="I359" s="15"/>
      <c r="J359" s="77"/>
      <c r="K359" s="92"/>
    </row>
    <row r="360" spans="1:11" ht="26.4" customHeight="1" x14ac:dyDescent="0.25">
      <c r="A360" s="14" t="s">
        <v>2760</v>
      </c>
      <c r="B360" s="14" t="s">
        <v>2864</v>
      </c>
      <c r="C360" s="14" t="s">
        <v>2865</v>
      </c>
      <c r="D360" s="16">
        <v>45905</v>
      </c>
      <c r="E360" s="16"/>
      <c r="F360" s="14" t="s">
        <v>2866</v>
      </c>
      <c r="G360" s="14" t="s">
        <v>2867</v>
      </c>
      <c r="H360" s="14" t="s">
        <v>2868</v>
      </c>
      <c r="I360" s="15">
        <v>1000</v>
      </c>
      <c r="J360" s="77">
        <v>2</v>
      </c>
      <c r="K360" s="92"/>
    </row>
    <row r="361" spans="1:11" ht="34.200000000000003" customHeight="1" x14ac:dyDescent="0.25">
      <c r="A361" s="14" t="s">
        <v>2760</v>
      </c>
      <c r="B361" s="14" t="s">
        <v>2880</v>
      </c>
      <c r="C361" s="14" t="s">
        <v>2881</v>
      </c>
      <c r="D361" s="16">
        <v>45910</v>
      </c>
      <c r="E361" s="16"/>
      <c r="F361" s="14" t="s">
        <v>2882</v>
      </c>
      <c r="G361" s="14" t="s">
        <v>2883</v>
      </c>
      <c r="H361" s="14" t="s">
        <v>2884</v>
      </c>
      <c r="I361" s="15">
        <v>541.23</v>
      </c>
      <c r="J361" s="77">
        <v>3</v>
      </c>
      <c r="K361" s="92"/>
    </row>
    <row r="362" spans="1:11" ht="45.6" customHeight="1" x14ac:dyDescent="0.25">
      <c r="A362" s="14" t="s">
        <v>2760</v>
      </c>
      <c r="B362" s="14" t="s">
        <v>2912</v>
      </c>
      <c r="C362" s="14" t="s">
        <v>2913</v>
      </c>
      <c r="D362" s="16">
        <v>45918</v>
      </c>
      <c r="E362" s="16"/>
      <c r="F362" s="14" t="s">
        <v>2914</v>
      </c>
      <c r="G362" s="14" t="s">
        <v>2915</v>
      </c>
      <c r="H362" s="14" t="s">
        <v>2916</v>
      </c>
      <c r="I362" s="15">
        <v>765.2</v>
      </c>
      <c r="J362" s="77">
        <v>3</v>
      </c>
      <c r="K362" s="92"/>
    </row>
    <row r="363" spans="1:11" ht="99.6" customHeight="1" x14ac:dyDescent="0.25">
      <c r="A363" s="14" t="s">
        <v>2760</v>
      </c>
      <c r="B363" s="14"/>
      <c r="C363" s="14"/>
      <c r="D363" s="16"/>
      <c r="E363" s="16"/>
      <c r="F363" s="14" t="s">
        <v>2893</v>
      </c>
      <c r="G363" s="14"/>
      <c r="H363" s="14"/>
      <c r="I363" s="15"/>
      <c r="J363" s="77"/>
      <c r="K363" s="92"/>
    </row>
    <row r="364" spans="1:11" ht="28.8" customHeight="1" x14ac:dyDescent="0.25">
      <c r="A364" s="14" t="s">
        <v>2760</v>
      </c>
      <c r="B364" s="14" t="s">
        <v>2885</v>
      </c>
      <c r="C364" s="14" t="s">
        <v>2886</v>
      </c>
      <c r="D364" s="16">
        <v>45911</v>
      </c>
      <c r="E364" s="16"/>
      <c r="F364" s="14" t="s">
        <v>2887</v>
      </c>
      <c r="G364" s="14" t="s">
        <v>2892</v>
      </c>
      <c r="H364" s="14" t="s">
        <v>2888</v>
      </c>
      <c r="I364" s="15">
        <v>68.5</v>
      </c>
      <c r="J364" s="77">
        <v>5</v>
      </c>
      <c r="K364" s="92"/>
    </row>
    <row r="365" spans="1:11" ht="100.2" customHeight="1" x14ac:dyDescent="0.25">
      <c r="A365" s="14" t="s">
        <v>2760</v>
      </c>
      <c r="B365" s="14"/>
      <c r="C365" s="14"/>
      <c r="D365" s="16"/>
      <c r="E365" s="16"/>
      <c r="F365" s="314" t="s">
        <v>3176</v>
      </c>
      <c r="G365" s="14"/>
      <c r="H365" s="14"/>
      <c r="I365" s="15"/>
      <c r="J365" s="77"/>
      <c r="K365" s="92"/>
    </row>
    <row r="366" spans="1:11" ht="26.4" customHeight="1" x14ac:dyDescent="0.25">
      <c r="A366" s="14" t="s">
        <v>2760</v>
      </c>
      <c r="B366" s="14" t="s">
        <v>2889</v>
      </c>
      <c r="C366" s="14" t="s">
        <v>2890</v>
      </c>
      <c r="D366" s="16">
        <v>45930</v>
      </c>
      <c r="E366" s="16"/>
      <c r="F366" s="14" t="s">
        <v>2891</v>
      </c>
      <c r="G366" s="14" t="s">
        <v>2499</v>
      </c>
      <c r="H366" s="14" t="s">
        <v>2500</v>
      </c>
      <c r="I366" s="15">
        <v>8500</v>
      </c>
      <c r="J366" s="77">
        <v>5</v>
      </c>
      <c r="K366" s="92"/>
    </row>
    <row r="367" spans="1:11" ht="103.8" customHeight="1" x14ac:dyDescent="0.25">
      <c r="A367" s="14" t="s">
        <v>2760</v>
      </c>
      <c r="B367" s="14"/>
      <c r="C367" s="14"/>
      <c r="D367" s="16"/>
      <c r="E367" s="16"/>
      <c r="F367" s="14" t="s">
        <v>2896</v>
      </c>
      <c r="G367" s="14"/>
      <c r="H367" s="14"/>
      <c r="I367" s="15"/>
      <c r="J367" s="77"/>
      <c r="K367" s="92"/>
    </row>
    <row r="368" spans="1:11" ht="36.6" customHeight="1" x14ac:dyDescent="0.25">
      <c r="A368" s="14" t="s">
        <v>2760</v>
      </c>
      <c r="B368" s="14" t="s">
        <v>2897</v>
      </c>
      <c r="C368" s="14" t="s">
        <v>2898</v>
      </c>
      <c r="D368" s="16">
        <v>45916</v>
      </c>
      <c r="E368" s="16"/>
      <c r="F368" s="14" t="s">
        <v>2899</v>
      </c>
      <c r="G368" s="14"/>
      <c r="H368" s="14" t="s">
        <v>2900</v>
      </c>
      <c r="I368" s="15">
        <v>180</v>
      </c>
      <c r="J368" s="77">
        <v>3</v>
      </c>
      <c r="K368" s="92"/>
    </row>
    <row r="369" spans="1:11" ht="37.200000000000003" customHeight="1" x14ac:dyDescent="0.25">
      <c r="A369" s="14" t="s">
        <v>2760</v>
      </c>
      <c r="B369" s="14" t="s">
        <v>3047</v>
      </c>
      <c r="C369" s="14" t="s">
        <v>3048</v>
      </c>
      <c r="D369" s="16">
        <v>45917</v>
      </c>
      <c r="E369" s="16"/>
      <c r="F369" s="14" t="s">
        <v>3049</v>
      </c>
      <c r="G369" s="14"/>
      <c r="H369" s="14" t="s">
        <v>3050</v>
      </c>
      <c r="I369" s="15">
        <v>12.1</v>
      </c>
      <c r="J369" s="77">
        <v>3</v>
      </c>
      <c r="K369" s="92"/>
    </row>
    <row r="370" spans="1:11" ht="97.8" customHeight="1" x14ac:dyDescent="0.25">
      <c r="A370" s="14" t="s">
        <v>2760</v>
      </c>
      <c r="B370" s="14"/>
      <c r="C370" s="14"/>
      <c r="D370" s="16"/>
      <c r="E370" s="16"/>
      <c r="F370" s="314" t="s">
        <v>2901</v>
      </c>
      <c r="G370" s="14"/>
      <c r="H370" s="14"/>
      <c r="I370" s="15"/>
      <c r="J370" s="77"/>
      <c r="K370" s="92"/>
    </row>
    <row r="371" spans="1:11" ht="34.200000000000003" customHeight="1" x14ac:dyDescent="0.25">
      <c r="A371" s="14" t="s">
        <v>2760</v>
      </c>
      <c r="B371" s="14" t="s">
        <v>2902</v>
      </c>
      <c r="C371" s="14" t="s">
        <v>2903</v>
      </c>
      <c r="D371" s="16">
        <v>45917</v>
      </c>
      <c r="E371" s="16"/>
      <c r="F371" s="14" t="s">
        <v>2904</v>
      </c>
      <c r="G371" s="14" t="s">
        <v>2905</v>
      </c>
      <c r="H371" s="14" t="s">
        <v>2906</v>
      </c>
      <c r="I371" s="15">
        <v>600</v>
      </c>
      <c r="J371" s="77">
        <v>3</v>
      </c>
      <c r="K371" s="92"/>
    </row>
    <row r="372" spans="1:11" ht="35.4" customHeight="1" x14ac:dyDescent="0.25">
      <c r="A372" s="14" t="s">
        <v>2760</v>
      </c>
      <c r="B372" s="14" t="s">
        <v>2923</v>
      </c>
      <c r="C372" s="14" t="s">
        <v>2924</v>
      </c>
      <c r="D372" s="16">
        <v>45923</v>
      </c>
      <c r="E372" s="16"/>
      <c r="F372" s="14" t="s">
        <v>2925</v>
      </c>
      <c r="G372" s="14" t="s">
        <v>2872</v>
      </c>
      <c r="H372" s="14" t="s">
        <v>2873</v>
      </c>
      <c r="I372" s="15">
        <v>67.400000000000006</v>
      </c>
      <c r="J372" s="77">
        <v>3</v>
      </c>
      <c r="K372" s="92"/>
    </row>
    <row r="373" spans="1:11" ht="110.4" customHeight="1" x14ac:dyDescent="0.25">
      <c r="A373" s="14" t="s">
        <v>2760</v>
      </c>
      <c r="B373" s="14"/>
      <c r="C373" s="14"/>
      <c r="D373" s="16"/>
      <c r="E373" s="16"/>
      <c r="F373" s="14" t="s">
        <v>3042</v>
      </c>
      <c r="G373" s="14"/>
      <c r="H373" s="14"/>
      <c r="I373" s="15"/>
      <c r="J373" s="77"/>
      <c r="K373" s="92"/>
    </row>
    <row r="374" spans="1:11" ht="39" customHeight="1" x14ac:dyDescent="0.25">
      <c r="A374" s="14" t="s">
        <v>2760</v>
      </c>
      <c r="B374" s="14" t="s">
        <v>3043</v>
      </c>
      <c r="C374" s="14" t="s">
        <v>3044</v>
      </c>
      <c r="D374" s="16">
        <v>45930</v>
      </c>
      <c r="E374" s="16"/>
      <c r="F374" s="14" t="s">
        <v>3045</v>
      </c>
      <c r="G374" s="14"/>
      <c r="H374" s="14" t="s">
        <v>3046</v>
      </c>
      <c r="I374" s="15">
        <v>118.25</v>
      </c>
      <c r="J374" s="77">
        <v>5</v>
      </c>
      <c r="K374" s="92"/>
    </row>
    <row r="375" spans="1:11" ht="112.8" customHeight="1" x14ac:dyDescent="0.25">
      <c r="A375" s="14" t="s">
        <v>2760</v>
      </c>
      <c r="B375" s="14"/>
      <c r="C375" s="14"/>
      <c r="D375" s="16"/>
      <c r="E375" s="16"/>
      <c r="F375" s="314" t="s">
        <v>3177</v>
      </c>
      <c r="G375" s="14"/>
      <c r="H375" s="14"/>
      <c r="I375" s="15"/>
      <c r="J375" s="77"/>
      <c r="K375" s="92"/>
    </row>
    <row r="376" spans="1:11" ht="36" customHeight="1" x14ac:dyDescent="0.25">
      <c r="A376" s="14" t="s">
        <v>2760</v>
      </c>
      <c r="B376" s="14" t="s">
        <v>2907</v>
      </c>
      <c r="C376" s="14" t="s">
        <v>2908</v>
      </c>
      <c r="D376" s="16">
        <v>45917</v>
      </c>
      <c r="E376" s="16"/>
      <c r="F376" s="14" t="s">
        <v>2911</v>
      </c>
      <c r="G376" s="14" t="s">
        <v>2909</v>
      </c>
      <c r="H376" s="14" t="s">
        <v>2910</v>
      </c>
      <c r="I376" s="15">
        <v>240</v>
      </c>
      <c r="J376" s="77">
        <v>3</v>
      </c>
      <c r="K376" s="92"/>
    </row>
    <row r="377" spans="1:11" ht="100.2" customHeight="1" x14ac:dyDescent="0.25">
      <c r="A377" s="14" t="s">
        <v>2760</v>
      </c>
      <c r="B377" s="14"/>
      <c r="C377" s="14"/>
      <c r="D377" s="16"/>
      <c r="E377" s="16"/>
      <c r="F377" s="314" t="s">
        <v>3085</v>
      </c>
      <c r="G377" s="14"/>
      <c r="H377" s="14"/>
      <c r="I377" s="15"/>
      <c r="J377" s="77"/>
      <c r="K377" s="92"/>
    </row>
    <row r="378" spans="1:11" ht="29.4" customHeight="1" x14ac:dyDescent="0.25">
      <c r="A378" s="14" t="s">
        <v>2760</v>
      </c>
      <c r="B378" s="14" t="s">
        <v>3086</v>
      </c>
      <c r="C378" s="14" t="s">
        <v>3087</v>
      </c>
      <c r="D378" s="16">
        <v>45905</v>
      </c>
      <c r="E378" s="16"/>
      <c r="F378" s="314" t="s">
        <v>3185</v>
      </c>
      <c r="G378" s="14"/>
      <c r="H378" s="14" t="s">
        <v>3050</v>
      </c>
      <c r="I378" s="15">
        <v>64.239999999999995</v>
      </c>
      <c r="J378" s="77">
        <v>3</v>
      </c>
      <c r="K378" s="92"/>
    </row>
    <row r="379" spans="1:11" ht="61.2" x14ac:dyDescent="0.25">
      <c r="A379" s="14" t="s">
        <v>2760</v>
      </c>
      <c r="B379" s="14" t="s">
        <v>2973</v>
      </c>
      <c r="C379" s="14" t="s">
        <v>2974</v>
      </c>
      <c r="D379" s="16">
        <v>45930</v>
      </c>
      <c r="E379" s="16"/>
      <c r="F379" s="314" t="s">
        <v>3184</v>
      </c>
      <c r="G379" s="14" t="s">
        <v>2473</v>
      </c>
      <c r="H379" s="14" t="s">
        <v>2474</v>
      </c>
      <c r="I379" s="15">
        <v>4950</v>
      </c>
      <c r="J379" s="77">
        <v>3</v>
      </c>
      <c r="K379" s="92"/>
    </row>
    <row r="380" spans="1:11" ht="30.6" x14ac:dyDescent="0.25">
      <c r="A380" s="14" t="s">
        <v>2760</v>
      </c>
      <c r="B380" s="14" t="s">
        <v>3211</v>
      </c>
      <c r="C380" s="14" t="s">
        <v>3212</v>
      </c>
      <c r="D380" s="16">
        <v>45875</v>
      </c>
      <c r="E380" s="16"/>
      <c r="F380" s="14" t="s">
        <v>3213</v>
      </c>
      <c r="G380" s="14" t="s">
        <v>3214</v>
      </c>
      <c r="H380" s="14" t="s">
        <v>3215</v>
      </c>
      <c r="I380" s="15">
        <v>0.8</v>
      </c>
      <c r="J380" s="77">
        <v>4</v>
      </c>
      <c r="K380" s="92"/>
    </row>
    <row r="381" spans="1:11" ht="51" x14ac:dyDescent="0.25">
      <c r="A381" s="14" t="s">
        <v>2760</v>
      </c>
      <c r="B381" s="14" t="s">
        <v>2975</v>
      </c>
      <c r="C381" s="14" t="s">
        <v>2976</v>
      </c>
      <c r="D381" s="16">
        <v>45877</v>
      </c>
      <c r="E381" s="16">
        <v>45923</v>
      </c>
      <c r="F381" s="314" t="s">
        <v>3178</v>
      </c>
      <c r="G381" s="14" t="s">
        <v>2977</v>
      </c>
      <c r="H381" s="14" t="s">
        <v>2978</v>
      </c>
      <c r="I381" s="15">
        <v>1200</v>
      </c>
      <c r="J381" s="77">
        <v>1</v>
      </c>
      <c r="K381" s="92"/>
    </row>
    <row r="382" spans="1:11" ht="69" customHeight="1" x14ac:dyDescent="0.25">
      <c r="A382" s="14" t="s">
        <v>2760</v>
      </c>
      <c r="B382" s="14" t="s">
        <v>2979</v>
      </c>
      <c r="C382" s="14" t="s">
        <v>2980</v>
      </c>
      <c r="D382" s="16">
        <v>45799</v>
      </c>
      <c r="E382" s="16">
        <v>45923</v>
      </c>
      <c r="F382" s="314" t="s">
        <v>3183</v>
      </c>
      <c r="G382" s="14" t="s">
        <v>2981</v>
      </c>
      <c r="H382" s="14" t="s">
        <v>2982</v>
      </c>
      <c r="I382" s="15">
        <v>42</v>
      </c>
      <c r="J382" s="77">
        <v>1</v>
      </c>
      <c r="K382" s="92"/>
    </row>
    <row r="383" spans="1:11" ht="61.2" x14ac:dyDescent="0.25">
      <c r="A383" s="14" t="s">
        <v>2760</v>
      </c>
      <c r="B383" s="14" t="s">
        <v>2979</v>
      </c>
      <c r="C383" s="14" t="s">
        <v>2980</v>
      </c>
      <c r="D383" s="16">
        <v>45803</v>
      </c>
      <c r="E383" s="16">
        <v>45923</v>
      </c>
      <c r="F383" s="314" t="s">
        <v>3180</v>
      </c>
      <c r="G383" s="14" t="s">
        <v>2981</v>
      </c>
      <c r="H383" s="14" t="s">
        <v>2982</v>
      </c>
      <c r="I383" s="15">
        <v>49</v>
      </c>
      <c r="J383" s="77">
        <v>1</v>
      </c>
      <c r="K383" s="92"/>
    </row>
    <row r="384" spans="1:11" ht="61.2" x14ac:dyDescent="0.25">
      <c r="A384" s="14" t="s">
        <v>2760</v>
      </c>
      <c r="B384" s="14" t="s">
        <v>2979</v>
      </c>
      <c r="C384" s="14" t="s">
        <v>2980</v>
      </c>
      <c r="D384" s="16">
        <v>45804</v>
      </c>
      <c r="E384" s="16">
        <v>45923</v>
      </c>
      <c r="F384" s="314" t="s">
        <v>3180</v>
      </c>
      <c r="G384" s="14" t="s">
        <v>2981</v>
      </c>
      <c r="H384" s="14" t="s">
        <v>2982</v>
      </c>
      <c r="I384" s="15">
        <v>15</v>
      </c>
      <c r="J384" s="77">
        <v>1</v>
      </c>
      <c r="K384" s="92"/>
    </row>
    <row r="385" spans="1:11" ht="61.2" x14ac:dyDescent="0.25">
      <c r="A385" s="14" t="s">
        <v>2760</v>
      </c>
      <c r="B385" s="14" t="s">
        <v>2979</v>
      </c>
      <c r="C385" s="14" t="s">
        <v>2980</v>
      </c>
      <c r="D385" s="16">
        <v>45806</v>
      </c>
      <c r="E385" s="16">
        <v>45923</v>
      </c>
      <c r="F385" s="314" t="s">
        <v>3180</v>
      </c>
      <c r="G385" s="14" t="s">
        <v>2981</v>
      </c>
      <c r="H385" s="14" t="s">
        <v>2982</v>
      </c>
      <c r="I385" s="15">
        <v>18</v>
      </c>
      <c r="J385" s="77">
        <v>1</v>
      </c>
      <c r="K385" s="92"/>
    </row>
    <row r="386" spans="1:11" ht="61.2" x14ac:dyDescent="0.25">
      <c r="A386" s="14" t="s">
        <v>2760</v>
      </c>
      <c r="B386" s="14" t="s">
        <v>2979</v>
      </c>
      <c r="C386" s="14" t="s">
        <v>2980</v>
      </c>
      <c r="D386" s="16">
        <v>45810</v>
      </c>
      <c r="E386" s="16">
        <v>45923</v>
      </c>
      <c r="F386" s="314" t="s">
        <v>3181</v>
      </c>
      <c r="G386" s="14" t="s">
        <v>2981</v>
      </c>
      <c r="H386" s="14" t="s">
        <v>2982</v>
      </c>
      <c r="I386" s="15">
        <v>43</v>
      </c>
      <c r="J386" s="77">
        <v>1</v>
      </c>
      <c r="K386" s="92"/>
    </row>
    <row r="387" spans="1:11" ht="61.2" x14ac:dyDescent="0.25">
      <c r="A387" s="14" t="s">
        <v>2760</v>
      </c>
      <c r="B387" s="14" t="s">
        <v>2979</v>
      </c>
      <c r="C387" s="14" t="s">
        <v>2980</v>
      </c>
      <c r="D387" s="16">
        <v>45811</v>
      </c>
      <c r="E387" s="16">
        <v>45923</v>
      </c>
      <c r="F387" s="314" t="s">
        <v>3181</v>
      </c>
      <c r="G387" s="14" t="s">
        <v>2981</v>
      </c>
      <c r="H387" s="14" t="s">
        <v>2982</v>
      </c>
      <c r="I387" s="15">
        <v>12</v>
      </c>
      <c r="J387" s="77">
        <v>1</v>
      </c>
      <c r="K387" s="92"/>
    </row>
    <row r="388" spans="1:11" ht="61.2" x14ac:dyDescent="0.25">
      <c r="A388" s="14" t="s">
        <v>2760</v>
      </c>
      <c r="B388" s="14" t="s">
        <v>2979</v>
      </c>
      <c r="C388" s="14" t="s">
        <v>2980</v>
      </c>
      <c r="D388" s="16">
        <v>45813</v>
      </c>
      <c r="E388" s="16">
        <v>45923</v>
      </c>
      <c r="F388" s="314" t="s">
        <v>3181</v>
      </c>
      <c r="G388" s="14" t="s">
        <v>2981</v>
      </c>
      <c r="H388" s="14" t="s">
        <v>2982</v>
      </c>
      <c r="I388" s="15">
        <v>49</v>
      </c>
      <c r="J388" s="77">
        <v>1</v>
      </c>
      <c r="K388" s="92"/>
    </row>
    <row r="389" spans="1:11" ht="61.2" x14ac:dyDescent="0.25">
      <c r="A389" s="14" t="s">
        <v>2760</v>
      </c>
      <c r="B389" s="14" t="s">
        <v>2979</v>
      </c>
      <c r="C389" s="14" t="s">
        <v>2980</v>
      </c>
      <c r="D389" s="16">
        <v>45817</v>
      </c>
      <c r="E389" s="16">
        <v>45923</v>
      </c>
      <c r="F389" s="314" t="s">
        <v>3181</v>
      </c>
      <c r="G389" s="14" t="s">
        <v>2981</v>
      </c>
      <c r="H389" s="14" t="s">
        <v>2982</v>
      </c>
      <c r="I389" s="15">
        <v>27</v>
      </c>
      <c r="J389" s="77">
        <v>1</v>
      </c>
      <c r="K389" s="92"/>
    </row>
    <row r="390" spans="1:11" ht="61.2" x14ac:dyDescent="0.25">
      <c r="A390" s="14" t="s">
        <v>2760</v>
      </c>
      <c r="B390" s="14" t="s">
        <v>2979</v>
      </c>
      <c r="C390" s="14" t="s">
        <v>2980</v>
      </c>
      <c r="D390" s="16">
        <v>45818</v>
      </c>
      <c r="E390" s="16">
        <v>45923</v>
      </c>
      <c r="F390" s="314" t="s">
        <v>3181</v>
      </c>
      <c r="G390" s="14" t="s">
        <v>2981</v>
      </c>
      <c r="H390" s="14" t="s">
        <v>2982</v>
      </c>
      <c r="I390" s="15">
        <v>9</v>
      </c>
      <c r="J390" s="77">
        <v>1</v>
      </c>
      <c r="K390" s="92"/>
    </row>
    <row r="391" spans="1:11" ht="61.2" x14ac:dyDescent="0.25">
      <c r="A391" s="14" t="s">
        <v>2760</v>
      </c>
      <c r="B391" s="14" t="s">
        <v>2979</v>
      </c>
      <c r="C391" s="14" t="s">
        <v>2980</v>
      </c>
      <c r="D391" s="16">
        <v>45820</v>
      </c>
      <c r="E391" s="16">
        <v>45923</v>
      </c>
      <c r="F391" s="314" t="s">
        <v>3181</v>
      </c>
      <c r="G391" s="14" t="s">
        <v>2981</v>
      </c>
      <c r="H391" s="14" t="s">
        <v>2982</v>
      </c>
      <c r="I391" s="15">
        <v>21</v>
      </c>
      <c r="J391" s="77">
        <v>1</v>
      </c>
      <c r="K391" s="92"/>
    </row>
    <row r="392" spans="1:11" ht="61.2" x14ac:dyDescent="0.25">
      <c r="A392" s="14" t="s">
        <v>2760</v>
      </c>
      <c r="B392" s="14" t="s">
        <v>2979</v>
      </c>
      <c r="C392" s="14" t="s">
        <v>2980</v>
      </c>
      <c r="D392" s="16">
        <v>45824</v>
      </c>
      <c r="E392" s="16">
        <v>45923</v>
      </c>
      <c r="F392" s="314" t="s">
        <v>3181</v>
      </c>
      <c r="G392" s="14" t="s">
        <v>2981</v>
      </c>
      <c r="H392" s="14" t="s">
        <v>2982</v>
      </c>
      <c r="I392" s="15">
        <v>18</v>
      </c>
      <c r="J392" s="77">
        <v>1</v>
      </c>
      <c r="K392" s="92"/>
    </row>
    <row r="393" spans="1:11" ht="61.2" x14ac:dyDescent="0.25">
      <c r="A393" s="14" t="s">
        <v>2760</v>
      </c>
      <c r="B393" s="14" t="s">
        <v>2979</v>
      </c>
      <c r="C393" s="14" t="s">
        <v>2980</v>
      </c>
      <c r="D393" s="16">
        <v>45825</v>
      </c>
      <c r="E393" s="16">
        <v>45923</v>
      </c>
      <c r="F393" s="314" t="s">
        <v>3181</v>
      </c>
      <c r="G393" s="14" t="s">
        <v>2981</v>
      </c>
      <c r="H393" s="14" t="s">
        <v>2982</v>
      </c>
      <c r="I393" s="15">
        <v>18</v>
      </c>
      <c r="J393" s="77">
        <v>1</v>
      </c>
      <c r="K393" s="92"/>
    </row>
    <row r="394" spans="1:11" ht="61.2" x14ac:dyDescent="0.25">
      <c r="A394" s="14" t="s">
        <v>2760</v>
      </c>
      <c r="B394" s="14" t="s">
        <v>2979</v>
      </c>
      <c r="C394" s="14" t="s">
        <v>2980</v>
      </c>
      <c r="D394" s="16">
        <v>45827</v>
      </c>
      <c r="E394" s="16">
        <v>45923</v>
      </c>
      <c r="F394" s="314" t="s">
        <v>3181</v>
      </c>
      <c r="G394" s="14" t="s">
        <v>2981</v>
      </c>
      <c r="H394" s="14" t="s">
        <v>2982</v>
      </c>
      <c r="I394" s="15">
        <v>30</v>
      </c>
      <c r="J394" s="77">
        <v>1</v>
      </c>
      <c r="K394" s="92"/>
    </row>
    <row r="395" spans="1:11" ht="61.2" x14ac:dyDescent="0.25">
      <c r="A395" s="14" t="s">
        <v>2760</v>
      </c>
      <c r="B395" s="14" t="s">
        <v>2979</v>
      </c>
      <c r="C395" s="14" t="s">
        <v>2980</v>
      </c>
      <c r="D395" s="16">
        <v>45832</v>
      </c>
      <c r="E395" s="16">
        <v>45923</v>
      </c>
      <c r="F395" s="314" t="s">
        <v>3181</v>
      </c>
      <c r="G395" s="14" t="s">
        <v>2981</v>
      </c>
      <c r="H395" s="14" t="s">
        <v>2982</v>
      </c>
      <c r="I395" s="15">
        <v>45</v>
      </c>
      <c r="J395" s="77">
        <v>1</v>
      </c>
      <c r="K395" s="92"/>
    </row>
    <row r="396" spans="1:11" ht="61.2" x14ac:dyDescent="0.25">
      <c r="A396" s="14" t="s">
        <v>2760</v>
      </c>
      <c r="B396" s="14" t="s">
        <v>2979</v>
      </c>
      <c r="C396" s="14" t="s">
        <v>2980</v>
      </c>
      <c r="D396" s="16">
        <v>45834</v>
      </c>
      <c r="E396" s="16">
        <v>45923</v>
      </c>
      <c r="F396" s="314" t="s">
        <v>3181</v>
      </c>
      <c r="G396" s="14" t="s">
        <v>2981</v>
      </c>
      <c r="H396" s="14" t="s">
        <v>2982</v>
      </c>
      <c r="I396" s="15">
        <v>27</v>
      </c>
      <c r="J396" s="77">
        <v>1</v>
      </c>
      <c r="K396" s="92"/>
    </row>
    <row r="397" spans="1:11" ht="58.8" customHeight="1" x14ac:dyDescent="0.25">
      <c r="A397" s="14" t="s">
        <v>2760</v>
      </c>
      <c r="B397" s="14" t="s">
        <v>2979</v>
      </c>
      <c r="C397" s="14" t="s">
        <v>2980</v>
      </c>
      <c r="D397" s="16">
        <v>45877</v>
      </c>
      <c r="E397" s="16">
        <v>45923</v>
      </c>
      <c r="F397" s="314" t="s">
        <v>3179</v>
      </c>
      <c r="G397" s="14" t="s">
        <v>2981</v>
      </c>
      <c r="H397" s="14" t="s">
        <v>2982</v>
      </c>
      <c r="I397" s="15">
        <v>252</v>
      </c>
      <c r="J397" s="77">
        <v>1</v>
      </c>
      <c r="K397" s="92"/>
    </row>
    <row r="398" spans="1:11" ht="57.6" customHeight="1" x14ac:dyDescent="0.25">
      <c r="A398" s="14" t="s">
        <v>2760</v>
      </c>
      <c r="B398" s="14" t="s">
        <v>2979</v>
      </c>
      <c r="C398" s="14" t="s">
        <v>2980</v>
      </c>
      <c r="D398" s="16">
        <v>45882</v>
      </c>
      <c r="E398" s="16">
        <v>45923</v>
      </c>
      <c r="F398" s="314" t="s">
        <v>3182</v>
      </c>
      <c r="G398" s="14" t="s">
        <v>2981</v>
      </c>
      <c r="H398" s="14" t="s">
        <v>2982</v>
      </c>
      <c r="I398" s="15">
        <v>74.819999999999993</v>
      </c>
      <c r="J398" s="77">
        <v>1</v>
      </c>
      <c r="K398" s="92"/>
    </row>
    <row r="399" spans="1:11" ht="76.2" customHeight="1" x14ac:dyDescent="0.25">
      <c r="A399" s="14" t="s">
        <v>2760</v>
      </c>
      <c r="B399" s="14" t="s">
        <v>2983</v>
      </c>
      <c r="C399" s="14" t="s">
        <v>2984</v>
      </c>
      <c r="D399" s="16">
        <v>45712</v>
      </c>
      <c r="E399" s="16">
        <v>45923</v>
      </c>
      <c r="F399" s="314" t="s">
        <v>3186</v>
      </c>
      <c r="G399" s="14" t="s">
        <v>2985</v>
      </c>
      <c r="H399" s="14" t="s">
        <v>2986</v>
      </c>
      <c r="I399" s="15">
        <v>690.77</v>
      </c>
      <c r="J399" s="77">
        <v>2</v>
      </c>
      <c r="K399" s="92"/>
    </row>
    <row r="400" spans="1:11" ht="76.2" customHeight="1" x14ac:dyDescent="0.25">
      <c r="A400" s="14" t="s">
        <v>2760</v>
      </c>
      <c r="B400" s="14" t="s">
        <v>2983</v>
      </c>
      <c r="C400" s="14" t="s">
        <v>2984</v>
      </c>
      <c r="D400" s="16">
        <v>45735</v>
      </c>
      <c r="E400" s="16">
        <v>45923</v>
      </c>
      <c r="F400" s="314" t="s">
        <v>3187</v>
      </c>
      <c r="G400" s="14" t="s">
        <v>2985</v>
      </c>
      <c r="H400" s="14" t="s">
        <v>2986</v>
      </c>
      <c r="I400" s="15">
        <v>611.05999999999995</v>
      </c>
      <c r="J400" s="77">
        <v>2</v>
      </c>
      <c r="K400" s="92"/>
    </row>
    <row r="401" spans="1:11" ht="76.2" customHeight="1" x14ac:dyDescent="0.25">
      <c r="A401" s="14" t="s">
        <v>2760</v>
      </c>
      <c r="B401" s="14" t="s">
        <v>2983</v>
      </c>
      <c r="C401" s="14" t="s">
        <v>2984</v>
      </c>
      <c r="D401" s="16">
        <v>45803</v>
      </c>
      <c r="E401" s="16">
        <v>45923</v>
      </c>
      <c r="F401" s="314" t="s">
        <v>3188</v>
      </c>
      <c r="G401" s="14" t="s">
        <v>2985</v>
      </c>
      <c r="H401" s="14" t="s">
        <v>2986</v>
      </c>
      <c r="I401" s="15">
        <v>929.88</v>
      </c>
      <c r="J401" s="77">
        <v>2</v>
      </c>
      <c r="K401" s="92"/>
    </row>
    <row r="402" spans="1:11" ht="76.8" customHeight="1" x14ac:dyDescent="0.25">
      <c r="A402" s="14" t="s">
        <v>2760</v>
      </c>
      <c r="B402" s="14" t="s">
        <v>2983</v>
      </c>
      <c r="C402" s="14" t="s">
        <v>2984</v>
      </c>
      <c r="D402" s="16">
        <v>45826</v>
      </c>
      <c r="E402" s="16">
        <v>45923</v>
      </c>
      <c r="F402" s="314" t="s">
        <v>3189</v>
      </c>
      <c r="G402" s="14" t="s">
        <v>2985</v>
      </c>
      <c r="H402" s="14" t="s">
        <v>2986</v>
      </c>
      <c r="I402" s="15">
        <v>768.29</v>
      </c>
      <c r="J402" s="77">
        <v>2</v>
      </c>
      <c r="K402" s="92"/>
    </row>
    <row r="403" spans="1:11" ht="58.8" customHeight="1" x14ac:dyDescent="0.25">
      <c r="A403" s="14" t="s">
        <v>2760</v>
      </c>
      <c r="B403" s="14" t="s">
        <v>2987</v>
      </c>
      <c r="C403" s="14" t="s">
        <v>2988</v>
      </c>
      <c r="D403" s="16">
        <v>45881</v>
      </c>
      <c r="E403" s="16">
        <v>45923</v>
      </c>
      <c r="F403" s="314" t="s">
        <v>3190</v>
      </c>
      <c r="G403" s="14" t="s">
        <v>2985</v>
      </c>
      <c r="H403" s="14" t="s">
        <v>2986</v>
      </c>
      <c r="I403" s="15">
        <v>1980</v>
      </c>
      <c r="J403" s="77">
        <v>1</v>
      </c>
      <c r="K403" s="92"/>
    </row>
    <row r="404" spans="1:11" ht="60" customHeight="1" x14ac:dyDescent="0.25">
      <c r="A404" s="14" t="s">
        <v>2760</v>
      </c>
      <c r="B404" s="14" t="s">
        <v>2987</v>
      </c>
      <c r="C404" s="14" t="s">
        <v>2988</v>
      </c>
      <c r="D404" s="16">
        <v>45881</v>
      </c>
      <c r="E404" s="16">
        <v>45923</v>
      </c>
      <c r="F404" s="314" t="s">
        <v>3191</v>
      </c>
      <c r="G404" s="14" t="s">
        <v>2985</v>
      </c>
      <c r="H404" s="14" t="s">
        <v>2986</v>
      </c>
      <c r="I404" s="15">
        <v>1528</v>
      </c>
      <c r="J404" s="77">
        <v>1</v>
      </c>
      <c r="K404" s="92"/>
    </row>
    <row r="405" spans="1:11" ht="58.8" customHeight="1" x14ac:dyDescent="0.25">
      <c r="A405" s="14" t="s">
        <v>2760</v>
      </c>
      <c r="B405" s="14" t="s">
        <v>2987</v>
      </c>
      <c r="C405" s="14" t="s">
        <v>2988</v>
      </c>
      <c r="D405" s="16">
        <v>45897</v>
      </c>
      <c r="E405" s="16">
        <v>45923</v>
      </c>
      <c r="F405" s="314" t="s">
        <v>3192</v>
      </c>
      <c r="G405" s="14" t="s">
        <v>2985</v>
      </c>
      <c r="H405" s="14" t="s">
        <v>2986</v>
      </c>
      <c r="I405" s="15">
        <v>398.52</v>
      </c>
      <c r="J405" s="77">
        <v>1</v>
      </c>
      <c r="K405" s="92"/>
    </row>
    <row r="406" spans="1:11" ht="45.6" customHeight="1" x14ac:dyDescent="0.25">
      <c r="A406" s="14" t="s">
        <v>2760</v>
      </c>
      <c r="B406" s="14" t="s">
        <v>2989</v>
      </c>
      <c r="C406" s="14" t="s">
        <v>2990</v>
      </c>
      <c r="D406" s="16">
        <v>45727</v>
      </c>
      <c r="E406" s="16">
        <v>45923</v>
      </c>
      <c r="F406" s="314" t="s">
        <v>3193</v>
      </c>
      <c r="G406" s="14" t="s">
        <v>2991</v>
      </c>
      <c r="H406" s="14" t="s">
        <v>2992</v>
      </c>
      <c r="I406" s="15">
        <v>1672.2</v>
      </c>
      <c r="J406" s="77">
        <v>1</v>
      </c>
      <c r="K406" s="92"/>
    </row>
    <row r="407" spans="1:11" ht="48.6" customHeight="1" x14ac:dyDescent="0.25">
      <c r="A407" s="14" t="s">
        <v>2760</v>
      </c>
      <c r="B407" s="14" t="s">
        <v>2989</v>
      </c>
      <c r="C407" s="14" t="s">
        <v>2990</v>
      </c>
      <c r="D407" s="16">
        <v>45769</v>
      </c>
      <c r="E407" s="16">
        <v>45923</v>
      </c>
      <c r="F407" s="314" t="s">
        <v>3194</v>
      </c>
      <c r="G407" s="14" t="s">
        <v>2991</v>
      </c>
      <c r="H407" s="14" t="s">
        <v>2992</v>
      </c>
      <c r="I407" s="15">
        <v>135.31</v>
      </c>
      <c r="J407" s="77">
        <v>1</v>
      </c>
      <c r="K407" s="92"/>
    </row>
    <row r="408" spans="1:11" ht="91.8" customHeight="1" x14ac:dyDescent="0.25">
      <c r="A408" s="14" t="s">
        <v>2316</v>
      </c>
      <c r="B408" s="14" t="s">
        <v>2993</v>
      </c>
      <c r="C408" s="14" t="s">
        <v>2994</v>
      </c>
      <c r="D408" s="16">
        <v>45807</v>
      </c>
      <c r="E408" s="16">
        <v>45916</v>
      </c>
      <c r="F408" s="314" t="s">
        <v>3195</v>
      </c>
      <c r="G408" s="14" t="s">
        <v>2995</v>
      </c>
      <c r="H408" s="14" t="s">
        <v>2996</v>
      </c>
      <c r="I408" s="15">
        <v>2800</v>
      </c>
      <c r="J408" s="77"/>
      <c r="K408" s="92"/>
    </row>
    <row r="409" spans="1:11" ht="89.4" customHeight="1" x14ac:dyDescent="0.25">
      <c r="A409" s="14" t="s">
        <v>2316</v>
      </c>
      <c r="B409" s="14" t="s">
        <v>2997</v>
      </c>
      <c r="C409" s="14" t="s">
        <v>2998</v>
      </c>
      <c r="D409" s="16">
        <v>45800</v>
      </c>
      <c r="E409" s="16">
        <v>45916</v>
      </c>
      <c r="F409" s="314" t="s">
        <v>3196</v>
      </c>
      <c r="G409" s="14" t="s">
        <v>2999</v>
      </c>
      <c r="H409" s="14" t="s">
        <v>3000</v>
      </c>
      <c r="I409" s="15">
        <v>95</v>
      </c>
      <c r="J409" s="77"/>
      <c r="K409" s="92"/>
    </row>
    <row r="410" spans="1:11" ht="93.6" customHeight="1" x14ac:dyDescent="0.25">
      <c r="A410" s="14" t="s">
        <v>2316</v>
      </c>
      <c r="B410" s="14" t="s">
        <v>3001</v>
      </c>
      <c r="C410" s="14" t="s">
        <v>3002</v>
      </c>
      <c r="D410" s="16">
        <v>45817</v>
      </c>
      <c r="E410" s="16">
        <v>45916</v>
      </c>
      <c r="F410" s="314" t="s">
        <v>3197</v>
      </c>
      <c r="G410" s="14" t="s">
        <v>2763</v>
      </c>
      <c r="H410" s="14" t="s">
        <v>2764</v>
      </c>
      <c r="I410" s="15">
        <v>278.5</v>
      </c>
      <c r="J410" s="77"/>
      <c r="K410" s="92"/>
    </row>
    <row r="411" spans="1:11" ht="91.8" customHeight="1" x14ac:dyDescent="0.25">
      <c r="A411" s="14" t="s">
        <v>2367</v>
      </c>
      <c r="B411" s="14" t="s">
        <v>3003</v>
      </c>
      <c r="C411" s="14" t="s">
        <v>3004</v>
      </c>
      <c r="D411" s="16">
        <v>45839</v>
      </c>
      <c r="E411" s="16">
        <v>45929</v>
      </c>
      <c r="F411" s="314" t="s">
        <v>3198</v>
      </c>
      <c r="G411" s="14" t="s">
        <v>3005</v>
      </c>
      <c r="H411" s="14" t="s">
        <v>3006</v>
      </c>
      <c r="I411" s="15">
        <v>120.4</v>
      </c>
      <c r="J411" s="77"/>
      <c r="K411" s="92"/>
    </row>
    <row r="412" spans="1:11" ht="88.2" customHeight="1" x14ac:dyDescent="0.25">
      <c r="A412" s="14" t="s">
        <v>2367</v>
      </c>
      <c r="B412" s="14" t="s">
        <v>3007</v>
      </c>
      <c r="C412" s="14" t="s">
        <v>3008</v>
      </c>
      <c r="D412" s="16">
        <v>45839</v>
      </c>
      <c r="E412" s="16">
        <v>45929</v>
      </c>
      <c r="F412" s="314" t="s">
        <v>3199</v>
      </c>
      <c r="G412" s="14" t="s">
        <v>2682</v>
      </c>
      <c r="H412" s="14" t="s">
        <v>2683</v>
      </c>
      <c r="I412" s="15">
        <v>19.98</v>
      </c>
      <c r="J412" s="77"/>
      <c r="K412" s="92"/>
    </row>
    <row r="413" spans="1:11" ht="81.599999999999994" customHeight="1" x14ac:dyDescent="0.25">
      <c r="A413" s="14" t="s">
        <v>2367</v>
      </c>
      <c r="B413" s="14" t="s">
        <v>3009</v>
      </c>
      <c r="C413" s="14" t="s">
        <v>3010</v>
      </c>
      <c r="D413" s="16">
        <v>45861</v>
      </c>
      <c r="E413" s="16">
        <v>45929</v>
      </c>
      <c r="F413" s="314" t="s">
        <v>3200</v>
      </c>
      <c r="G413" s="14" t="s">
        <v>2380</v>
      </c>
      <c r="H413" s="14" t="s">
        <v>2381</v>
      </c>
      <c r="I413" s="15">
        <v>90</v>
      </c>
      <c r="J413" s="77"/>
      <c r="K413" s="92"/>
    </row>
    <row r="414" spans="1:11" ht="89.4" customHeight="1" x14ac:dyDescent="0.25">
      <c r="A414" s="14" t="s">
        <v>2367</v>
      </c>
      <c r="B414" s="14" t="s">
        <v>3011</v>
      </c>
      <c r="C414" s="14" t="s">
        <v>3012</v>
      </c>
      <c r="D414" s="16">
        <v>45870</v>
      </c>
      <c r="E414" s="16">
        <v>45929</v>
      </c>
      <c r="F414" s="314" t="s">
        <v>3201</v>
      </c>
      <c r="G414" s="14" t="s">
        <v>2670</v>
      </c>
      <c r="H414" s="14" t="s">
        <v>2671</v>
      </c>
      <c r="I414" s="15">
        <v>14</v>
      </c>
      <c r="J414" s="77"/>
      <c r="K414" s="92"/>
    </row>
    <row r="415" spans="1:11" ht="82.2" customHeight="1" x14ac:dyDescent="0.25">
      <c r="A415" s="14" t="s">
        <v>2367</v>
      </c>
      <c r="B415" s="14" t="s">
        <v>3013</v>
      </c>
      <c r="C415" s="14" t="s">
        <v>3014</v>
      </c>
      <c r="D415" s="16">
        <v>45875</v>
      </c>
      <c r="E415" s="16">
        <v>45929</v>
      </c>
      <c r="F415" s="314" t="s">
        <v>3202</v>
      </c>
      <c r="G415" s="14" t="s">
        <v>2380</v>
      </c>
      <c r="H415" s="14" t="s">
        <v>2381</v>
      </c>
      <c r="I415" s="15">
        <v>30</v>
      </c>
      <c r="J415" s="77"/>
      <c r="K415" s="92"/>
    </row>
    <row r="416" spans="1:11" ht="79.2" customHeight="1" x14ac:dyDescent="0.25">
      <c r="A416" s="14" t="s">
        <v>2367</v>
      </c>
      <c r="B416" s="14" t="s">
        <v>3015</v>
      </c>
      <c r="C416" s="14" t="s">
        <v>3016</v>
      </c>
      <c r="D416" s="16">
        <v>45882</v>
      </c>
      <c r="E416" s="16">
        <v>45929</v>
      </c>
      <c r="F416" s="314" t="s">
        <v>3203</v>
      </c>
      <c r="G416" s="14" t="s">
        <v>3017</v>
      </c>
      <c r="H416" s="14" t="s">
        <v>3018</v>
      </c>
      <c r="I416" s="15">
        <v>17.5</v>
      </c>
      <c r="J416" s="77"/>
      <c r="K416" s="92"/>
    </row>
    <row r="417" spans="1:11" ht="89.4" customHeight="1" x14ac:dyDescent="0.25">
      <c r="A417" s="14" t="s">
        <v>2293</v>
      </c>
      <c r="B417" s="14" t="s">
        <v>3019</v>
      </c>
      <c r="C417" s="14" t="s">
        <v>3020</v>
      </c>
      <c r="D417" s="16">
        <v>45856</v>
      </c>
      <c r="E417" s="16">
        <v>45929</v>
      </c>
      <c r="F417" s="314" t="s">
        <v>3204</v>
      </c>
      <c r="G417" s="14"/>
      <c r="H417" s="14" t="s">
        <v>3021</v>
      </c>
      <c r="I417" s="15">
        <v>43.04</v>
      </c>
      <c r="J417" s="77"/>
      <c r="K417" s="92"/>
    </row>
    <row r="418" spans="1:11" ht="91.2" customHeight="1" x14ac:dyDescent="0.25">
      <c r="A418" s="14" t="s">
        <v>2293</v>
      </c>
      <c r="B418" s="14" t="s">
        <v>3022</v>
      </c>
      <c r="C418" s="14" t="s">
        <v>3023</v>
      </c>
      <c r="D418" s="16">
        <v>45850</v>
      </c>
      <c r="E418" s="16">
        <v>45929</v>
      </c>
      <c r="F418" s="314" t="s">
        <v>3205</v>
      </c>
      <c r="G418" s="14"/>
      <c r="H418" s="14" t="s">
        <v>3024</v>
      </c>
      <c r="I418" s="15">
        <v>138.94999999999999</v>
      </c>
      <c r="J418" s="77"/>
      <c r="K418" s="92"/>
    </row>
    <row r="419" spans="1:11" ht="91.2" customHeight="1" x14ac:dyDescent="0.25">
      <c r="A419" s="14" t="s">
        <v>2293</v>
      </c>
      <c r="B419" s="14" t="s">
        <v>3025</v>
      </c>
      <c r="C419" s="14" t="s">
        <v>3026</v>
      </c>
      <c r="D419" s="16">
        <v>45900</v>
      </c>
      <c r="E419" s="16">
        <v>45929</v>
      </c>
      <c r="F419" s="14" t="s">
        <v>3206</v>
      </c>
      <c r="G419" s="14" t="s">
        <v>3027</v>
      </c>
      <c r="H419" s="14" t="s">
        <v>3028</v>
      </c>
      <c r="I419" s="15">
        <v>105</v>
      </c>
      <c r="J419" s="77"/>
      <c r="K419" s="92"/>
    </row>
    <row r="420" spans="1:11" ht="94.2" customHeight="1" x14ac:dyDescent="0.25">
      <c r="A420" s="14" t="s">
        <v>2293</v>
      </c>
      <c r="B420" s="14" t="s">
        <v>3029</v>
      </c>
      <c r="C420" s="14" t="s">
        <v>3030</v>
      </c>
      <c r="D420" s="16">
        <v>45854</v>
      </c>
      <c r="E420" s="16">
        <v>45929</v>
      </c>
      <c r="F420" s="14" t="s">
        <v>3207</v>
      </c>
      <c r="G420" s="14" t="s">
        <v>2349</v>
      </c>
      <c r="H420" s="14" t="s">
        <v>2350</v>
      </c>
      <c r="I420" s="15">
        <v>77.900000000000006</v>
      </c>
      <c r="J420" s="77"/>
      <c r="K420" s="92"/>
    </row>
    <row r="421" spans="1:11" ht="78.599999999999994" customHeight="1" x14ac:dyDescent="0.25">
      <c r="A421" s="14" t="s">
        <v>2367</v>
      </c>
      <c r="B421" s="14" t="s">
        <v>3031</v>
      </c>
      <c r="C421" s="14" t="s">
        <v>3032</v>
      </c>
      <c r="D421" s="16">
        <v>45884</v>
      </c>
      <c r="E421" s="16">
        <v>45929</v>
      </c>
      <c r="F421" s="14" t="s">
        <v>3208</v>
      </c>
      <c r="G421" s="14" t="s">
        <v>3033</v>
      </c>
      <c r="H421" s="14" t="s">
        <v>3034</v>
      </c>
      <c r="I421" s="15">
        <v>57.8</v>
      </c>
      <c r="J421" s="77"/>
      <c r="K421" s="92"/>
    </row>
    <row r="422" spans="1:11" ht="90.6" customHeight="1" x14ac:dyDescent="0.25">
      <c r="A422" s="14" t="s">
        <v>2367</v>
      </c>
      <c r="B422" s="14" t="s">
        <v>3035</v>
      </c>
      <c r="C422" s="14" t="s">
        <v>3036</v>
      </c>
      <c r="D422" s="16">
        <v>45894</v>
      </c>
      <c r="E422" s="16">
        <v>45930</v>
      </c>
      <c r="F422" s="14" t="s">
        <v>3209</v>
      </c>
      <c r="G422" s="14"/>
      <c r="H422" s="14" t="s">
        <v>3037</v>
      </c>
      <c r="I422" s="15">
        <v>351</v>
      </c>
      <c r="J422" s="77"/>
      <c r="K422" s="92"/>
    </row>
    <row r="423" spans="1:11" ht="87.6" customHeight="1" x14ac:dyDescent="0.25">
      <c r="A423" s="14" t="s">
        <v>2293</v>
      </c>
      <c r="B423" s="14" t="s">
        <v>3038</v>
      </c>
      <c r="C423" s="14" t="s">
        <v>3039</v>
      </c>
      <c r="D423" s="16">
        <v>45869</v>
      </c>
      <c r="E423" s="16">
        <v>45930</v>
      </c>
      <c r="F423" s="14" t="s">
        <v>3210</v>
      </c>
      <c r="G423" s="14" t="s">
        <v>3040</v>
      </c>
      <c r="H423" s="14" t="s">
        <v>3041</v>
      </c>
      <c r="I423" s="15">
        <v>150.94999999999999</v>
      </c>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x14ac:dyDescent="0.2">
      <c r="A4557" s="14"/>
      <c r="B4557" s="14"/>
      <c r="C4557" s="14"/>
      <c r="D4557" s="16"/>
      <c r="E4557" s="16"/>
      <c r="F4557" s="14"/>
      <c r="G4557" s="14"/>
      <c r="H4557" s="14"/>
      <c r="I4557" s="15"/>
      <c r="J4557" s="77"/>
    </row>
    <row r="4558" spans="1:11" x14ac:dyDescent="0.2">
      <c r="A4558" s="14"/>
      <c r="B4558" s="14"/>
      <c r="C4558" s="14"/>
      <c r="D4558" s="16"/>
      <c r="E4558" s="16"/>
      <c r="F4558" s="14"/>
      <c r="G4558" s="14"/>
      <c r="H4558" s="14"/>
      <c r="I4558" s="15"/>
      <c r="J4558" s="77"/>
    </row>
    <row r="4559" spans="1:11" x14ac:dyDescent="0.2">
      <c r="A4559" s="14"/>
      <c r="B4559" s="14"/>
      <c r="C4559" s="14"/>
      <c r="D4559" s="16"/>
      <c r="E4559" s="16"/>
      <c r="F4559" s="14"/>
      <c r="G4559" s="14"/>
      <c r="H4559" s="14"/>
      <c r="I4559" s="15"/>
      <c r="J4559" s="77"/>
    </row>
    <row r="4560" spans="1:11"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sheetData>
  <sheetProtection algorithmName="SHA-512" hashValue="awtQpGliHcEsd/ZlPoDkIFdpfYycf5fZaKOc61JelF4yZ0XD+pPFwcHzsGHExIWC873gLP6PPYj3Di6mQOB/4w==" saltValue="mLwkc9dL5a1MvGXF8uVY1A==" spinCount="100000" sheet="1" objects="1" scenarios="1"/>
  <dataConsolidate/>
  <mergeCells count="5">
    <mergeCell ref="A100:H100"/>
    <mergeCell ref="I101:J101"/>
    <mergeCell ref="I100:J100"/>
    <mergeCell ref="A101:H101"/>
    <mergeCell ref="A105:J105"/>
  </mergeCells>
  <conditionalFormatting sqref="A107:J5070">
    <cfRule type="expression" dxfId="73" priority="1" stopIfTrue="1">
      <formula>$A107&lt;&gt;""</formula>
    </cfRule>
  </conditionalFormatting>
  <conditionalFormatting sqref="B542:E547">
    <cfRule type="expression" dxfId="72" priority="244" stopIfTrue="1">
      <formula>$A542&lt;&gt;""</formula>
    </cfRule>
  </conditionalFormatting>
  <conditionalFormatting sqref="B554:E558">
    <cfRule type="expression" dxfId="71" priority="279" stopIfTrue="1">
      <formula>$A554&lt;&gt;""</formula>
    </cfRule>
  </conditionalFormatting>
  <conditionalFormatting sqref="B759:E759">
    <cfRule type="expression" dxfId="70" priority="171" stopIfTrue="1">
      <formula>$A759&lt;&gt;""</formula>
    </cfRule>
  </conditionalFormatting>
  <conditionalFormatting sqref="B761:E761 H761:I761 B762:I763 B764:E769 H764:I769">
    <cfRule type="expression" dxfId="69" priority="131" stopIfTrue="1">
      <formula>$A761&lt;&gt;""</formula>
    </cfRule>
  </conditionalFormatting>
  <conditionalFormatting sqref="B771:E771 H771:I771">
    <cfRule type="expression" dxfId="68" priority="122" stopIfTrue="1">
      <formula>$A771&lt;&gt;""</formula>
    </cfRule>
  </conditionalFormatting>
  <conditionalFormatting sqref="B889:E889">
    <cfRule type="expression" dxfId="67" priority="194" stopIfTrue="1">
      <formula>$A889&lt;&gt;""</formula>
    </cfRule>
  </conditionalFormatting>
  <conditionalFormatting sqref="B1180:E1180">
    <cfRule type="expression" dxfId="66" priority="240" stopIfTrue="1">
      <formula>$A1180&lt;&gt;""</formula>
    </cfRule>
  </conditionalFormatting>
  <conditionalFormatting sqref="B1184:E1184">
    <cfRule type="expression" dxfId="65" priority="296" stopIfTrue="1">
      <formula>$A1184&lt;&gt;""</formula>
    </cfRule>
  </conditionalFormatting>
  <conditionalFormatting sqref="B1201:E1206">
    <cfRule type="expression" dxfId="64" priority="286" stopIfTrue="1">
      <formula>$A1201&lt;&gt;""</formula>
    </cfRule>
  </conditionalFormatting>
  <conditionalFormatting sqref="B1208:E1218">
    <cfRule type="expression" dxfId="63" priority="154" stopIfTrue="1">
      <formula>$A1208&lt;&gt;""</formula>
    </cfRule>
  </conditionalFormatting>
  <conditionalFormatting sqref="B1222:E1222">
    <cfRule type="expression" dxfId="62" priority="180" stopIfTrue="1">
      <formula>$A1222&lt;&gt;""</formula>
    </cfRule>
  </conditionalFormatting>
  <conditionalFormatting sqref="B1323:E1330 I1323:J1340">
    <cfRule type="expression" dxfId="61" priority="230" stopIfTrue="1">
      <formula>$A1323&lt;&gt;""</formula>
    </cfRule>
  </conditionalFormatting>
  <conditionalFormatting sqref="B1363:E1371">
    <cfRule type="expression" dxfId="60" priority="265" stopIfTrue="1">
      <formula>$A1363&lt;&gt;""</formula>
    </cfRule>
  </conditionalFormatting>
  <conditionalFormatting sqref="B1373:E1396">
    <cfRule type="expression" dxfId="59" priority="144" stopIfTrue="1">
      <formula>$A1373&lt;&gt;""</formula>
    </cfRule>
  </conditionalFormatting>
  <conditionalFormatting sqref="B1430:E1433">
    <cfRule type="expression" dxfId="58" priority="161" stopIfTrue="1">
      <formula>$A1430&lt;&gt;""</formula>
    </cfRule>
  </conditionalFormatting>
  <conditionalFormatting sqref="B1435:E1437">
    <cfRule type="expression" dxfId="57" priority="366" stopIfTrue="1">
      <formula>$A1435&lt;&gt;""</formula>
    </cfRule>
  </conditionalFormatting>
  <conditionalFormatting sqref="B1439:E1449">
    <cfRule type="expression" dxfId="56" priority="185" stopIfTrue="1">
      <formula>$A1439&lt;&gt;""</formula>
    </cfRule>
  </conditionalFormatting>
  <conditionalFormatting sqref="B1463:E1474">
    <cfRule type="expression" dxfId="55" priority="223" stopIfTrue="1">
      <formula>$A1463&lt;&gt;""</formula>
    </cfRule>
  </conditionalFormatting>
  <conditionalFormatting sqref="B1482:E1520">
    <cfRule type="expression" dxfId="54" priority="260" stopIfTrue="1">
      <formula>$A1482&lt;&gt;""</formula>
    </cfRule>
  </conditionalFormatting>
  <conditionalFormatting sqref="B1523:E1528">
    <cfRule type="expression" dxfId="53" priority="330" stopIfTrue="1">
      <formula>$A1523&lt;&gt;""</formula>
    </cfRule>
  </conditionalFormatting>
  <conditionalFormatting sqref="B559:G559">
    <cfRule type="expression" dxfId="52" priority="280" stopIfTrue="1">
      <formula>$A559&lt;&gt;""</formula>
    </cfRule>
  </conditionalFormatting>
  <conditionalFormatting sqref="B222:H222">
    <cfRule type="expression" dxfId="51" priority="105" stopIfTrue="1">
      <formula>$A222&lt;&gt;""</formula>
    </cfRule>
  </conditionalFormatting>
  <conditionalFormatting sqref="B548:H553">
    <cfRule type="expression" dxfId="50" priority="300" stopIfTrue="1">
      <formula>$A548&lt;&gt;""</formula>
    </cfRule>
  </conditionalFormatting>
  <conditionalFormatting sqref="B560:H566">
    <cfRule type="expression" dxfId="49" priority="256" stopIfTrue="1">
      <formula>$A560&lt;&gt;""</formula>
    </cfRule>
  </conditionalFormatting>
  <conditionalFormatting sqref="B1137:H1152">
    <cfRule type="expression" dxfId="48" priority="326" stopIfTrue="1">
      <formula>$A1137&lt;&gt;""</formula>
    </cfRule>
  </conditionalFormatting>
  <conditionalFormatting sqref="B1342:H1344 B1345:E1358 H1345:H1358">
    <cfRule type="expression" dxfId="47" priority="255" stopIfTrue="1">
      <formula>$A1342&lt;&gt;""</formula>
    </cfRule>
  </conditionalFormatting>
  <conditionalFormatting sqref="B1360:H1362">
    <cfRule type="expression" dxfId="46" priority="150" stopIfTrue="1">
      <formula>$A1360&lt;&gt;""</formula>
    </cfRule>
  </conditionalFormatting>
  <conditionalFormatting sqref="B1434:H1434">
    <cfRule type="expression" dxfId="45" priority="396" stopIfTrue="1">
      <formula>$A1434&lt;&gt;""</formula>
    </cfRule>
  </conditionalFormatting>
  <conditionalFormatting sqref="B1450:H1455">
    <cfRule type="expression" dxfId="44" priority="124" stopIfTrue="1">
      <formula>$A1450&lt;&gt;""</formula>
    </cfRule>
  </conditionalFormatting>
  <conditionalFormatting sqref="B1480:H1481">
    <cfRule type="expression" dxfId="43" priority="303" stopIfTrue="1">
      <formula>$A1480&lt;&gt;""</formula>
    </cfRule>
  </conditionalFormatting>
  <conditionalFormatting sqref="B540:I541 J540:J569 J715:J773 B770:I770 B772:I773 B881:E881 H881:J881 H889:J889 B896:E896 H896:J896 I1125:J1152 B1181:H1181 I1181:J1196 H1184:H1196 B1185:G1196 I1201:J1206 F1323:H1323 B1331:H1340 J1341:J1358 B1372:H1372 B1397:H1429 I1434:J1437 J1438:J1455 F1483:H1517 F1518:J1520 B1521:H1522">
    <cfRule type="expression" dxfId="42" priority="397" stopIfTrue="1">
      <formula>$A540&lt;&gt;""</formula>
    </cfRule>
  </conditionalFormatting>
  <conditionalFormatting sqref="B567:I569">
    <cfRule type="expression" dxfId="41" priority="202" stopIfTrue="1">
      <formula>$A567&lt;&gt;""</formula>
    </cfRule>
  </conditionalFormatting>
  <conditionalFormatting sqref="B715:I758">
    <cfRule type="expression" dxfId="40" priority="363" stopIfTrue="1">
      <formula>$A715&lt;&gt;""</formula>
    </cfRule>
  </conditionalFormatting>
  <conditionalFormatting sqref="B760:I760">
    <cfRule type="expression" dxfId="39" priority="129" stopIfTrue="1">
      <formula>$A760&lt;&gt;""</formula>
    </cfRule>
  </conditionalFormatting>
  <conditionalFormatting sqref="B1207:I1207">
    <cfRule type="expression" dxfId="38" priority="254" stopIfTrue="1">
      <formula>$A1207&lt;&gt;""</formula>
    </cfRule>
  </conditionalFormatting>
  <conditionalFormatting sqref="B1219:I1221">
    <cfRule type="expression" dxfId="37" priority="123" stopIfTrue="1">
      <formula>$A1219&lt;&gt;""</formula>
    </cfRule>
  </conditionalFormatting>
  <conditionalFormatting sqref="B1223:I1227">
    <cfRule type="expression" dxfId="36" priority="125" stopIfTrue="1">
      <formula>$A1223&lt;&gt;""</formula>
    </cfRule>
  </conditionalFormatting>
  <conditionalFormatting sqref="B1341:I1341 I1342:I1358">
    <cfRule type="expression" dxfId="35" priority="258" stopIfTrue="1">
      <formula>$A1341&lt;&gt;""</formula>
    </cfRule>
  </conditionalFormatting>
  <conditionalFormatting sqref="B1438:I1438">
    <cfRule type="expression" dxfId="34" priority="253" stopIfTrue="1">
      <formula>$A1438&lt;&gt;""</formula>
    </cfRule>
  </conditionalFormatting>
  <conditionalFormatting sqref="B430:J490">
    <cfRule type="expression" dxfId="33" priority="368" stopIfTrue="1">
      <formula>$A430&lt;&gt;""</formula>
    </cfRule>
  </conditionalFormatting>
  <conditionalFormatting sqref="B527:J528">
    <cfRule type="expression" dxfId="32" priority="329" stopIfTrue="1">
      <formula>$A527&lt;&gt;""</formula>
    </cfRule>
  </conditionalFormatting>
  <conditionalFormatting sqref="B669:J695">
    <cfRule type="expression" dxfId="31" priority="109" stopIfTrue="1">
      <formula>$A669&lt;&gt;""</formula>
    </cfRule>
  </conditionalFormatting>
  <conditionalFormatting sqref="B1123:J1124">
    <cfRule type="expression" dxfId="30" priority="324" stopIfTrue="1">
      <formula>$A1123&lt;&gt;""</formula>
    </cfRule>
  </conditionalFormatting>
  <conditionalFormatting sqref="B1197:J1200">
    <cfRule type="expression" dxfId="29" priority="114" stopIfTrue="1">
      <formula>$A1197&lt;&gt;""</formula>
    </cfRule>
  </conditionalFormatting>
  <conditionalFormatting sqref="B1228:J1322">
    <cfRule type="expression" dxfId="28" priority="140" stopIfTrue="1">
      <formula>$A1228&lt;&gt;""</formula>
    </cfRule>
  </conditionalFormatting>
  <conditionalFormatting sqref="B1476:J1476">
    <cfRule type="expression" dxfId="27" priority="305" stopIfTrue="1">
      <formula>$A1476&lt;&gt;""</formula>
    </cfRule>
  </conditionalFormatting>
  <conditionalFormatting sqref="B1531:J4444">
    <cfRule type="expression" dxfId="26" priority="149" stopIfTrue="1">
      <formula>$A1531&lt;&gt;""</formula>
    </cfRule>
  </conditionalFormatting>
  <conditionalFormatting sqref="F542:H543">
    <cfRule type="expression" dxfId="25" priority="246" stopIfTrue="1">
      <formula>$A542&lt;&gt;""</formula>
    </cfRule>
  </conditionalFormatting>
  <conditionalFormatting sqref="F546:H547">
    <cfRule type="expression" dxfId="24" priority="336" stopIfTrue="1">
      <formula>$A546&lt;&gt;""</formula>
    </cfRule>
  </conditionalFormatting>
  <conditionalFormatting sqref="F554:H556 H557:H559">
    <cfRule type="expression" dxfId="23" priority="278" stopIfTrue="1">
      <formula>$A554&lt;&gt;""</formula>
    </cfRule>
  </conditionalFormatting>
  <conditionalFormatting sqref="F1201:H1201">
    <cfRule type="expression" dxfId="22" priority="387" stopIfTrue="1">
      <formula>$A1201&lt;&gt;""</formula>
    </cfRule>
  </conditionalFormatting>
  <conditionalFormatting sqref="F1325:H1330">
    <cfRule type="expression" dxfId="21" priority="229" stopIfTrue="1">
      <formula>$A1325&lt;&gt;""</formula>
    </cfRule>
  </conditionalFormatting>
  <conditionalFormatting sqref="H544:H545">
    <cfRule type="expression" dxfId="20" priority="250" stopIfTrue="1">
      <formula>$A544&lt;&gt;""</formula>
    </cfRule>
  </conditionalFormatting>
  <conditionalFormatting sqref="H1202:H1206">
    <cfRule type="expression" dxfId="19" priority="288" stopIfTrue="1">
      <formula>$A1202&lt;&gt;""</formula>
    </cfRule>
  </conditionalFormatting>
  <conditionalFormatting sqref="H1324">
    <cfRule type="expression" dxfId="18" priority="299" stopIfTrue="1">
      <formula>$A1324&lt;&gt;""</formula>
    </cfRule>
  </conditionalFormatting>
  <conditionalFormatting sqref="H1363:H1371">
    <cfRule type="expression" dxfId="17" priority="267" stopIfTrue="1">
      <formula>$A1363&lt;&gt;""</formula>
    </cfRule>
  </conditionalFormatting>
  <conditionalFormatting sqref="H1373:H1396">
    <cfRule type="expression" dxfId="16" priority="146" stopIfTrue="1">
      <formula>$A1373&lt;&gt;""</formula>
    </cfRule>
  </conditionalFormatting>
  <conditionalFormatting sqref="H1435:H1437">
    <cfRule type="expression" dxfId="15" priority="365" stopIfTrue="1">
      <formula>$A1435&lt;&gt;""</formula>
    </cfRule>
  </conditionalFormatting>
  <conditionalFormatting sqref="H1439:H1449">
    <cfRule type="expression" dxfId="14" priority="126" stopIfTrue="1">
      <formula>$A1439&lt;&gt;""</formula>
    </cfRule>
  </conditionalFormatting>
  <conditionalFormatting sqref="H1482">
    <cfRule type="expression" dxfId="13" priority="262" stopIfTrue="1">
      <formula>$A1482&lt;&gt;""</formula>
    </cfRule>
  </conditionalFormatting>
  <conditionalFormatting sqref="H1523:H1528">
    <cfRule type="expression" dxfId="12" priority="332" stopIfTrue="1">
      <formula>$A1523&lt;&gt;""</formula>
    </cfRule>
  </conditionalFormatting>
  <conditionalFormatting sqref="H759:I759">
    <cfRule type="expression" dxfId="11" priority="173" stopIfTrue="1">
      <formula>$A759&lt;&gt;""</formula>
    </cfRule>
  </conditionalFormatting>
  <conditionalFormatting sqref="H1208:I1218">
    <cfRule type="expression" dxfId="10" priority="157" stopIfTrue="1">
      <formula>$A1208&lt;&gt;""</formula>
    </cfRule>
  </conditionalFormatting>
  <conditionalFormatting sqref="H1222:I1222">
    <cfRule type="expression" dxfId="9" priority="183" stopIfTrue="1">
      <formula>$A1222&lt;&gt;""</formula>
    </cfRule>
  </conditionalFormatting>
  <conditionalFormatting sqref="H1180:J1180">
    <cfRule type="expression" dxfId="8" priority="239" stopIfTrue="1">
      <formula>$A1180&lt;&gt;""</formula>
    </cfRule>
  </conditionalFormatting>
  <conditionalFormatting sqref="H1430:J1433">
    <cfRule type="expression" dxfId="7" priority="162" stopIfTrue="1">
      <formula>$A1430&lt;&gt;""</formula>
    </cfRule>
  </conditionalFormatting>
  <conditionalFormatting sqref="H1463:J1474">
    <cfRule type="expression" dxfId="6" priority="121" stopIfTrue="1">
      <formula>$A1463&lt;&gt;""</formula>
    </cfRule>
  </conditionalFormatting>
  <conditionalFormatting sqref="I542:I566">
    <cfRule type="expression" dxfId="5" priority="247" stopIfTrue="1">
      <formula>$A542&lt;&gt;""</formula>
    </cfRule>
  </conditionalFormatting>
  <conditionalFormatting sqref="I1439:I1455">
    <cfRule type="expression" dxfId="4" priority="189" stopIfTrue="1">
      <formula>$A1439&lt;&gt;""</formula>
    </cfRule>
  </conditionalFormatting>
  <conditionalFormatting sqref="I1360:J1429">
    <cfRule type="expression" dxfId="3" priority="269" stopIfTrue="1">
      <formula>$A1360&lt;&gt;""</formula>
    </cfRule>
  </conditionalFormatting>
  <conditionalFormatting sqref="I1480:J1517">
    <cfRule type="expression" dxfId="2" priority="264" stopIfTrue="1">
      <formula>$A1480&lt;&gt;""</formula>
    </cfRule>
  </conditionalFormatting>
  <conditionalFormatting sqref="I1521:J1528">
    <cfRule type="expression" dxfId="1" priority="362" stopIfTrue="1">
      <formula>$A1521&lt;&gt;""</formula>
    </cfRule>
  </conditionalFormatting>
  <conditionalFormatting sqref="J1207:J1227">
    <cfRule type="expression" dxfId="0" priority="389" stopIfTrue="1">
      <formula>$A1207&lt;&gt;""</formula>
    </cfRule>
  </conditionalFormatting>
  <dataValidations count="5">
    <dataValidation type="date" allowBlank="1" showInputMessage="1" showErrorMessage="1" sqref="D102:E102 D5071:E65606 D106:E106" xr:uid="{F5059AEA-A0D8-4B20-9D3C-8B76D9C427E6}">
      <formula1>42370</formula1>
      <formula2>42735</formula2>
    </dataValidation>
    <dataValidation allowBlank="1" sqref="G111 G117:G118 G150:G152 G134 G141:G142 G146:G147 G158:G221 G270 G253 G295 G297 G299 G301 G303 G339 G351 G283 G355 G357 G359 G363:G365 G375 G107:G108 G417:G418 G422 G377:G378 G424:G5070 G367:G370" xr:uid="{B36265DD-F5DD-4F0A-AD93-4A0388363C0B}"/>
    <dataValidation type="list" allowBlank="1" sqref="F107:F5070" xr:uid="{255B499D-B3E6-47A9-A857-DBFE56F071D9}">
      <formula1>$F$96:$F$99</formula1>
    </dataValidation>
    <dataValidation type="list" allowBlank="1" showInputMessage="1" showErrorMessage="1" sqref="A107:A5070" xr:uid="{540C0DA9-E9CD-4805-B659-E67C1C32B21C}">
      <formula1>OFFSET($A$1,0,0,$B$3,1)</formula1>
    </dataValidation>
    <dataValidation type="list" allowBlank="1" showInputMessage="1" showErrorMessage="1" errorTitle="Chyba !" error="zadajte (vyberte zo zoznamu) platný analytický kód podľa nápovedy k bunke I104" sqref="J107:J1007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2" t="str">
        <f>Spolu!C3&amp;", "&amp;Spolu!C6</f>
        <v>Slovenská plavecká federácia, Za kasárňou 315/1, Bratislava, 831 03</v>
      </c>
      <c r="B1" s="372"/>
      <c r="C1" s="372"/>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73" t="s">
        <v>1260</v>
      </c>
      <c r="F3" s="374"/>
      <c r="N3" s="137" t="str">
        <f t="shared" si="0"/>
        <v>c - príspevok Slovenskému paralympijskému výboru</v>
      </c>
      <c r="O3" s="137" t="s">
        <v>343</v>
      </c>
      <c r="P3" s="137" t="s">
        <v>344</v>
      </c>
    </row>
    <row r="4" spans="1:16" ht="45.75" customHeight="1" x14ac:dyDescent="0.25">
      <c r="E4" s="374"/>
      <c r="F4" s="374"/>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5" t="s">
        <v>1272</v>
      </c>
      <c r="B12" s="375"/>
      <c r="C12" s="375"/>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1274</v>
      </c>
    </row>
    <row r="15" spans="1:16" ht="32.1" customHeight="1" thickBot="1" x14ac:dyDescent="0.3">
      <c r="A15" s="139" t="s">
        <v>1275</v>
      </c>
      <c r="B15" s="377" t="s">
        <v>1276</v>
      </c>
      <c r="C15" s="378"/>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36068764</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71" t="s">
        <v>1286</v>
      </c>
      <c r="C22" s="371"/>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2025-09-05T06:40:45Z</cp:lastPrinted>
  <dcterms:created xsi:type="dcterms:W3CDTF">2017-02-20T06:20:12Z</dcterms:created>
  <dcterms:modified xsi:type="dcterms:W3CDTF">2025-10-24T07:22:21Z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