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ento_zošit" defaultThemeVersion="124226"/>
  <mc:AlternateContent xmlns:mc="http://schemas.openxmlformats.org/markup-compatibility/2006">
    <mc:Choice Requires="x15">
      <x15ac:absPath xmlns:x15ac="http://schemas.microsoft.com/office/spreadsheetml/2010/11/ac" url="C:\Users\ekonomika01\OneDrive - Slovenská plavecká federácia\Dokumenty\SPF\ROZPOČET\2025 minedu zverejnenie\"/>
    </mc:Choice>
  </mc:AlternateContent>
  <xr:revisionPtr revIDLastSave="0" documentId="13_ncr:1_{829999B1-DBC0-47B1-8CB9-4ECF81F0797D}" xr6:coauthVersionLast="47" xr6:coauthVersionMax="47" xr10:uidLastSave="{00000000-0000-0000-0000-000000000000}"/>
  <bookViews>
    <workbookView xWindow="-108" yWindow="-108" windowWidth="23256" windowHeight="12456"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5" i="1" l="1"/>
  <c r="J95" i="1"/>
  <c r="L22" i="1"/>
  <c r="M22" i="1"/>
  <c r="N22" i="1"/>
  <c r="L23" i="1"/>
  <c r="M23" i="1"/>
  <c r="N23" i="1"/>
  <c r="L24" i="1"/>
  <c r="M24" i="1"/>
  <c r="N24" i="1"/>
  <c r="L25" i="1"/>
  <c r="M25" i="1"/>
  <c r="N25" i="1"/>
  <c r="L26" i="1"/>
  <c r="M26" i="1"/>
  <c r="N26" i="1"/>
  <c r="L27" i="1"/>
  <c r="M27" i="1"/>
  <c r="N27" i="1"/>
  <c r="L28" i="1"/>
  <c r="M28" i="1"/>
  <c r="N28" i="1"/>
  <c r="L29" i="1"/>
  <c r="M29" i="1"/>
  <c r="N29" i="1"/>
  <c r="L30" i="1"/>
  <c r="M30" i="1"/>
  <c r="L31" i="1"/>
  <c r="M31" i="1"/>
  <c r="L32" i="1"/>
  <c r="M32" i="1"/>
  <c r="N32" i="1"/>
  <c r="L33" i="1"/>
  <c r="M33" i="1"/>
  <c r="L34" i="1"/>
  <c r="M34" i="1"/>
  <c r="N34" i="1"/>
  <c r="L35" i="1"/>
  <c r="M35" i="1"/>
  <c r="L36" i="1"/>
  <c r="M36" i="1"/>
  <c r="N36" i="1"/>
  <c r="L37" i="1"/>
  <c r="M37" i="1"/>
  <c r="N37" i="1"/>
  <c r="L38" i="1"/>
  <c r="M38" i="1"/>
  <c r="N38" i="1"/>
  <c r="L39" i="1"/>
  <c r="M39" i="1"/>
  <c r="L40" i="1"/>
  <c r="M40" i="1"/>
  <c r="N40" i="1"/>
  <c r="L41" i="1"/>
  <c r="M41" i="1"/>
  <c r="L42" i="1"/>
  <c r="M42" i="1"/>
  <c r="N42" i="1"/>
  <c r="L43" i="1"/>
  <c r="M43" i="1"/>
  <c r="L44" i="1"/>
  <c r="M44" i="1"/>
  <c r="N44" i="1"/>
  <c r="L45" i="1"/>
  <c r="M45" i="1"/>
  <c r="N45" i="1"/>
  <c r="L46" i="1"/>
  <c r="M46" i="1"/>
  <c r="N46" i="1"/>
  <c r="L47" i="1"/>
  <c r="M47" i="1"/>
  <c r="L48" i="1"/>
  <c r="M48" i="1"/>
  <c r="N48" i="1"/>
  <c r="L49" i="1"/>
  <c r="M49" i="1"/>
  <c r="N49" i="1"/>
  <c r="L50" i="1"/>
  <c r="M50" i="1"/>
  <c r="N50" i="1"/>
  <c r="L51" i="1"/>
  <c r="M51" i="1"/>
  <c r="L52" i="1"/>
  <c r="M52" i="1"/>
  <c r="N52" i="1"/>
  <c r="L53" i="1"/>
  <c r="M53" i="1"/>
  <c r="L54" i="1"/>
  <c r="M54" i="1"/>
  <c r="N54" i="1"/>
  <c r="L55" i="1"/>
  <c r="M55" i="1"/>
  <c r="L56" i="1"/>
  <c r="M56" i="1"/>
  <c r="N56" i="1"/>
  <c r="L57" i="1"/>
  <c r="M57" i="1"/>
  <c r="N57" i="1"/>
  <c r="L58" i="1"/>
  <c r="M58" i="1"/>
  <c r="N58" i="1"/>
  <c r="L59" i="1"/>
  <c r="M59" i="1"/>
  <c r="L60" i="1"/>
  <c r="M60" i="1"/>
  <c r="N60" i="1"/>
  <c r="L61" i="1"/>
  <c r="M61" i="1"/>
  <c r="N61" i="1"/>
  <c r="L62" i="1"/>
  <c r="M62" i="1"/>
  <c r="N62" i="1"/>
  <c r="L63" i="1"/>
  <c r="M63" i="1"/>
  <c r="L64" i="1"/>
  <c r="M64" i="1"/>
  <c r="N64" i="1"/>
  <c r="L65" i="1"/>
  <c r="M65" i="1"/>
  <c r="L66" i="1"/>
  <c r="M66" i="1"/>
  <c r="N66" i="1"/>
  <c r="L67" i="1"/>
  <c r="M67" i="1"/>
  <c r="L68" i="1"/>
  <c r="M68" i="1"/>
  <c r="N68" i="1"/>
  <c r="L69" i="1"/>
  <c r="M69" i="1"/>
  <c r="N69" i="1"/>
  <c r="L70" i="1"/>
  <c r="M70" i="1"/>
  <c r="N70" i="1"/>
  <c r="L71" i="1"/>
  <c r="M71" i="1"/>
  <c r="L72" i="1"/>
  <c r="M72" i="1"/>
  <c r="N72" i="1"/>
  <c r="L73" i="1"/>
  <c r="M73" i="1"/>
  <c r="N73" i="1"/>
  <c r="L74" i="1"/>
  <c r="M74" i="1"/>
  <c r="N74" i="1"/>
  <c r="L75" i="1"/>
  <c r="M75" i="1"/>
  <c r="L76" i="1"/>
  <c r="M76" i="1"/>
  <c r="N76" i="1"/>
  <c r="L77" i="1"/>
  <c r="M77" i="1"/>
  <c r="L78" i="1"/>
  <c r="M78" i="1"/>
  <c r="N78" i="1"/>
  <c r="L79" i="1"/>
  <c r="M79" i="1"/>
  <c r="L80" i="1"/>
  <c r="M80" i="1"/>
  <c r="N80" i="1"/>
  <c r="L81" i="1"/>
  <c r="M81" i="1"/>
  <c r="N81" i="1"/>
  <c r="L82" i="1"/>
  <c r="M82" i="1"/>
  <c r="N82" i="1"/>
  <c r="L83" i="1"/>
  <c r="M83" i="1"/>
  <c r="L84" i="1"/>
  <c r="M84" i="1"/>
  <c r="N84" i="1"/>
  <c r="L85" i="1"/>
  <c r="M85" i="1"/>
  <c r="N85" i="1"/>
  <c r="L86" i="1"/>
  <c r="M86" i="1"/>
  <c r="N86" i="1"/>
  <c r="L87" i="1"/>
  <c r="M87" i="1"/>
  <c r="L88" i="1"/>
  <c r="M88" i="1"/>
  <c r="N88" i="1"/>
  <c r="L89" i="1"/>
  <c r="M89" i="1"/>
  <c r="L90" i="1"/>
  <c r="M90" i="1"/>
  <c r="N90" i="1"/>
  <c r="L91" i="1"/>
  <c r="M91" i="1"/>
  <c r="L92" i="1"/>
  <c r="M92" i="1"/>
  <c r="N92" i="1"/>
  <c r="L93" i="1"/>
  <c r="M93" i="1"/>
  <c r="N93" i="1"/>
  <c r="L94" i="1"/>
  <c r="M94" i="1"/>
  <c r="N94" i="1"/>
  <c r="L95" i="1"/>
  <c r="M95" i="1"/>
  <c r="N95" i="1"/>
  <c r="L96" i="1"/>
  <c r="M96" i="1"/>
  <c r="N96" i="1"/>
  <c r="L97" i="1"/>
  <c r="M97" i="1"/>
  <c r="N97" i="1"/>
  <c r="L98" i="1"/>
  <c r="M98" i="1"/>
  <c r="N98" i="1"/>
  <c r="L99" i="1"/>
  <c r="M99" i="1"/>
  <c r="N99" i="1"/>
  <c r="L100" i="1"/>
  <c r="M100" i="1"/>
  <c r="N100" i="1"/>
  <c r="L101" i="1"/>
  <c r="M101" i="1"/>
  <c r="N101" i="1"/>
  <c r="L102" i="1"/>
  <c r="M102" i="1"/>
  <c r="N102" i="1"/>
  <c r="L103" i="1"/>
  <c r="M103" i="1"/>
  <c r="N103" i="1"/>
  <c r="L104" i="1"/>
  <c r="M104" i="1"/>
  <c r="N104" i="1"/>
  <c r="L105" i="1"/>
  <c r="M105" i="1"/>
  <c r="N105" i="1"/>
  <c r="L106" i="1"/>
  <c r="M106" i="1"/>
  <c r="N106" i="1"/>
  <c r="L107" i="1"/>
  <c r="M107" i="1"/>
  <c r="N107" i="1"/>
  <c r="L108" i="1"/>
  <c r="M108" i="1"/>
  <c r="N108" i="1"/>
  <c r="L109" i="1"/>
  <c r="M109" i="1"/>
  <c r="N109" i="1"/>
  <c r="L110" i="1"/>
  <c r="M110" i="1"/>
  <c r="N110" i="1"/>
  <c r="L111" i="1"/>
  <c r="M111" i="1"/>
  <c r="N111" i="1"/>
  <c r="L112" i="1"/>
  <c r="M112" i="1"/>
  <c r="N112" i="1"/>
  <c r="L113" i="1"/>
  <c r="M113" i="1"/>
  <c r="N113" i="1"/>
  <c r="L114" i="1"/>
  <c r="M114" i="1"/>
  <c r="N114" i="1"/>
  <c r="L115" i="1"/>
  <c r="M115" i="1"/>
  <c r="N115" i="1"/>
  <c r="L116" i="1"/>
  <c r="M116" i="1"/>
  <c r="N116" i="1"/>
  <c r="L117" i="1"/>
  <c r="M117" i="1"/>
  <c r="N117" i="1"/>
  <c r="L118" i="1"/>
  <c r="M118" i="1"/>
  <c r="N118" i="1"/>
  <c r="L119" i="1"/>
  <c r="M119" i="1"/>
  <c r="N119" i="1"/>
  <c r="L120" i="1"/>
  <c r="M120" i="1"/>
  <c r="N120" i="1"/>
  <c r="L121" i="1"/>
  <c r="M121" i="1"/>
  <c r="N121" i="1"/>
  <c r="L122" i="1"/>
  <c r="M122" i="1"/>
  <c r="N122" i="1"/>
  <c r="L123" i="1"/>
  <c r="M123" i="1"/>
  <c r="N123" i="1"/>
  <c r="L124" i="1"/>
  <c r="M124" i="1"/>
  <c r="N124" i="1"/>
  <c r="L125" i="1"/>
  <c r="M125" i="1"/>
  <c r="N125" i="1"/>
  <c r="L126" i="1"/>
  <c r="M126" i="1"/>
  <c r="N126" i="1"/>
  <c r="L127" i="1"/>
  <c r="M127" i="1"/>
  <c r="N127" i="1"/>
  <c r="L128" i="1"/>
  <c r="M128" i="1"/>
  <c r="N128" i="1"/>
  <c r="L129" i="1"/>
  <c r="M129" i="1"/>
  <c r="N129" i="1"/>
  <c r="L130" i="1"/>
  <c r="M130" i="1"/>
  <c r="N130" i="1"/>
  <c r="L131" i="1"/>
  <c r="M131" i="1"/>
  <c r="N131" i="1"/>
  <c r="L132" i="1"/>
  <c r="M132" i="1"/>
  <c r="N132" i="1"/>
  <c r="L133" i="1"/>
  <c r="M133" i="1"/>
  <c r="N133" i="1"/>
  <c r="L134" i="1"/>
  <c r="M134" i="1"/>
  <c r="N134" i="1"/>
  <c r="L135" i="1"/>
  <c r="M135" i="1"/>
  <c r="N135" i="1"/>
  <c r="L136" i="1"/>
  <c r="M136" i="1"/>
  <c r="N136" i="1"/>
  <c r="L137" i="1"/>
  <c r="M137" i="1"/>
  <c r="N137" i="1"/>
  <c r="L138" i="1"/>
  <c r="M138" i="1"/>
  <c r="N138" i="1"/>
  <c r="L139" i="1"/>
  <c r="M139" i="1"/>
  <c r="N139" i="1"/>
  <c r="L140" i="1"/>
  <c r="M140" i="1"/>
  <c r="N140" i="1"/>
  <c r="L141" i="1"/>
  <c r="M141" i="1"/>
  <c r="N141" i="1"/>
  <c r="L142" i="1"/>
  <c r="M142" i="1"/>
  <c r="N142" i="1"/>
  <c r="L143" i="1"/>
  <c r="M143" i="1"/>
  <c r="N143" i="1"/>
  <c r="L144" i="1"/>
  <c r="M144" i="1"/>
  <c r="N144" i="1"/>
  <c r="L145" i="1"/>
  <c r="M145" i="1"/>
  <c r="N145" i="1"/>
  <c r="L146" i="1"/>
  <c r="M146" i="1"/>
  <c r="N146" i="1"/>
  <c r="L147" i="1"/>
  <c r="M147" i="1"/>
  <c r="N147" i="1"/>
  <c r="L148" i="1"/>
  <c r="M148" i="1"/>
  <c r="N148" i="1"/>
  <c r="L149" i="1"/>
  <c r="M149" i="1"/>
  <c r="N149" i="1"/>
  <c r="L150" i="1"/>
  <c r="M150" i="1"/>
  <c r="N150" i="1"/>
  <c r="L151" i="1"/>
  <c r="M151" i="1"/>
  <c r="N151" i="1"/>
  <c r="L152" i="1"/>
  <c r="M152" i="1"/>
  <c r="N152" i="1"/>
  <c r="L153" i="1"/>
  <c r="M153" i="1"/>
  <c r="N153" i="1"/>
  <c r="L154" i="1"/>
  <c r="M154" i="1"/>
  <c r="N154" i="1"/>
  <c r="L155" i="1"/>
  <c r="M155" i="1"/>
  <c r="N155" i="1"/>
  <c r="L156" i="1"/>
  <c r="M156" i="1"/>
  <c r="N156" i="1"/>
  <c r="L157" i="1"/>
  <c r="M157" i="1"/>
  <c r="N157" i="1"/>
  <c r="L158" i="1"/>
  <c r="M158" i="1"/>
  <c r="N158" i="1"/>
  <c r="L159" i="1"/>
  <c r="M159" i="1"/>
  <c r="N159" i="1"/>
  <c r="L160" i="1"/>
  <c r="M160" i="1"/>
  <c r="N160" i="1"/>
  <c r="L161" i="1"/>
  <c r="M161" i="1"/>
  <c r="N161" i="1"/>
  <c r="L162" i="1"/>
  <c r="M162" i="1"/>
  <c r="N162" i="1"/>
  <c r="L163" i="1"/>
  <c r="M163" i="1"/>
  <c r="N163" i="1"/>
  <c r="L164" i="1"/>
  <c r="M164" i="1"/>
  <c r="N164" i="1"/>
  <c r="L165" i="1"/>
  <c r="M165" i="1"/>
  <c r="N165" i="1"/>
  <c r="L166" i="1"/>
  <c r="M166" i="1"/>
  <c r="N166" i="1"/>
  <c r="L167" i="1"/>
  <c r="M167" i="1"/>
  <c r="N167" i="1"/>
  <c r="L168" i="1"/>
  <c r="M168" i="1"/>
  <c r="N168" i="1"/>
  <c r="L169" i="1"/>
  <c r="M169" i="1"/>
  <c r="N169" i="1"/>
  <c r="L170" i="1"/>
  <c r="M170" i="1"/>
  <c r="N170" i="1"/>
  <c r="L171" i="1"/>
  <c r="M171" i="1"/>
  <c r="N171" i="1"/>
  <c r="L172" i="1"/>
  <c r="M172" i="1"/>
  <c r="N172" i="1"/>
  <c r="L173" i="1"/>
  <c r="M173" i="1"/>
  <c r="N173" i="1"/>
  <c r="L174" i="1"/>
  <c r="M174" i="1"/>
  <c r="N174" i="1"/>
  <c r="L175" i="1"/>
  <c r="M175" i="1"/>
  <c r="N175" i="1"/>
  <c r="L176" i="1"/>
  <c r="M176" i="1"/>
  <c r="N176" i="1"/>
  <c r="L177" i="1"/>
  <c r="M177" i="1"/>
  <c r="N177" i="1"/>
  <c r="L178" i="1"/>
  <c r="M178" i="1"/>
  <c r="N178" i="1"/>
  <c r="L179" i="1"/>
  <c r="M179" i="1"/>
  <c r="N179" i="1"/>
  <c r="L180" i="1"/>
  <c r="M180" i="1"/>
  <c r="N180" i="1"/>
  <c r="L181" i="1"/>
  <c r="M181" i="1"/>
  <c r="N181" i="1"/>
  <c r="L182" i="1"/>
  <c r="M182" i="1"/>
  <c r="N182" i="1"/>
  <c r="L183" i="1"/>
  <c r="M183" i="1"/>
  <c r="N183" i="1"/>
  <c r="L184" i="1"/>
  <c r="M184" i="1"/>
  <c r="N184" i="1"/>
  <c r="L185" i="1"/>
  <c r="M185" i="1"/>
  <c r="N185" i="1"/>
  <c r="L186" i="1"/>
  <c r="M186" i="1"/>
  <c r="N186" i="1"/>
  <c r="L187" i="1"/>
  <c r="M187" i="1"/>
  <c r="N187" i="1"/>
  <c r="L188" i="1"/>
  <c r="M188" i="1"/>
  <c r="N188" i="1"/>
  <c r="L189" i="1"/>
  <c r="M189" i="1"/>
  <c r="N189" i="1"/>
  <c r="L190" i="1"/>
  <c r="M190" i="1"/>
  <c r="N190" i="1"/>
  <c r="L191" i="1"/>
  <c r="M191" i="1"/>
  <c r="N191" i="1"/>
  <c r="L192" i="1"/>
  <c r="M192" i="1"/>
  <c r="N192" i="1"/>
  <c r="L193" i="1"/>
  <c r="M193" i="1"/>
  <c r="N193" i="1"/>
  <c r="L194" i="1"/>
  <c r="M194" i="1"/>
  <c r="N194" i="1"/>
  <c r="L195" i="1"/>
  <c r="M195" i="1"/>
  <c r="N195" i="1"/>
  <c r="L196" i="1"/>
  <c r="M196" i="1"/>
  <c r="N196" i="1"/>
  <c r="L197" i="1"/>
  <c r="M197" i="1"/>
  <c r="N197" i="1"/>
  <c r="L198" i="1"/>
  <c r="M198" i="1"/>
  <c r="N198" i="1"/>
  <c r="L199" i="1"/>
  <c r="M199" i="1"/>
  <c r="N199" i="1"/>
  <c r="L200" i="1"/>
  <c r="M200" i="1"/>
  <c r="N200" i="1"/>
  <c r="L201" i="1"/>
  <c r="M201" i="1"/>
  <c r="N201" i="1"/>
  <c r="L202" i="1"/>
  <c r="M202" i="1"/>
  <c r="N202" i="1"/>
  <c r="L203" i="1"/>
  <c r="M203" i="1"/>
  <c r="N203" i="1"/>
  <c r="L204" i="1"/>
  <c r="M204" i="1"/>
  <c r="N204" i="1"/>
  <c r="L205" i="1"/>
  <c r="M205" i="1"/>
  <c r="N205" i="1"/>
  <c r="L206" i="1"/>
  <c r="M206" i="1"/>
  <c r="N206" i="1"/>
  <c r="L207" i="1"/>
  <c r="M207" i="1"/>
  <c r="N207" i="1"/>
  <c r="L208" i="1"/>
  <c r="M208" i="1"/>
  <c r="N208" i="1"/>
  <c r="I22" i="1"/>
  <c r="J22" i="1"/>
  <c r="I23" i="1"/>
  <c r="J23" i="1"/>
  <c r="I24" i="1"/>
  <c r="J24" i="1"/>
  <c r="I25" i="1"/>
  <c r="J25" i="1"/>
  <c r="I26" i="1"/>
  <c r="J26" i="1"/>
  <c r="I27" i="1"/>
  <c r="J27" i="1"/>
  <c r="I28" i="1"/>
  <c r="J28" i="1"/>
  <c r="I29" i="1"/>
  <c r="J29" i="1"/>
  <c r="I30" i="1"/>
  <c r="N30" i="1" s="1"/>
  <c r="J30" i="1"/>
  <c r="I31" i="1"/>
  <c r="N31" i="1" s="1"/>
  <c r="J31" i="1"/>
  <c r="I32" i="1"/>
  <c r="J32" i="1"/>
  <c r="I33" i="1"/>
  <c r="N33" i="1" s="1"/>
  <c r="J33" i="1"/>
  <c r="I34" i="1"/>
  <c r="J34" i="1"/>
  <c r="I35" i="1"/>
  <c r="N35" i="1" s="1"/>
  <c r="J35" i="1"/>
  <c r="I36" i="1"/>
  <c r="J36" i="1"/>
  <c r="I37" i="1"/>
  <c r="J37" i="1"/>
  <c r="I38" i="1"/>
  <c r="J38" i="1"/>
  <c r="I39" i="1"/>
  <c r="N39" i="1" s="1"/>
  <c r="J39" i="1"/>
  <c r="I40" i="1"/>
  <c r="J40" i="1"/>
  <c r="I41" i="1"/>
  <c r="N41" i="1" s="1"/>
  <c r="J41" i="1"/>
  <c r="I42" i="1"/>
  <c r="J42" i="1"/>
  <c r="I43" i="1"/>
  <c r="N43" i="1" s="1"/>
  <c r="J43" i="1"/>
  <c r="I44" i="1"/>
  <c r="J44" i="1"/>
  <c r="I45" i="1"/>
  <c r="J45" i="1"/>
  <c r="I46" i="1"/>
  <c r="J46" i="1"/>
  <c r="I47" i="1"/>
  <c r="N47" i="1" s="1"/>
  <c r="J47" i="1"/>
  <c r="I48" i="1"/>
  <c r="J48" i="1"/>
  <c r="I49" i="1"/>
  <c r="J49" i="1"/>
  <c r="I50" i="1"/>
  <c r="J50" i="1"/>
  <c r="I51" i="1"/>
  <c r="N51" i="1" s="1"/>
  <c r="J51" i="1"/>
  <c r="I52" i="1"/>
  <c r="J52" i="1"/>
  <c r="I53" i="1"/>
  <c r="N53" i="1" s="1"/>
  <c r="J53" i="1"/>
  <c r="I54" i="1"/>
  <c r="J54" i="1"/>
  <c r="I55" i="1"/>
  <c r="N55" i="1" s="1"/>
  <c r="J55" i="1"/>
  <c r="I56" i="1"/>
  <c r="J56" i="1"/>
  <c r="I57" i="1"/>
  <c r="J57" i="1"/>
  <c r="I58" i="1"/>
  <c r="J58" i="1"/>
  <c r="I59" i="1"/>
  <c r="N59" i="1" s="1"/>
  <c r="J59" i="1"/>
  <c r="I60" i="1"/>
  <c r="J60" i="1"/>
  <c r="I61" i="1"/>
  <c r="J61" i="1"/>
  <c r="I62" i="1"/>
  <c r="J62" i="1"/>
  <c r="I63" i="1"/>
  <c r="N63" i="1" s="1"/>
  <c r="J63" i="1"/>
  <c r="I64" i="1"/>
  <c r="J64" i="1"/>
  <c r="I65" i="1"/>
  <c r="N65" i="1" s="1"/>
  <c r="J65" i="1"/>
  <c r="I66" i="1"/>
  <c r="J66" i="1"/>
  <c r="I67" i="1"/>
  <c r="N67" i="1" s="1"/>
  <c r="J67" i="1"/>
  <c r="I68" i="1"/>
  <c r="J68" i="1"/>
  <c r="I69" i="1"/>
  <c r="J69" i="1"/>
  <c r="I70" i="1"/>
  <c r="J70" i="1"/>
  <c r="I71" i="1"/>
  <c r="N71" i="1" s="1"/>
  <c r="J71" i="1"/>
  <c r="I72" i="1"/>
  <c r="J72" i="1"/>
  <c r="I73" i="1"/>
  <c r="J73" i="1"/>
  <c r="I74" i="1"/>
  <c r="J74" i="1"/>
  <c r="I75" i="1"/>
  <c r="N75" i="1" s="1"/>
  <c r="J75" i="1"/>
  <c r="I76" i="1"/>
  <c r="J76" i="1"/>
  <c r="I77" i="1"/>
  <c r="N77" i="1" s="1"/>
  <c r="J77" i="1"/>
  <c r="I78" i="1"/>
  <c r="J78" i="1"/>
  <c r="I79" i="1"/>
  <c r="N79" i="1" s="1"/>
  <c r="J79" i="1"/>
  <c r="I80" i="1"/>
  <c r="J80" i="1"/>
  <c r="I81" i="1"/>
  <c r="J81" i="1"/>
  <c r="I82" i="1"/>
  <c r="J82" i="1"/>
  <c r="I83" i="1"/>
  <c r="N83" i="1" s="1"/>
  <c r="J83" i="1"/>
  <c r="I84" i="1"/>
  <c r="J84" i="1"/>
  <c r="I85" i="1"/>
  <c r="J85" i="1"/>
  <c r="I86" i="1"/>
  <c r="J86" i="1"/>
  <c r="I87" i="1"/>
  <c r="N87" i="1" s="1"/>
  <c r="J87" i="1"/>
  <c r="I88" i="1"/>
  <c r="J88" i="1"/>
  <c r="I89" i="1"/>
  <c r="N89" i="1" s="1"/>
  <c r="J89" i="1"/>
  <c r="I90" i="1"/>
  <c r="J90" i="1"/>
  <c r="I91" i="1"/>
  <c r="N91" i="1" s="1"/>
  <c r="J91" i="1"/>
  <c r="I92" i="1"/>
  <c r="J92" i="1"/>
  <c r="I93" i="1"/>
  <c r="J93" i="1"/>
  <c r="I94" i="1"/>
  <c r="J94" i="1"/>
  <c r="B90" i="1"/>
  <c r="B88" i="1"/>
  <c r="B81" i="1"/>
  <c r="B77" i="1"/>
  <c r="B73" i="1"/>
  <c r="B70" i="1"/>
  <c r="B71" i="1"/>
  <c r="B61" i="1"/>
  <c r="B53" i="1"/>
  <c r="B51" i="1"/>
  <c r="B52" i="1"/>
  <c r="B43" i="1"/>
  <c r="B44" i="1"/>
  <c r="B30" i="1"/>
  <c r="B22" i="1"/>
  <c r="L13" i="1"/>
  <c r="J13" i="1"/>
  <c r="I13" i="1"/>
  <c r="N13" i="1" s="1"/>
  <c r="B13" i="1"/>
  <c r="M13" i="1" s="1"/>
  <c r="C3" i="9"/>
  <c r="I2" i="1"/>
  <c r="J2" i="1"/>
  <c r="I3" i="1"/>
  <c r="J3" i="1"/>
  <c r="I4" i="1"/>
  <c r="J4" i="1"/>
  <c r="I5" i="1"/>
  <c r="J5" i="1"/>
  <c r="I6" i="1"/>
  <c r="J6" i="1"/>
  <c r="I7" i="1"/>
  <c r="J7" i="1"/>
  <c r="I8" i="1"/>
  <c r="J8" i="1"/>
  <c r="I9" i="1"/>
  <c r="J9" i="1"/>
  <c r="I10" i="1"/>
  <c r="J10" i="1"/>
  <c r="I11" i="1"/>
  <c r="J11" i="1"/>
  <c r="I12" i="1"/>
  <c r="J12" i="1"/>
  <c r="I14" i="1"/>
  <c r="J14" i="1"/>
  <c r="I15" i="1"/>
  <c r="J15" i="1"/>
  <c r="I16" i="1"/>
  <c r="J16" i="1"/>
  <c r="I17" i="1"/>
  <c r="J17" i="1"/>
  <c r="I18" i="1"/>
  <c r="J18" i="1"/>
  <c r="I19" i="1"/>
  <c r="J19" i="1"/>
  <c r="I20" i="1"/>
  <c r="J20" i="1"/>
  <c r="I21" i="1"/>
  <c r="J21" i="1"/>
  <c r="I96" i="1"/>
  <c r="J96" i="1"/>
  <c r="I97" i="1"/>
  <c r="J97" i="1"/>
  <c r="I98" i="1"/>
  <c r="J98" i="1"/>
  <c r="I99" i="1"/>
  <c r="J99" i="1"/>
  <c r="I100" i="1"/>
  <c r="J100" i="1"/>
  <c r="I101" i="1"/>
  <c r="J101" i="1"/>
  <c r="I102" i="1"/>
  <c r="J102" i="1"/>
  <c r="I103" i="1"/>
  <c r="J103" i="1"/>
  <c r="I104" i="1"/>
  <c r="J104" i="1"/>
  <c r="I105" i="1"/>
  <c r="J105" i="1"/>
  <c r="I106" i="1"/>
  <c r="J106" i="1"/>
  <c r="I107" i="1"/>
  <c r="J107" i="1"/>
  <c r="I108" i="1"/>
  <c r="J108" i="1"/>
  <c r="I109" i="1"/>
  <c r="J109" i="1"/>
  <c r="I110" i="1"/>
  <c r="J110" i="1"/>
  <c r="I111" i="1"/>
  <c r="J111" i="1"/>
  <c r="I112" i="1"/>
  <c r="J112" i="1"/>
  <c r="I113" i="1"/>
  <c r="J113" i="1"/>
  <c r="I114" i="1"/>
  <c r="J114" i="1"/>
  <c r="I115" i="1"/>
  <c r="J115" i="1"/>
  <c r="I116" i="1"/>
  <c r="J116" i="1"/>
  <c r="I117" i="1"/>
  <c r="J117" i="1"/>
  <c r="I118" i="1"/>
  <c r="J118" i="1"/>
  <c r="I119" i="1"/>
  <c r="J119" i="1"/>
  <c r="I120" i="1"/>
  <c r="J120" i="1"/>
  <c r="I121" i="1"/>
  <c r="J121" i="1"/>
  <c r="I122" i="1"/>
  <c r="J122" i="1"/>
  <c r="I123" i="1"/>
  <c r="J123" i="1"/>
  <c r="I124" i="1"/>
  <c r="J124" i="1"/>
  <c r="I125" i="1"/>
  <c r="J125" i="1"/>
  <c r="I126" i="1"/>
  <c r="J126" i="1"/>
  <c r="I127" i="1"/>
  <c r="J127" i="1"/>
  <c r="I128" i="1"/>
  <c r="J128" i="1"/>
  <c r="I129" i="1"/>
  <c r="J129" i="1"/>
  <c r="I130" i="1"/>
  <c r="J130" i="1"/>
  <c r="I131" i="1"/>
  <c r="J131" i="1"/>
  <c r="I132" i="1"/>
  <c r="J132" i="1"/>
  <c r="I133" i="1"/>
  <c r="J133" i="1"/>
  <c r="I134" i="1"/>
  <c r="J134" i="1"/>
  <c r="I135" i="1"/>
  <c r="J135" i="1"/>
  <c r="I136" i="1"/>
  <c r="J136" i="1"/>
  <c r="I137" i="1"/>
  <c r="J137" i="1"/>
  <c r="I138" i="1"/>
  <c r="J138" i="1"/>
  <c r="I139" i="1"/>
  <c r="J139" i="1"/>
  <c r="I140" i="1"/>
  <c r="J140" i="1"/>
  <c r="I141" i="1"/>
  <c r="J141" i="1"/>
  <c r="I142" i="1"/>
  <c r="J142" i="1"/>
  <c r="I143" i="1"/>
  <c r="J143" i="1"/>
  <c r="I144" i="1"/>
  <c r="J144" i="1"/>
  <c r="I145" i="1"/>
  <c r="J145" i="1"/>
  <c r="I146" i="1"/>
  <c r="J146" i="1"/>
  <c r="I147" i="1"/>
  <c r="J147" i="1"/>
  <c r="I148" i="1"/>
  <c r="J148" i="1"/>
  <c r="I149" i="1"/>
  <c r="J149" i="1"/>
  <c r="I150" i="1"/>
  <c r="J150" i="1"/>
  <c r="I151" i="1"/>
  <c r="J151" i="1"/>
  <c r="I152" i="1"/>
  <c r="J152" i="1"/>
  <c r="I153" i="1"/>
  <c r="J153" i="1"/>
  <c r="I154" i="1"/>
  <c r="J154" i="1"/>
  <c r="I155" i="1"/>
  <c r="J155" i="1"/>
  <c r="I156" i="1"/>
  <c r="J156" i="1"/>
  <c r="I157" i="1"/>
  <c r="J157" i="1"/>
  <c r="I158" i="1"/>
  <c r="J158" i="1"/>
  <c r="I159" i="1"/>
  <c r="J159" i="1"/>
  <c r="I160" i="1"/>
  <c r="J160" i="1"/>
  <c r="I161" i="1"/>
  <c r="J161" i="1"/>
  <c r="I162" i="1"/>
  <c r="J162" i="1"/>
  <c r="I163" i="1"/>
  <c r="J163" i="1"/>
  <c r="I164" i="1"/>
  <c r="J164" i="1"/>
  <c r="I165" i="1"/>
  <c r="J165" i="1"/>
  <c r="I166" i="1"/>
  <c r="J166" i="1"/>
  <c r="I167" i="1"/>
  <c r="J167" i="1"/>
  <c r="I168" i="1"/>
  <c r="J168" i="1"/>
  <c r="I169" i="1"/>
  <c r="J169" i="1"/>
  <c r="I170" i="1"/>
  <c r="J170" i="1"/>
  <c r="I171" i="1"/>
  <c r="J171" i="1"/>
  <c r="I172" i="1"/>
  <c r="J172" i="1"/>
  <c r="I173" i="1"/>
  <c r="J173" i="1"/>
  <c r="I174" i="1"/>
  <c r="J174" i="1"/>
  <c r="I175" i="1"/>
  <c r="J175" i="1"/>
  <c r="I176" i="1"/>
  <c r="J176" i="1"/>
  <c r="I177" i="1"/>
  <c r="J177" i="1"/>
  <c r="I178" i="1"/>
  <c r="J178" i="1"/>
  <c r="I179" i="1"/>
  <c r="J179" i="1"/>
  <c r="I180" i="1"/>
  <c r="J180" i="1"/>
  <c r="I181" i="1"/>
  <c r="J181" i="1"/>
  <c r="I182" i="1"/>
  <c r="J182" i="1"/>
  <c r="I183" i="1"/>
  <c r="J183" i="1"/>
  <c r="I184" i="1"/>
  <c r="J184" i="1"/>
  <c r="I185" i="1"/>
  <c r="J185" i="1"/>
  <c r="I186" i="1"/>
  <c r="J186" i="1"/>
  <c r="I187" i="1"/>
  <c r="J187" i="1"/>
  <c r="I188" i="1"/>
  <c r="J188" i="1"/>
  <c r="I189" i="1"/>
  <c r="J189" i="1"/>
  <c r="I190" i="1"/>
  <c r="J190" i="1"/>
  <c r="I191" i="1"/>
  <c r="J191" i="1"/>
  <c r="I192" i="1"/>
  <c r="J192" i="1"/>
  <c r="I193" i="1"/>
  <c r="J193" i="1"/>
  <c r="I194" i="1"/>
  <c r="J194" i="1"/>
  <c r="I195" i="1"/>
  <c r="J195" i="1"/>
  <c r="I196" i="1"/>
  <c r="J196" i="1"/>
  <c r="I197" i="1"/>
  <c r="J197" i="1"/>
  <c r="I198" i="1"/>
  <c r="J198" i="1"/>
  <c r="I199" i="1"/>
  <c r="J199" i="1"/>
  <c r="I200" i="1"/>
  <c r="J200" i="1"/>
  <c r="I201" i="1"/>
  <c r="J201" i="1"/>
  <c r="I202" i="1"/>
  <c r="J202" i="1"/>
  <c r="I203" i="1"/>
  <c r="J203" i="1"/>
  <c r="I204" i="1"/>
  <c r="J204" i="1"/>
  <c r="I205" i="1"/>
  <c r="J205" i="1"/>
  <c r="I206" i="1"/>
  <c r="J206" i="1"/>
  <c r="I207" i="1"/>
  <c r="J207" i="1"/>
  <c r="I208" i="1"/>
  <c r="J208" i="1"/>
  <c r="I209" i="1"/>
  <c r="J209" i="1"/>
  <c r="I210" i="1"/>
  <c r="J210" i="1"/>
  <c r="I211" i="1"/>
  <c r="J211" i="1"/>
  <c r="I212" i="1"/>
  <c r="J212" i="1"/>
  <c r="I213" i="1"/>
  <c r="J213" i="1"/>
  <c r="I214" i="1"/>
  <c r="J214" i="1"/>
  <c r="I215" i="1"/>
  <c r="J215" i="1"/>
  <c r="I216" i="1"/>
  <c r="J216" i="1"/>
  <c r="I217" i="1"/>
  <c r="J217" i="1"/>
  <c r="I218" i="1"/>
  <c r="J218" i="1"/>
  <c r="I219" i="1"/>
  <c r="J219" i="1"/>
  <c r="I220" i="1"/>
  <c r="J220" i="1"/>
  <c r="I221" i="1"/>
  <c r="J221" i="1"/>
  <c r="I222" i="1"/>
  <c r="J222" i="1"/>
  <c r="I223" i="1"/>
  <c r="J223" i="1"/>
  <c r="I224" i="1"/>
  <c r="J224" i="1"/>
  <c r="I225" i="1"/>
  <c r="J225" i="1"/>
  <c r="I226" i="1"/>
  <c r="J226" i="1"/>
  <c r="I227" i="1"/>
  <c r="J227" i="1"/>
  <c r="I228" i="1"/>
  <c r="J228" i="1"/>
  <c r="I229" i="1"/>
  <c r="J229" i="1"/>
  <c r="I230" i="1"/>
  <c r="J230" i="1"/>
  <c r="I231" i="1"/>
  <c r="J231" i="1"/>
  <c r="I232" i="1"/>
  <c r="J232" i="1"/>
  <c r="I233" i="1"/>
  <c r="J233" i="1"/>
  <c r="I234" i="1"/>
  <c r="J234" i="1"/>
  <c r="I235" i="1"/>
  <c r="J235" i="1"/>
  <c r="I236" i="1"/>
  <c r="J236" i="1"/>
  <c r="I237" i="1"/>
  <c r="J237" i="1"/>
  <c r="I238" i="1"/>
  <c r="J238" i="1"/>
  <c r="I239" i="1"/>
  <c r="J239" i="1"/>
  <c r="I240" i="1"/>
  <c r="J240" i="1"/>
  <c r="I241" i="1"/>
  <c r="J241" i="1"/>
  <c r="I242" i="1"/>
  <c r="J242" i="1"/>
  <c r="I243" i="1"/>
  <c r="J243" i="1"/>
  <c r="I244" i="1"/>
  <c r="J244" i="1"/>
  <c r="I245" i="1"/>
  <c r="J245" i="1"/>
  <c r="I246" i="1"/>
  <c r="J246" i="1"/>
  <c r="I247" i="1"/>
  <c r="J247" i="1"/>
  <c r="I248" i="1"/>
  <c r="J248" i="1"/>
  <c r="I249" i="1"/>
  <c r="J249" i="1"/>
  <c r="I250" i="1"/>
  <c r="J250" i="1"/>
  <c r="I251" i="1"/>
  <c r="J251" i="1"/>
  <c r="I252" i="1"/>
  <c r="J252" i="1"/>
  <c r="I253" i="1"/>
  <c r="J253" i="1"/>
  <c r="I254" i="1"/>
  <c r="J254" i="1"/>
  <c r="I255" i="1"/>
  <c r="J255" i="1"/>
  <c r="I256" i="1"/>
  <c r="J256" i="1"/>
  <c r="I257" i="1"/>
  <c r="J257" i="1"/>
  <c r="I258" i="1"/>
  <c r="J258" i="1"/>
  <c r="I259" i="1"/>
  <c r="J259" i="1"/>
  <c r="I260" i="1"/>
  <c r="J260" i="1"/>
  <c r="I261" i="1"/>
  <c r="J261" i="1"/>
  <c r="I262" i="1"/>
  <c r="J262" i="1"/>
  <c r="I263" i="1"/>
  <c r="J263" i="1"/>
  <c r="I264" i="1"/>
  <c r="J264" i="1"/>
  <c r="I265" i="1"/>
  <c r="J265" i="1"/>
  <c r="I266" i="1"/>
  <c r="J266" i="1"/>
  <c r="I267" i="1"/>
  <c r="J267" i="1"/>
  <c r="I268" i="1"/>
  <c r="J268" i="1"/>
  <c r="I269" i="1"/>
  <c r="J269" i="1"/>
  <c r="I270" i="1"/>
  <c r="J270" i="1"/>
  <c r="I271" i="1"/>
  <c r="J271" i="1"/>
  <c r="I272" i="1"/>
  <c r="J272" i="1"/>
  <c r="I273" i="1"/>
  <c r="J273" i="1"/>
  <c r="I274" i="1"/>
  <c r="J274" i="1"/>
  <c r="I275" i="1"/>
  <c r="J275" i="1"/>
  <c r="I276" i="1"/>
  <c r="J276" i="1"/>
  <c r="I277" i="1"/>
  <c r="J277" i="1"/>
  <c r="I278" i="1"/>
  <c r="J278" i="1"/>
  <c r="I279" i="1"/>
  <c r="J279" i="1"/>
  <c r="I280" i="1"/>
  <c r="J280" i="1"/>
  <c r="I281" i="1"/>
  <c r="J281" i="1"/>
  <c r="I282" i="1"/>
  <c r="J282" i="1"/>
  <c r="I283" i="1"/>
  <c r="J283" i="1"/>
  <c r="I284" i="1"/>
  <c r="J284" i="1"/>
  <c r="I285" i="1"/>
  <c r="J285" i="1"/>
  <c r="I286" i="1"/>
  <c r="J286" i="1"/>
  <c r="I287" i="1"/>
  <c r="J287" i="1"/>
  <c r="I288" i="1"/>
  <c r="J288" i="1"/>
  <c r="I289" i="1"/>
  <c r="J289" i="1"/>
  <c r="I290" i="1"/>
  <c r="J290" i="1"/>
  <c r="I291" i="1"/>
  <c r="J291" i="1"/>
  <c r="I292" i="1"/>
  <c r="J292" i="1"/>
  <c r="I293" i="1"/>
  <c r="J293" i="1"/>
  <c r="I294" i="1"/>
  <c r="J294" i="1"/>
  <c r="I295" i="1"/>
  <c r="J295" i="1"/>
  <c r="I296" i="1"/>
  <c r="J296" i="1"/>
  <c r="I297" i="1"/>
  <c r="J297" i="1"/>
  <c r="I298" i="1"/>
  <c r="J298" i="1"/>
  <c r="I299" i="1"/>
  <c r="J299" i="1"/>
  <c r="I300" i="1"/>
  <c r="J300" i="1"/>
  <c r="I301" i="1"/>
  <c r="J301" i="1"/>
  <c r="I302" i="1"/>
  <c r="J302" i="1"/>
  <c r="I303" i="1"/>
  <c r="J303" i="1"/>
  <c r="I304" i="1"/>
  <c r="J304" i="1"/>
  <c r="I305" i="1"/>
  <c r="J305" i="1"/>
  <c r="I306" i="1"/>
  <c r="J306" i="1"/>
  <c r="I307" i="1"/>
  <c r="J307" i="1"/>
  <c r="I308" i="1"/>
  <c r="J308" i="1"/>
  <c r="I309" i="1"/>
  <c r="J309" i="1"/>
  <c r="I310" i="1"/>
  <c r="J310" i="1"/>
  <c r="I311" i="1"/>
  <c r="J311" i="1"/>
  <c r="I312" i="1"/>
  <c r="J312" i="1"/>
  <c r="I313" i="1"/>
  <c r="J313" i="1"/>
  <c r="I314" i="1"/>
  <c r="J314" i="1"/>
  <c r="I315" i="1"/>
  <c r="J315" i="1"/>
  <c r="I316" i="1"/>
  <c r="J316" i="1"/>
  <c r="I317" i="1"/>
  <c r="J317" i="1"/>
  <c r="I318" i="1"/>
  <c r="J318" i="1"/>
  <c r="I319" i="1"/>
  <c r="J319" i="1"/>
  <c r="I320" i="1"/>
  <c r="J320" i="1"/>
  <c r="I321" i="1"/>
  <c r="J321" i="1"/>
  <c r="I322" i="1"/>
  <c r="J322" i="1"/>
  <c r="I323" i="1"/>
  <c r="J323" i="1"/>
  <c r="I324" i="1"/>
  <c r="J324" i="1"/>
  <c r="I325" i="1"/>
  <c r="J325" i="1"/>
  <c r="I326" i="1"/>
  <c r="J326" i="1"/>
  <c r="I327" i="1"/>
  <c r="J327" i="1"/>
  <c r="I328" i="1"/>
  <c r="J328" i="1"/>
  <c r="I329" i="1"/>
  <c r="J329" i="1"/>
  <c r="I330" i="1"/>
  <c r="J330" i="1"/>
  <c r="I331" i="1"/>
  <c r="J331" i="1"/>
  <c r="I332" i="1"/>
  <c r="J332" i="1"/>
  <c r="I333" i="1"/>
  <c r="J333" i="1"/>
  <c r="I334" i="1"/>
  <c r="J334" i="1"/>
  <c r="I335" i="1"/>
  <c r="J335" i="1"/>
  <c r="I336" i="1"/>
  <c r="J336" i="1"/>
  <c r="I337" i="1"/>
  <c r="J337" i="1"/>
  <c r="I338" i="1"/>
  <c r="J338" i="1"/>
  <c r="I339" i="1"/>
  <c r="J339" i="1"/>
  <c r="I340" i="1"/>
  <c r="J340" i="1"/>
  <c r="I341" i="1"/>
  <c r="J341" i="1"/>
  <c r="I342" i="1"/>
  <c r="J342" i="1"/>
  <c r="I343" i="1"/>
  <c r="J343" i="1"/>
  <c r="I344" i="1"/>
  <c r="J344" i="1"/>
  <c r="I345" i="1"/>
  <c r="J345" i="1"/>
  <c r="I346" i="1"/>
  <c r="J346" i="1"/>
  <c r="I347" i="1"/>
  <c r="J347" i="1"/>
  <c r="I348" i="1"/>
  <c r="J348" i="1"/>
  <c r="I349" i="1"/>
  <c r="J349" i="1"/>
  <c r="I350" i="1"/>
  <c r="J350" i="1"/>
  <c r="I351" i="1"/>
  <c r="J351" i="1"/>
  <c r="I352" i="1"/>
  <c r="J352" i="1"/>
  <c r="I353" i="1"/>
  <c r="J353" i="1"/>
  <c r="I354" i="1"/>
  <c r="J354" i="1"/>
  <c r="I355" i="1"/>
  <c r="J355" i="1"/>
  <c r="I356" i="1"/>
  <c r="J356" i="1"/>
  <c r="I357" i="1"/>
  <c r="J357" i="1"/>
  <c r="I358" i="1"/>
  <c r="J358" i="1"/>
  <c r="I359" i="1"/>
  <c r="J359" i="1"/>
  <c r="I360" i="1"/>
  <c r="J360" i="1"/>
  <c r="I361" i="1"/>
  <c r="J361" i="1"/>
  <c r="I362" i="1"/>
  <c r="J362" i="1"/>
  <c r="I363" i="1"/>
  <c r="J363" i="1"/>
  <c r="I364" i="1"/>
  <c r="J364" i="1"/>
  <c r="I365" i="1"/>
  <c r="J365" i="1"/>
  <c r="I366" i="1"/>
  <c r="J366" i="1"/>
  <c r="I367" i="1"/>
  <c r="J367" i="1"/>
  <c r="I368" i="1"/>
  <c r="J368" i="1"/>
  <c r="I369" i="1"/>
  <c r="J369" i="1"/>
  <c r="I370" i="1"/>
  <c r="J370" i="1"/>
  <c r="I371" i="1"/>
  <c r="J371" i="1"/>
  <c r="I372" i="1"/>
  <c r="J372" i="1"/>
  <c r="I373" i="1"/>
  <c r="J373" i="1"/>
  <c r="I374" i="1"/>
  <c r="J374" i="1"/>
  <c r="I375" i="1"/>
  <c r="J375" i="1"/>
  <c r="I376" i="1"/>
  <c r="J376" i="1"/>
  <c r="I377" i="1"/>
  <c r="J377" i="1"/>
  <c r="I378" i="1"/>
  <c r="J378" i="1"/>
  <c r="I379" i="1"/>
  <c r="J379" i="1"/>
  <c r="I380" i="1"/>
  <c r="J380" i="1"/>
  <c r="I381" i="1"/>
  <c r="J381" i="1"/>
  <c r="I382" i="1"/>
  <c r="J382" i="1"/>
  <c r="I383" i="1"/>
  <c r="J383" i="1"/>
  <c r="I384" i="1"/>
  <c r="J384" i="1"/>
  <c r="I385" i="1"/>
  <c r="J385" i="1"/>
  <c r="I386" i="1"/>
  <c r="J386" i="1"/>
  <c r="I387" i="1"/>
  <c r="J387" i="1"/>
  <c r="I388" i="1"/>
  <c r="J388" i="1"/>
  <c r="I389" i="1"/>
  <c r="J389" i="1"/>
  <c r="I390" i="1"/>
  <c r="J390" i="1"/>
  <c r="I391" i="1"/>
  <c r="J391" i="1"/>
  <c r="I392" i="1"/>
  <c r="J392" i="1"/>
  <c r="I393" i="1"/>
  <c r="J393" i="1"/>
  <c r="I394" i="1"/>
  <c r="J394" i="1"/>
  <c r="I395" i="1"/>
  <c r="J395" i="1"/>
  <c r="I396" i="1"/>
  <c r="J396" i="1"/>
  <c r="I397" i="1"/>
  <c r="J397" i="1"/>
  <c r="I398" i="1"/>
  <c r="J398" i="1"/>
  <c r="I399" i="1"/>
  <c r="J399" i="1"/>
  <c r="I400" i="1"/>
  <c r="J400" i="1"/>
  <c r="I401" i="1"/>
  <c r="J401" i="1"/>
  <c r="I402" i="1"/>
  <c r="J402" i="1"/>
  <c r="I403" i="1"/>
  <c r="J403" i="1"/>
  <c r="I404" i="1"/>
  <c r="J404" i="1"/>
  <c r="I405" i="1"/>
  <c r="J405" i="1"/>
  <c r="I406" i="1"/>
  <c r="J406" i="1"/>
  <c r="I407" i="1"/>
  <c r="J407" i="1"/>
  <c r="I408" i="1"/>
  <c r="J408" i="1"/>
  <c r="I409" i="1"/>
  <c r="J409" i="1"/>
  <c r="I410" i="1"/>
  <c r="J410" i="1"/>
  <c r="I411" i="1"/>
  <c r="J411" i="1"/>
  <c r="I412" i="1"/>
  <c r="J412" i="1"/>
  <c r="I413" i="1"/>
  <c r="J413" i="1"/>
  <c r="I414" i="1"/>
  <c r="J414" i="1"/>
  <c r="I415" i="1"/>
  <c r="J415" i="1"/>
  <c r="I416" i="1"/>
  <c r="J416" i="1"/>
  <c r="I417" i="1"/>
  <c r="J417" i="1"/>
  <c r="I418" i="1"/>
  <c r="J418" i="1"/>
  <c r="I419" i="1"/>
  <c r="J419" i="1"/>
  <c r="I420" i="1"/>
  <c r="J420" i="1"/>
  <c r="I421" i="1"/>
  <c r="J421" i="1"/>
  <c r="I422" i="1"/>
  <c r="J422" i="1"/>
  <c r="I423" i="1"/>
  <c r="J423" i="1"/>
  <c r="I424" i="1"/>
  <c r="J424" i="1"/>
  <c r="I425" i="1"/>
  <c r="J425" i="1"/>
  <c r="I426" i="1"/>
  <c r="J426" i="1"/>
  <c r="I427" i="1"/>
  <c r="J427" i="1"/>
  <c r="I428" i="1"/>
  <c r="J428" i="1"/>
  <c r="I429" i="1"/>
  <c r="J429" i="1"/>
  <c r="I430" i="1"/>
  <c r="J430" i="1"/>
  <c r="I431" i="1"/>
  <c r="J431" i="1"/>
  <c r="I432" i="1"/>
  <c r="J432" i="1"/>
  <c r="I433" i="1"/>
  <c r="J433" i="1"/>
  <c r="I434" i="1"/>
  <c r="J434" i="1"/>
  <c r="I435" i="1"/>
  <c r="J435" i="1"/>
  <c r="I436" i="1"/>
  <c r="J436" i="1"/>
  <c r="I437" i="1"/>
  <c r="J437" i="1"/>
  <c r="I438" i="1"/>
  <c r="J438" i="1"/>
  <c r="I439" i="1"/>
  <c r="J439" i="1"/>
  <c r="I440" i="1"/>
  <c r="J440" i="1"/>
  <c r="I441" i="1"/>
  <c r="J441" i="1"/>
  <c r="I442" i="1"/>
  <c r="J442" i="1"/>
  <c r="I443" i="1"/>
  <c r="J443" i="1"/>
  <c r="I444" i="1"/>
  <c r="J444" i="1"/>
  <c r="I445" i="1"/>
  <c r="J445" i="1"/>
  <c r="I446" i="1"/>
  <c r="J446" i="1"/>
  <c r="I447" i="1"/>
  <c r="J447" i="1"/>
  <c r="I448" i="1"/>
  <c r="J448" i="1"/>
  <c r="I449" i="1"/>
  <c r="J449" i="1"/>
  <c r="I450" i="1"/>
  <c r="J450" i="1"/>
  <c r="I451" i="1"/>
  <c r="J451" i="1"/>
  <c r="I452" i="1"/>
  <c r="J452" i="1"/>
  <c r="I453" i="1"/>
  <c r="J453" i="1"/>
  <c r="I454" i="1"/>
  <c r="J454" i="1"/>
  <c r="I455" i="1"/>
  <c r="J455" i="1"/>
  <c r="I456" i="1"/>
  <c r="J456" i="1"/>
  <c r="I457" i="1"/>
  <c r="J457" i="1"/>
  <c r="I458" i="1"/>
  <c r="J458" i="1"/>
  <c r="I459" i="1"/>
  <c r="J459" i="1"/>
  <c r="I460" i="1"/>
  <c r="J460" i="1"/>
  <c r="I461" i="1"/>
  <c r="J461" i="1"/>
  <c r="I462" i="1"/>
  <c r="J462" i="1"/>
  <c r="I463" i="1"/>
  <c r="J463" i="1"/>
  <c r="I464" i="1"/>
  <c r="J464" i="1"/>
  <c r="I465" i="1"/>
  <c r="J465" i="1"/>
  <c r="I466" i="1"/>
  <c r="J466" i="1"/>
  <c r="I467" i="1"/>
  <c r="J467" i="1"/>
  <c r="I468" i="1"/>
  <c r="J468" i="1"/>
  <c r="I469" i="1"/>
  <c r="J469" i="1"/>
  <c r="I470" i="1"/>
  <c r="J470" i="1"/>
  <c r="I471" i="1"/>
  <c r="J471" i="1"/>
  <c r="I472" i="1"/>
  <c r="J472" i="1"/>
  <c r="I473" i="1"/>
  <c r="J473" i="1"/>
  <c r="I474" i="1"/>
  <c r="J474" i="1"/>
  <c r="I475" i="1"/>
  <c r="J475" i="1"/>
  <c r="I476" i="1"/>
  <c r="J476" i="1"/>
  <c r="I477" i="1"/>
  <c r="J477" i="1"/>
  <c r="I478" i="1"/>
  <c r="J478" i="1"/>
  <c r="I479" i="1"/>
  <c r="J479" i="1"/>
  <c r="I480" i="1"/>
  <c r="J480" i="1"/>
  <c r="I481" i="1"/>
  <c r="J481" i="1"/>
  <c r="I482" i="1"/>
  <c r="J482" i="1"/>
  <c r="I483" i="1"/>
  <c r="J483" i="1"/>
  <c r="I484" i="1"/>
  <c r="J484" i="1"/>
  <c r="I485" i="1"/>
  <c r="J485" i="1"/>
  <c r="I486" i="1"/>
  <c r="J486" i="1"/>
  <c r="I487" i="1"/>
  <c r="J487" i="1"/>
  <c r="I488" i="1"/>
  <c r="J488" i="1"/>
  <c r="I489" i="1"/>
  <c r="J489" i="1"/>
  <c r="I490" i="1"/>
  <c r="J490" i="1"/>
  <c r="I491" i="1"/>
  <c r="J491" i="1"/>
  <c r="I492" i="1"/>
  <c r="J492" i="1"/>
  <c r="I493" i="1"/>
  <c r="J493" i="1"/>
  <c r="I494" i="1"/>
  <c r="J494" i="1"/>
  <c r="I495" i="1"/>
  <c r="J495" i="1"/>
  <c r="I496" i="1"/>
  <c r="J496" i="1"/>
  <c r="I497" i="1"/>
  <c r="J497" i="1"/>
  <c r="I498" i="1"/>
  <c r="J498" i="1"/>
  <c r="I499" i="1"/>
  <c r="J499" i="1"/>
  <c r="I500" i="1"/>
  <c r="J500" i="1"/>
  <c r="I501" i="1"/>
  <c r="J501" i="1"/>
  <c r="I502" i="1"/>
  <c r="J502" i="1"/>
  <c r="I503" i="1"/>
  <c r="J503" i="1"/>
  <c r="I504" i="1"/>
  <c r="J504" i="1"/>
  <c r="I505" i="1"/>
  <c r="J505" i="1"/>
  <c r="B21" i="1" l="1"/>
  <c r="M21" i="1" s="1"/>
  <c r="B23" i="1"/>
  <c r="B24" i="1"/>
  <c r="B28" i="1"/>
  <c r="B29" i="1"/>
  <c r="B31" i="1"/>
  <c r="B35" i="1"/>
  <c r="B36" i="1"/>
  <c r="B40" i="1"/>
  <c r="B41" i="1"/>
  <c r="B93" i="1"/>
  <c r="B98" i="1"/>
  <c r="B116" i="1"/>
  <c r="B117" i="1"/>
  <c r="B118" i="1"/>
  <c r="B123" i="1"/>
  <c r="B124" i="1"/>
  <c r="B136" i="1"/>
  <c r="B137" i="1"/>
  <c r="B138" i="1"/>
  <c r="B139" i="1"/>
  <c r="B141" i="1"/>
  <c r="B143" i="1"/>
  <c r="B148" i="1"/>
  <c r="B150" i="1"/>
  <c r="B152" i="1"/>
  <c r="B191" i="1"/>
  <c r="B193" i="1"/>
  <c r="B204" i="1"/>
  <c r="B205" i="1"/>
  <c r="B220" i="1"/>
  <c r="M220" i="1" s="1"/>
  <c r="B228" i="1"/>
  <c r="M228" i="1" s="1"/>
  <c r="B229" i="1"/>
  <c r="M229" i="1" s="1"/>
  <c r="B242" i="1"/>
  <c r="M242" i="1" s="1"/>
  <c r="B245" i="1"/>
  <c r="M245" i="1" s="1"/>
  <c r="B247" i="1"/>
  <c r="M247" i="1" s="1"/>
  <c r="B256" i="1"/>
  <c r="M256" i="1" s="1"/>
  <c r="B263" i="1"/>
  <c r="M263" i="1" s="1"/>
  <c r="B265" i="1"/>
  <c r="M265" i="1" s="1"/>
  <c r="B269" i="1"/>
  <c r="M269" i="1" s="1"/>
  <c r="B275" i="1"/>
  <c r="M275" i="1" s="1"/>
  <c r="B297" i="1"/>
  <c r="M297" i="1" s="1"/>
  <c r="B299" i="1"/>
  <c r="M299" i="1" s="1"/>
  <c r="B302" i="1"/>
  <c r="M302" i="1" s="1"/>
  <c r="B304" i="1"/>
  <c r="M304" i="1" s="1"/>
  <c r="B305" i="1"/>
  <c r="M305" i="1" s="1"/>
  <c r="B310" i="1"/>
  <c r="M310" i="1" s="1"/>
  <c r="B153" i="1"/>
  <c r="B159" i="1"/>
  <c r="B2" i="1"/>
  <c r="M2" i="1" s="1"/>
  <c r="B276" i="1"/>
  <c r="M276" i="1" s="1"/>
  <c r="B169" i="1"/>
  <c r="A14" i="10"/>
  <c r="A13" i="11"/>
  <c r="P2" i="11"/>
  <c r="P3" i="11"/>
  <c r="P4" i="11"/>
  <c r="P5" i="11"/>
  <c r="P6" i="11"/>
  <c r="P7" i="11"/>
  <c r="P8" i="11"/>
  <c r="P9" i="11"/>
  <c r="P10" i="11"/>
  <c r="P11" i="11"/>
  <c r="P12" i="11"/>
  <c r="N12" i="11"/>
  <c r="P13" i="11"/>
  <c r="N13" i="11"/>
  <c r="P1" i="11"/>
  <c r="J508" i="1"/>
  <c r="J506" i="1"/>
  <c r="J507" i="1"/>
  <c r="J509" i="1"/>
  <c r="N4" i="1"/>
  <c r="N5" i="1"/>
  <c r="N6" i="1"/>
  <c r="N7" i="1"/>
  <c r="N8" i="1"/>
  <c r="N9" i="1"/>
  <c r="N10" i="1"/>
  <c r="N11" i="1"/>
  <c r="N12" i="1"/>
  <c r="N14" i="1"/>
  <c r="N15" i="1"/>
  <c r="N16" i="1"/>
  <c r="N212" i="1"/>
  <c r="N213" i="1"/>
  <c r="N214" i="1"/>
  <c r="N232" i="1"/>
  <c r="N233" i="1"/>
  <c r="N234" i="1"/>
  <c r="N236" i="1"/>
  <c r="N235" i="1"/>
  <c r="N238" i="1"/>
  <c r="N239" i="1"/>
  <c r="N246" i="1"/>
  <c r="N251" i="1"/>
  <c r="N254" i="1"/>
  <c r="N258" i="1"/>
  <c r="N260" i="1"/>
  <c r="N261" i="1"/>
  <c r="N277" i="1"/>
  <c r="N278" i="1"/>
  <c r="N284" i="1"/>
  <c r="N285" i="1"/>
  <c r="N286" i="1"/>
  <c r="N287" i="1"/>
  <c r="N288" i="1"/>
  <c r="N289" i="1"/>
  <c r="N290" i="1"/>
  <c r="N291" i="1"/>
  <c r="N292" i="1"/>
  <c r="N294" i="1"/>
  <c r="N293" i="1"/>
  <c r="N295" i="1"/>
  <c r="N298" i="1"/>
  <c r="N306" i="1"/>
  <c r="N308" i="1"/>
  <c r="N312" i="1"/>
  <c r="N313" i="1"/>
  <c r="N315" i="1"/>
  <c r="N316" i="1"/>
  <c r="N317" i="1"/>
  <c r="N314" i="1"/>
  <c r="N241" i="1"/>
  <c r="N318" i="1"/>
  <c r="N319" i="1"/>
  <c r="N322" i="1"/>
  <c r="N323" i="1"/>
  <c r="N325" i="1"/>
  <c r="N326" i="1"/>
  <c r="N327" i="1"/>
  <c r="N328" i="1"/>
  <c r="N329" i="1"/>
  <c r="N335" i="1"/>
  <c r="N338" i="1"/>
  <c r="N339" i="1"/>
  <c r="N340" i="1"/>
  <c r="N342" i="1"/>
  <c r="N343" i="1"/>
  <c r="N344" i="1"/>
  <c r="N345" i="1"/>
  <c r="N346" i="1"/>
  <c r="N353" i="1"/>
  <c r="N354" i="1"/>
  <c r="N355" i="1"/>
  <c r="N356" i="1"/>
  <c r="N357" i="1"/>
  <c r="N358" i="1"/>
  <c r="N359" i="1"/>
  <c r="N360" i="1"/>
  <c r="N368" i="1"/>
  <c r="N369" i="1"/>
  <c r="N370" i="1"/>
  <c r="N371" i="1"/>
  <c r="N372" i="1"/>
  <c r="N374" i="1"/>
  <c r="N375" i="1"/>
  <c r="N377" i="1"/>
  <c r="N378" i="1"/>
  <c r="N379" i="1"/>
  <c r="N380" i="1"/>
  <c r="N373" i="1"/>
  <c r="N395" i="1"/>
  <c r="N399" i="1"/>
  <c r="N400" i="1"/>
  <c r="N401" i="1"/>
  <c r="N402" i="1"/>
  <c r="N403" i="1"/>
  <c r="N404" i="1"/>
  <c r="N410" i="1"/>
  <c r="N411" i="1"/>
  <c r="N414" i="1"/>
  <c r="N415" i="1"/>
  <c r="N447" i="1"/>
  <c r="N448" i="1"/>
  <c r="N449" i="1"/>
  <c r="N450" i="1"/>
  <c r="N451" i="1"/>
  <c r="N452" i="1"/>
  <c r="N454" i="1"/>
  <c r="N455" i="1"/>
  <c r="N456" i="1"/>
  <c r="N457" i="1"/>
  <c r="N459" i="1"/>
  <c r="N460" i="1"/>
  <c r="N468" i="1"/>
  <c r="N469" i="1"/>
  <c r="N470" i="1"/>
  <c r="N471" i="1"/>
  <c r="N496" i="1"/>
  <c r="N501" i="1"/>
  <c r="N502" i="1"/>
  <c r="N503" i="1"/>
  <c r="N504" i="1"/>
  <c r="N505" i="1"/>
  <c r="I506" i="1"/>
  <c r="N506" i="1" s="1"/>
  <c r="I507" i="1"/>
  <c r="N507" i="1" s="1"/>
  <c r="N297" i="1"/>
  <c r="N299" i="1"/>
  <c r="N304" i="1"/>
  <c r="N421" i="1"/>
  <c r="N441" i="1"/>
  <c r="N263" i="1"/>
  <c r="N262" i="1"/>
  <c r="N281" i="1"/>
  <c r="N350" i="1"/>
  <c r="N388" i="1"/>
  <c r="N387" i="1"/>
  <c r="N393" i="1"/>
  <c r="N445" i="1"/>
  <c r="N227" i="1"/>
  <c r="N224" i="1"/>
  <c r="N330" i="1"/>
  <c r="N381" i="1"/>
  <c r="N396" i="1"/>
  <c r="N405" i="1"/>
  <c r="N443" i="1"/>
  <c r="N310" i="1"/>
  <c r="N218" i="1"/>
  <c r="N279" i="1"/>
  <c r="N391" i="1"/>
  <c r="N486" i="1"/>
  <c r="N491" i="1"/>
  <c r="N220" i="1"/>
  <c r="N228" i="1"/>
  <c r="N243" i="1"/>
  <c r="N255" i="1"/>
  <c r="N259" i="1"/>
  <c r="N296" i="1"/>
  <c r="N303" i="1"/>
  <c r="N2" i="1"/>
  <c r="N209" i="1"/>
  <c r="N215" i="1"/>
  <c r="N217" i="1"/>
  <c r="N250" i="1"/>
  <c r="N280" i="1"/>
  <c r="N18" i="1"/>
  <c r="N17" i="1"/>
  <c r="N320" i="1"/>
  <c r="N331" i="1"/>
  <c r="N336" i="1"/>
  <c r="N347" i="1"/>
  <c r="N349" i="1"/>
  <c r="N361" i="1"/>
  <c r="N364" i="1"/>
  <c r="N382" i="1"/>
  <c r="N384" i="1"/>
  <c r="N386" i="1"/>
  <c r="N392" i="1"/>
  <c r="N397" i="1"/>
  <c r="N412" i="1"/>
  <c r="N416" i="1"/>
  <c r="N428" i="1"/>
  <c r="N430" i="1"/>
  <c r="N432" i="1"/>
  <c r="N435" i="1"/>
  <c r="N438" i="1"/>
  <c r="N440" i="1"/>
  <c r="N463" i="1"/>
  <c r="N465" i="1"/>
  <c r="N472" i="1"/>
  <c r="N494" i="1"/>
  <c r="I508" i="1"/>
  <c r="N508" i="1" s="1"/>
  <c r="N19" i="1"/>
  <c r="N300" i="1"/>
  <c r="N417" i="1"/>
  <c r="N461" i="1"/>
  <c r="N473" i="1"/>
  <c r="N474" i="1"/>
  <c r="N477" i="1"/>
  <c r="N478" i="1"/>
  <c r="N479" i="1"/>
  <c r="N487" i="1"/>
  <c r="N488" i="1"/>
  <c r="N489" i="1"/>
  <c r="N222" i="1"/>
  <c r="I509" i="1"/>
  <c r="I510" i="1"/>
  <c r="N510" i="1" s="1"/>
  <c r="I511" i="1"/>
  <c r="N511" i="1" s="1"/>
  <c r="I512" i="1"/>
  <c r="N512" i="1" s="1"/>
  <c r="I513" i="1"/>
  <c r="N513" i="1" s="1"/>
  <c r="I514" i="1"/>
  <c r="I515" i="1"/>
  <c r="I516" i="1"/>
  <c r="N516" i="1" s="1"/>
  <c r="I517" i="1"/>
  <c r="N517" i="1" s="1"/>
  <c r="I518" i="1"/>
  <c r="N518" i="1" s="1"/>
  <c r="I519" i="1"/>
  <c r="N519" i="1" s="1"/>
  <c r="I520" i="1"/>
  <c r="N520" i="1" s="1"/>
  <c r="I521" i="1"/>
  <c r="I522" i="1"/>
  <c r="N522" i="1" s="1"/>
  <c r="I523" i="1"/>
  <c r="N523" i="1" s="1"/>
  <c r="I524" i="1"/>
  <c r="N524" i="1" s="1"/>
  <c r="I525" i="1"/>
  <c r="I526" i="1"/>
  <c r="I527" i="1"/>
  <c r="I528" i="1"/>
  <c r="I529" i="1"/>
  <c r="N529" i="1" s="1"/>
  <c r="I530" i="1"/>
  <c r="N530" i="1" s="1"/>
  <c r="I531" i="1"/>
  <c r="I532" i="1"/>
  <c r="N532" i="1" s="1"/>
  <c r="I533" i="1"/>
  <c r="I534" i="1"/>
  <c r="N534" i="1" s="1"/>
  <c r="I535" i="1"/>
  <c r="N535" i="1" s="1"/>
  <c r="I536" i="1"/>
  <c r="N536" i="1" s="1"/>
  <c r="I537" i="1"/>
  <c r="I538" i="1"/>
  <c r="I539" i="1"/>
  <c r="I540" i="1"/>
  <c r="I541" i="1"/>
  <c r="N541" i="1" s="1"/>
  <c r="I542" i="1"/>
  <c r="N542" i="1" s="1"/>
  <c r="I543" i="1"/>
  <c r="N543" i="1" s="1"/>
  <c r="I544" i="1"/>
  <c r="N544" i="1" s="1"/>
  <c r="I545" i="1"/>
  <c r="I546" i="1"/>
  <c r="N546" i="1" s="1"/>
  <c r="I547" i="1"/>
  <c r="N547" i="1" s="1"/>
  <c r="I548" i="1"/>
  <c r="N548" i="1" s="1"/>
  <c r="I549" i="1"/>
  <c r="I550" i="1"/>
  <c r="I551" i="1"/>
  <c r="I552" i="1"/>
  <c r="I553" i="1"/>
  <c r="N553" i="1" s="1"/>
  <c r="I554" i="1"/>
  <c r="N554" i="1" s="1"/>
  <c r="I555" i="1"/>
  <c r="N555" i="1" s="1"/>
  <c r="I556" i="1"/>
  <c r="N556" i="1" s="1"/>
  <c r="I557" i="1"/>
  <c r="N557" i="1" s="1"/>
  <c r="I558" i="1"/>
  <c r="N558" i="1" s="1"/>
  <c r="I559" i="1"/>
  <c r="N559" i="1" s="1"/>
  <c r="I560" i="1"/>
  <c r="I561" i="1"/>
  <c r="I562" i="1"/>
  <c r="I563" i="1"/>
  <c r="I564" i="1"/>
  <c r="I565" i="1"/>
  <c r="N565" i="1" s="1"/>
  <c r="I566" i="1"/>
  <c r="N566" i="1" s="1"/>
  <c r="I567" i="1"/>
  <c r="N567" i="1" s="1"/>
  <c r="I568" i="1"/>
  <c r="N568" i="1" s="1"/>
  <c r="I569" i="1"/>
  <c r="N569" i="1" s="1"/>
  <c r="I570" i="1"/>
  <c r="N570" i="1" s="1"/>
  <c r="I571" i="1"/>
  <c r="I572" i="1"/>
  <c r="I573" i="1"/>
  <c r="I574" i="1"/>
  <c r="I575" i="1"/>
  <c r="I576" i="1"/>
  <c r="I577" i="1"/>
  <c r="N577" i="1" s="1"/>
  <c r="I578" i="1"/>
  <c r="N578" i="1" s="1"/>
  <c r="I579" i="1"/>
  <c r="I580" i="1"/>
  <c r="N580" i="1" s="1"/>
  <c r="I581" i="1"/>
  <c r="N581" i="1" s="1"/>
  <c r="I582" i="1"/>
  <c r="N582" i="1" s="1"/>
  <c r="I583" i="1"/>
  <c r="I584" i="1"/>
  <c r="I585" i="1"/>
  <c r="I586" i="1"/>
  <c r="I587" i="1"/>
  <c r="I588" i="1"/>
  <c r="N588" i="1" s="1"/>
  <c r="I589" i="1"/>
  <c r="N589" i="1" s="1"/>
  <c r="I590" i="1"/>
  <c r="N590" i="1" s="1"/>
  <c r="I591" i="1"/>
  <c r="N591" i="1" s="1"/>
  <c r="I592" i="1"/>
  <c r="N592" i="1" s="1"/>
  <c r="I593" i="1"/>
  <c r="N593" i="1" s="1"/>
  <c r="I594" i="1"/>
  <c r="I595" i="1"/>
  <c r="I596" i="1"/>
  <c r="I597" i="1"/>
  <c r="I598" i="1"/>
  <c r="I599" i="1"/>
  <c r="I600" i="1"/>
  <c r="I601" i="1"/>
  <c r="N601" i="1" s="1"/>
  <c r="I602" i="1"/>
  <c r="N602" i="1" s="1"/>
  <c r="I603" i="1"/>
  <c r="N603" i="1" s="1"/>
  <c r="I604" i="1"/>
  <c r="N604" i="1" s="1"/>
  <c r="I605" i="1"/>
  <c r="N605" i="1" s="1"/>
  <c r="I606" i="1"/>
  <c r="I607" i="1"/>
  <c r="I608" i="1"/>
  <c r="I609" i="1"/>
  <c r="I610" i="1"/>
  <c r="I611" i="1"/>
  <c r="I612" i="1"/>
  <c r="N612" i="1" s="1"/>
  <c r="I613" i="1"/>
  <c r="N613" i="1" s="1"/>
  <c r="I614" i="1"/>
  <c r="N614" i="1" s="1"/>
  <c r="I615" i="1"/>
  <c r="N615" i="1" s="1"/>
  <c r="R2" i="2"/>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N210" i="1"/>
  <c r="N221" i="1"/>
  <c r="N265" i="1"/>
  <c r="N302" i="1"/>
  <c r="N389" i="1"/>
  <c r="N390" i="1"/>
  <c r="N394" i="1"/>
  <c r="N398" i="1"/>
  <c r="N407" i="1"/>
  <c r="N305" i="1"/>
  <c r="N276" i="1"/>
  <c r="N408" i="1"/>
  <c r="N413" i="1"/>
  <c r="N283" i="1"/>
  <c r="N419" i="1"/>
  <c r="N422" i="1"/>
  <c r="N211" i="1"/>
  <c r="N424" i="1"/>
  <c r="N216" i="1"/>
  <c r="N426" i="1"/>
  <c r="N427" i="1"/>
  <c r="N493" i="1"/>
  <c r="N429" i="1"/>
  <c r="N433" i="1"/>
  <c r="N307" i="1"/>
  <c r="N252" i="1"/>
  <c r="N437" i="1"/>
  <c r="N439" i="1"/>
  <c r="N282" i="1"/>
  <c r="N253" i="1"/>
  <c r="N240" i="1"/>
  <c r="N334" i="1"/>
  <c r="N442" i="1"/>
  <c r="N462" i="1"/>
  <c r="N242" i="1"/>
  <c r="N464" i="1"/>
  <c r="N466" i="1"/>
  <c r="N229" i="1"/>
  <c r="N467" i="1"/>
  <c r="N483" i="1"/>
  <c r="N321" i="1"/>
  <c r="N484" i="1"/>
  <c r="N332" i="1"/>
  <c r="N333" i="1"/>
  <c r="N337" i="1"/>
  <c r="N348" i="1"/>
  <c r="N351" i="1"/>
  <c r="N362" i="1"/>
  <c r="N475" i="1"/>
  <c r="N249" i="1"/>
  <c r="N495" i="1"/>
  <c r="N247" i="1"/>
  <c r="N498" i="1"/>
  <c r="N446" i="1"/>
  <c r="N436" i="1"/>
  <c r="N365" i="1"/>
  <c r="N366" i="1"/>
  <c r="N223" i="1"/>
  <c r="N231" i="1"/>
  <c r="N20" i="1"/>
  <c r="N256" i="1"/>
  <c r="N352" i="1"/>
  <c r="N383" i="1"/>
  <c r="N418" i="1"/>
  <c r="N431" i="1"/>
  <c r="N367" i="1"/>
  <c r="N264" i="1"/>
  <c r="N499" i="1"/>
  <c r="N490" i="1"/>
  <c r="N245" i="1"/>
  <c r="N385" i="1"/>
  <c r="N409" i="1"/>
  <c r="N500" i="1"/>
  <c r="N248" i="1"/>
  <c r="N244" i="1"/>
  <c r="N225" i="1"/>
  <c r="N226" i="1"/>
  <c r="N21" i="1"/>
  <c r="N266" i="1"/>
  <c r="N267" i="1"/>
  <c r="N268" i="1"/>
  <c r="N269" i="1"/>
  <c r="N270" i="1"/>
  <c r="N271" i="1"/>
  <c r="N273" i="1"/>
  <c r="N274" i="1"/>
  <c r="N275" i="1"/>
  <c r="N309" i="1"/>
  <c r="N272" i="1"/>
  <c r="N301" i="1"/>
  <c r="N219" i="1"/>
  <c r="N230" i="1"/>
  <c r="N257" i="1"/>
  <c r="N311" i="1"/>
  <c r="H3" i="7"/>
  <c r="I4" i="9"/>
  <c r="L129" i="9"/>
  <c r="J129" i="9"/>
  <c r="H130" i="9"/>
  <c r="N14" i="11"/>
  <c r="N15" i="11"/>
  <c r="N16" i="11"/>
  <c r="N17" i="11"/>
  <c r="N18" i="11"/>
  <c r="N19" i="11"/>
  <c r="N458" i="1"/>
  <c r="N237" i="1"/>
  <c r="N341" i="1"/>
  <c r="N3" i="1"/>
  <c r="L457" i="1"/>
  <c r="B457" i="1"/>
  <c r="M457" i="1" s="1"/>
  <c r="L256" i="1"/>
  <c r="L215" i="1"/>
  <c r="B215" i="1"/>
  <c r="M215" i="1" s="1"/>
  <c r="L491" i="1"/>
  <c r="B491" i="1"/>
  <c r="M491" i="1" s="1"/>
  <c r="L281" i="1"/>
  <c r="B281" i="1"/>
  <c r="M281" i="1" s="1"/>
  <c r="L333" i="1"/>
  <c r="B333" i="1"/>
  <c r="M333" i="1" s="1"/>
  <c r="L453" i="1"/>
  <c r="L251" i="1"/>
  <c r="L254" i="1"/>
  <c r="L258" i="1"/>
  <c r="L260" i="1"/>
  <c r="L261" i="1"/>
  <c r="L277" i="1"/>
  <c r="L278" i="1"/>
  <c r="L284" i="1"/>
  <c r="B238" i="1"/>
  <c r="M238" i="1" s="1"/>
  <c r="B156" i="1"/>
  <c r="B217" i="1"/>
  <c r="M217" i="1" s="1"/>
  <c r="B232" i="1"/>
  <c r="M232" i="1" s="1"/>
  <c r="B239" i="1"/>
  <c r="M239" i="1" s="1"/>
  <c r="B246" i="1"/>
  <c r="M246" i="1" s="1"/>
  <c r="B316" i="1"/>
  <c r="M316" i="1" s="1"/>
  <c r="B231" i="1"/>
  <c r="M231" i="1" s="1"/>
  <c r="B158" i="1"/>
  <c r="B505" i="1"/>
  <c r="M505" i="1" s="1"/>
  <c r="B502" i="1"/>
  <c r="M502" i="1" s="1"/>
  <c r="B504" i="1"/>
  <c r="M504" i="1" s="1"/>
  <c r="B285" i="1"/>
  <c r="M285" i="1" s="1"/>
  <c r="B312" i="1"/>
  <c r="M312" i="1" s="1"/>
  <c r="B326" i="1"/>
  <c r="M326" i="1" s="1"/>
  <c r="B121" i="1"/>
  <c r="B295" i="1"/>
  <c r="M295" i="1" s="1"/>
  <c r="B314" i="1"/>
  <c r="M314" i="1" s="1"/>
  <c r="B354" i="1"/>
  <c r="M354" i="1" s="1"/>
  <c r="B442" i="1"/>
  <c r="M442" i="1" s="1"/>
  <c r="B288" i="1"/>
  <c r="M288" i="1" s="1"/>
  <c r="B328" i="1"/>
  <c r="M328" i="1" s="1"/>
  <c r="B496" i="1"/>
  <c r="M496" i="1" s="1"/>
  <c r="B501" i="1"/>
  <c r="M501" i="1" s="1"/>
  <c r="B378" i="1"/>
  <c r="M378" i="1" s="1"/>
  <c r="B182" i="1"/>
  <c r="B26" i="1"/>
  <c r="B27" i="1"/>
  <c r="B394" i="1"/>
  <c r="M394" i="1" s="1"/>
  <c r="B79" i="1"/>
  <c r="B80" i="1"/>
  <c r="B379" i="1"/>
  <c r="M379" i="1" s="1"/>
  <c r="B490" i="1"/>
  <c r="M490" i="1" s="1"/>
  <c r="B95" i="1"/>
  <c r="B226" i="1"/>
  <c r="M226" i="1" s="1"/>
  <c r="B47" i="1"/>
  <c r="B464" i="1"/>
  <c r="M464" i="1" s="1"/>
  <c r="B466" i="1"/>
  <c r="M466" i="1" s="1"/>
  <c r="B223" i="1"/>
  <c r="M223" i="1" s="1"/>
  <c r="B219" i="1"/>
  <c r="M219" i="1" s="1"/>
  <c r="B154" i="1"/>
  <c r="B3" i="1"/>
  <c r="M3" i="1" s="1"/>
  <c r="B134" i="1"/>
  <c r="B149" i="1"/>
  <c r="B151" i="1"/>
  <c r="B189" i="1"/>
  <c r="B190" i="1"/>
  <c r="B214" i="1"/>
  <c r="M214" i="1" s="1"/>
  <c r="B200" i="1"/>
  <c r="B106" i="1"/>
  <c r="B113" i="1"/>
  <c r="B128" i="1"/>
  <c r="B129" i="1"/>
  <c r="B167" i="1"/>
  <c r="B351" i="1"/>
  <c r="M351" i="1" s="1"/>
  <c r="B366" i="1"/>
  <c r="M366" i="1" s="1"/>
  <c r="B135" i="1"/>
  <c r="B499" i="1"/>
  <c r="M499" i="1" s="1"/>
  <c r="B357" i="1"/>
  <c r="M357" i="1" s="1"/>
  <c r="B400" i="1"/>
  <c r="M400" i="1" s="1"/>
  <c r="B471" i="1"/>
  <c r="M471" i="1" s="1"/>
  <c r="B387" i="1"/>
  <c r="M387" i="1" s="1"/>
  <c r="B64" i="1"/>
  <c r="B279" i="1"/>
  <c r="M279" i="1" s="1"/>
  <c r="B391" i="1"/>
  <c r="M391" i="1" s="1"/>
  <c r="B56" i="1"/>
  <c r="B65" i="1"/>
  <c r="B110" i="1"/>
  <c r="B165" i="1"/>
  <c r="B484" i="1"/>
  <c r="M484" i="1" s="1"/>
  <c r="B206" i="1"/>
  <c r="B282" i="1"/>
  <c r="M282" i="1" s="1"/>
  <c r="B321" i="1"/>
  <c r="M321" i="1" s="1"/>
  <c r="B173" i="1"/>
  <c r="B120" i="1"/>
  <c r="B94" i="1"/>
  <c r="B105" i="1"/>
  <c r="B365" i="1"/>
  <c r="M365" i="1" s="1"/>
  <c r="B283" i="1"/>
  <c r="M283" i="1" s="1"/>
  <c r="B352" i="1"/>
  <c r="M352" i="1" s="1"/>
  <c r="B33" i="1"/>
  <c r="B332" i="1"/>
  <c r="M332" i="1" s="1"/>
  <c r="B469" i="1"/>
  <c r="M469" i="1" s="1"/>
  <c r="B57" i="1"/>
  <c r="B92" i="1"/>
  <c r="B76" i="1"/>
  <c r="B109" i="1"/>
  <c r="B130" i="1"/>
  <c r="B313" i="1"/>
  <c r="M313" i="1" s="1"/>
  <c r="B373" i="1"/>
  <c r="M373" i="1" s="1"/>
  <c r="B395" i="1"/>
  <c r="M395" i="1" s="1"/>
  <c r="B453" i="1"/>
  <c r="M453" i="1" s="1"/>
  <c r="B251" i="1"/>
  <c r="M251" i="1" s="1"/>
  <c r="B254" i="1"/>
  <c r="M254" i="1" s="1"/>
  <c r="B258" i="1"/>
  <c r="M258" i="1" s="1"/>
  <c r="B260" i="1"/>
  <c r="M260" i="1" s="1"/>
  <c r="B261" i="1"/>
  <c r="M261" i="1" s="1"/>
  <c r="B277" i="1"/>
  <c r="M277" i="1" s="1"/>
  <c r="B278" i="1"/>
  <c r="M278" i="1" s="1"/>
  <c r="B284" i="1"/>
  <c r="M284" i="1" s="1"/>
  <c r="B133" i="1"/>
  <c r="B253" i="1"/>
  <c r="M253" i="1" s="1"/>
  <c r="B236" i="1"/>
  <c r="M236" i="1" s="1"/>
  <c r="B233" i="1"/>
  <c r="M233" i="1" s="1"/>
  <c r="B234" i="1"/>
  <c r="M234" i="1" s="1"/>
  <c r="B298" i="1"/>
  <c r="M298" i="1" s="1"/>
  <c r="B179" i="1"/>
  <c r="B72" i="1"/>
  <c r="B429" i="1"/>
  <c r="M429" i="1" s="1"/>
  <c r="B433" i="1"/>
  <c r="M433" i="1" s="1"/>
  <c r="B439" i="1"/>
  <c r="M439" i="1" s="1"/>
  <c r="B498" i="1"/>
  <c r="M498" i="1" s="1"/>
  <c r="N1" i="11"/>
  <c r="N2" i="11"/>
  <c r="N3" i="11"/>
  <c r="N4" i="11"/>
  <c r="N5" i="11"/>
  <c r="N6" i="11"/>
  <c r="N7" i="11"/>
  <c r="N8" i="11"/>
  <c r="N9"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230" i="1"/>
  <c r="M230" i="1" s="1"/>
  <c r="L230" i="1"/>
  <c r="L238" i="1"/>
  <c r="L217" i="1"/>
  <c r="L232" i="1"/>
  <c r="L239" i="1"/>
  <c r="L246" i="1"/>
  <c r="B157" i="1"/>
  <c r="L310" i="1"/>
  <c r="B441" i="1"/>
  <c r="M441" i="1" s="1"/>
  <c r="L441" i="1"/>
  <c r="B184" i="1"/>
  <c r="L264" i="1"/>
  <c r="L245" i="1"/>
  <c r="B383" i="1"/>
  <c r="M383" i="1" s="1"/>
  <c r="L383" i="1"/>
  <c r="B418" i="1"/>
  <c r="M418" i="1" s="1"/>
  <c r="L418" i="1"/>
  <c r="B409" i="1"/>
  <c r="M409" i="1" s="1"/>
  <c r="L409" i="1"/>
  <c r="B500" i="1"/>
  <c r="M500" i="1" s="1"/>
  <c r="L500" i="1"/>
  <c r="B155" i="1"/>
  <c r="B293" i="1"/>
  <c r="M293" i="1" s="1"/>
  <c r="L293" i="1"/>
  <c r="B241" i="1"/>
  <c r="M241" i="1" s="1"/>
  <c r="L241" i="1"/>
  <c r="B170" i="1"/>
  <c r="B60" i="1"/>
  <c r="B355" i="1"/>
  <c r="M355" i="1" s="1"/>
  <c r="L355" i="1"/>
  <c r="L316" i="1"/>
  <c r="L231" i="1"/>
  <c r="B175" i="1"/>
  <c r="B183" i="1"/>
  <c r="B376" i="1"/>
  <c r="M376" i="1" s="1"/>
  <c r="N376" i="1"/>
  <c r="L376" i="1"/>
  <c r="B252" i="1"/>
  <c r="M252" i="1" s="1"/>
  <c r="L252" i="1"/>
  <c r="B399" i="1"/>
  <c r="M399" i="1" s="1"/>
  <c r="L399" i="1"/>
  <c r="L505" i="1"/>
  <c r="B45" i="1"/>
  <c r="L299" i="1"/>
  <c r="L502" i="1"/>
  <c r="B348" i="1"/>
  <c r="M348" i="1" s="1"/>
  <c r="L348" i="1"/>
  <c r="B315" i="1"/>
  <c r="M315" i="1" s="1"/>
  <c r="L315" i="1"/>
  <c r="L504" i="1"/>
  <c r="L285" i="1"/>
  <c r="L312" i="1"/>
  <c r="L326" i="1"/>
  <c r="L218" i="1"/>
  <c r="L295" i="1"/>
  <c r="L314" i="1"/>
  <c r="L354" i="1"/>
  <c r="L442" i="1"/>
  <c r="L288" i="1"/>
  <c r="L328" i="1"/>
  <c r="L496" i="1"/>
  <c r="L501" i="1"/>
  <c r="L378" i="1"/>
  <c r="L297" i="1"/>
  <c r="L304" i="1"/>
  <c r="L394" i="1"/>
  <c r="L379" i="1"/>
  <c r="L490" i="1"/>
  <c r="L226" i="1"/>
  <c r="L464" i="1"/>
  <c r="L466" i="1"/>
  <c r="L223" i="1"/>
  <c r="L219" i="1"/>
  <c r="L3" i="1"/>
  <c r="L214" i="1"/>
  <c r="B249" i="1"/>
  <c r="M249" i="1" s="1"/>
  <c r="L249" i="1"/>
  <c r="B385" i="1"/>
  <c r="M385" i="1" s="1"/>
  <c r="L385" i="1"/>
  <c r="B257" i="1"/>
  <c r="M257" i="1" s="1"/>
  <c r="L257" i="1"/>
  <c r="B443" i="1"/>
  <c r="M443" i="1" s="1"/>
  <c r="L443" i="1"/>
  <c r="B389" i="1"/>
  <c r="M389" i="1" s="1"/>
  <c r="L389" i="1"/>
  <c r="B327" i="1"/>
  <c r="M327" i="1" s="1"/>
  <c r="L327" i="1"/>
  <c r="B104" i="1"/>
  <c r="B462" i="1"/>
  <c r="M462" i="1" s="1"/>
  <c r="L462" i="1"/>
  <c r="B103" i="1"/>
  <c r="B363" i="1"/>
  <c r="M363" i="1" s="1"/>
  <c r="L363" i="1"/>
  <c r="L351" i="1"/>
  <c r="B362" i="1"/>
  <c r="M362" i="1" s="1"/>
  <c r="L362" i="1"/>
  <c r="B380" i="1"/>
  <c r="M380" i="1" s="1"/>
  <c r="L380" i="1"/>
  <c r="B337" i="1"/>
  <c r="M337" i="1" s="1"/>
  <c r="L337" i="1"/>
  <c r="L366" i="1"/>
  <c r="B187" i="1"/>
  <c r="B467" i="1"/>
  <c r="M467" i="1" s="1"/>
  <c r="L467" i="1"/>
  <c r="B483" i="1"/>
  <c r="M483" i="1" s="1"/>
  <c r="L483" i="1"/>
  <c r="B188" i="1"/>
  <c r="L499" i="1"/>
  <c r="L357" i="1"/>
  <c r="L400" i="1"/>
  <c r="L471" i="1"/>
  <c r="B446" i="1"/>
  <c r="M446" i="1" s="1"/>
  <c r="L446" i="1"/>
  <c r="B436" i="1"/>
  <c r="M436" i="1" s="1"/>
  <c r="L436" i="1"/>
  <c r="B207" i="1"/>
  <c r="B211" i="1"/>
  <c r="M211" i="1" s="1"/>
  <c r="L211" i="1"/>
  <c r="B14" i="1"/>
  <c r="M14" i="1" s="1"/>
  <c r="L14" i="1"/>
  <c r="B15" i="1"/>
  <c r="M15" i="1" s="1"/>
  <c r="L15" i="1"/>
  <c r="B475" i="1"/>
  <c r="M475" i="1" s="1"/>
  <c r="L475" i="1"/>
  <c r="B67" i="1"/>
  <c r="B131" i="1"/>
  <c r="L242" i="1"/>
  <c r="B431" i="1"/>
  <c r="M431" i="1" s="1"/>
  <c r="L431" i="1"/>
  <c r="B132" i="1"/>
  <c r="B454" i="1"/>
  <c r="M454" i="1" s="1"/>
  <c r="L454" i="1"/>
  <c r="L387" i="1"/>
  <c r="B367" i="1"/>
  <c r="M367" i="1" s="1"/>
  <c r="L367" i="1"/>
  <c r="B286" i="1"/>
  <c r="M286" i="1" s="1"/>
  <c r="L286" i="1"/>
  <c r="L279" i="1"/>
  <c r="L391" i="1"/>
  <c r="B287" i="1"/>
  <c r="M287" i="1" s="1"/>
  <c r="L287" i="1"/>
  <c r="L263" i="1"/>
  <c r="B248" i="1"/>
  <c r="M248" i="1" s="1"/>
  <c r="L248" i="1"/>
  <c r="B244" i="1"/>
  <c r="M244" i="1" s="1"/>
  <c r="L244" i="1"/>
  <c r="B59" i="1"/>
  <c r="B203" i="1"/>
  <c r="B421" i="1"/>
  <c r="M421" i="1" s="1"/>
  <c r="L421" i="1"/>
  <c r="B166" i="1"/>
  <c r="B185" i="1"/>
  <c r="B69" i="1"/>
  <c r="L220" i="1"/>
  <c r="L228" i="1"/>
  <c r="L484" i="1"/>
  <c r="B458" i="1"/>
  <c r="M458" i="1" s="1"/>
  <c r="L458" i="1"/>
  <c r="B459" i="1"/>
  <c r="M459" i="1" s="1"/>
  <c r="L459" i="1"/>
  <c r="B506" i="1"/>
  <c r="M506" i="1" s="1"/>
  <c r="L506" i="1"/>
  <c r="B393" i="1"/>
  <c r="M393" i="1" s="1"/>
  <c r="L393" i="1"/>
  <c r="B54" i="1"/>
  <c r="B404" i="1"/>
  <c r="M404" i="1" s="1"/>
  <c r="L404" i="1"/>
  <c r="B9" i="1"/>
  <c r="M9" i="1" s="1"/>
  <c r="L9" i="1"/>
  <c r="B411" i="1"/>
  <c r="M411" i="1" s="1"/>
  <c r="L411" i="1"/>
  <c r="B368" i="1"/>
  <c r="M368" i="1" s="1"/>
  <c r="L368" i="1"/>
  <c r="B370" i="1"/>
  <c r="M370" i="1" s="1"/>
  <c r="L370" i="1"/>
  <c r="B11" i="1"/>
  <c r="M11" i="1" s="1"/>
  <c r="L11" i="1"/>
  <c r="B86" i="1"/>
  <c r="B161" i="1"/>
  <c r="B91" i="1"/>
  <c r="B372" i="1"/>
  <c r="M372" i="1" s="1"/>
  <c r="L372" i="1"/>
  <c r="B375" i="1"/>
  <c r="M375" i="1" s="1"/>
  <c r="L375" i="1"/>
  <c r="B402" i="1"/>
  <c r="M402" i="1" s="1"/>
  <c r="L402" i="1"/>
  <c r="B319" i="1"/>
  <c r="M319" i="1" s="1"/>
  <c r="L319" i="1"/>
  <c r="B359" i="1"/>
  <c r="M359" i="1" s="1"/>
  <c r="L359" i="1"/>
  <c r="B99" i="1"/>
  <c r="B210" i="1"/>
  <c r="M210" i="1" s="1"/>
  <c r="L210" i="1"/>
  <c r="B221" i="1"/>
  <c r="M221" i="1" s="1"/>
  <c r="L221" i="1"/>
  <c r="B225" i="1"/>
  <c r="M225" i="1" s="1"/>
  <c r="L225" i="1"/>
  <c r="B114" i="1"/>
  <c r="B390" i="1"/>
  <c r="M390" i="1" s="1"/>
  <c r="L390" i="1"/>
  <c r="B398" i="1"/>
  <c r="M398" i="1" s="1"/>
  <c r="L398" i="1"/>
  <c r="B407" i="1"/>
  <c r="M407" i="1" s="1"/>
  <c r="L407" i="1"/>
  <c r="L21" i="1"/>
  <c r="B266" i="1"/>
  <c r="M266" i="1" s="1"/>
  <c r="L266" i="1"/>
  <c r="B267" i="1"/>
  <c r="M267" i="1" s="1"/>
  <c r="L267" i="1"/>
  <c r="B62" i="1"/>
  <c r="B78" i="1"/>
  <c r="L282" i="1"/>
  <c r="B82" i="1"/>
  <c r="B268" i="1"/>
  <c r="M268" i="1" s="1"/>
  <c r="L268" i="1"/>
  <c r="L269" i="1"/>
  <c r="B83" i="1"/>
  <c r="B84" i="1"/>
  <c r="L275" i="1"/>
  <c r="L321" i="1"/>
  <c r="L276" i="1"/>
  <c r="B89" i="1"/>
  <c r="B194" i="1"/>
  <c r="B212" i="1"/>
  <c r="M212" i="1" s="1"/>
  <c r="L212" i="1"/>
  <c r="L365" i="1"/>
  <c r="L283" i="1"/>
  <c r="B213" i="1"/>
  <c r="M213" i="1" s="1"/>
  <c r="L213" i="1"/>
  <c r="B289" i="1"/>
  <c r="M289" i="1" s="1"/>
  <c r="L289" i="1"/>
  <c r="B270" i="1"/>
  <c r="M270" i="1" s="1"/>
  <c r="L270" i="1"/>
  <c r="B290" i="1"/>
  <c r="M290" i="1" s="1"/>
  <c r="L290" i="1"/>
  <c r="B291" i="1"/>
  <c r="M291" i="1" s="1"/>
  <c r="L291" i="1"/>
  <c r="L352" i="1"/>
  <c r="B292" i="1"/>
  <c r="M292" i="1" s="1"/>
  <c r="L292" i="1"/>
  <c r="L332" i="1"/>
  <c r="L307" i="1"/>
  <c r="L469" i="1"/>
  <c r="B317" i="1"/>
  <c r="M317" i="1" s="1"/>
  <c r="L317" i="1"/>
  <c r="B318" i="1"/>
  <c r="M318" i="1" s="1"/>
  <c r="L318" i="1"/>
  <c r="B322" i="1"/>
  <c r="M322" i="1" s="1"/>
  <c r="L322" i="1"/>
  <c r="B323" i="1"/>
  <c r="M323" i="1" s="1"/>
  <c r="L323" i="1"/>
  <c r="B271" i="1"/>
  <c r="M271" i="1" s="1"/>
  <c r="L271" i="1"/>
  <c r="B329" i="1"/>
  <c r="M329" i="1" s="1"/>
  <c r="L329" i="1"/>
  <c r="B335" i="1"/>
  <c r="M335" i="1" s="1"/>
  <c r="L335" i="1"/>
  <c r="B460" i="1"/>
  <c r="M460" i="1" s="1"/>
  <c r="L460" i="1"/>
  <c r="B468" i="1"/>
  <c r="M468" i="1" s="1"/>
  <c r="L468" i="1"/>
  <c r="B273" i="1"/>
  <c r="M273" i="1" s="1"/>
  <c r="L273" i="1"/>
  <c r="B507" i="1"/>
  <c r="M507" i="1" s="1"/>
  <c r="L507" i="1"/>
  <c r="B274" i="1"/>
  <c r="M274" i="1" s="1"/>
  <c r="L274" i="1"/>
  <c r="B34" i="1"/>
  <c r="L313" i="1"/>
  <c r="L373" i="1"/>
  <c r="L395" i="1"/>
  <c r="L302" i="1"/>
  <c r="L265" i="1"/>
  <c r="L253" i="1"/>
  <c r="L236" i="1"/>
  <c r="L233" i="1"/>
  <c r="L234" i="1"/>
  <c r="L298" i="1"/>
  <c r="L247" i="1"/>
  <c r="L305" i="1"/>
  <c r="L429" i="1"/>
  <c r="L433" i="1"/>
  <c r="L439" i="1"/>
  <c r="B437" i="1"/>
  <c r="M437" i="1" s="1"/>
  <c r="L437" i="1"/>
  <c r="L498" i="1"/>
  <c r="B356" i="1"/>
  <c r="M356" i="1" s="1"/>
  <c r="L356" i="1"/>
  <c r="B4" i="1"/>
  <c r="M4" i="1" s="1"/>
  <c r="L4" i="1"/>
  <c r="B5" i="1"/>
  <c r="M5" i="1" s="1"/>
  <c r="L5" i="1"/>
  <c r="B6" i="1"/>
  <c r="M6" i="1" s="1"/>
  <c r="L6" i="1"/>
  <c r="B7" i="1"/>
  <c r="M7" i="1" s="1"/>
  <c r="L7" i="1"/>
  <c r="B8" i="1"/>
  <c r="M8" i="1" s="1"/>
  <c r="L8" i="1"/>
  <c r="B197" i="1"/>
  <c r="B410" i="1"/>
  <c r="M410" i="1" s="1"/>
  <c r="L410" i="1"/>
  <c r="B10" i="1"/>
  <c r="M10" i="1" s="1"/>
  <c r="L10" i="1"/>
  <c r="B455" i="1"/>
  <c r="M455" i="1" s="1"/>
  <c r="L455" i="1"/>
  <c r="B369" i="1"/>
  <c r="M369" i="1" s="1"/>
  <c r="L369" i="1"/>
  <c r="B371" i="1"/>
  <c r="M371" i="1" s="1"/>
  <c r="L371" i="1"/>
  <c r="B85" i="1"/>
  <c r="B87" i="1"/>
  <c r="B160" i="1"/>
  <c r="B374" i="1"/>
  <c r="M374" i="1" s="1"/>
  <c r="L374" i="1"/>
  <c r="B401" i="1"/>
  <c r="M401" i="1" s="1"/>
  <c r="L401" i="1"/>
  <c r="B403" i="1"/>
  <c r="M403" i="1" s="1"/>
  <c r="L403" i="1"/>
  <c r="B338" i="1"/>
  <c r="M338" i="1" s="1"/>
  <c r="L338" i="1"/>
  <c r="B360" i="1"/>
  <c r="M360" i="1" s="1"/>
  <c r="L360" i="1"/>
  <c r="B208" i="1"/>
  <c r="B55" i="1"/>
  <c r="B63" i="1"/>
  <c r="B198" i="1"/>
  <c r="B199" i="1"/>
  <c r="B243" i="1"/>
  <c r="M243" i="1" s="1"/>
  <c r="L243" i="1"/>
  <c r="B255" i="1"/>
  <c r="M255" i="1" s="1"/>
  <c r="L255" i="1"/>
  <c r="B259" i="1"/>
  <c r="M259" i="1" s="1"/>
  <c r="L259" i="1"/>
  <c r="B296" i="1"/>
  <c r="M296" i="1" s="1"/>
  <c r="L296" i="1"/>
  <c r="B303" i="1"/>
  <c r="M303" i="1" s="1"/>
  <c r="L303" i="1"/>
  <c r="L2" i="1"/>
  <c r="B58" i="1"/>
  <c r="B168" i="1"/>
  <c r="B174" i="1"/>
  <c r="B201" i="1"/>
  <c r="B209" i="1"/>
  <c r="M209" i="1" s="1"/>
  <c r="L209" i="1"/>
  <c r="B250" i="1"/>
  <c r="M250" i="1" s="1"/>
  <c r="L250" i="1"/>
  <c r="B280" i="1"/>
  <c r="M280" i="1" s="1"/>
  <c r="L280" i="1"/>
  <c r="B18" i="1"/>
  <c r="M18" i="1" s="1"/>
  <c r="L18" i="1"/>
  <c r="B17" i="1"/>
  <c r="M17" i="1" s="1"/>
  <c r="L17" i="1"/>
  <c r="B320" i="1"/>
  <c r="M320" i="1" s="1"/>
  <c r="L320" i="1"/>
  <c r="B331" i="1"/>
  <c r="M331" i="1" s="1"/>
  <c r="L331" i="1"/>
  <c r="B336" i="1"/>
  <c r="M336" i="1" s="1"/>
  <c r="L336" i="1"/>
  <c r="B347" i="1"/>
  <c r="M347" i="1" s="1"/>
  <c r="L347" i="1"/>
  <c r="B349" i="1"/>
  <c r="M349" i="1" s="1"/>
  <c r="L349" i="1"/>
  <c r="B361" i="1"/>
  <c r="M361" i="1" s="1"/>
  <c r="L361" i="1"/>
  <c r="B162" i="1"/>
  <c r="B486" i="1"/>
  <c r="M486" i="1" s="1"/>
  <c r="L486" i="1"/>
  <c r="B364" i="1"/>
  <c r="M364" i="1" s="1"/>
  <c r="L364" i="1"/>
  <c r="B427" i="1"/>
  <c r="M427" i="1" s="1"/>
  <c r="L427" i="1"/>
  <c r="B12" i="1"/>
  <c r="M12" i="1" s="1"/>
  <c r="L12" i="1"/>
  <c r="L229" i="1"/>
  <c r="B237" i="1"/>
  <c r="M237" i="1" s="1"/>
  <c r="L237" i="1"/>
  <c r="B235" i="1"/>
  <c r="M235" i="1" s="1"/>
  <c r="L235" i="1"/>
  <c r="B66" i="1"/>
  <c r="B140" i="1"/>
  <c r="B180" i="1"/>
  <c r="B405" i="1"/>
  <c r="M405" i="1" s="1"/>
  <c r="L405" i="1"/>
  <c r="B102" i="1"/>
  <c r="B216" i="1"/>
  <c r="M216" i="1" s="1"/>
  <c r="L216" i="1"/>
  <c r="L20" i="1"/>
  <c r="B127" i="1"/>
  <c r="B330" i="1"/>
  <c r="M330" i="1" s="1"/>
  <c r="L330" i="1"/>
  <c r="B122" i="1"/>
  <c r="B126" i="1"/>
  <c r="B227" i="1"/>
  <c r="M227" i="1" s="1"/>
  <c r="L227" i="1"/>
  <c r="B186" i="1"/>
  <c r="B262" i="1"/>
  <c r="M262" i="1" s="1"/>
  <c r="L262" i="1"/>
  <c r="B493" i="1"/>
  <c r="M493" i="1" s="1"/>
  <c r="L493" i="1"/>
  <c r="B74" i="1"/>
  <c r="B108" i="1"/>
  <c r="B503" i="1"/>
  <c r="M503" i="1" s="1"/>
  <c r="L503" i="1"/>
  <c r="B495" i="1"/>
  <c r="M495" i="1" s="1"/>
  <c r="L495" i="1"/>
  <c r="B147" i="1"/>
  <c r="B325" i="1"/>
  <c r="M325" i="1" s="1"/>
  <c r="L325" i="1"/>
  <c r="B75" i="1"/>
  <c r="B146" i="1"/>
  <c r="B111" i="1"/>
  <c r="B240" i="1"/>
  <c r="M240" i="1" s="1"/>
  <c r="L240" i="1"/>
  <c r="B334" i="1"/>
  <c r="M334" i="1" s="1"/>
  <c r="L334" i="1"/>
  <c r="B311" i="1"/>
  <c r="M311" i="1" s="1"/>
  <c r="L311" i="1"/>
  <c r="L309" i="1"/>
  <c r="B16" i="1"/>
  <c r="M16" i="1" s="1"/>
  <c r="L16" i="1"/>
  <c r="B294" i="1"/>
  <c r="M294" i="1" s="1"/>
  <c r="L294" i="1"/>
  <c r="B353" i="1"/>
  <c r="M353" i="1" s="1"/>
  <c r="L353" i="1"/>
  <c r="B343" i="1"/>
  <c r="M343" i="1" s="1"/>
  <c r="L343" i="1"/>
  <c r="B339" i="1"/>
  <c r="M339" i="1" s="1"/>
  <c r="L339" i="1"/>
  <c r="B345" i="1"/>
  <c r="M345" i="1" s="1"/>
  <c r="L345" i="1"/>
  <c r="B340" i="1"/>
  <c r="M340" i="1" s="1"/>
  <c r="L340" i="1"/>
  <c r="B344" i="1"/>
  <c r="M344" i="1" s="1"/>
  <c r="L344" i="1"/>
  <c r="B341" i="1"/>
  <c r="M341" i="1" s="1"/>
  <c r="L341" i="1"/>
  <c r="B342" i="1"/>
  <c r="M342" i="1" s="1"/>
  <c r="L342" i="1"/>
  <c r="B346" i="1"/>
  <c r="M346" i="1" s="1"/>
  <c r="L346" i="1"/>
  <c r="B358" i="1"/>
  <c r="M358" i="1" s="1"/>
  <c r="L358" i="1"/>
  <c r="B470" i="1"/>
  <c r="M470" i="1" s="1"/>
  <c r="L470" i="1"/>
  <c r="B350" i="1"/>
  <c r="M350" i="1" s="1"/>
  <c r="L350" i="1"/>
  <c r="B388" i="1"/>
  <c r="M388" i="1" s="1"/>
  <c r="L388" i="1"/>
  <c r="B381" i="1"/>
  <c r="M381" i="1" s="1"/>
  <c r="L381" i="1"/>
  <c r="B396" i="1"/>
  <c r="M396" i="1" s="1"/>
  <c r="L396" i="1"/>
  <c r="B68" i="1"/>
  <c r="B426" i="1"/>
  <c r="M426" i="1" s="1"/>
  <c r="L426" i="1"/>
  <c r="B413" i="1"/>
  <c r="M413" i="1" s="1"/>
  <c r="L413" i="1"/>
  <c r="B419" i="1"/>
  <c r="M419" i="1" s="1"/>
  <c r="L419" i="1"/>
  <c r="B424" i="1"/>
  <c r="M424" i="1" s="1"/>
  <c r="L424" i="1"/>
  <c r="B422" i="1"/>
  <c r="M422" i="1" s="1"/>
  <c r="L422" i="1"/>
  <c r="B408" i="1"/>
  <c r="M408" i="1" s="1"/>
  <c r="L408" i="1"/>
  <c r="B172" i="1"/>
  <c r="B301" i="1"/>
  <c r="M301" i="1" s="1"/>
  <c r="L301" i="1"/>
  <c r="B176" i="1"/>
  <c r="B145" i="1"/>
  <c r="B177" i="1"/>
  <c r="B46" i="1"/>
  <c r="B192" i="1"/>
  <c r="B171" i="1"/>
  <c r="B119" i="1"/>
  <c r="B272" i="1"/>
  <c r="M272" i="1" s="1"/>
  <c r="L272" i="1"/>
  <c r="B37" i="1"/>
  <c r="B38" i="1"/>
  <c r="B100" i="1"/>
  <c r="B107" i="1"/>
  <c r="B308" i="1"/>
  <c r="M308" i="1" s="1"/>
  <c r="L308" i="1"/>
  <c r="B306" i="1"/>
  <c r="M306" i="1" s="1"/>
  <c r="L306" i="1"/>
  <c r="B324" i="1"/>
  <c r="M324" i="1" s="1"/>
  <c r="L324" i="1"/>
  <c r="N324" i="1"/>
  <c r="B377" i="1"/>
  <c r="M377" i="1" s="1"/>
  <c r="L377" i="1"/>
  <c r="B452" i="1"/>
  <c r="M452" i="1" s="1"/>
  <c r="L452" i="1"/>
  <c r="B448" i="1"/>
  <c r="M448" i="1" s="1"/>
  <c r="L448" i="1"/>
  <c r="B414" i="1"/>
  <c r="M414" i="1" s="1"/>
  <c r="L414" i="1"/>
  <c r="B450" i="1"/>
  <c r="M450" i="1" s="1"/>
  <c r="L450" i="1"/>
  <c r="B415" i="1"/>
  <c r="M415" i="1" s="1"/>
  <c r="L415" i="1"/>
  <c r="B449" i="1"/>
  <c r="M449" i="1" s="1"/>
  <c r="L449" i="1"/>
  <c r="B434" i="1"/>
  <c r="M434" i="1" s="1"/>
  <c r="L434" i="1"/>
  <c r="N434" i="1"/>
  <c r="B447" i="1"/>
  <c r="M447" i="1" s="1"/>
  <c r="L447" i="1"/>
  <c r="B451" i="1"/>
  <c r="M451" i="1" s="1"/>
  <c r="L451" i="1"/>
  <c r="B456" i="1"/>
  <c r="M456" i="1" s="1"/>
  <c r="L456" i="1"/>
  <c r="B445" i="1"/>
  <c r="M445" i="1" s="1"/>
  <c r="L445" i="1"/>
  <c r="B49" i="1"/>
  <c r="B224" i="1"/>
  <c r="M224" i="1" s="1"/>
  <c r="L224" i="1"/>
  <c r="B115" i="1"/>
  <c r="B202" i="1"/>
  <c r="B164" i="1"/>
  <c r="B163" i="1"/>
  <c r="B112" i="1"/>
  <c r="B178" i="1"/>
  <c r="B101" i="1"/>
  <c r="B382" i="1"/>
  <c r="M382" i="1" s="1"/>
  <c r="L382" i="1"/>
  <c r="B384" i="1"/>
  <c r="M384" i="1" s="1"/>
  <c r="L384" i="1"/>
  <c r="B386" i="1"/>
  <c r="M386" i="1" s="1"/>
  <c r="L386" i="1"/>
  <c r="B392" i="1"/>
  <c r="M392" i="1" s="1"/>
  <c r="L392" i="1"/>
  <c r="B397" i="1"/>
  <c r="M397" i="1" s="1"/>
  <c r="L397" i="1"/>
  <c r="B406" i="1"/>
  <c r="M406" i="1" s="1"/>
  <c r="L406" i="1"/>
  <c r="N406" i="1"/>
  <c r="B412" i="1"/>
  <c r="M412" i="1" s="1"/>
  <c r="L412" i="1"/>
  <c r="B416" i="1"/>
  <c r="M416" i="1" s="1"/>
  <c r="L416" i="1"/>
  <c r="B420" i="1"/>
  <c r="M420" i="1" s="1"/>
  <c r="L420" i="1"/>
  <c r="N420" i="1"/>
  <c r="B423" i="1"/>
  <c r="M423" i="1" s="1"/>
  <c r="L423" i="1"/>
  <c r="N423" i="1"/>
  <c r="B425" i="1"/>
  <c r="M425" i="1" s="1"/>
  <c r="L425" i="1"/>
  <c r="N425" i="1"/>
  <c r="B428" i="1"/>
  <c r="M428" i="1" s="1"/>
  <c r="L428" i="1"/>
  <c r="B430" i="1"/>
  <c r="M430" i="1" s="1"/>
  <c r="L430" i="1"/>
  <c r="B432" i="1"/>
  <c r="M432" i="1" s="1"/>
  <c r="L432" i="1"/>
  <c r="B435" i="1"/>
  <c r="M435" i="1" s="1"/>
  <c r="L435" i="1"/>
  <c r="B438" i="1"/>
  <c r="M438" i="1" s="1"/>
  <c r="L438" i="1"/>
  <c r="B440" i="1"/>
  <c r="M440" i="1" s="1"/>
  <c r="L440" i="1"/>
  <c r="B444" i="1"/>
  <c r="M444" i="1" s="1"/>
  <c r="L444" i="1"/>
  <c r="N444" i="1"/>
  <c r="B463" i="1"/>
  <c r="M463" i="1" s="1"/>
  <c r="L463" i="1"/>
  <c r="B465" i="1"/>
  <c r="M465" i="1" s="1"/>
  <c r="L465" i="1"/>
  <c r="B472" i="1"/>
  <c r="M472" i="1" s="1"/>
  <c r="L472" i="1"/>
  <c r="B485" i="1"/>
  <c r="M485" i="1" s="1"/>
  <c r="L485" i="1"/>
  <c r="N485" i="1"/>
  <c r="B492" i="1"/>
  <c r="M492" i="1" s="1"/>
  <c r="L492" i="1"/>
  <c r="N492" i="1"/>
  <c r="B494" i="1"/>
  <c r="M494" i="1" s="1"/>
  <c r="L494" i="1"/>
  <c r="B497" i="1"/>
  <c r="M497" i="1" s="1"/>
  <c r="L497" i="1"/>
  <c r="N497" i="1"/>
  <c r="B508" i="1"/>
  <c r="M508" i="1" s="1"/>
  <c r="L508" i="1"/>
  <c r="B181" i="1"/>
  <c r="B19" i="1"/>
  <c r="M19" i="1" s="1"/>
  <c r="L19" i="1"/>
  <c r="B42" i="1"/>
  <c r="B48" i="1"/>
  <c r="B50" i="1"/>
  <c r="B300" i="1"/>
  <c r="M300" i="1" s="1"/>
  <c r="L300" i="1"/>
  <c r="B96" i="1"/>
  <c r="B417" i="1"/>
  <c r="M417" i="1" s="1"/>
  <c r="L417" i="1"/>
  <c r="B461" i="1"/>
  <c r="M461" i="1" s="1"/>
  <c r="L461" i="1"/>
  <c r="B473" i="1"/>
  <c r="M473" i="1" s="1"/>
  <c r="L473" i="1"/>
  <c r="B474" i="1"/>
  <c r="M474" i="1" s="1"/>
  <c r="L474" i="1"/>
  <c r="B476" i="1"/>
  <c r="M476" i="1" s="1"/>
  <c r="L476" i="1"/>
  <c r="N476" i="1"/>
  <c r="B477" i="1"/>
  <c r="M477" i="1" s="1"/>
  <c r="L477" i="1"/>
  <c r="B478" i="1"/>
  <c r="M478" i="1" s="1"/>
  <c r="L478" i="1"/>
  <c r="B479" i="1"/>
  <c r="M479" i="1" s="1"/>
  <c r="L479" i="1"/>
  <c r="B480" i="1"/>
  <c r="M480" i="1" s="1"/>
  <c r="L480" i="1"/>
  <c r="N480" i="1"/>
  <c r="B481" i="1"/>
  <c r="M481" i="1" s="1"/>
  <c r="L481" i="1"/>
  <c r="N481" i="1"/>
  <c r="B482" i="1"/>
  <c r="M482" i="1" s="1"/>
  <c r="L482" i="1"/>
  <c r="N482" i="1"/>
  <c r="B487" i="1"/>
  <c r="M487" i="1" s="1"/>
  <c r="L487" i="1"/>
  <c r="B488" i="1"/>
  <c r="M488" i="1" s="1"/>
  <c r="L488" i="1"/>
  <c r="B489" i="1"/>
  <c r="M489" i="1" s="1"/>
  <c r="L489" i="1"/>
  <c r="B222" i="1"/>
  <c r="M222" i="1" s="1"/>
  <c r="L222" i="1"/>
  <c r="B509" i="1"/>
  <c r="M509" i="1" s="1"/>
  <c r="L509" i="1"/>
  <c r="N509" i="1"/>
  <c r="B510" i="1"/>
  <c r="M510" i="1" s="1"/>
  <c r="L510" i="1"/>
  <c r="B511" i="1"/>
  <c r="M511" i="1" s="1"/>
  <c r="L511" i="1"/>
  <c r="B512" i="1"/>
  <c r="M512" i="1" s="1"/>
  <c r="L512" i="1"/>
  <c r="B513" i="1"/>
  <c r="M513" i="1" s="1"/>
  <c r="L513" i="1"/>
  <c r="B514" i="1"/>
  <c r="M514" i="1" s="1"/>
  <c r="L514" i="1"/>
  <c r="N514" i="1"/>
  <c r="B515" i="1"/>
  <c r="M515" i="1" s="1"/>
  <c r="L515" i="1"/>
  <c r="N515" i="1"/>
  <c r="B516" i="1"/>
  <c r="M516" i="1" s="1"/>
  <c r="L516" i="1"/>
  <c r="B517" i="1"/>
  <c r="M517" i="1" s="1"/>
  <c r="L517" i="1"/>
  <c r="B518" i="1"/>
  <c r="M518" i="1" s="1"/>
  <c r="L518" i="1"/>
  <c r="B519" i="1"/>
  <c r="M519" i="1" s="1"/>
  <c r="L519" i="1"/>
  <c r="B520" i="1"/>
  <c r="M520" i="1" s="1"/>
  <c r="L520" i="1"/>
  <c r="B521" i="1"/>
  <c r="M521" i="1" s="1"/>
  <c r="L521" i="1"/>
  <c r="N521" i="1"/>
  <c r="B522" i="1"/>
  <c r="M522" i="1" s="1"/>
  <c r="L522" i="1"/>
  <c r="B523" i="1"/>
  <c r="M523" i="1" s="1"/>
  <c r="L523" i="1"/>
  <c r="B524" i="1"/>
  <c r="M524" i="1" s="1"/>
  <c r="L524" i="1"/>
  <c r="B525" i="1"/>
  <c r="M525" i="1" s="1"/>
  <c r="L525" i="1"/>
  <c r="N525" i="1"/>
  <c r="B526" i="1"/>
  <c r="M526" i="1" s="1"/>
  <c r="L526" i="1"/>
  <c r="N526" i="1"/>
  <c r="B527" i="1"/>
  <c r="M527" i="1" s="1"/>
  <c r="L527" i="1"/>
  <c r="N527" i="1"/>
  <c r="B528" i="1"/>
  <c r="M528" i="1" s="1"/>
  <c r="L528" i="1"/>
  <c r="N528" i="1"/>
  <c r="B529" i="1"/>
  <c r="M529" i="1" s="1"/>
  <c r="L529" i="1"/>
  <c r="B530" i="1"/>
  <c r="M530" i="1" s="1"/>
  <c r="L530" i="1"/>
  <c r="B531" i="1"/>
  <c r="M531" i="1" s="1"/>
  <c r="L531" i="1"/>
  <c r="N531" i="1"/>
  <c r="B532" i="1"/>
  <c r="M532" i="1" s="1"/>
  <c r="L532" i="1"/>
  <c r="B533" i="1"/>
  <c r="M533" i="1" s="1"/>
  <c r="L533" i="1"/>
  <c r="N533" i="1"/>
  <c r="B534" i="1"/>
  <c r="M534" i="1" s="1"/>
  <c r="L534" i="1"/>
  <c r="B535" i="1"/>
  <c r="M535" i="1" s="1"/>
  <c r="L535" i="1"/>
  <c r="B536" i="1"/>
  <c r="M536" i="1" s="1"/>
  <c r="L536" i="1"/>
  <c r="B537" i="1"/>
  <c r="M537" i="1" s="1"/>
  <c r="L537" i="1"/>
  <c r="N537" i="1"/>
  <c r="B538" i="1"/>
  <c r="M538" i="1" s="1"/>
  <c r="L538" i="1"/>
  <c r="N538" i="1"/>
  <c r="B539" i="1"/>
  <c r="M539" i="1" s="1"/>
  <c r="L539" i="1"/>
  <c r="N539" i="1"/>
  <c r="B540" i="1"/>
  <c r="M540" i="1" s="1"/>
  <c r="L540" i="1"/>
  <c r="N540" i="1"/>
  <c r="B541" i="1"/>
  <c r="M541" i="1" s="1"/>
  <c r="L541" i="1"/>
  <c r="B542" i="1"/>
  <c r="M542" i="1" s="1"/>
  <c r="L542" i="1"/>
  <c r="B543" i="1"/>
  <c r="M543" i="1" s="1"/>
  <c r="L543" i="1"/>
  <c r="B544" i="1"/>
  <c r="M544" i="1" s="1"/>
  <c r="L544" i="1"/>
  <c r="B545" i="1"/>
  <c r="M545" i="1" s="1"/>
  <c r="L545" i="1"/>
  <c r="N545" i="1"/>
  <c r="B546" i="1"/>
  <c r="M546" i="1" s="1"/>
  <c r="L546" i="1"/>
  <c r="B547" i="1"/>
  <c r="M547" i="1" s="1"/>
  <c r="L547" i="1"/>
  <c r="B548" i="1"/>
  <c r="M548" i="1" s="1"/>
  <c r="L548" i="1"/>
  <c r="B549" i="1"/>
  <c r="M549" i="1" s="1"/>
  <c r="L549" i="1"/>
  <c r="N549" i="1"/>
  <c r="B550" i="1"/>
  <c r="M550" i="1" s="1"/>
  <c r="L550" i="1"/>
  <c r="N550" i="1"/>
  <c r="B551" i="1"/>
  <c r="M551" i="1" s="1"/>
  <c r="L551" i="1"/>
  <c r="N551" i="1"/>
  <c r="B552" i="1"/>
  <c r="M552" i="1" s="1"/>
  <c r="L552" i="1"/>
  <c r="N552" i="1"/>
  <c r="B553" i="1"/>
  <c r="M553" i="1" s="1"/>
  <c r="L553" i="1"/>
  <c r="B554" i="1"/>
  <c r="M554" i="1" s="1"/>
  <c r="L554" i="1"/>
  <c r="B555" i="1"/>
  <c r="M555" i="1" s="1"/>
  <c r="L555" i="1"/>
  <c r="B556" i="1"/>
  <c r="M556" i="1" s="1"/>
  <c r="L556" i="1"/>
  <c r="B557" i="1"/>
  <c r="M557" i="1" s="1"/>
  <c r="L557" i="1"/>
  <c r="B558" i="1"/>
  <c r="M558" i="1" s="1"/>
  <c r="L558" i="1"/>
  <c r="B559" i="1"/>
  <c r="M559" i="1" s="1"/>
  <c r="L559" i="1"/>
  <c r="B560" i="1"/>
  <c r="M560" i="1" s="1"/>
  <c r="L560" i="1"/>
  <c r="N560" i="1"/>
  <c r="B561" i="1"/>
  <c r="M561" i="1" s="1"/>
  <c r="L561" i="1"/>
  <c r="N561" i="1"/>
  <c r="B562" i="1"/>
  <c r="M562" i="1" s="1"/>
  <c r="L562" i="1"/>
  <c r="N562" i="1"/>
  <c r="B563" i="1"/>
  <c r="M563" i="1" s="1"/>
  <c r="L563" i="1"/>
  <c r="N563" i="1"/>
  <c r="B564" i="1"/>
  <c r="M564" i="1" s="1"/>
  <c r="L564" i="1"/>
  <c r="N564" i="1"/>
  <c r="B565" i="1"/>
  <c r="M565" i="1" s="1"/>
  <c r="L565" i="1"/>
  <c r="B566" i="1"/>
  <c r="M566" i="1" s="1"/>
  <c r="L566" i="1"/>
  <c r="B567" i="1"/>
  <c r="M567" i="1" s="1"/>
  <c r="L567" i="1"/>
  <c r="B568" i="1"/>
  <c r="M568" i="1" s="1"/>
  <c r="L568" i="1"/>
  <c r="B569" i="1"/>
  <c r="M569" i="1" s="1"/>
  <c r="L569" i="1"/>
  <c r="B570" i="1"/>
  <c r="M570" i="1" s="1"/>
  <c r="L570" i="1"/>
  <c r="B571" i="1"/>
  <c r="M571" i="1" s="1"/>
  <c r="L571" i="1"/>
  <c r="N571" i="1"/>
  <c r="B572" i="1"/>
  <c r="M572" i="1" s="1"/>
  <c r="L572" i="1"/>
  <c r="N572" i="1"/>
  <c r="B573" i="1"/>
  <c r="M573" i="1" s="1"/>
  <c r="L573" i="1"/>
  <c r="N573" i="1"/>
  <c r="B574" i="1"/>
  <c r="M574" i="1" s="1"/>
  <c r="L574" i="1"/>
  <c r="N574" i="1"/>
  <c r="B575" i="1"/>
  <c r="M575" i="1" s="1"/>
  <c r="L575" i="1"/>
  <c r="N575" i="1"/>
  <c r="B576" i="1"/>
  <c r="M576" i="1" s="1"/>
  <c r="L576" i="1"/>
  <c r="N576" i="1"/>
  <c r="B577" i="1"/>
  <c r="M577" i="1" s="1"/>
  <c r="L577" i="1"/>
  <c r="B578" i="1"/>
  <c r="M578" i="1" s="1"/>
  <c r="L578" i="1"/>
  <c r="B579" i="1"/>
  <c r="M579" i="1" s="1"/>
  <c r="L579" i="1"/>
  <c r="N579" i="1"/>
  <c r="B580" i="1"/>
  <c r="M580" i="1" s="1"/>
  <c r="L580" i="1"/>
  <c r="B581" i="1"/>
  <c r="M581" i="1" s="1"/>
  <c r="L581" i="1"/>
  <c r="B582" i="1"/>
  <c r="M582" i="1" s="1"/>
  <c r="L582" i="1"/>
  <c r="B583" i="1"/>
  <c r="M583" i="1" s="1"/>
  <c r="L583" i="1"/>
  <c r="N583" i="1"/>
  <c r="B584" i="1"/>
  <c r="M584" i="1" s="1"/>
  <c r="L584" i="1"/>
  <c r="N584" i="1"/>
  <c r="B585" i="1"/>
  <c r="M585" i="1" s="1"/>
  <c r="L585" i="1"/>
  <c r="N585" i="1"/>
  <c r="B586" i="1"/>
  <c r="M586" i="1" s="1"/>
  <c r="L586" i="1"/>
  <c r="N586" i="1"/>
  <c r="B587" i="1"/>
  <c r="M587" i="1" s="1"/>
  <c r="L587" i="1"/>
  <c r="N587" i="1"/>
  <c r="B588" i="1"/>
  <c r="M588" i="1" s="1"/>
  <c r="L588" i="1"/>
  <c r="B589" i="1"/>
  <c r="M589" i="1" s="1"/>
  <c r="L589" i="1"/>
  <c r="B590" i="1"/>
  <c r="M590" i="1" s="1"/>
  <c r="L590" i="1"/>
  <c r="B591" i="1"/>
  <c r="M591" i="1" s="1"/>
  <c r="L591" i="1"/>
  <c r="B592" i="1"/>
  <c r="M592" i="1" s="1"/>
  <c r="L592" i="1"/>
  <c r="B593" i="1"/>
  <c r="M593" i="1" s="1"/>
  <c r="L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B602" i="1"/>
  <c r="M602" i="1" s="1"/>
  <c r="L602" i="1"/>
  <c r="B603" i="1"/>
  <c r="M603" i="1" s="1"/>
  <c r="L603" i="1"/>
  <c r="B604" i="1"/>
  <c r="M604" i="1" s="1"/>
  <c r="L604" i="1"/>
  <c r="B605" i="1"/>
  <c r="M605" i="1" s="1"/>
  <c r="L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B613" i="1"/>
  <c r="M613" i="1" s="1"/>
  <c r="L613" i="1"/>
  <c r="B614" i="1"/>
  <c r="M614" i="1" s="1"/>
  <c r="L614" i="1"/>
  <c r="B615" i="1"/>
  <c r="M615" i="1" s="1"/>
  <c r="L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B768" i="1"/>
  <c r="M768" i="1" s="1"/>
  <c r="L768" i="1"/>
  <c r="N768" i="1"/>
  <c r="B769" i="1"/>
  <c r="M769" i="1" s="1"/>
  <c r="L769" i="1"/>
  <c r="N769" i="1"/>
  <c r="B770" i="1"/>
  <c r="M770" i="1" s="1"/>
  <c r="L770" i="1"/>
  <c r="N770" i="1"/>
  <c r="B771" i="1"/>
  <c r="M771" i="1" s="1"/>
  <c r="L771" i="1"/>
  <c r="N771" i="1"/>
  <c r="B772" i="1"/>
  <c r="M772" i="1" s="1"/>
  <c r="L772" i="1"/>
  <c r="N772" i="1"/>
  <c r="B773" i="1"/>
  <c r="M773" i="1" s="1"/>
  <c r="L773" i="1"/>
  <c r="N773" i="1"/>
  <c r="B774" i="1"/>
  <c r="M774" i="1" s="1"/>
  <c r="L774" i="1"/>
  <c r="N774" i="1"/>
  <c r="B775" i="1"/>
  <c r="M775" i="1" s="1"/>
  <c r="L775" i="1"/>
  <c r="N775" i="1"/>
  <c r="B776" i="1"/>
  <c r="M776" i="1" s="1"/>
  <c r="L776" i="1"/>
  <c r="N776" i="1"/>
  <c r="B777" i="1"/>
  <c r="M777" i="1" s="1"/>
  <c r="L777" i="1"/>
  <c r="N777" i="1"/>
  <c r="B778" i="1"/>
  <c r="M778" i="1" s="1"/>
  <c r="L778" i="1"/>
  <c r="N778" i="1"/>
  <c r="B779" i="1"/>
  <c r="M779" i="1" s="1"/>
  <c r="L779" i="1"/>
  <c r="N779" i="1"/>
  <c r="B780" i="1"/>
  <c r="M780" i="1" s="1"/>
  <c r="L780" i="1"/>
  <c r="N780" i="1"/>
  <c r="B781" i="1"/>
  <c r="M781" i="1" s="1"/>
  <c r="L781" i="1"/>
  <c r="N781" i="1"/>
  <c r="B782" i="1"/>
  <c r="M782" i="1" s="1"/>
  <c r="L782" i="1"/>
  <c r="N782" i="1"/>
  <c r="B783" i="1"/>
  <c r="M783" i="1" s="1"/>
  <c r="L783" i="1"/>
  <c r="N783" i="1"/>
  <c r="B784" i="1"/>
  <c r="M784" i="1" s="1"/>
  <c r="L784" i="1"/>
  <c r="N784" i="1"/>
  <c r="B785" i="1"/>
  <c r="M785" i="1" s="1"/>
  <c r="L785" i="1"/>
  <c r="N785" i="1"/>
  <c r="B786" i="1"/>
  <c r="M786" i="1" s="1"/>
  <c r="L786" i="1"/>
  <c r="N786" i="1"/>
  <c r="B787" i="1"/>
  <c r="M787" i="1" s="1"/>
  <c r="L787" i="1"/>
  <c r="N787" i="1"/>
  <c r="I3" i="9"/>
  <c r="C4" i="9"/>
  <c r="C19" i="11" s="1"/>
  <c r="C5" i="9"/>
  <c r="B1" i="4"/>
  <c r="I33" i="9" s="1"/>
  <c r="B3" i="6"/>
  <c r="B4" i="6"/>
  <c r="H2" i="7"/>
  <c r="N363" i="1"/>
  <c r="C18" i="10" l="1"/>
  <c r="C6" i="9"/>
  <c r="A1" i="10" s="1"/>
  <c r="B20" i="1"/>
  <c r="M20" i="1" s="1"/>
  <c r="B39" i="1"/>
  <c r="B5" i="6"/>
  <c r="B264" i="1"/>
  <c r="M264" i="1" s="1"/>
  <c r="B309" i="1"/>
  <c r="M309" i="1" s="1"/>
  <c r="B195" i="1"/>
  <c r="B32" i="1"/>
  <c r="B25" i="1"/>
  <c r="B307" i="1"/>
  <c r="M307" i="1" s="1"/>
  <c r="B125" i="1"/>
  <c r="B218" i="1"/>
  <c r="M218" i="1" s="1"/>
  <c r="B196" i="1"/>
  <c r="B97" i="1"/>
  <c r="B142" i="1"/>
  <c r="B144" i="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M13" i="4" s="1"/>
  <c r="A46" i="4"/>
  <c r="K46" i="4" s="1"/>
  <c r="A82" i="4"/>
  <c r="M83"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A18" i="4"/>
  <c r="M19" i="4" s="1"/>
  <c r="D66" i="4"/>
  <c r="A130" i="9" s="1"/>
  <c r="H33" i="4"/>
  <c r="B85" i="9" s="1"/>
  <c r="A92" i="4"/>
  <c r="K92" i="4" s="1"/>
  <c r="A6" i="4"/>
  <c r="K6" i="4" s="1"/>
  <c r="J6" i="4" s="1"/>
  <c r="C87" i="4"/>
  <c r="C63" i="4"/>
  <c r="C70" i="4"/>
  <c r="J25"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H21" i="4"/>
  <c r="B73" i="9" s="1"/>
  <c r="C46" i="4"/>
  <c r="D29" i="4"/>
  <c r="A81" i="9" s="1"/>
  <c r="L81" i="9" s="1"/>
  <c r="I77" i="4"/>
  <c r="I82" i="4"/>
  <c r="H9" i="4"/>
  <c r="B61" i="9" s="1"/>
  <c r="I19" i="4"/>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J24" i="4"/>
  <c r="A41" i="4"/>
  <c r="K41" i="4" s="1"/>
  <c r="I69" i="4"/>
  <c r="A28" i="4"/>
  <c r="K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I28" i="4"/>
  <c r="F6" i="4"/>
  <c r="K58" i="9" s="1"/>
  <c r="A15" i="4"/>
  <c r="K15" i="4" s="1"/>
  <c r="J15" i="4" s="1"/>
  <c r="I75" i="4"/>
  <c r="C3" i="4"/>
  <c r="I29" i="4"/>
  <c r="D40" i="4"/>
  <c r="A92" i="9" s="1"/>
  <c r="H29" i="4"/>
  <c r="B81" i="9" s="1"/>
  <c r="A65" i="4"/>
  <c r="K65" i="4" s="1"/>
  <c r="H80" i="4"/>
  <c r="C67" i="4"/>
  <c r="A63" i="4"/>
  <c r="K63" i="4" s="1"/>
  <c r="J60" i="4"/>
  <c r="A24" i="4"/>
  <c r="K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40" i="4"/>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I24"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I20" i="4"/>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F80" i="9" s="1"/>
  <c r="H36" i="4"/>
  <c r="B88" i="9" s="1"/>
  <c r="C65" i="4"/>
  <c r="F2" i="4"/>
  <c r="K54" i="9" s="1"/>
  <c r="J17" i="4"/>
  <c r="J21" i="4"/>
  <c r="C41" i="4"/>
  <c r="D9" i="4"/>
  <c r="A61" i="9" s="1"/>
  <c r="J28" i="4"/>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C14" i="6"/>
  <c r="K16" i="4"/>
  <c r="J16" i="4" s="1"/>
  <c r="M17" i="4"/>
  <c r="L65" i="9"/>
  <c r="C13" i="6"/>
  <c r="C10" i="6"/>
  <c r="K40" i="9"/>
  <c r="L41" i="9"/>
  <c r="L43" i="9"/>
  <c r="L46" i="9" s="1"/>
  <c r="K45" i="9"/>
  <c r="B43" i="9" s="1"/>
  <c r="C11" i="6"/>
  <c r="K12" i="4" l="1"/>
  <c r="J12" i="4" s="1"/>
  <c r="K82" i="4"/>
  <c r="M47" i="4"/>
  <c r="L63" i="9"/>
  <c r="M63" i="9" s="1"/>
  <c r="K22" i="4"/>
  <c r="J22" i="4" s="1"/>
  <c r="F63" i="9"/>
  <c r="L121" i="9"/>
  <c r="M121" i="9" s="1"/>
  <c r="E121" i="9"/>
  <c r="C85" i="9"/>
  <c r="M75" i="4"/>
  <c r="K48" i="4"/>
  <c r="K78" i="4"/>
  <c r="F85" i="9"/>
  <c r="M101" i="9"/>
  <c r="L95" i="9"/>
  <c r="M95" i="9" s="1"/>
  <c r="E95" i="9"/>
  <c r="D95" i="9"/>
  <c r="I95" i="9"/>
  <c r="C95" i="9"/>
  <c r="C69" i="9"/>
  <c r="I3" i="4"/>
  <c r="I11" i="4"/>
  <c r="D63" i="9" s="1"/>
  <c r="E63" i="9" s="1"/>
  <c r="C96" i="9"/>
  <c r="M59" i="9"/>
  <c r="I35" i="4"/>
  <c r="F74" i="9"/>
  <c r="D68" i="9"/>
  <c r="F79" i="9"/>
  <c r="F87" i="9"/>
  <c r="I23" i="4"/>
  <c r="D76" i="9"/>
  <c r="J76" i="9" s="1"/>
  <c r="D75" i="9"/>
  <c r="E75" i="9" s="1"/>
  <c r="I34" i="4"/>
  <c r="F91" i="9"/>
  <c r="I26" i="4"/>
  <c r="I39" i="4"/>
  <c r="I21" i="4"/>
  <c r="I33" i="4"/>
  <c r="D85" i="9" s="1"/>
  <c r="E85" i="9" s="1"/>
  <c r="I31" i="4"/>
  <c r="F75" i="9"/>
  <c r="I38" i="4"/>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M65" i="9"/>
  <c r="E76" i="9"/>
  <c r="C59" i="9"/>
  <c r="F76" i="9"/>
  <c r="E94" i="9"/>
  <c r="F55" i="9"/>
  <c r="K56" i="4"/>
  <c r="D84" i="9"/>
  <c r="E84" i="9" s="1"/>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E68"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D55" i="9"/>
  <c r="F96" i="9"/>
  <c r="I8" i="4"/>
  <c r="L79" i="9"/>
  <c r="M79" i="9" s="1"/>
  <c r="I115" i="9"/>
  <c r="D79" i="9"/>
  <c r="E79" i="9" s="1"/>
  <c r="I10" i="4"/>
  <c r="D62" i="9" s="1"/>
  <c r="C115" i="9"/>
  <c r="J115" i="9" s="1"/>
  <c r="L115" i="9"/>
  <c r="M115" i="9" s="1"/>
  <c r="D73" i="9"/>
  <c r="E73"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E71" i="9" s="1"/>
  <c r="C71" i="9"/>
  <c r="F71" i="9"/>
  <c r="E114" i="9"/>
  <c r="M55" i="4"/>
  <c r="M77" i="4"/>
  <c r="L98" i="9"/>
  <c r="M98" i="9" s="1"/>
  <c r="D98" i="9"/>
  <c r="J98" i="9" s="1"/>
  <c r="F73" i="9"/>
  <c r="D114" i="9"/>
  <c r="J114" i="9" s="1"/>
  <c r="C126" i="9"/>
  <c r="J126" i="9" s="1"/>
  <c r="C66" i="9"/>
  <c r="C119" i="9"/>
  <c r="F54" i="9"/>
  <c r="C99" i="9"/>
  <c r="C54" i="9"/>
  <c r="H39" i="9" s="1"/>
  <c r="E93" i="9"/>
  <c r="I98" i="9"/>
  <c r="I119" i="9"/>
  <c r="L91" i="9"/>
  <c r="M91" i="9" s="1"/>
  <c r="F106" i="9"/>
  <c r="C91" i="9"/>
  <c r="E106" i="9"/>
  <c r="E88" i="9"/>
  <c r="D88" i="9"/>
  <c r="F114" i="9"/>
  <c r="I126" i="9"/>
  <c r="M95" i="4"/>
  <c r="L71" i="9"/>
  <c r="M71" i="9" s="1"/>
  <c r="L114" i="9"/>
  <c r="M114" i="9" s="1"/>
  <c r="L126" i="9"/>
  <c r="M126" i="9" s="1"/>
  <c r="D66" i="9"/>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D90" i="9"/>
  <c r="J90" i="9" s="1"/>
  <c r="K8" i="4"/>
  <c r="J8" i="4" s="1"/>
  <c r="F60" i="9" s="1"/>
  <c r="D93" i="9"/>
  <c r="F119" i="9"/>
  <c r="D91" i="9"/>
  <c r="F81" i="9"/>
  <c r="M62" i="9"/>
  <c r="E91" i="9"/>
  <c r="D81" i="9"/>
  <c r="E81" i="9" s="1"/>
  <c r="C88" i="9"/>
  <c r="D105" i="9"/>
  <c r="C105" i="9"/>
  <c r="L89" i="9"/>
  <c r="M89" i="9" s="1"/>
  <c r="M11" i="4"/>
  <c r="C89" i="9"/>
  <c r="C81" i="9"/>
  <c r="C77" i="9"/>
  <c r="K52" i="4"/>
  <c r="L119" i="9"/>
  <c r="M119" i="9" s="1"/>
  <c r="L106" i="9"/>
  <c r="M106" i="9" s="1"/>
  <c r="D119" i="9"/>
  <c r="C106" i="9"/>
  <c r="J106" i="9" s="1"/>
  <c r="I106" i="9"/>
  <c r="D77" i="9"/>
  <c r="E77" i="9" s="1"/>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F107" i="9"/>
  <c r="M71" i="4"/>
  <c r="M57" i="9"/>
  <c r="I93" i="9"/>
  <c r="I97" i="9"/>
  <c r="F97" i="9"/>
  <c r="E83" i="9"/>
  <c r="M43" i="4"/>
  <c r="C62" i="9"/>
  <c r="M61" i="4"/>
  <c r="L83" i="9"/>
  <c r="M83" i="9" s="1"/>
  <c r="C80" i="9"/>
  <c r="M88" i="9"/>
  <c r="E105" i="9"/>
  <c r="C83" i="9"/>
  <c r="F89" i="9"/>
  <c r="K58" i="4"/>
  <c r="E90" i="9"/>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E86" i="9" s="1"/>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C82" i="9"/>
  <c r="E82" i="9"/>
  <c r="C109" i="9"/>
  <c r="I109" i="9"/>
  <c r="L109" i="9"/>
  <c r="M109" i="9" s="1"/>
  <c r="D109" i="9"/>
  <c r="E109" i="9"/>
  <c r="F109" i="9"/>
  <c r="C70" i="9"/>
  <c r="D70" i="9"/>
  <c r="F70" i="9"/>
  <c r="L70" i="9"/>
  <c r="M70" i="9" s="1"/>
  <c r="E70" i="9"/>
  <c r="L67" i="9"/>
  <c r="M67" i="9" s="1"/>
  <c r="F67" i="9"/>
  <c r="D67" i="9"/>
  <c r="C67" i="9"/>
  <c r="M65" i="4"/>
  <c r="K64" i="4"/>
  <c r="F127" i="9"/>
  <c r="E127" i="9"/>
  <c r="I127" i="9"/>
  <c r="D127" i="9"/>
  <c r="I112" i="9"/>
  <c r="L112" i="9"/>
  <c r="M112" i="9" s="1"/>
  <c r="F112" i="9"/>
  <c r="C112" i="9"/>
  <c r="F61" i="9"/>
  <c r="C61" i="9"/>
  <c r="L61" i="9"/>
  <c r="M61" i="9" s="1"/>
  <c r="C15" i="6"/>
  <c r="B38" i="9"/>
  <c r="I39" i="9"/>
  <c r="R41" i="9"/>
  <c r="T41" i="9"/>
  <c r="L42" i="9"/>
  <c r="C40" i="9" s="1"/>
  <c r="L11" i="9"/>
  <c r="P41" i="9"/>
  <c r="N41" i="9"/>
  <c r="J40" i="9"/>
  <c r="H44" i="9"/>
  <c r="H45" i="9"/>
  <c r="I44" i="9"/>
  <c r="R46" i="9"/>
  <c r="L47" i="9"/>
  <c r="C45" i="9" s="1"/>
  <c r="N46" i="9"/>
  <c r="T46" i="9"/>
  <c r="L13" i="9"/>
  <c r="P46" i="9"/>
  <c r="J95" i="9" l="1"/>
  <c r="J68" i="9"/>
  <c r="E59" i="9"/>
  <c r="J96" i="9"/>
  <c r="J85" i="9"/>
  <c r="J87" i="9"/>
  <c r="D92" i="9"/>
  <c r="E92" i="9" s="1"/>
  <c r="D78" i="9"/>
  <c r="E78" i="9" s="1"/>
  <c r="D72" i="9"/>
  <c r="E72" i="9" s="1"/>
  <c r="J75" i="9"/>
  <c r="J69" i="9"/>
  <c r="E69" i="9"/>
  <c r="E87" i="9"/>
  <c r="J124" i="9"/>
  <c r="J65" i="9"/>
  <c r="J103" i="9"/>
  <c r="J63" i="9"/>
  <c r="J55" i="9"/>
  <c r="J74" i="9"/>
  <c r="J94" i="9"/>
  <c r="E55" i="9"/>
  <c r="J84" i="9"/>
  <c r="J123" i="9"/>
  <c r="J101" i="9"/>
  <c r="J71" i="9"/>
  <c r="E66" i="9"/>
  <c r="J73" i="9"/>
  <c r="E58" i="9"/>
  <c r="D56" i="9"/>
  <c r="E56" i="9" s="1"/>
  <c r="J59" i="9"/>
  <c r="J79" i="9"/>
  <c r="E61" i="9"/>
  <c r="E62" i="9"/>
  <c r="E67" i="9"/>
  <c r="E64" i="9"/>
  <c r="J119" i="9"/>
  <c r="J66" i="9"/>
  <c r="E57" i="9"/>
  <c r="D60" i="9"/>
  <c r="G60" i="9" s="1"/>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E44" i="9"/>
  <c r="C44" i="9"/>
  <c r="C46" i="9" s="1"/>
  <c r="D44" i="9"/>
  <c r="F44" i="9"/>
  <c r="H42" i="9"/>
  <c r="H41" i="9"/>
  <c r="D39" i="9"/>
  <c r="C39" i="9"/>
  <c r="C41" i="9" s="1"/>
  <c r="F39" i="9"/>
  <c r="E39" i="9"/>
  <c r="E53" i="9"/>
  <c r="J53" i="9"/>
  <c r="R47" i="9"/>
  <c r="F45" i="9" s="1"/>
  <c r="P47" i="9"/>
  <c r="E45" i="9" s="1"/>
  <c r="E47" i="9" s="1"/>
  <c r="L14" i="9"/>
  <c r="T47" i="9"/>
  <c r="G45" i="9" s="1"/>
  <c r="N47" i="9"/>
  <c r="D45" i="9" s="1"/>
  <c r="D47" i="9" s="1"/>
  <c r="C47" i="9"/>
  <c r="G77" i="9"/>
  <c r="I77" i="9" s="1"/>
  <c r="G71" i="9"/>
  <c r="I71" i="9" s="1"/>
  <c r="G64" i="9"/>
  <c r="G79" i="9"/>
  <c r="I79" i="9" s="1"/>
  <c r="G113" i="9"/>
  <c r="G58" i="9"/>
  <c r="G66" i="9"/>
  <c r="I66" i="9" s="1"/>
  <c r="G100" i="9"/>
  <c r="G55" i="9"/>
  <c r="G87" i="9"/>
  <c r="I87" i="9" s="1"/>
  <c r="G80" i="9"/>
  <c r="I80" i="9" s="1"/>
  <c r="G65" i="9"/>
  <c r="I65" i="9" s="1"/>
  <c r="G101" i="9"/>
  <c r="G88" i="9"/>
  <c r="I88" i="9" s="1"/>
  <c r="G91" i="9"/>
  <c r="I91" i="9" s="1"/>
  <c r="G123" i="9"/>
  <c r="G121" i="9"/>
  <c r="G98" i="9"/>
  <c r="G89" i="9"/>
  <c r="I89" i="9" s="1"/>
  <c r="G107" i="9"/>
  <c r="G97" i="9"/>
  <c r="G76" i="9"/>
  <c r="I76" i="9" s="1"/>
  <c r="G109" i="9"/>
  <c r="G82" i="9"/>
  <c r="I82" i="9" s="1"/>
  <c r="G95" i="9"/>
  <c r="G75" i="9"/>
  <c r="I75" i="9" s="1"/>
  <c r="G119" i="9"/>
  <c r="G93" i="9"/>
  <c r="G83" i="9"/>
  <c r="I83" i="9" s="1"/>
  <c r="G128" i="9"/>
  <c r="G57" i="9"/>
  <c r="G106" i="9"/>
  <c r="G116" i="9"/>
  <c r="G108" i="9"/>
  <c r="G120" i="9"/>
  <c r="G112" i="9"/>
  <c r="G115" i="9"/>
  <c r="G125" i="9"/>
  <c r="G59" i="9"/>
  <c r="I59" i="9" s="1"/>
  <c r="G90" i="9"/>
  <c r="I90" i="9" s="1"/>
  <c r="G117" i="9"/>
  <c r="G94" i="9"/>
  <c r="G74" i="9"/>
  <c r="I74" i="9" s="1"/>
  <c r="G81" i="9"/>
  <c r="I81" i="9" s="1"/>
  <c r="G103" i="9"/>
  <c r="G85" i="9"/>
  <c r="I85" i="9" s="1"/>
  <c r="G68" i="9"/>
  <c r="I68" i="9" s="1"/>
  <c r="G105" i="9"/>
  <c r="G122" i="9"/>
  <c r="G96" i="9"/>
  <c r="G61" i="9"/>
  <c r="I61" i="9" s="1"/>
  <c r="G114" i="9"/>
  <c r="G111" i="9"/>
  <c r="G104" i="9"/>
  <c r="G99" i="9"/>
  <c r="G126" i="9"/>
  <c r="G63" i="9"/>
  <c r="I63" i="9" s="1"/>
  <c r="G110" i="9"/>
  <c r="G102" i="9"/>
  <c r="G127" i="9"/>
  <c r="G62" i="9"/>
  <c r="I62" i="9" s="1"/>
  <c r="G69" i="9"/>
  <c r="I69" i="9" s="1"/>
  <c r="G73" i="9"/>
  <c r="I73" i="9" s="1"/>
  <c r="G124" i="9"/>
  <c r="G67" i="9"/>
  <c r="I67" i="9" s="1"/>
  <c r="G86" i="9"/>
  <c r="I86" i="9" s="1"/>
  <c r="G84" i="9"/>
  <c r="I84" i="9" s="1"/>
  <c r="G70" i="9"/>
  <c r="I70" i="9" s="1"/>
  <c r="G92" i="9" l="1"/>
  <c r="I92" i="9" s="1"/>
  <c r="G72" i="9"/>
  <c r="I72" i="9" s="1"/>
  <c r="J72" i="9"/>
  <c r="G78" i="9"/>
  <c r="I78" i="9" s="1"/>
  <c r="J92" i="9"/>
  <c r="I55" i="9"/>
  <c r="J78" i="9"/>
  <c r="G56" i="9"/>
  <c r="I56" i="9" s="1"/>
  <c r="J56" i="9"/>
  <c r="I58" i="9"/>
  <c r="I64" i="9"/>
  <c r="I57" i="9"/>
  <c r="D130" i="9"/>
  <c r="E60" i="9"/>
  <c r="E130" i="9" s="1"/>
  <c r="J60" i="9"/>
  <c r="J118" i="9"/>
  <c r="C130" i="9"/>
  <c r="G118" i="9"/>
  <c r="G44" i="9"/>
  <c r="G47" i="9" s="1"/>
  <c r="I47" i="9" s="1"/>
  <c r="D41" i="9"/>
  <c r="G39" i="9"/>
  <c r="F47" i="9"/>
  <c r="F46" i="9"/>
  <c r="E41" i="9"/>
  <c r="D46" i="9"/>
  <c r="I45" i="9"/>
  <c r="I40" i="9"/>
  <c r="F41" i="9"/>
  <c r="F42" i="9"/>
  <c r="E46" i="9"/>
  <c r="J130" i="9" l="1"/>
  <c r="G46" i="9"/>
  <c r="I60" i="9"/>
  <c r="K47" i="9"/>
  <c r="J42" i="9" s="1"/>
  <c r="G54" i="9" s="1"/>
  <c r="I54" i="9" s="1"/>
  <c r="I46" i="9"/>
  <c r="K46" i="9" s="1"/>
  <c r="J41" i="9" s="1"/>
  <c r="G42" i="9"/>
  <c r="I42" i="9" s="1"/>
  <c r="G41" i="9"/>
  <c r="K42" i="9" l="1"/>
  <c r="G53" i="9" s="1"/>
  <c r="E11" i="9"/>
  <c r="D11" i="9" s="1"/>
  <c r="I41" i="9"/>
  <c r="K41" i="9" s="1"/>
  <c r="I53" i="9" l="1"/>
  <c r="I130" i="9" s="1"/>
  <c r="G130" i="9"/>
  <c r="E13" i="9"/>
  <c r="D13" i="9" s="1"/>
  <c r="E14" i="9"/>
  <c r="D14" i="9" s="1"/>
  <c r="E12" i="9"/>
  <c r="D12" i="9" s="1"/>
  <c r="E10" i="9"/>
  <c r="D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<sst xmlns="http://schemas.openxmlformats.org/spreadsheetml/2006/main" count="13027" uniqueCount="6517">
  <si>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</si>
  <si>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</si>
  <si>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</si>
  <si>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</si>
  <si>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</si>
  <si>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</si>
  <si>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</si>
  <si>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</si>
  <si>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</si>
  <si>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</si>
  <si>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</si>
  <si>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</si>
  <si>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</si>
  <si>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</si>
  <si>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</si>
  <si>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</si>
  <si>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</si>
  <si>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</si>
  <si>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</si>
  <si>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</si>
  <si>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</si>
  <si>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</si>
  <si>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</si>
  <si>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</si>
  <si>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</si>
  <si>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</si>
  <si>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</si>
  <si>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</si>
  <si>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</si>
  <si>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</si>
  <si>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</si>
  <si>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</si>
  <si>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</si>
  <si>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</si>
  <si>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</si>
  <si>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</si>
  <si>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</si>
  <si>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</si>
  <si>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</si>
  <si>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</si>
  <si>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</si>
  <si>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</si>
  <si>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</si>
  <si>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</si>
  <si>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</si>
  <si>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</si>
  <si>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</si>
  <si>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</si>
  <si>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</si>
  <si>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</si>
  <si>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</si>
  <si>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</si>
  <si>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</si>
  <si>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</si>
  <si>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</si>
  <si>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</si>
  <si>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</si>
  <si>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</si>
  <si>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</si>
  <si>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</si>
  <si>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</si>
  <si>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</si>
  <si>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</si>
  <si>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</si>
  <si>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</si>
  <si>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</si>
  <si>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</si>
  <si>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</si>
  <si>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</si>
  <si>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</si>
  <si>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</si>
  <si>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</si>
  <si>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</si>
  <si>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</si>
  <si>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</si>
  <si>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</si>
  <si>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</si>
  <si>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</si>
  <si>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</si>
  <si>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</si>
  <si>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</si>
  <si>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</si>
  <si>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</si>
  <si>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</si>
  <si>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</si>
  <si>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</si>
  <si>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</si>
  <si>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</si>
  <si>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</si>
  <si>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</si>
  <si>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</si>
  <si>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</si>
  <si>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</si>
  <si>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</si>
  <si>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</si>
  <si>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</si>
  <si>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</si>
  <si>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</si>
  <si>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</si>
  <si>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</si>
  <si>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</si>
  <si>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</si>
  <si>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</si>
  <si>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</si>
  <si>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</si>
  <si>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</si>
  <si>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</si>
  <si>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</si>
  <si>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</si>
  <si>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</si>
  <si>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</si>
  <si>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</si>
  <si>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</si>
  <si>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</si>
  <si>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</si>
  <si>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</si>
  <si>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</si>
  <si>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</si>
  <si>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</si>
  <si>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</si>
  <si>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</si>
  <si>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</si>
  <si>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</si>
  <si>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</si>
  <si>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</si>
  <si>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</si>
  <si>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</si>
  <si>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</si>
  <si>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</si>
  <si>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</si>
  <si>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</si>
  <si>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</si>
  <si>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</si>
  <si>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</si>
  <si>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</si>
  <si>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</si>
  <si>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</si>
  <si>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</si>
  <si>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</si>
  <si>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</si>
  <si>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</si>
  <si>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</si>
  <si>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</si>
  <si>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</si>
  <si>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</si>
  <si>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</si>
  <si>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</si>
  <si>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</si>
  <si>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</si>
  <si>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</si>
  <si>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</si>
  <si>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</si>
  <si>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</si>
  <si>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</si>
  <si>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</si>
  <si>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</si>
  <si>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</si>
  <si>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</si>
  <si>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</si>
  <si>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</si>
  <si>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</si>
  <si>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</si>
  <si>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</si>
  <si>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</si>
  <si>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</si>
  <si>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</si>
  <si>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</si>
  <si>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</si>
  <si>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</si>
  <si>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</si>
  <si>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</si>
  <si>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</si>
  <si>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</si>
  <si>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</si>
  <si>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</si>
  <si>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</si>
  <si>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</si>
  <si>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</si>
  <si>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</si>
  <si>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</si>
  <si>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</si>
  <si>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</si>
  <si>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</si>
  <si>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</si>
  <si>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</si>
  <si>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</si>
  <si>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</si>
  <si>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</si>
  <si>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</si>
  <si>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</si>
  <si>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</si>
  <si>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</si>
  <si>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</si>
  <si>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</si>
  <si>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</si>
  <si>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</si>
  <si>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</si>
  <si>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</si>
  <si>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</si>
  <si>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</si>
  <si>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</si>
  <si>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</si>
  <si>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</si>
  <si>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</si>
  <si>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</si>
  <si>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</si>
  <si>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</si>
  <si>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</si>
  <si>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</si>
  <si>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</si>
  <si>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</si>
  <si>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</si>
  <si>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</si>
  <si>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</si>
  <si>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</si>
  <si>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</si>
  <si>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</si>
  <si>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</si>
  <si>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</si>
  <si>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</si>
  <si>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</si>
  <si>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</si>
  <si>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</si>
  <si>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</si>
  <si>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</si>
  <si>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</si>
  <si>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</si>
  <si>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</si>
  <si>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</si>
  <si>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</si>
  <si>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</si>
  <si>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</si>
  <si>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</si>
  <si>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</si>
  <si>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</si>
  <si>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</si>
  <si>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</si>
  <si>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</si>
  <si>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</si>
  <si>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</si>
  <si>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</si>
  <si>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</si>
  <si>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</si>
  <si>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</si>
  <si>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</si>
  <si>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</si>
  <si>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</si>
  <si>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</si>
  <si>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</si>
  <si>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</si>
  <si>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</si>
  <si>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</si>
  <si>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</si>
  <si>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</si>
  <si>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</si>
  <si>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</si>
  <si>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</si>
  <si>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</si>
  <si>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</si>
  <si>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</si>
  <si>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</si>
  <si>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</si>
  <si>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</si>
  <si>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</si>
  <si>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</si>
  <si>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</si>
  <si>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</si>
  <si>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</si>
  <si>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</si>
  <si>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</si>
  <si>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</si>
  <si>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</si>
  <si>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</si>
  <si>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</si>
  <si>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</si>
  <si>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</si>
  <si>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</si>
  <si>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</si>
  <si>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</si>
  <si>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</si>
  <si>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</si>
  <si>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</si>
  <si>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</si>
  <si>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</si>
  <si>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</si>
  <si>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</si>
  <si>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</si>
  <si>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</si>
  <si>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</si>
  <si>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</si>
  <si>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</si>
  <si>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</si>
  <si>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</si>
  <si>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</si>
  <si>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</si>
  <si>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</si>
  <si>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</si>
  <si>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</si>
  <si>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</si>
  <si>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</si>
  <si>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</si>
  <si>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</si>
  <si>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</si>
  <si>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</si>
  <si>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</si>
  <si>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</si>
  <si>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</si>
  <si>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</si>
  <si>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</si>
  <si>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</si>
  <si>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</si>
  <si>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</si>
  <si>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</si>
  <si>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</si>
  <si>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</si>
  <si>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</si>
  <si>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</si>
  <si>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</si>
  <si>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</si>
  <si>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</si>
  <si>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</si>
  <si>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</si>
  <si>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</si>
  <si>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</si>
  <si>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</si>
  <si>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</si>
  <si>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</si>
  <si>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</si>
  <si>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</si>
  <si>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</si>
  <si>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</si>
  <si>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</si>
  <si>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</si>
  <si>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</si>
  <si>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</si>
  <si>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</si>
  <si>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</si>
  <si>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</si>
  <si>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</si>
  <si>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</si>
  <si>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</si>
  <si>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</si>
  <si>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</si>
  <si>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</si>
  <si>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</si>
  <si>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</si>
  <si>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</si>
  <si>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</si>
  <si>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</si>
  <si>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</si>
  <si>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</si>
  <si>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</si>
  <si>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</si>
  <si>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</si>
  <si>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</si>
  <si>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finančné odmeny športovcom a trénerom mládeže za dosiahnuté výsledky</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</si>
  <si>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</si>
  <si>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</si>
  <si>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</si>
  <si>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</si>
  <si>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</si>
  <si>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</si>
  <si>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</si>
  <si>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</si>
  <si>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</si>
  <si>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</si>
  <si>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</si>
  <si>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</si>
  <si>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</si>
  <si>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</si>
  <si>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r>
      <t xml:space="preserve">mládež 23
</t>
    </r>
    <r>
      <rPr>
        <b/>
        <strike/>
        <sz val="8"/>
        <color indexed="10"/>
        <rFont val="Arial"/>
        <family val="2"/>
        <charset val="238"/>
      </rPr>
      <t>MIN.15%</t>
    </r>
  </si>
  <si>
    <r>
      <t xml:space="preserve">talenty
</t>
    </r>
    <r>
      <rPr>
        <b/>
        <strike/>
        <sz val="8"/>
        <color indexed="10"/>
        <rFont val="Arial"/>
        <family val="2"/>
        <charset val="238"/>
      </rPr>
      <t>MIN.20%</t>
    </r>
  </si>
  <si>
    <r>
      <t xml:space="preserve">reprezentácia
</t>
    </r>
    <r>
      <rPr>
        <b/>
        <strike/>
        <sz val="8"/>
        <color indexed="10"/>
        <rFont val="Arial"/>
        <family val="2"/>
        <charset val="238"/>
      </rPr>
      <t>MIN.25%</t>
    </r>
  </si>
  <si>
    <r>
      <t xml:space="preserve">prevádzka
</t>
    </r>
    <r>
      <rPr>
        <b/>
        <sz val="8"/>
        <color indexed="56"/>
        <rFont val="Arial"/>
        <family val="2"/>
        <charset val="238"/>
      </rPr>
      <t>MAX.20%</t>
    </r>
  </si>
  <si>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</si>
  <si>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</si>
  <si>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</si>
  <si>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</si>
  <si>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</si>
  <si>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</si>
  <si>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</si>
  <si>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</si>
  <si>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</si>
  <si>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</si>
  <si>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</si>
  <si>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</si>
  <si>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</si>
  <si>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</si>
  <si>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</si>
  <si>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</si>
  <si>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</si>
  <si>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</si>
  <si>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</si>
  <si>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</si>
  <si>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</si>
  <si>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</si>
  <si>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</si>
  <si>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</si>
  <si>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</si>
  <si>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</si>
  <si>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</si>
  <si>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</si>
  <si>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</si>
  <si>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</si>
  <si>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</si>
  <si>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</si>
  <si>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</si>
  <si>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</si>
  <si>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</si>
  <si>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</si>
  <si>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</si>
  <si>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</si>
  <si>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</si>
  <si>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</si>
  <si>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</si>
  <si>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</si>
  <si>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</si>
  <si>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</si>
  <si>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</si>
  <si>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</si>
  <si>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</si>
  <si>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</si>
  <si>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</si>
  <si>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</si>
  <si>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</si>
  <si>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1</t>
  </si>
  <si>
    <t>IBAN PUŠ 2</t>
  </si>
  <si>
    <t>IBAN TOP</t>
  </si>
  <si>
    <t>IBAN DOT</t>
  </si>
  <si>
    <t>občianske združenie</t>
  </si>
  <si>
    <t>Banská Bystrica</t>
  </si>
  <si>
    <t>predseda</t>
  </si>
  <si>
    <t>811 05</t>
  </si>
  <si>
    <t>prezident</t>
  </si>
  <si>
    <t>Zvolen</t>
  </si>
  <si>
    <t>960 01</t>
  </si>
  <si>
    <t>Bratislava</t>
  </si>
  <si>
    <t>Žilina</t>
  </si>
  <si>
    <t>Bratislava 3</t>
  </si>
  <si>
    <t>831 03</t>
  </si>
  <si>
    <t>040 11</t>
  </si>
  <si>
    <t>Košice</t>
  </si>
  <si>
    <t>040 01</t>
  </si>
  <si>
    <t>Prievidza</t>
  </si>
  <si>
    <t>Bratislava 2</t>
  </si>
  <si>
    <t>821 08</t>
  </si>
  <si>
    <t>podpredseda</t>
  </si>
  <si>
    <t>30787009</t>
  </si>
  <si>
    <t>Slovenská asociácia amerického futbalu, o.z.</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</si>
  <si>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</si>
  <si>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</si>
  <si>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</si>
  <si>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</si>
  <si>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</si>
  <si>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</si>
  <si>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</si>
  <si>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</si>
  <si>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</si>
  <si>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</si>
  <si>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</si>
  <si>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</si>
  <si>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</si>
  <si>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</si>
  <si>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</si>
  <si>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</si>
  <si>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</si>
  <si>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</si>
  <si>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</si>
  <si>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</si>
  <si>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</si>
  <si>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</si>
  <si>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</si>
  <si>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</si>
  <si>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</si>
  <si>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</si>
  <si>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</si>
  <si>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</si>
  <si>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</si>
  <si>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</si>
  <si>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</si>
  <si>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</si>
  <si>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</si>
  <si>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</si>
  <si>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</si>
  <si>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</si>
  <si>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</si>
  <si>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</si>
  <si>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</si>
  <si>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</si>
  <si>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</si>
  <si>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</si>
  <si>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</si>
  <si>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</si>
  <si>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Juraj Turan</t>
  </si>
  <si>
    <t>Martin Keseg</t>
  </si>
  <si>
    <t>SK62 0200 0000 0000 7763 5012</t>
  </si>
  <si>
    <t>30844711</t>
  </si>
  <si>
    <t>Slovenská asociácia go</t>
  </si>
  <si>
    <t>www.sago.sk</t>
  </si>
  <si>
    <t>slovakgo@gmail.com</t>
  </si>
  <si>
    <t>Martin Lukáč</t>
  </si>
  <si>
    <t>SK31 8330 0000 0025 0173 0318</t>
  </si>
  <si>
    <t>31940668</t>
  </si>
  <si>
    <t>Slovenská asociácia korfbalu</t>
  </si>
  <si>
    <t>Makovického 6/2</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</si>
  <si>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</si>
  <si>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</si>
  <si>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</si>
  <si>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</si>
  <si>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</si>
  <si>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</si>
  <si>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</si>
  <si>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</si>
  <si>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</si>
  <si>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</si>
  <si>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</si>
  <si>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</si>
  <si>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</si>
  <si>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</si>
  <si>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</si>
  <si>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</si>
  <si>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</si>
  <si>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</si>
  <si>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</si>
  <si>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</si>
  <si>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</si>
  <si>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</si>
  <si>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</si>
  <si>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</si>
  <si>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</si>
  <si>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</si>
  <si>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Slovenská asociácia taekwondo WT</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</si>
  <si>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</si>
  <si>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</si>
  <si>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</si>
  <si>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</si>
  <si>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</si>
  <si>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</si>
  <si>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</si>
  <si>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</si>
  <si>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</si>
  <si>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</si>
  <si>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Mojmír Jankovič</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</si>
  <si>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</si>
  <si>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</si>
  <si>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</si>
  <si>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</si>
  <si>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</si>
  <si>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</si>
  <si>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</si>
  <si>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</si>
  <si>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</si>
  <si>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</si>
  <si>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</si>
  <si>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</si>
  <si>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</si>
  <si>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</si>
  <si>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</si>
  <si>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</si>
  <si>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</si>
  <si>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</si>
  <si>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</si>
  <si>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</si>
  <si>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</si>
  <si>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</si>
  <si>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</si>
  <si>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</si>
  <si>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</si>
  <si>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</si>
  <si>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</si>
  <si>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</si>
  <si>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</si>
  <si>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</si>
  <si>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</si>
  <si>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</si>
  <si>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Rastislav Antala, Miroslav Rusnák</t>
  </si>
  <si>
    <t>Prezident, viceprezident</t>
  </si>
  <si>
    <t>Kamil Balga</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</si>
  <si>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</si>
  <si>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</si>
  <si>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</si>
  <si>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</si>
  <si>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</si>
  <si>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</si>
  <si>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</si>
  <si>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</si>
  <si>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</si>
  <si>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</si>
  <si>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</si>
  <si>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</si>
  <si>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</si>
  <si>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</si>
  <si>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</si>
  <si>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</si>
  <si>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</si>
  <si>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</si>
  <si>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</si>
  <si>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</si>
  <si>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</si>
  <si>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</si>
  <si>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</si>
  <si>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canoe@canoe.sk</t>
  </si>
  <si>
    <t>Miroslav Haviar</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</si>
  <si>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</si>
  <si>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</si>
  <si>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</si>
  <si>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</si>
  <si>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</si>
  <si>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</si>
  <si>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</si>
  <si>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</si>
  <si>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</si>
  <si>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</si>
  <si>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</si>
  <si>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</si>
  <si>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</si>
  <si>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</si>
  <si>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</si>
  <si>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</si>
  <si>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</si>
  <si>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</si>
  <si>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</si>
  <si>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</si>
  <si>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</si>
  <si>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</si>
  <si>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</si>
  <si>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</si>
  <si>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</si>
  <si>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</si>
  <si>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</si>
  <si>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</si>
  <si>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</si>
  <si>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</si>
  <si>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</si>
  <si>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</si>
  <si>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</si>
  <si>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</si>
  <si>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</si>
  <si>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</si>
  <si>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</si>
  <si>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</si>
  <si>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</si>
  <si>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Katarína Kubalová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</si>
  <si>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</si>
  <si>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</si>
  <si>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</si>
  <si>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</si>
  <si>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</si>
  <si>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</si>
  <si>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</si>
  <si>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</si>
  <si>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</si>
  <si>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</si>
  <si>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</si>
  <si>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</si>
  <si>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</si>
  <si>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</si>
  <si>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</si>
  <si>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</si>
  <si>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</si>
  <si>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</si>
  <si>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</si>
  <si>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</si>
  <si>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</si>
  <si>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</si>
  <si>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</si>
  <si>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</si>
  <si>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</si>
  <si>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</si>
  <si>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</si>
  <si>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</si>
  <si>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</si>
  <si>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</si>
  <si>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</si>
  <si>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</si>
  <si>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</si>
  <si>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</si>
  <si>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</si>
  <si>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</si>
  <si>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</si>
  <si>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</si>
  <si>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</si>
  <si>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</si>
  <si>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</si>
  <si>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</si>
  <si>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</si>
  <si>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</si>
  <si>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</si>
  <si>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</si>
  <si>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</si>
  <si>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</si>
  <si>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</si>
  <si>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</si>
  <si>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</si>
  <si>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</si>
  <si>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 xml:space="preserve">Košice </t>
  </si>
  <si>
    <t>www.slovakbowling.sk</t>
  </si>
  <si>
    <t xml:space="preserve">merkovskyv@gmail.com </t>
  </si>
  <si>
    <t xml:space="preserve">Vladimír Merkovský </t>
  </si>
  <si>
    <t>SK70 1100 0000 0026 2878 1403</t>
  </si>
  <si>
    <t>31770908</t>
  </si>
  <si>
    <t>Slovenský bridžový zväz</t>
  </si>
  <si>
    <t>Lopenícka 1/A</t>
  </si>
  <si>
    <t>www.bridgeclub.sk</t>
  </si>
  <si>
    <t>sbz@bridgeclub.sk</t>
  </si>
  <si>
    <t>Peter Belčák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</si>
  <si>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</si>
  <si>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</si>
  <si>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</si>
  <si>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</si>
  <si>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</si>
  <si>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</si>
  <si>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</si>
  <si>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</si>
  <si>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</si>
  <si>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</si>
  <si>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</si>
  <si>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</si>
  <si>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</si>
  <si>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</si>
  <si>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</si>
  <si>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</si>
  <si>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</si>
  <si>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</si>
  <si>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</si>
  <si>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</si>
  <si>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</si>
  <si>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</si>
  <si>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</si>
  <si>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</si>
  <si>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</si>
  <si>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</si>
  <si>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</si>
  <si>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</si>
  <si>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</si>
  <si>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</si>
  <si>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</si>
  <si>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</si>
  <si>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</si>
  <si>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</si>
  <si>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</si>
  <si>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</si>
  <si>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</si>
  <si>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</si>
  <si>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</si>
  <si>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</si>
  <si>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</si>
  <si>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</si>
  <si>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</si>
  <si>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</si>
  <si>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</si>
  <si>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</si>
  <si>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</si>
  <si>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</si>
  <si>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</si>
  <si>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</si>
  <si>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</si>
  <si>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</si>
  <si>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</si>
  <si>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</si>
  <si>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</si>
  <si>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</si>
  <si>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</si>
  <si>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</si>
  <si>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</si>
  <si>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</si>
  <si>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</si>
  <si>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</si>
  <si>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</si>
  <si>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</si>
  <si>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</si>
  <si>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</si>
  <si>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</si>
  <si>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</si>
  <si>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</si>
  <si>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</si>
  <si>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</si>
  <si>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</si>
  <si>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</si>
  <si>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</si>
  <si>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</si>
  <si>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</si>
  <si>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</si>
  <si>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</si>
  <si>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</si>
  <si>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</si>
  <si>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</si>
  <si>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</si>
  <si>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</si>
  <si>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</si>
  <si>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</si>
  <si>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</si>
  <si>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</si>
  <si>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</si>
  <si>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</si>
  <si>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</si>
  <si>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</si>
  <si>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</si>
  <si>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</si>
  <si>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</si>
  <si>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</si>
  <si>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</si>
  <si>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</si>
  <si>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</si>
  <si>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</si>
  <si>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</si>
  <si>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</si>
  <si>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</si>
  <si>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</si>
  <si>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</si>
  <si>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</si>
  <si>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</si>
  <si>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</si>
  <si>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</si>
  <si>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FTVŠ, 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</si>
  <si>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</si>
  <si>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</si>
  <si>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</si>
  <si>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</si>
  <si>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</si>
  <si>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</si>
  <si>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</si>
  <si>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</si>
  <si>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</si>
  <si>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</si>
  <si>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</si>
  <si>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</si>
  <si>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</si>
  <si>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</si>
  <si>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</si>
  <si>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</si>
  <si>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</si>
  <si>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</si>
  <si>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</si>
  <si>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</si>
  <si>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</si>
  <si>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</si>
  <si>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</si>
  <si>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</si>
  <si>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</si>
  <si>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</si>
  <si>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</si>
  <si>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</si>
  <si>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</si>
  <si>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</si>
  <si>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</si>
  <si>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</si>
  <si>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</si>
  <si>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</si>
  <si>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</si>
  <si>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</si>
  <si>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</si>
  <si>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</si>
  <si>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</si>
  <si>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</si>
  <si>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</si>
  <si>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</si>
  <si>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</si>
  <si>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</si>
  <si>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</si>
  <si>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</si>
  <si>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</si>
  <si>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</si>
  <si>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</si>
  <si>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</si>
  <si>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</si>
  <si>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</si>
  <si>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</si>
  <si>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</si>
  <si>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</si>
  <si>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</si>
  <si>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</si>
  <si>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</si>
  <si>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</si>
  <si>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</si>
  <si>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Martin Kopejtko</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</si>
  <si>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</si>
  <si>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</si>
  <si>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</si>
  <si>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</si>
  <si>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</si>
  <si>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</si>
  <si>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</si>
  <si>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</si>
  <si>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</si>
  <si>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</si>
  <si>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</si>
  <si>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</si>
  <si>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</si>
  <si>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</si>
  <si>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</si>
  <si>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</si>
  <si>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</si>
  <si>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</si>
  <si>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</si>
  <si>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</si>
  <si>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</si>
  <si>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Sophia Kanátová</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</si>
  <si>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</si>
  <si>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</si>
  <si>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</si>
  <si>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</si>
  <si>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</si>
  <si>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</si>
  <si>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</si>
  <si>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</si>
  <si>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</si>
  <si>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</si>
  <si>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</si>
  <si>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</si>
  <si>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</si>
  <si>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</si>
  <si>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</si>
  <si>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</si>
  <si>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</si>
  <si>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</si>
  <si>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</si>
  <si>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</si>
  <si>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</si>
  <si>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</si>
  <si>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</si>
  <si>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</si>
  <si>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</si>
  <si>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</si>
  <si>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</si>
  <si>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</si>
  <si>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</si>
  <si>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</si>
  <si>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</si>
  <si>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</si>
  <si>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</si>
  <si>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</si>
  <si>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</si>
  <si>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</si>
  <si>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</si>
  <si>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</si>
  <si>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</si>
  <si>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</si>
  <si>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</si>
  <si>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</si>
  <si>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</si>
  <si>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</si>
  <si>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</si>
  <si>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</si>
  <si>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</si>
  <si>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</si>
  <si>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</si>
  <si>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</si>
  <si>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</si>
  <si>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</si>
  <si>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</si>
  <si>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</si>
  <si>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</si>
  <si>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</si>
  <si>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</si>
  <si>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</si>
  <si>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</si>
  <si>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</si>
  <si>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</si>
  <si>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</si>
  <si>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</si>
  <si>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</si>
  <si>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</si>
  <si>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</si>
  <si>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</si>
  <si>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</si>
  <si>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</si>
  <si>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</si>
  <si>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</si>
  <si>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</si>
  <si>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</si>
  <si>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</si>
  <si>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</si>
  <si>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</si>
  <si>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</si>
  <si>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</si>
  <si>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</si>
  <si>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</si>
  <si>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</si>
  <si>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</si>
  <si>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</si>
  <si>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</si>
  <si>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</si>
  <si>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</si>
  <si>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</si>
  <si>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</si>
  <si>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</si>
  <si>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</si>
  <si>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</si>
  <si>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</si>
  <si>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</si>
  <si>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</si>
  <si>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</si>
  <si>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</si>
  <si>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</si>
  <si>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</si>
  <si>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</si>
  <si>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</si>
  <si>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</si>
  <si>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</si>
  <si>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</si>
  <si>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</si>
  <si>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</si>
  <si>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</si>
  <si>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</si>
  <si>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</si>
  <si>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</si>
  <si>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</si>
  <si>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</si>
  <si>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</si>
  <si>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</si>
  <si>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</si>
  <si>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</si>
  <si>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Jazdecká 13198/1A</t>
  </si>
  <si>
    <t xml:space="preserve">080 01 </t>
  </si>
  <si>
    <t>www.teq.sk</t>
  </si>
  <si>
    <t>info@teq.sk</t>
  </si>
  <si>
    <t>Artúr Benes</t>
  </si>
  <si>
    <t>SK21 1111 0000 0016 2429 8006</t>
  </si>
  <si>
    <t>35538015</t>
  </si>
  <si>
    <t>Združenie šípkarských organizácií</t>
  </si>
  <si>
    <t>Szakkayho 1</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</si>
  <si>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</si>
  <si>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</si>
  <si>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</si>
  <si>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</si>
  <si>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</si>
  <si>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</si>
  <si>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</si>
  <si>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</si>
  <si>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</si>
  <si>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</si>
  <si>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</si>
  <si>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</si>
  <si>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</si>
  <si>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</si>
  <si>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</si>
  <si>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</si>
  <si>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</si>
  <si>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</si>
  <si>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</si>
  <si>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</si>
  <si>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</si>
  <si>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</si>
  <si>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</si>
  <si>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</si>
  <si>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</si>
  <si>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</si>
  <si>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</si>
  <si>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</si>
  <si>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</si>
  <si>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</si>
  <si>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</si>
  <si>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</si>
  <si>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</si>
  <si>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</si>
  <si>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</si>
  <si>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</si>
  <si>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</si>
  <si>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</si>
  <si>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</si>
  <si>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</si>
  <si>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</si>
  <si>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</si>
  <si>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</si>
  <si>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</si>
  <si>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</si>
  <si>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</si>
  <si>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</si>
  <si>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</si>
  <si>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</si>
  <si>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</si>
  <si>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</si>
  <si>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</si>
  <si>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</si>
  <si>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</si>
  <si>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</si>
  <si>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</si>
  <si>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</si>
  <si>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</si>
  <si>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</si>
  <si>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</si>
  <si>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</si>
  <si>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</si>
  <si>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</si>
  <si>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</si>
  <si>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</si>
  <si>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</si>
  <si>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</si>
  <si>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</si>
  <si>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</si>
  <si>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</si>
  <si>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</si>
  <si>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</si>
  <si>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</si>
  <si>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</si>
  <si>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</si>
  <si>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</si>
  <si>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</si>
  <si>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</si>
  <si>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</si>
  <si>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</si>
  <si>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</si>
  <si>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</si>
  <si>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</si>
  <si>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</si>
  <si>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</si>
  <si>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</si>
  <si>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</si>
  <si>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</si>
  <si>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</si>
  <si>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</si>
  <si>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</si>
  <si>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</si>
  <si>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</si>
  <si>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</si>
  <si>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</si>
  <si>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</si>
  <si>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</si>
  <si>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</si>
  <si>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</si>
  <si>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</si>
  <si>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</si>
  <si>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</si>
  <si>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</si>
  <si>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</si>
  <si>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</si>
  <si>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</si>
  <si>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</si>
  <si>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</si>
  <si>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</si>
  <si>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</si>
  <si>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</si>
  <si>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</si>
  <si>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</si>
  <si>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</si>
  <si>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</si>
  <si>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</si>
  <si>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</si>
  <si>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</si>
  <si>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</si>
  <si>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</si>
  <si>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</si>
  <si>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</si>
  <si>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</si>
  <si>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</si>
  <si>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</si>
  <si>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</si>
  <si>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</si>
  <si>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</si>
  <si>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</si>
  <si>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</si>
  <si>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</si>
  <si>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</si>
  <si>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</si>
  <si>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</si>
  <si>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</si>
  <si>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</si>
  <si>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</si>
  <si>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</si>
  <si>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</si>
  <si>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</si>
  <si>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</si>
  <si>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</si>
  <si>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</si>
  <si>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</si>
  <si>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</si>
  <si>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</si>
  <si>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</si>
  <si>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</si>
  <si>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</si>
  <si>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</si>
  <si>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</si>
  <si>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</si>
  <si>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</si>
  <si>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</si>
  <si>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</si>
  <si>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</si>
  <si>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</si>
  <si>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</si>
  <si>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</si>
  <si>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</si>
  <si>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</si>
  <si>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</si>
  <si>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</si>
  <si>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</si>
  <si>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</si>
  <si>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</si>
  <si>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</si>
  <si>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</si>
  <si>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</si>
  <si>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</si>
  <si>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</si>
  <si>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</si>
  <si>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</si>
  <si>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</si>
  <si>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</si>
  <si>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</si>
  <si>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</si>
  <si>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</si>
  <si>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</si>
  <si>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</si>
  <si>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</si>
  <si>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</si>
  <si>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</si>
  <si>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</si>
  <si>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</si>
  <si>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</si>
  <si>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</si>
  <si>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</si>
  <si>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</si>
  <si>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</si>
  <si>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</si>
  <si>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</si>
  <si>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</si>
  <si>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</si>
  <si>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</si>
  <si>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</si>
  <si>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</si>
  <si>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</si>
  <si>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</si>
  <si>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</si>
  <si>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</si>
  <si>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</si>
  <si>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</si>
  <si>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</si>
  <si>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</si>
  <si>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</si>
  <si>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</si>
  <si>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</si>
  <si>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</si>
  <si>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</si>
  <si>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</si>
  <si>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</si>
  <si>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</si>
  <si>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</si>
  <si>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</si>
  <si>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</si>
  <si>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</si>
  <si>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</si>
  <si>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</si>
  <si>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</si>
  <si>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</si>
  <si>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</si>
  <si>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</si>
  <si>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</si>
  <si>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</si>
  <si>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</si>
  <si>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</si>
  <si>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</si>
  <si>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</si>
  <si>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</si>
  <si>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</si>
  <si>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</si>
  <si>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</si>
  <si>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</si>
  <si>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</si>
  <si>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</si>
  <si>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</si>
  <si>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</si>
  <si>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</si>
  <si>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</si>
  <si>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</si>
  <si>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</si>
  <si>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</si>
  <si>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</si>
  <si>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</si>
  <si>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</si>
  <si>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</si>
  <si>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</si>
  <si>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</si>
  <si>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</si>
  <si>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</si>
  <si>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</si>
  <si>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</si>
  <si>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</si>
  <si>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</si>
  <si>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</si>
  <si>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</si>
  <si>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</si>
  <si>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</si>
  <si>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</si>
  <si>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</si>
  <si>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</si>
  <si>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810 08  Bratislava 1</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</si>
  <si>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</si>
  <si>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</si>
  <si>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</si>
  <si>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</si>
  <si>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</si>
  <si>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</si>
  <si>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</si>
  <si>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</si>
  <si>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</si>
  <si>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</si>
  <si>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</si>
  <si>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</si>
  <si>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</si>
  <si>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</si>
  <si>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</si>
  <si>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</si>
  <si>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</si>
  <si>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</si>
  <si>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</si>
  <si>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</si>
  <si>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</si>
  <si>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</si>
  <si>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</si>
  <si>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</si>
  <si>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</si>
  <si>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</si>
  <si>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</si>
  <si>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</si>
  <si>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</si>
  <si>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SK12 8180 0000 0070 0069 4147</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</si>
  <si>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</si>
  <si>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</si>
  <si>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</si>
  <si>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</si>
  <si>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</si>
  <si>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</si>
  <si>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</si>
  <si>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</si>
  <si>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</si>
  <si>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</si>
  <si>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</si>
  <si>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</si>
  <si>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</si>
  <si>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</si>
  <si>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</si>
  <si>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</si>
  <si>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</si>
  <si>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</si>
  <si>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</si>
  <si>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</si>
  <si>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</si>
  <si>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</si>
  <si>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</si>
  <si>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</si>
  <si>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</si>
  <si>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</si>
  <si>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</si>
  <si>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</si>
  <si>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</si>
  <si>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</si>
  <si>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</si>
  <si>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</si>
  <si>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</si>
  <si>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</si>
  <si>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</si>
  <si>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</si>
  <si>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</si>
  <si>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</si>
  <si>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</si>
  <si>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</si>
  <si>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</si>
  <si>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3. Vyplniť hárok  "Avízo - vratka" (len Prijímatelia, ktorí nevyčerpali celú sumu).  V prípade vratky menšej ako 5 € (vrátane) za všetky účely spolu prijímateľ nevracia finančné prostriedky.</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</si>
  <si>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</si>
  <si>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</si>
  <si>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</si>
  <si>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</si>
  <si>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</si>
  <si>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</si>
  <si>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</si>
  <si>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</si>
  <si>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</si>
  <si>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</si>
  <si>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</si>
  <si>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</si>
  <si>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</si>
  <si>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</si>
  <si>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</si>
  <si>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</si>
  <si>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</si>
  <si>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</si>
  <si>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</si>
  <si>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</si>
  <si>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</si>
  <si>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</si>
  <si>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</si>
  <si>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</si>
  <si>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</si>
  <si>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</si>
  <si>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</si>
  <si>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</si>
  <si>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</si>
  <si>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</si>
  <si>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</si>
  <si>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</si>
  <si>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</si>
  <si>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</si>
  <si>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</si>
  <si>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</si>
  <si>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</si>
  <si>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</si>
  <si>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</si>
  <si>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</si>
  <si>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</si>
  <si>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</si>
  <si>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</si>
  <si>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</si>
  <si>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Bratislava 1</t>
  </si>
  <si>
    <t>Lucia Čermáková</t>
  </si>
  <si>
    <t>Martin Lukáč; Miroslav Poliak</t>
  </si>
  <si>
    <t>421903187087; 421903200136</t>
  </si>
  <si>
    <t>Ján Germanus</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</si>
  <si>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</si>
  <si>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</si>
  <si>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</si>
  <si>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</si>
  <si>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</si>
  <si>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</si>
  <si>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</si>
  <si>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</si>
  <si>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</si>
  <si>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</si>
  <si>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</si>
  <si>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Rosina 497</t>
  </si>
  <si>
    <t>Rosina</t>
  </si>
  <si>
    <t>013 22</t>
  </si>
  <si>
    <t>www.sazps.sk</t>
  </si>
  <si>
    <t>sazps@sazps.sk</t>
  </si>
  <si>
    <t>Peter Ďuroška</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</si>
  <si>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</si>
  <si>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</si>
  <si>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</si>
  <si>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</si>
  <si>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</si>
  <si>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</si>
  <si>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</si>
  <si>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</si>
  <si>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</si>
  <si>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</si>
  <si>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</si>
  <si>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</si>
  <si>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</si>
  <si>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koniar@sbiz.sk; sbiz1994@gmail.com</t>
  </si>
  <si>
    <t>Samuel Koniar</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</si>
  <si>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</si>
  <si>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</si>
  <si>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</si>
  <si>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</si>
  <si>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</si>
  <si>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</si>
  <si>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</si>
  <si>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</si>
  <si>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</si>
  <si>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</si>
  <si>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</si>
  <si>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</si>
  <si>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</si>
  <si>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</si>
  <si>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</si>
  <si>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</si>
  <si>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</si>
  <si>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</si>
  <si>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</si>
  <si>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</si>
  <si>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</si>
  <si>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Jozef Tománek ml., Pavel Zvara</t>
  </si>
  <si>
    <t>jkolozsy@gmail.com</t>
  </si>
  <si>
    <t>Viliam Sabol</t>
  </si>
  <si>
    <t>Trnavská cesta 27/B</t>
  </si>
  <si>
    <t>SK12 5600 0000 0012 2522 2004</t>
  </si>
  <si>
    <t>17326087</t>
  </si>
  <si>
    <t>Slovenský zväz športovcov s mentálnym postihnutím</t>
  </si>
  <si>
    <t>SNP 90</t>
  </si>
  <si>
    <t>Košice-Lorinčík</t>
  </si>
  <si>
    <t>www.szsmp.sk</t>
  </si>
  <si>
    <t>robert@cassovianet.sk</t>
  </si>
  <si>
    <t>Róbert Luby</t>
  </si>
  <si>
    <t>Funkciapredseda</t>
  </si>
  <si>
    <t>22665234</t>
  </si>
  <si>
    <t>Slovenský zväz telesne postihnutých športovcov</t>
  </si>
  <si>
    <t>www.sztps.sk</t>
  </si>
  <si>
    <t>tps@sztps.sk</t>
  </si>
  <si>
    <t>Ján Riapoš
Martina Balcová</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</si>
  <si>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</si>
  <si>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</si>
  <si>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</si>
  <si>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</si>
  <si>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</si>
  <si>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</si>
  <si>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</si>
  <si>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</si>
  <si>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</si>
  <si>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</si>
  <si>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www.sbiz.sk</t>
  </si>
  <si>
    <t>V2</t>
  </si>
  <si>
    <t>automobilový šport - kapitálové  transfery</t>
  </si>
  <si>
    <t>K</t>
  </si>
  <si>
    <t>gymnastika - kapitálové transfery</t>
  </si>
  <si>
    <t>plavecké športy - kapitálové transfery</t>
  </si>
  <si>
    <t>futbal - kapitálové transfery</t>
  </si>
  <si>
    <t>stolný tenis - kapitálové transfery</t>
  </si>
  <si>
    <t>streľba - kapitálové transfery</t>
  </si>
  <si>
    <t>biatlon - kapitálové transfery</t>
  </si>
  <si>
    <t>karate - kapitálové transfery</t>
  </si>
  <si>
    <t>ľadový hokej - kapitálové transfery</t>
  </si>
  <si>
    <t>pozemný hokej - kapitálové transfery</t>
  </si>
  <si>
    <t>sánkovanie - kapitálové transfery</t>
  </si>
  <si>
    <t>vzpieranie - kapitálové transfery</t>
  </si>
  <si>
    <t>teqball - kapitálové transfery</t>
  </si>
  <si>
    <t>lyžovanie - kapitálové transfery</t>
  </si>
  <si>
    <t>Priebežné čerpanie a vyúčtovanie finančných prostriedkov poskytnutých zo štátneho rozpočtu v oblasti športu v roku 2025 poskytnutých do 30.06.2025 (príspevok uznanému športu 1. a 2. splátka)</t>
  </si>
  <si>
    <t>Priebežné čerpanie a vyúčtovanie finančných prostriedkov poskytnutých zo štátneho rozpočtu v oblasti športu v roku 2025
poskytnutých do 31.06.2025 (príspevok uznanému športu 1. a 2. splátka)</t>
  </si>
  <si>
    <t>a - plavecké športy - bežné transfery</t>
  </si>
  <si>
    <t>25FA40014</t>
  </si>
  <si>
    <t>I-42138</t>
  </si>
  <si>
    <t>Členské poplatky medzinárodným organizáciám - hosting 5-old.swimmsvk.sk 17.1.2025-16.1.2026</t>
  </si>
  <si>
    <t>World Aquatics</t>
  </si>
  <si>
    <t>VUB0012025</t>
  </si>
  <si>
    <t>poplatky banke za odoslaný prevod k faktúre 25FA40014</t>
  </si>
  <si>
    <t>VÚB</t>
  </si>
  <si>
    <t>25FA40017</t>
  </si>
  <si>
    <t>25007</t>
  </si>
  <si>
    <t>Software/licencie/www.stránky - hosting 5-old.swimmsvk.sk 17.1.2025-16.1.2026</t>
  </si>
  <si>
    <t>node98 s.r.o.</t>
  </si>
  <si>
    <t>25FA40020</t>
  </si>
  <si>
    <t>2590003818</t>
  </si>
  <si>
    <t>nákup diaľničných známok do služobných vozidiel BL976KD a BL557MU na obdobie 29.1.2025-28.1.2026</t>
  </si>
  <si>
    <t>Národná diaľničná spoločnosť a.s.</t>
  </si>
  <si>
    <t xml:space="preserve">Pracovná cesta
názov podujatia: Prípravný pretek reprezentácie SR  RDS Swimm Open                                     Miesto konania: Stockholm, Švédsko                                        termín podujatia:11.04.-16.04.2025           Spôsob prepravy:                                     Počet všetkých osôb na pracovnej ceste: 11                                                          z toho:
- športovci: 8 
- realizačný tím: 3                                                                     </t>
  </si>
  <si>
    <t>25FA40016</t>
  </si>
  <si>
    <t>105516</t>
  </si>
  <si>
    <t>Stockholm Swim Open - prípravný pretek reprezentácie SR RDS v termíne 11.-16.4.2025 -  ubytovanie 11 osôb z toho 8 športovcov + 3 RT</t>
  </si>
  <si>
    <t>Svensk Simidrott</t>
  </si>
  <si>
    <t>25š005</t>
  </si>
  <si>
    <t>20250005</t>
  </si>
  <si>
    <t>záloha na letenky  pre 11 osôb-8 športovcov+3 real.tím počas prípravného preteku 11-16.4.2025 Stockholm</t>
  </si>
  <si>
    <t>ETN Slovakia, s.r.o.</t>
  </si>
  <si>
    <t>25š014</t>
  </si>
  <si>
    <t>29250027</t>
  </si>
  <si>
    <t>druhá záloha na letenky  pre 11 osôb-8 športovcov+3 real.tím počas prípravného preteku 11-16.4.2025 Stockholm</t>
  </si>
  <si>
    <t>25FA40249</t>
  </si>
  <si>
    <t>10252487</t>
  </si>
  <si>
    <t>vyúčtovanie záloh 25š005 a 25š014 na letenky  pre 11 osôb-8 športovcov+3 real.tím počas prípravného preteku 11-16.4.2025 Stockholm /spolu: 3531,-eur/</t>
  </si>
  <si>
    <t>31379508</t>
  </si>
  <si>
    <t>25FA40143</t>
  </si>
  <si>
    <t>druhá časť na pobytové náklady pre 11 osôb-8 športovcov+3 real.tím počas prípravného preteku 11-16.4.2025 Stockholm</t>
  </si>
  <si>
    <t>Svenska Simförbundet</t>
  </si>
  <si>
    <t>25FA40225</t>
  </si>
  <si>
    <t>106065</t>
  </si>
  <si>
    <t>štartovné a akreditácia na podujatie SWIM OPEN Stockholm 11.-16.4.2025,Stokholm/SWE</t>
  </si>
  <si>
    <t>25FA40261</t>
  </si>
  <si>
    <t>SPF3/2025</t>
  </si>
  <si>
    <t>služby fyzioterapeuta počas -SWIM OPEN Stockholm 11.-16.4.2025,Stokholm/SWE</t>
  </si>
  <si>
    <t>46871420</t>
  </si>
  <si>
    <t>Blanár Ján Mgr.</t>
  </si>
  <si>
    <t>VUB0042025</t>
  </si>
  <si>
    <t>záloha z 10.4.2025 (800 Trešl) na stravu na letisku pre 11 osôb-8 športovvcov+3 real.tím zpodujatia SWIM OPEN Stockholm 11.-16.4.2025,Stokholm/SWE</t>
  </si>
  <si>
    <t>Tomáš Trešl</t>
  </si>
  <si>
    <t>2520š0628</t>
  </si>
  <si>
    <t>100012</t>
  </si>
  <si>
    <t>vyúčtovanie zálohy z 10.4.2025 (800 Trešl)-strava na letisku pre 11 osôb-8 športovvcov+3 real.tím zpodujatia SWIM OPEN Stockholm 11.-16.4.2025,Stokholm/SWE /186,21 eur/</t>
  </si>
  <si>
    <t>HMSHost Arlanda Airport</t>
  </si>
  <si>
    <t>2520š0629</t>
  </si>
  <si>
    <t>57480</t>
  </si>
  <si>
    <t>vyúčtovanie zálohy z 10.4.2025 (800 Trešl)-strava na letisku pre 11 osôb-8 športovvcov+3 real.tím na podujatie SWIM OPEN Stockholm 11.-16.4.2025,Stokholm/SWE /152,10 eur/</t>
  </si>
  <si>
    <t>Jamies Deli Airport Wien</t>
  </si>
  <si>
    <t>VUB0052025</t>
  </si>
  <si>
    <t>vrátenie zostatku zálohy z 10.4.2025 (800 Trešl) na stravu na letisku pre 11 osôb-8 športovvcov+3 real.tím zpodujatia SWIM OPEN Stockholm 11.-16.4.2025,Stokholm/SWE</t>
  </si>
  <si>
    <t>25FA40304</t>
  </si>
  <si>
    <t>2025505102</t>
  </si>
  <si>
    <t>preprava 11 osôb-8 športovcov+3 real.tím na letisko počas prípravného preteku 11-16.4.2025 Stockholm</t>
  </si>
  <si>
    <t>44667345</t>
  </si>
  <si>
    <t>Slovak Lines Express, a. s.</t>
  </si>
  <si>
    <t>2520š0505</t>
  </si>
  <si>
    <t>ubytovanie pre 1 osobu-športovec počas SWIM OPEN Stockholm 11.-16.4.2025,Stokholm/SWE</t>
  </si>
  <si>
    <t>31391621</t>
  </si>
  <si>
    <t>STH-Stavohotely,a.s.</t>
  </si>
  <si>
    <t xml:space="preserve">Pracovná cesta
názov podujatia: Multistretnutie ml.juniorov                                  Miesto konania:Ljubljana,                                        termín podujatia:11.04.-14.04.2025           Spôsob prepravy:                                     Počet všetkých osôb na pracovnej ceste: 21                                                          z toho:
- športovci: 16 
- realizačný tím: 5                                                                     </t>
  </si>
  <si>
    <t>25š003</t>
  </si>
  <si>
    <t>09/2025</t>
  </si>
  <si>
    <t>záloha na pobytové náklady pre 21 osôb-16 športovcov+5 real.tím počas Multistretnutia ml.jun. 11-14.4.2025 Ljubljana</t>
  </si>
  <si>
    <t>PLAVALNA ZVEZA SLOVENIJE</t>
  </si>
  <si>
    <t>25š018</t>
  </si>
  <si>
    <t>21/2025</t>
  </si>
  <si>
    <t>Druhá záloha na pobytové náklady pre 21 osôb-16 športovcov+5 real.tím počas Multistretnutia ml.jun. 11-14.4.2025 Ljubljana</t>
  </si>
  <si>
    <t>záloha (Prochazka 800 €) na ubytovanie vodiča prepravy družstva počas Multistretnutie ml. juniori 11-14.4.2025 Ljubjana, Slovinsko</t>
  </si>
  <si>
    <t>PaedDr. Karel Procházka, PhD.</t>
  </si>
  <si>
    <t>25FA40269</t>
  </si>
  <si>
    <t>3-001-200466160</t>
  </si>
  <si>
    <t>vyúčtovanie zálohy z 10.4.2025 (Prochazka 800 €)-ubytovanie vodiča prepravy družstva počas Multistretnutie ml. juniori 11-14.4.2025 Ljubjana, Slovinsko  /123,13 eur/</t>
  </si>
  <si>
    <t>SOFINA naložbe in rozvoj d.o.o.</t>
  </si>
  <si>
    <t>2520š0388</t>
  </si>
  <si>
    <t>LAT1-BLAG1-386</t>
  </si>
  <si>
    <t>vyúčtovanie zálohy z 10.4.2025 (Procházka 800€)-ubytovanie vodiča prepravy družstva na Multistretnutie ml. juniori 11-14.4.2025 Ljubjana, Slovinsko  /120,-eur/</t>
  </si>
  <si>
    <t>Latnos doo.</t>
  </si>
  <si>
    <t>2520š0389</t>
  </si>
  <si>
    <t>88187</t>
  </si>
  <si>
    <t>vyúčtovanie zálohy z 10.4.2025 (Procházka 800€)-obed pre 18 osôb-14 športovcov+4 real.tím počas Multistretnutie ml. juniori 11-14.4.2025 Ljubjana, Slovinsko  /353,20 eur/</t>
  </si>
  <si>
    <t>Autorill Austria</t>
  </si>
  <si>
    <t>vrátenie zostatku zálohy z 10.4. 2025 (Prochazka 800 €) na ubytovanie vodiča prepravy družstva počas Multistretnutie ml. juniori 11-14.4.2025 Ljubjana, Slovinsko</t>
  </si>
  <si>
    <t>25FA40262</t>
  </si>
  <si>
    <t>20250012</t>
  </si>
  <si>
    <t>trénerské služby počas Multistretnutie ml. juniori 11-14.4.2025 Ljubjana, Slovinsko</t>
  </si>
  <si>
    <t>53082621</t>
  </si>
  <si>
    <t>Tomáš Vachan</t>
  </si>
  <si>
    <t>25FA40266</t>
  </si>
  <si>
    <t>052025</t>
  </si>
  <si>
    <t>52810046</t>
  </si>
  <si>
    <t>25FA40290</t>
  </si>
  <si>
    <t>2025112</t>
  </si>
  <si>
    <t>preprava 18 osôb-24 športovcov+4 real.tím na podujatie Multistretnutie ml. juniori 11-14.4.2025 Ljubjana, Slovinsko</t>
  </si>
  <si>
    <t>43944311</t>
  </si>
  <si>
    <t>ATM group, s. r. o.</t>
  </si>
  <si>
    <t xml:space="preserve">Pracovná cesta
názov podujatia: Multistretnutie st.juniorov                                  Miesto konania:Limassol, Cyprus                                        termín podujatia:11.04.-14.04.2025           Spôsob prepravy:                                     Počet všetkých osôb na pracovnej ceste: 20                                                          z toho:
- športovci: 16 
- realizačný tím: 4                                                                     </t>
  </si>
  <si>
    <t>25š004</t>
  </si>
  <si>
    <t>202500007</t>
  </si>
  <si>
    <t>záloha na letenky pre 20 osôb -16 športovcov+4 real.tím počas Multistr. st. juniorov Limassol/CYP 11-14.4.2025</t>
  </si>
  <si>
    <t>25š017</t>
  </si>
  <si>
    <t>29250028</t>
  </si>
  <si>
    <t>záloha na letenky pre 20 osôb-16 športovcov+4 real.tím na podujatie Multistretnutie starších juniorov 11-14.4.2025 Limassol, Cyprus</t>
  </si>
  <si>
    <t>25FA40248</t>
  </si>
  <si>
    <t>10252486</t>
  </si>
  <si>
    <t>vyúčtovanie zálohy 25š004 a 25š017 -letenky pre 20 osôb-16 športovcov+ 4 real.tím na  Multistr. st. juniorov 11-14.4.2025 Limassol/CYP /spolu: 9340,-eur/</t>
  </si>
  <si>
    <t>25FA40015</t>
  </si>
  <si>
    <t>14012025</t>
  </si>
  <si>
    <t xml:space="preserve">prvá časť - Multistretnutie starších juniorov Limassol/Cyprus v termíne 11.-14.4.2025 - ubytovanie 20 osôb z toho 16 športovcov + 4 resl.tím </t>
  </si>
  <si>
    <t>Cyprus Swimming Federation</t>
  </si>
  <si>
    <t>25FA40179</t>
  </si>
  <si>
    <t>18032025</t>
  </si>
  <si>
    <t>druhá časť za pobytové náklady pre 20 osôb -16 športovcov+4 real.tím počas Multistr. st. juniorov Limassol/CYP 11-14.4.2025</t>
  </si>
  <si>
    <t>záloha na Multistretnutie 11.-14.4.2025 Limassol/Cyprus</t>
  </si>
  <si>
    <t>Viola Tibor</t>
  </si>
  <si>
    <t>2520š0379</t>
  </si>
  <si>
    <t>62,60</t>
  </si>
  <si>
    <t>vyúčtovanie zálohy z 10.4.2025 (Viola 1000 €)-obed na letisku pre 20 osôb-16 športovcov+4 real.tím počas Multistr. st. juniorov 11-14.4.2025 Limassol/CYP /332,50 eur/</t>
  </si>
  <si>
    <t>Burger King Airport</t>
  </si>
  <si>
    <t>2520š0380</t>
  </si>
  <si>
    <t>57</t>
  </si>
  <si>
    <t>vyúčtovanie zálohy z 10.4.2025 (Viola 1000 €)-obed  pre 4 osoby- real.tím počas Multistr. st. juniorov 11-14.4.2025 Limassol/CYP /42,-eur/</t>
  </si>
  <si>
    <t>Hiungry Angry</t>
  </si>
  <si>
    <t>2520š0381</t>
  </si>
  <si>
    <t>86</t>
  </si>
  <si>
    <t>vyúčtovanie zálohy z 10.4.2025 (Viola 1000 €)-obed  pre 16 osôb- športovcov počas Multistr. st. juniorov 11-14.4.2025 Limassol/CYP  /126,10 eur/</t>
  </si>
  <si>
    <t>CK Restaurant System Franchisers Ltd</t>
  </si>
  <si>
    <t>2520š0382</t>
  </si>
  <si>
    <t>A52T/1,355,97</t>
  </si>
  <si>
    <t>vyúčtovanie zálohy z 10.4.2025 (Viola 1000 €)-pitný režim 19 osôb- 16 športovcov+3 real.tím  počas Multistr. st. juniorov 11-14.4.2025 Limassol/CYP  /46,52 eur/</t>
  </si>
  <si>
    <t>Plus Discount Market Germasogia</t>
  </si>
  <si>
    <t>vrátenie zostatku zálohy z 10.04.2025 na Multistretnutie 11.-14.4.2025 Limassol/Cyprus</t>
  </si>
  <si>
    <t>25FA40246</t>
  </si>
  <si>
    <t>24250273</t>
  </si>
  <si>
    <t>ubytovanie pre 6 osôb-športovci počas Multistr. st. juniorov 11-14.4.2025 Limassol/CYP</t>
  </si>
  <si>
    <t>25FA40247</t>
  </si>
  <si>
    <t>10252557</t>
  </si>
  <si>
    <t>poplatok za batožinu (masersky stôl) na letisku na  Multistr. st. juniorov 11-14.4.2025 Limassol/CYP</t>
  </si>
  <si>
    <t>25FA40260</t>
  </si>
  <si>
    <t>25500287</t>
  </si>
  <si>
    <t>občerstvenie pre účastníkov podujatia Multistr. st. juniorov 11-14.4.2025 Limassol/CYP</t>
  </si>
  <si>
    <t>46476849</t>
  </si>
  <si>
    <t>BAGETERIE BOULEVARD CEE s. r. o.</t>
  </si>
  <si>
    <t>25FA40264</t>
  </si>
  <si>
    <t>20250008</t>
  </si>
  <si>
    <t>trénerské služby počas Multistr. st. juniorov 11-14.4.2025 Limassol/CYP</t>
  </si>
  <si>
    <t>53761111</t>
  </si>
  <si>
    <t>Viola Tibor, Bc.</t>
  </si>
  <si>
    <t>25FA40272</t>
  </si>
  <si>
    <t>20250009</t>
  </si>
  <si>
    <t>činnosť športového odborníka- trénerské služby počas Multistr. st. juniorov 11-14.4.2025 Limassol/CYP</t>
  </si>
  <si>
    <t>40767116</t>
  </si>
  <si>
    <t>Mgr.Jiří Adámek-ORCA SPORT</t>
  </si>
  <si>
    <t>25FA40280</t>
  </si>
  <si>
    <t>2025505101</t>
  </si>
  <si>
    <t>preprava 20 osôb-16 športovcov+4 real.tím počas Multistr. st. juniorov 11-14.4.2025 Limassol/CYP</t>
  </si>
  <si>
    <t>25FA40282</t>
  </si>
  <si>
    <t>2025-02</t>
  </si>
  <si>
    <t>masérské služby počas Multistr. st. juniorov 11-14.4.2025 Limassol/CYP</t>
  </si>
  <si>
    <t>56175108</t>
  </si>
  <si>
    <t>Sára Filipová FaM</t>
  </si>
  <si>
    <t>25FA40402</t>
  </si>
  <si>
    <t>8891014653/05</t>
  </si>
  <si>
    <t>cestovné poistenie na podujatie SP a PL Multistretnutie st.juniorov Limassol/CYP v termíne 11.-14.4.2025</t>
  </si>
  <si>
    <t>50013602</t>
  </si>
  <si>
    <t>Colonnade Insurance S.A., pobočka poisťovne z iného členského štátu</t>
  </si>
  <si>
    <t>25FA40403</t>
  </si>
  <si>
    <t>202504968</t>
  </si>
  <si>
    <t>ubytovanie  pre 1 osobu -športovec počas Multistr. st. juniorov 11-14.4.2025 Limassol/CYP</t>
  </si>
  <si>
    <t>Arion Arporthotel GmbH</t>
  </si>
  <si>
    <t>25FA40457</t>
  </si>
  <si>
    <t>102025</t>
  </si>
  <si>
    <t>54531535</t>
  </si>
  <si>
    <t>Adam Halas</t>
  </si>
  <si>
    <t>25STR003</t>
  </si>
  <si>
    <t>Finančný príspevok na stravu pre zamestnancov na február 2025</t>
  </si>
  <si>
    <t>zamestnanci</t>
  </si>
  <si>
    <t>2520š0013</t>
  </si>
  <si>
    <t>Splash Team Manager - aktualizácia na rok 2025</t>
  </si>
  <si>
    <t>Splash Software Ltd.</t>
  </si>
  <si>
    <t>25DPH004</t>
  </si>
  <si>
    <t>8012025</t>
  </si>
  <si>
    <t>DPH k dokladu č. 2520š0013 - Splash Team Manager - aktualizácia na rok 2025</t>
  </si>
  <si>
    <t>DÚ DPH</t>
  </si>
  <si>
    <t xml:space="preserve">Pracovná cesta
názov podujatia: VT ženy                                        Miesto konania:  Bologna, Taliansko                      termín podujatia: 03.01.-06.01.2025        Spôsob prepravy:                                     Počet všetkých osôb na pracovnej ceste:                                                           z toho:
- športovci:  
- realizačný tím:                                                                      </t>
  </si>
  <si>
    <t>25FA40043</t>
  </si>
  <si>
    <t>2/2025</t>
  </si>
  <si>
    <t>činnosť športového odborníka- vrátane cestovného-tréner.služby počas VT ženy 3-6.1.2025 Bologna Taliansko</t>
  </si>
  <si>
    <t>55706886</t>
  </si>
  <si>
    <t>Ing. Ján Baranovič</t>
  </si>
  <si>
    <t xml:space="preserve">Pracovná cesta
názov podujatia: VT U16 ženy                                        Miesto konania:  Topoľčany, Slovensko                      termín podujatia: 06.06.-08.06.2025        Spôsob prepravy:                                     Počet všetkých osôb na pracovnej ceste:                                                         z toho:
- športovci: 
- realizačný tím:                                                                       </t>
  </si>
  <si>
    <t>2520š0974</t>
  </si>
  <si>
    <t>3759</t>
  </si>
  <si>
    <t>nákup pohonných hmôt do prenajatého vozidla TO384DV počas podujatia VT U16 ženy 6-8.6.2025 Topoľčany</t>
  </si>
  <si>
    <t>52871665</t>
  </si>
  <si>
    <t>HAPPE s.r.o.</t>
  </si>
  <si>
    <t xml:space="preserve">Pracovná cesta
názov podujatia: VT U16 ženy                                        Miesto konania:  Topoľčany, Slovensko                      termín podujatia: 11.06.-15.06.2025        Spôsob prepravy:                                     Počet všetkých osôb na pracovnej ceste: 17                                                          z toho:
- športovci: 16 
- realizačný tím: 1                                                                      </t>
  </si>
  <si>
    <t>25FA40515</t>
  </si>
  <si>
    <t>25009</t>
  </si>
  <si>
    <t>ubytovanie pre 17 osôb-16 športovcov + 1 real.tím počas VT U16 ženy 11-15.6.2025 Topoľčany</t>
  </si>
  <si>
    <t>53308069</t>
  </si>
  <si>
    <t>BATAVYA ALFA, s. r. o.</t>
  </si>
  <si>
    <t>25FA40521</t>
  </si>
  <si>
    <t>250004</t>
  </si>
  <si>
    <t xml:space="preserve">Strava počas podujatia pre 16 osôb -športovcov </t>
  </si>
  <si>
    <t>56192649</t>
  </si>
  <si>
    <t>MADAKT s. r. o.</t>
  </si>
  <si>
    <t>25FA40522</t>
  </si>
  <si>
    <t>250100012</t>
  </si>
  <si>
    <t>Prenájom bazéna počas podujatia pre 16 osôb-športovcov</t>
  </si>
  <si>
    <t>36108472</t>
  </si>
  <si>
    <t>PIRANA Sport Club</t>
  </si>
  <si>
    <t>25FA40531</t>
  </si>
  <si>
    <t>2523018</t>
  </si>
  <si>
    <t>činnosť športového odborníka -trénerske služby na podujatí VT U16 ženy 11-15.6.2025 Topoľčany</t>
  </si>
  <si>
    <t>52013103</t>
  </si>
  <si>
    <t>Ing. Zuzana Hýroššová</t>
  </si>
  <si>
    <t>25FA40533</t>
  </si>
  <si>
    <t>250100009</t>
  </si>
  <si>
    <t>činnosť športového odborníka -trénerske služby na podujatí VT ženy U16, Topoľčany 11-15.6.2025</t>
  </si>
  <si>
    <t>55776361</t>
  </si>
  <si>
    <t>Ing. Marek Gális</t>
  </si>
  <si>
    <t>2520š0975</t>
  </si>
  <si>
    <t>8314</t>
  </si>
  <si>
    <t>nákup pohonných hmôt do prenajatého vozidla TO384DV počas VT U16 ženy 11-15.6.2025 Topoľčany</t>
  </si>
  <si>
    <t xml:space="preserve">Pracovná cesta
názov podujatia: VT U16 ženy                                        Miesto konania:  Topoľčany, Slovensko                      termín podujatia: 24.06.-26.06.2025      Spôsob prepravy:                                     Počet všetkých osôb na pracovnej ceste: 16                                                          z toho:
- športovci: 14 
- realizačný tím: 2                                                                      </t>
  </si>
  <si>
    <t>25FA40633</t>
  </si>
  <si>
    <t>250100014</t>
  </si>
  <si>
    <t>zapožičanie športového vybavenia bazéna s časomierou na VT U16 ženy 24-26.6.2025 Topoľčany</t>
  </si>
  <si>
    <t>2520š1099</t>
  </si>
  <si>
    <t>177</t>
  </si>
  <si>
    <t xml:space="preserve">ubytovanie pre 16 osôb-14 športovcov+2 real,tím počas  VT U16 ženy 24-26.6.2025 Topoľčany </t>
  </si>
  <si>
    <t>55416586</t>
  </si>
  <si>
    <t>Žochar TO s. r. o.</t>
  </si>
  <si>
    <t xml:space="preserve">Pracovná cesta
názov podujatia: MT U16 ženy                                        Miesto konania:  Bečej, Srbsko                      termín podujatia: 02.01.-06.01.2025        Spôsob prepravy:                                     Počet všetkých osôb na pracovnej ceste:                                                           z toho:
- športovci:   
- realizačný tím:                                                                      </t>
  </si>
  <si>
    <t>25FA40039</t>
  </si>
  <si>
    <t>2523001</t>
  </si>
  <si>
    <t>trénerské služby počas  MT U16 ženy 2-6.1.2025 Bečej/SRB</t>
  </si>
  <si>
    <t xml:space="preserve">Pracovná cesta
názov podujatia: MT U16 muži                                        Miesto konania:  Nováky, Slovensko                      termín podujatia: 16.04.-19.04.2025      Spôsob prepravy:                                     Počet všetkých osôb na pracovnej ceste: 32                                                          z toho:
- športovci: 29  
- realizačný tím:  3                                                                    </t>
  </si>
  <si>
    <t>25FA40283</t>
  </si>
  <si>
    <t>20250119</t>
  </si>
  <si>
    <t>pobytové náklady vrátane stravy pre 32 osôb-29 športovcov+3 real.tím +prenájom bazéna počas MT U16 muži 16-19.4.2025 Nováky</t>
  </si>
  <si>
    <t>51016842</t>
  </si>
  <si>
    <t>BoGo bus s.r.o.</t>
  </si>
  <si>
    <t>25FA40374</t>
  </si>
  <si>
    <t>02052025</t>
  </si>
  <si>
    <t>činnosť športového odborníka -trénerské služby počas MT U16 muži 16-19.4.2025 Nováky</t>
  </si>
  <si>
    <t>43356273</t>
  </si>
  <si>
    <t>Pavol Kertész</t>
  </si>
  <si>
    <t>2520š0506</t>
  </si>
  <si>
    <t>25200506</t>
  </si>
  <si>
    <t>cestovné náhrady rozhodcu počas MT U16 CUP 17-19.4.2025 Nováky</t>
  </si>
  <si>
    <t>Radič Peter</t>
  </si>
  <si>
    <t xml:space="preserve">Pracovná cesta
názov podujatia: MT U16 muži                                        Miesto konania:  Dečín, Česká republika                     termín podujatia:  05.06.-08.06.2025     Spôsob prepravy:                                     Počet všetkých osôb na pracovnej ceste: 16                                                      z toho:
- športovci: 14  
- realizačný tím:  2                                                                    </t>
  </si>
  <si>
    <t>25FA40431</t>
  </si>
  <si>
    <t>20250104</t>
  </si>
  <si>
    <t>štartovný poplatok pre 16 osôb-14 športovcov+2 real.tím na podujatie MT U16 muži 5-8.6.2025 Ďečín</t>
  </si>
  <si>
    <t>60461331</t>
  </si>
  <si>
    <t>CZECH WATER POLO FEDERATION</t>
  </si>
  <si>
    <t>25FA40483</t>
  </si>
  <si>
    <t>20250209</t>
  </si>
  <si>
    <t>preprava družstva VP pre 16 osôb-14 športovcov+2 real.tím  počas MT U16 muži 5-8.6.2025 Ďečín</t>
  </si>
  <si>
    <t>25FA40609</t>
  </si>
  <si>
    <t>20250010</t>
  </si>
  <si>
    <t>služby športového odborníka -trénerské služby počas MT U16 muži 5-8.6.2025 Ďečín, VT U16 muži 26-29.6.2025 Nováky, VT U16 muži 3-6.7.2025 Nováky, ME U16 muži 6-14.7.2025  Ljubjana, Slovinsko</t>
  </si>
  <si>
    <t>56769148</t>
  </si>
  <si>
    <t>Gogola Miro s. r. o.</t>
  </si>
  <si>
    <t xml:space="preserve">Pracovná cesta
názov podujatia: MT U16 ženy                                        Miesto konania:  Chemnitz, Nemecko                      termín podujatia: 07.02.-09.02.2025        Spôsob prepravy:                                     Počet všetkých osôb na pracovnej ceste: 13                                                          z toho:
- športovci: 12 
- realizačný tím: 1                                                                     </t>
  </si>
  <si>
    <t>2520š0043</t>
  </si>
  <si>
    <t>33</t>
  </si>
  <si>
    <t>ubytovanie pre 13 osôb-12 športovcov+1 real.tím počas MT U16 ženy 7-9.2.2025 Chemnitz, Nemecko</t>
  </si>
  <si>
    <t>2520š0044</t>
  </si>
  <si>
    <t>3904,3905</t>
  </si>
  <si>
    <t>nákup PHM do prenajatého vozidla AA568CJ a TO384DV počas MT U16 ženy 7-9.2.2025 Chemnitz, Nemecko</t>
  </si>
  <si>
    <t>2520š0089</t>
  </si>
  <si>
    <t>175,174,177</t>
  </si>
  <si>
    <t>48365289</t>
  </si>
  <si>
    <t>Tank ONO, s.r.o.</t>
  </si>
  <si>
    <t>25FA40072</t>
  </si>
  <si>
    <t>001/25761</t>
  </si>
  <si>
    <t>pobytové náklady vrátane stravy pre 18 osôb -16 športovcov+ 2real.tím počas MT U16 ženy 7-9.2.2025 Chemnitz, Nemecko</t>
  </si>
  <si>
    <t>Jugendherberge Chemnitz "eins"</t>
  </si>
  <si>
    <t>25FA40077</t>
  </si>
  <si>
    <t>250100005</t>
  </si>
  <si>
    <t>zapožičanie športového vybavenia bazéna s časonmierou pre 18 osôb -16 športovcov+2 real tím na MT U16 ženy 7-9.2.2025 Chemnitz, Nemecko</t>
  </si>
  <si>
    <t>25FA40078</t>
  </si>
  <si>
    <t>250100004</t>
  </si>
  <si>
    <t>prenájom vozidla TO384DV pre 9 osôb -8 športovcov+1 real tím na MT U16 ženy 7-9.2.2025 Chemnitz, Nemecko</t>
  </si>
  <si>
    <t>25FA40079</t>
  </si>
  <si>
    <t>250100003</t>
  </si>
  <si>
    <t>prenájom vozidla AA568CJ pre 9 osôb -8 športovcov+1 real tím na MT U16 ženy 7-9.2.2025 Chemnitz, Nemecko</t>
  </si>
  <si>
    <t>2520š0125</t>
  </si>
  <si>
    <t>INV-CZ-8836438</t>
  </si>
  <si>
    <t>dialničná známka 10 dňová CZ do prenajatých vozidiel TO384DV a AA568CJ počas prepravy 18 osôb-16 športovcov+2 rewal.tím na MT U16 ženy 7-9.2.2025 Chemnitz, Nemecko</t>
  </si>
  <si>
    <t>barely digital GmbH &amp; Co.</t>
  </si>
  <si>
    <t>25FA40080</t>
  </si>
  <si>
    <t>2523005</t>
  </si>
  <si>
    <t>trénerské služby počas  MT U16 ženy 7-9.2.2025 Chemnitz, Nemecko</t>
  </si>
  <si>
    <t>25FA40081</t>
  </si>
  <si>
    <t>činnosť športového odborníka -VP trénerské služby počas MT U16 ženy 7-9.2.2025 Chemnitz, Nemecko</t>
  </si>
  <si>
    <t xml:space="preserve">Organizácia podujatia
názov podujatia: Extraliga muži                                      Miesto konania:  Košice, Slovensko                      termín podujatia: 15.02.-16.02.2025                                                   počet aktívnych účastníkov:52 športovcov a  3 členovia rozhodcovského zboru, 
počet odpracovaných hodín spolu:15                                                                                               </t>
  </si>
  <si>
    <t>25FA40091</t>
  </si>
  <si>
    <t>250023</t>
  </si>
  <si>
    <t>pobytové náklady pre 2 osoby-rozhodcovia počas Extraliga muži 15-16.2.2025 Košice</t>
  </si>
  <si>
    <t>36722014</t>
  </si>
  <si>
    <t>Hotel Gloria Palac,s.r.o.</t>
  </si>
  <si>
    <t xml:space="preserve">Organizácia podujatia
názov podujatia: Extraliga muži                                      Miesto konania:  Košice, Slovensko                      termín podujatia: 22.03.-23.03.2025                                                   počet aktívnych účastníkov: 56 športovcov a   3 členovia rozhodcovského zboru, 
počet odpracovaných hodín spolu: 15                                                                                              </t>
  </si>
  <si>
    <t>25FA40209</t>
  </si>
  <si>
    <t>250047</t>
  </si>
  <si>
    <t>pobytové náklady pre 2 osoby-rozhodcovia počas Extraliga muži 22-23.3..2025 Košice</t>
  </si>
  <si>
    <t>2520š0310</t>
  </si>
  <si>
    <t>25200310</t>
  </si>
  <si>
    <t>Činnosť člena rozhodcovského zboru počas Extraliga muži 22-23.3..2025 Košice</t>
  </si>
  <si>
    <t>Bačo Karol PhDr.</t>
  </si>
  <si>
    <t>2520š0311</t>
  </si>
  <si>
    <t>25200311</t>
  </si>
  <si>
    <t>Horváth Róbert</t>
  </si>
  <si>
    <t>2520š0312</t>
  </si>
  <si>
    <t>25200312</t>
  </si>
  <si>
    <t>Prelovský Róbert</t>
  </si>
  <si>
    <t xml:space="preserve">Organizácia podujatia
názov podujatia: Extraliga muži                                      Miesto konania: Šamorín, Slovensko                      termín podujatia: 01.02.-02.02.2025                                                   počet aktívnych účastníkov:42 športovcov a   3 členovia rozhodcovského zboru, 
počet odpracovaných hodín spolu:15                                                                                              </t>
  </si>
  <si>
    <t>2520š0074</t>
  </si>
  <si>
    <t>25200074</t>
  </si>
  <si>
    <t>Činnosť člena rozhodcovského zboru počas Extraliga muži 1-2.2.2025 Šamorín</t>
  </si>
  <si>
    <t>Kolář Erik</t>
  </si>
  <si>
    <t>2520š0075</t>
  </si>
  <si>
    <t>25200075</t>
  </si>
  <si>
    <t xml:space="preserve">Bebjak Martin </t>
  </si>
  <si>
    <t>2520š0076</t>
  </si>
  <si>
    <t>25200076</t>
  </si>
  <si>
    <t>Kratochvíl Vlastimil</t>
  </si>
  <si>
    <t xml:space="preserve">Organizácia podujatia
názov podujatia: Extraliga muži                                      Miesto konania:  Šamorín, Slovensko                      termín podujatia: 15.02.-16.02.2025                                                 počet aktívnych účastníkov: 97 športovcov a  4 členovia rozhodcovského zboru, 
počet odpracovaných hodín spolu: 30                                                                                           </t>
  </si>
  <si>
    <t>2520š0092</t>
  </si>
  <si>
    <t>709</t>
  </si>
  <si>
    <t>pobytové náklady pre 1 osobu-rozhodca počas Extraliga muži 15-16.2.2025 Šamorín</t>
  </si>
  <si>
    <t>51467071</t>
  </si>
  <si>
    <t>N-profit s.r.o.</t>
  </si>
  <si>
    <t xml:space="preserve">Organizácia podujatia
názov podujatia: Extraliga muži                                      Miesto konania:  Nováky-Bratislava,Slovensko                      termín podujatia:                                                   15.03.-16.03.2025 a 22.03.-23.03.2025                                                počet aktívnych účastníkov: 25 športovcov a  3 členovia rozhodcovského zboru, 
počet odpracovaných hodín spolu: 7,5                                                                                           </t>
  </si>
  <si>
    <t>25FA40218</t>
  </si>
  <si>
    <t>20250004</t>
  </si>
  <si>
    <t>činnosť športového odborníka vodného póla -rozhodca -Zmluva RVP010/2025 počas Extraliga muži 15.32025 Nováky a 22-23.3.2025 Bratislava</t>
  </si>
  <si>
    <t>55521738</t>
  </si>
  <si>
    <t>Róbert Prelovský</t>
  </si>
  <si>
    <t xml:space="preserve">Organizácia podujatia
názov podujatia: Extraliga muži                                      Miesto konania:  Nováky, Slovensko                      termín podujatia: 22.03.2025                                                                                                 počet aktívnych účastníkov: 52 športovcov a  3 členovia rozhodcovského zboru, 
počet odpracovaných hodín spolu: 15                                                                                       </t>
  </si>
  <si>
    <t>2520š0315</t>
  </si>
  <si>
    <t>25200315</t>
  </si>
  <si>
    <t>Činnosť člena rozhodcovského zboru počas Extraliga muži 22.3.2025 Nováky</t>
  </si>
  <si>
    <t>2520š0316</t>
  </si>
  <si>
    <t>25200316</t>
  </si>
  <si>
    <t>Rexa Vladimír</t>
  </si>
  <si>
    <t>2520š0317</t>
  </si>
  <si>
    <t>25200317</t>
  </si>
  <si>
    <t xml:space="preserve">Organizácia podujatia
názov podujatia: Extraliga muži play off                                     Miesto konania:  Topoľčany, Slovensko                      termín podujatia: 29.03.2025                                                                                                 počet aktívnych účastníkov: 28  športovcov a   3 členovia rozhodcovského zboru, 
počet odpracovaných hodín spolu: 7,5                                                                                       </t>
  </si>
  <si>
    <t>2520š0333</t>
  </si>
  <si>
    <t>25200333</t>
  </si>
  <si>
    <t>Činnosť člena rozhodcovského zboru počas Extraliga muži playoff 29.3.2025 Topoľčany</t>
  </si>
  <si>
    <t>Bohát Ján</t>
  </si>
  <si>
    <t>2520š0334</t>
  </si>
  <si>
    <t>25200334</t>
  </si>
  <si>
    <t>Balázs Alexander</t>
  </si>
  <si>
    <t>2520š0335</t>
  </si>
  <si>
    <t>25200335</t>
  </si>
  <si>
    <t xml:space="preserve">Organizácia podujatia
názov podujatia: Extraliga muži                                      Miesto konania: Košice, Slovensko                      termín podujatia: 24.04.-25.04.2025                                                                                                počet aktívnych účastníkov: 52  športovcov a   3 členovia rozhodcovského zboru, 
počet odpracovaných hodín spolu: 15                                                                                    </t>
  </si>
  <si>
    <t>25FA40300</t>
  </si>
  <si>
    <t>250071</t>
  </si>
  <si>
    <t>pobytové náklady pre 2 osoby-rozhodcovia počas Extraliga muži 24-25.4.2025 Košice</t>
  </si>
  <si>
    <t>2520š0571</t>
  </si>
  <si>
    <t>25200571</t>
  </si>
  <si>
    <t>Činnosť člena rozhodcovského zboru počas Extraliga muži 24-25.4.2025 Košice</t>
  </si>
  <si>
    <t>2520š0572</t>
  </si>
  <si>
    <t>25200572</t>
  </si>
  <si>
    <t>2520š0573</t>
  </si>
  <si>
    <t>25200573</t>
  </si>
  <si>
    <t xml:space="preserve">Organizácia podujatia
názov podujatia: Extraliga muži                                      Miesto konania: Bratislava, Slovensko                      termín podujatia: 26.04.-27.04.2025                                                                                                počet aktívnych účastníkov:56 športovcov a   3 členovia rozhodcovského zboru, 
počet odpracovaných hodín spolu: 15                                                                                        </t>
  </si>
  <si>
    <t>25FA40309</t>
  </si>
  <si>
    <t>24250320</t>
  </si>
  <si>
    <t>ubytovanie pre 1 osobu-rozhodca počas Extraliga muži 26-27.4.2025 Bratislava</t>
  </si>
  <si>
    <t>2520š0510</t>
  </si>
  <si>
    <t>25200510</t>
  </si>
  <si>
    <t>Činnosť člena rozhodcovského zboru počas Extraliga muži 26-27.4.2025 Bratislava a I. liga ženy 26-27.4.2025 Bratislava</t>
  </si>
  <si>
    <t>Svítok Martin</t>
  </si>
  <si>
    <t>2520š0511</t>
  </si>
  <si>
    <t>25200511</t>
  </si>
  <si>
    <t>2520š0512</t>
  </si>
  <si>
    <t>25200512</t>
  </si>
  <si>
    <t xml:space="preserve">Organizácia podujatia
názov podujatia: Extraliga muži play off                                     Miesto konania:  Bratislava, Slovensko                      termín podujatia: 29.03.2025                                                                                                 počet aktívnych účastníkov: 28  športovcov a   3 členovia rozhodcovského zboru, 
počet odpracovaných hodín spolu: 7,5                                                                                        </t>
  </si>
  <si>
    <t>2520š0336</t>
  </si>
  <si>
    <t>25200336</t>
  </si>
  <si>
    <t>Činnosť člena rozhodcovského zboru počas Extraliga muži playoff 29.3.2025 Bratislava</t>
  </si>
  <si>
    <t>Kuníková Martina</t>
  </si>
  <si>
    <t>2520š0337</t>
  </si>
  <si>
    <t>25200337</t>
  </si>
  <si>
    <t>2520š0338</t>
  </si>
  <si>
    <t>25200338</t>
  </si>
  <si>
    <t xml:space="preserve">Organizácia podujatia
názov podujatia: Extraliga muži                                     Miesto konania:  Nováky, Slovensko                      termín podujatia: 01.05.2025                                                                                               počet aktívnych účastníkov: 28  športovcov a   3 členovia rozhodcovského zboru, 
počet odpracovaných hodín spolu: 7,5                                                                                        </t>
  </si>
  <si>
    <t>2520š0576</t>
  </si>
  <si>
    <t>25200576</t>
  </si>
  <si>
    <t>Činnosť člena rozhodcovského zboru počas Extraliga muži 1.5.2025 Nováky</t>
  </si>
  <si>
    <t>2520š0577</t>
  </si>
  <si>
    <t>25200577</t>
  </si>
  <si>
    <t>2520š0578</t>
  </si>
  <si>
    <t>25200578</t>
  </si>
  <si>
    <t xml:space="preserve">Organizácia podujatia
názov podujatia: Extraliga muži                                     Miesto konania:  Topoľčany, Slovensko                      termín podujatia: 03.05.2025                                                                                               počet aktívnych účastníkov: 28  športovcov a   3 členovia rozhodcovského zboru, 
počet odpracovaných hodín spolu: 7,5                                                                                         </t>
  </si>
  <si>
    <t>2520š0581</t>
  </si>
  <si>
    <t>25200581</t>
  </si>
  <si>
    <t>Činnosť člena rozhodcovského zboru počas Extraliga muži 3.5.2025 Topoľčany</t>
  </si>
  <si>
    <t>2520š0582</t>
  </si>
  <si>
    <t>25200582</t>
  </si>
  <si>
    <t>2520š0583</t>
  </si>
  <si>
    <t>25200583</t>
  </si>
  <si>
    <t xml:space="preserve">Organizácia podujatia
názov podujatia: I.liga ženy                                     Miesto konania: Žilina, Slovensko                      termín podujatia: 08.02.-09.02.2025                                                 počet aktívnych účastníkov: 38 športovcov a  3 členovia rozhodcovského zboru, 
počet odpracovaných hodín spolu:15                                                                                            </t>
  </si>
  <si>
    <t>2520š0077</t>
  </si>
  <si>
    <t>25200077</t>
  </si>
  <si>
    <t>Činnosť člena rozhodcovského zboru počas I. liga ženy 8-9.2.2025 Žilina</t>
  </si>
  <si>
    <t>Jarolím Jiří</t>
  </si>
  <si>
    <t>2520š0078</t>
  </si>
  <si>
    <t>25200078</t>
  </si>
  <si>
    <t>Krajčík Milan</t>
  </si>
  <si>
    <t>2520š0079</t>
  </si>
  <si>
    <t>25200079</t>
  </si>
  <si>
    <t xml:space="preserve">Organizácia podujatia
názov podujatia: I.liga ženy                                     Miesto konania: Bratislava, Slovensko                      termín podujatia: 21.03.-22.03.2025                                                 počet aktívnych účastníkov: 54  športovcov a  3 členovia rozhodcovského zboru, 
počet odpracovaných hodín spolu: 15                                                                                           </t>
  </si>
  <si>
    <t>25FA40211</t>
  </si>
  <si>
    <t>24250210</t>
  </si>
  <si>
    <t>ubytovanie pre 2 osoby-rozhodcovia počas I. liga ženy 22-23.3.2025 Bratislava</t>
  </si>
  <si>
    <t xml:space="preserve">Organizácia podujatia
názov podujatia: I.liga ženy                                     Miesto konania: Piešťany, Slovensko                      termín podujatia: 14.06.-15.06.2025                                                 počet aktívnych účastníkov: 21  športovcov a   3 členovia rozhodcovského zboru, 
počet odpracovaných hodín spolu: 15                                                                                           </t>
  </si>
  <si>
    <t>25FA40514</t>
  </si>
  <si>
    <t>0742025</t>
  </si>
  <si>
    <t>ubytovanie pre 2 osoby-rozhodcovia počas I. liga ženy 14-15.6.2025 Piešťany</t>
  </si>
  <si>
    <t>30099021</t>
  </si>
  <si>
    <t>Ing. Juraj Mrázik Penzion Benátky</t>
  </si>
  <si>
    <t>2520š1069</t>
  </si>
  <si>
    <t>25201069</t>
  </si>
  <si>
    <t>činnosť člena rozhodcovského zboru počas I. liga ženy 14-15.6.2025 Piešťany</t>
  </si>
  <si>
    <t>2520š1070</t>
  </si>
  <si>
    <t>25201070</t>
  </si>
  <si>
    <t>2520š1071</t>
  </si>
  <si>
    <t>25201071</t>
  </si>
  <si>
    <t xml:space="preserve">Organizácia podujatia
názov podujatia: I.liga ženy                                     Miesto konania: Piešťany, Slovensko                      termín podujatia: 17.05.-18.05.2025                                                počet aktívnych účastníkov: 22  športovcov a   3 členovia rozhodcovského zboru, 
počet odpracovaných hodín spolu: 15                                                                                          </t>
  </si>
  <si>
    <t>2520š0737</t>
  </si>
  <si>
    <t>25200737</t>
  </si>
  <si>
    <t>Činnosť člena rozhodcovského zboru počas I. liga ženy 17-18.5.2025 Piešťany</t>
  </si>
  <si>
    <t>2520š0738</t>
  </si>
  <si>
    <t>25200738</t>
  </si>
  <si>
    <t>2520š0739</t>
  </si>
  <si>
    <t>25200739</t>
  </si>
  <si>
    <t xml:space="preserve">Organizácia podujatia
názov podujatia: I.liga ženy                                     Miesto konania: Bratislava, Slovensko                      termín podujatia: 22.03.-23.03.2025                                                 počet aktívnych účastníkov: 54  športovcov a  3 členovia rozhodcovského zboru, 
počet odpracovaných hodín spolu: 15                                                                                           </t>
  </si>
  <si>
    <t>2520š0341</t>
  </si>
  <si>
    <t>25200341</t>
  </si>
  <si>
    <t>Činnosť člena rozhodcovského zboru počas I. liga ženy 22-23.3.2025 Bratislava</t>
  </si>
  <si>
    <t>2520š0342</t>
  </si>
  <si>
    <t>25200342</t>
  </si>
  <si>
    <t>2520š0343</t>
  </si>
  <si>
    <t>25200343</t>
  </si>
  <si>
    <t xml:space="preserve">Organizácia podujatia
názov podujatia: NL ml.kadeti                                     Miesto konania: Košice, Slovensko                      termín podujatia: 08.02.-09.02.2025                                                 počet aktívnych účastníkov: 51 športovcov a  3 členovia rozhodcovského zboru, 
počet odpracovaných hodín spolu: 30                                                                                            </t>
  </si>
  <si>
    <t>2520š0080</t>
  </si>
  <si>
    <t>25200080</t>
  </si>
  <si>
    <t>Činnosť člena rozhodcovského zboru počas NL ml. kadeti 8-9.2.2025 Košice</t>
  </si>
  <si>
    <t>Žucha Marián</t>
  </si>
  <si>
    <t>2520š0081</t>
  </si>
  <si>
    <t>25200081</t>
  </si>
  <si>
    <t>Kleščinský Matej</t>
  </si>
  <si>
    <t>2520š0082</t>
  </si>
  <si>
    <t>25200082</t>
  </si>
  <si>
    <t>Garančovská Lenka</t>
  </si>
  <si>
    <t xml:space="preserve">Organizácia podujatia
názov podujatia: NL ml.kadeti                                     Miesto konania: Komárno, Slovensko                      termín podujatia: 08.02.-09.02.2025                                                 počet aktívnych účastníkov: 48 športovcov a  3 členovia rozhodcovského zboru, 
počet odpracovaných hodín spolu: 30                                                                                            </t>
  </si>
  <si>
    <t>2520š0083</t>
  </si>
  <si>
    <t>25200083</t>
  </si>
  <si>
    <t>Činnosť člena rozhodcovského zboru počas NL ml. kadeti 8-9.2.2025 Komárno</t>
  </si>
  <si>
    <t>Kádár Štefan</t>
  </si>
  <si>
    <t>2520š0084</t>
  </si>
  <si>
    <t>25200084</t>
  </si>
  <si>
    <t>2520š0085</t>
  </si>
  <si>
    <t>25200085</t>
  </si>
  <si>
    <t>Ďurák Denis</t>
  </si>
  <si>
    <t xml:space="preserve">Organizácia podujatia
názov podujatia: NL ml.žiaci                                     Miesto konania: Prešov, Slovensko                      termín podujatia: 07.02.-08.02.2025                                                 počet aktívnych účastníkov: 48 športovcov a  3 členovia rozhodcovského zboru, 
počet odpracovaných hodín spolu: 30                                                                                            </t>
  </si>
  <si>
    <t>2520š0086</t>
  </si>
  <si>
    <t>25200086</t>
  </si>
  <si>
    <t>Činnosť člena rozhodcovského zboru počas NL ml. žiaci 7-8.2.2025 Prešov</t>
  </si>
  <si>
    <t>Theiner Jozef</t>
  </si>
  <si>
    <t>2520š0087</t>
  </si>
  <si>
    <t>25200087</t>
  </si>
  <si>
    <t>Jačišin Tomáš</t>
  </si>
  <si>
    <t>2520š0088</t>
  </si>
  <si>
    <t>25200088</t>
  </si>
  <si>
    <t>Kleščinský Daniel</t>
  </si>
  <si>
    <t xml:space="preserve">Organizácia podujatia
názov podujatia: II. NL st.žiaci                                     Miesto konania: Prešov, Slovensko                      termín podujatia: 21.03.-22.03.2025                                                 počet aktívnych účastníkov:48  športovcov a   3 členovia rozhodcovského zboru, 
počet odpracovaných hodín spolu: 30                                                                                          </t>
  </si>
  <si>
    <t>25FA40210</t>
  </si>
  <si>
    <t>VF250263</t>
  </si>
  <si>
    <t>pobytové náklady pre 2 osoby-rozhodcovia počas II. NL st. žiaci 21-22.3.2025 Prešov</t>
  </si>
  <si>
    <t>31692923</t>
  </si>
  <si>
    <t>LINEAS, s.r.o.</t>
  </si>
  <si>
    <t>2520š0307</t>
  </si>
  <si>
    <t>25200307</t>
  </si>
  <si>
    <t>Činnosť člena rozhodcovského zboru počas II. NL st. žiaci 21-22.3.2025 Prešov</t>
  </si>
  <si>
    <t>Perečinský Tomáš</t>
  </si>
  <si>
    <t>2520š0308</t>
  </si>
  <si>
    <t>25200308</t>
  </si>
  <si>
    <t>2520š0309</t>
  </si>
  <si>
    <t>25200309</t>
  </si>
  <si>
    <t xml:space="preserve">Organizácia podujatia
názov podujatia: II. NL st.žiaci                                     Miesto konania: Vrútky, Slovensko                      termín podujatia: 07.06.-08.06.2025                                                 počet aktívnych účastníkov: 47 športovcov a    2 členovia rozhodcovského zboru, 
počet odpracovaných hodín spolu: 30                                                                                           </t>
  </si>
  <si>
    <t>25FA40485</t>
  </si>
  <si>
    <t>20250252</t>
  </si>
  <si>
    <t>ubytovanie pre 2 osoby- rozhodcovia počas II. NL st. žiaci 7-8.6.2025 Vrútky</t>
  </si>
  <si>
    <t>30499097</t>
  </si>
  <si>
    <t>Ľubomír Kuzma</t>
  </si>
  <si>
    <t>2520š1055</t>
  </si>
  <si>
    <t>25201055</t>
  </si>
  <si>
    <t>činnosť člena rozhodcovského zboru počas II. NL st. žiaci 7-8.6.2025 Vrútky</t>
  </si>
  <si>
    <t>2520š1056</t>
  </si>
  <si>
    <t>25201056</t>
  </si>
  <si>
    <t>Serhii Anatolijovič Veremieiev</t>
  </si>
  <si>
    <t xml:space="preserve">Organizácia podujatia
názov podujatia:  NL žiačky                                     Miesto konania: Bratislava, Slovensko                      termín podujatia: 22.03.-23.03.2025                                                 počet aktívnych účastníkov:51  športovcov a   2 členovia rozhodcovského zboru, 
počet odpracovaných hodín spolu: 30                                                                                          </t>
  </si>
  <si>
    <t>2520š0329</t>
  </si>
  <si>
    <t>25200329</t>
  </si>
  <si>
    <t>Činnosť člena rozhodcovského zboru počas NL žiačky 22-23.3.2025 Bratislava</t>
  </si>
  <si>
    <t>2520š0330</t>
  </si>
  <si>
    <t>25200330</t>
  </si>
  <si>
    <t xml:space="preserve">Organizácia podujatia
názov podujatia:  NL žiačky                                     Miesto konania: Košice, Slovensko                      termín podujatia: 29.03.-30.03.2025                                                 počet aktívnych účastníkov:47  športovcov a   3 členovia rozhodcovského zboru, 
počet odpracovaných hodín spolu: 30                                                                                          </t>
  </si>
  <si>
    <t>2520š0428</t>
  </si>
  <si>
    <t>25200428</t>
  </si>
  <si>
    <t>Činnosť člena rozhodcovského zboru počas NL žiačky 28-29.3.2025 Košice</t>
  </si>
  <si>
    <t>2520š0429</t>
  </si>
  <si>
    <t>25200429</t>
  </si>
  <si>
    <t>2520š0430</t>
  </si>
  <si>
    <t>25200430</t>
  </si>
  <si>
    <t xml:space="preserve">Organizácia podujatia
názov podujatia:  NL žiačky                                     Miesto konania: Piešťany, Slovensko                      termín podujatia: 17.05.-18.05.2025                                              počet aktívnych účastníkov:42  športovcov a  4  členovia rozhodcovského zboru, 
počet odpracovaných hodín spolu: 30                                                                                           </t>
  </si>
  <si>
    <t>25FA40384</t>
  </si>
  <si>
    <t>FA 2550517</t>
  </si>
  <si>
    <t>ubytovanie pre 1 osobu- rozhodca počas NL žiačky  17-18.5.2025 Piešťany</t>
  </si>
  <si>
    <t>36525561</t>
  </si>
  <si>
    <t>AMO-PLUS, s.r.o.</t>
  </si>
  <si>
    <t>2520š0927</t>
  </si>
  <si>
    <t>25200927</t>
  </si>
  <si>
    <t>činnosť člena rozhodcovského zboru počas NL SR st.žiaci, NL SR žiačky  17-18.5.2025 Piešťany</t>
  </si>
  <si>
    <t>2520š0928</t>
  </si>
  <si>
    <t>25200928</t>
  </si>
  <si>
    <t>2520š0929</t>
  </si>
  <si>
    <t>25200929</t>
  </si>
  <si>
    <t>2520š0930</t>
  </si>
  <si>
    <t>25200930</t>
  </si>
  <si>
    <t xml:space="preserve">Organizácia podujatia
názov podujatia:  NL st.žiačky                                     Miesto konania: Piešťany, Slovensko                      termín podujatia: 26.04.-27.04.2025                                             počet aktívnych účastníkov: 43 športovcov a  2  členovia rozhodcovského zboru, 
počet odpracovaných hodín spolu: 30                                                                                          </t>
  </si>
  <si>
    <t>2520š0574</t>
  </si>
  <si>
    <t>25200574</t>
  </si>
  <si>
    <t>Činnosť člena rozhodcovského zboru počas NL st. žiačky 26-27.4.2025 Piešťany</t>
  </si>
  <si>
    <t>2520š0575</t>
  </si>
  <si>
    <t>25200575</t>
  </si>
  <si>
    <t xml:space="preserve">Organizácia podujatia
názov podujatia:  NL juniorky                                     Miesto konania: Topoľčany, Slovensko                      termín podujatia: 05.04.-06.04.2025                                                 počet aktívnych účastníkov: 36  športovcov a   2 členovia rozhodcovského zboru, 
počet odpracovaných hodín spolu:15                                                                                       </t>
  </si>
  <si>
    <t>2520š0331</t>
  </si>
  <si>
    <t>25200331</t>
  </si>
  <si>
    <t>Činnosť člena rozhodcovského zboru počas NL juniorky 5-6.4.2025 Topoľčany</t>
  </si>
  <si>
    <t>2520š0332</t>
  </si>
  <si>
    <t>25200332</t>
  </si>
  <si>
    <t xml:space="preserve">Organizácia podujatia
názov podujatia:  NL juniorky                                     Miesto konania: Nováky, Slovensko                      termín podujatia: 05.04.-06.04.2025                                                 počet aktívnych účastníkov:36  športovcov a    2 členovia rozhodcovského zboru, 
počet odpracovaných hodín spolu: 15                                                                                      </t>
  </si>
  <si>
    <t>2520š0421</t>
  </si>
  <si>
    <t>29</t>
  </si>
  <si>
    <t>ubytovanie -1 rozhodca počas NL juniorky 5-6.4.2025 Nováky</t>
  </si>
  <si>
    <t xml:space="preserve">Organizácia podujatia
názov podujatia:  NL juniorky                                     Miesto konania: Piešťany, Slovensko                      termín podujatia: 31.05.-01.06.2025                                                 počet aktívnych účastníkov: 33  športovcov a    2 členovia rozhodcovského zboru, 
počet odpracovaných hodín spolu:15                                                                                      </t>
  </si>
  <si>
    <t>2520š0841</t>
  </si>
  <si>
    <t>25200841</t>
  </si>
  <si>
    <t>Činnosť člena rozhodcovského zboru počas NL juniorky 31.5.-1.6.2025 Piešťany</t>
  </si>
  <si>
    <t>2520š0842</t>
  </si>
  <si>
    <t>25200842</t>
  </si>
  <si>
    <t xml:space="preserve">Organizácia podujatia
názov podujatia:  NL st.kadetky                             Miesto konania: Žilina, Slovensko                      termín podujatia: 02.05.-04.05.2025                                                 počet aktívnych účastníkov:40  športovcov a    2 členovia rozhodcovského zboru, 
počet odpracovaných hodín spolu: 25                                                                                       </t>
  </si>
  <si>
    <t>25FA40320</t>
  </si>
  <si>
    <t>19299/2025</t>
  </si>
  <si>
    <t>ubytovanie 2 osoby-rozhodcovia počas NL st. kadetky 2-4.5.2025 Žilina</t>
  </si>
  <si>
    <t>36377619</t>
  </si>
  <si>
    <t>GRAND, s.r.o.</t>
  </si>
  <si>
    <t>2520š0618</t>
  </si>
  <si>
    <t>25200618</t>
  </si>
  <si>
    <t>Činnosť člena rozhodcovského zboru počas NL st. kadetky 2-4.5.2025 Žilina</t>
  </si>
  <si>
    <t>Chrenko Andrej</t>
  </si>
  <si>
    <t>2520š0619</t>
  </si>
  <si>
    <t>25200619</t>
  </si>
  <si>
    <t xml:space="preserve">Organizácia podujatia
názov podujatia:  II. NL ml.kadeti                             Miesto konania: Bratislava, Slovensko                      termín podujatia: 24.05.-25.05.2025                                             počet aktívnych účastníkov: 50 športovcov a    2 členovia rozhodcovského zboru, 
počet odpracovaných hodín spolu:30                                                                                       </t>
  </si>
  <si>
    <t>2520š0905</t>
  </si>
  <si>
    <t>25200905</t>
  </si>
  <si>
    <t>Činnosť člena rozhodcovského zboru počas II. NL ml. kadeti 24-25.5.2025 Bratislava</t>
  </si>
  <si>
    <t>2520š0906</t>
  </si>
  <si>
    <t>25200906</t>
  </si>
  <si>
    <t>Tabačár Pavol</t>
  </si>
  <si>
    <t>25FA40417</t>
  </si>
  <si>
    <t>24250405</t>
  </si>
  <si>
    <t>ubytovanie pre 1 osobu-rozhodca počas II. NL ml. kadeti 24-25.5.2025 Bratislava</t>
  </si>
  <si>
    <t xml:space="preserve">Organizácia podujatia
názov podujatia: NL ml.kadeti                             Miesto konania: Košice, Slovensko                      termín podujatia: 02.05.-04.05.2025                                             počet aktívnych účastníkov:54  športovcov a    4 členovia rozhodcovského zboru, 
počet odpracovaných hodín spolu: 30                                                                                      </t>
  </si>
  <si>
    <t>2520š0620</t>
  </si>
  <si>
    <t>25200620</t>
  </si>
  <si>
    <t>Činnosť člena rozhodcovského zboru počas NL ml. kadeti 2-4.5.2025 Košice</t>
  </si>
  <si>
    <t>2520š0621</t>
  </si>
  <si>
    <t>25200621</t>
  </si>
  <si>
    <t>2520š0622</t>
  </si>
  <si>
    <t>25200622</t>
  </si>
  <si>
    <t>2520š0623</t>
  </si>
  <si>
    <t>25200623</t>
  </si>
  <si>
    <t xml:space="preserve">Pracovná cesta
názov podujatia: Sústredenie plaveckej reprezentácie                                              Miesto konania: Lloret de Mar, Španielsko                       termín podujatia: 23.01.-02.02.2025        Spôsob prepravy:letecky                                     Počet všetkých osôb na pracovnej ceste: 12                                                          z toho:
- športovci: 9 
- realizačný tím: 3                                                                     </t>
  </si>
  <si>
    <t>25š006</t>
  </si>
  <si>
    <t>11077-2</t>
  </si>
  <si>
    <t>záloha na pobytové náklady vrátane stravy, športoviská  pre 3 osoby -2 športovci +1 real.tím počas sústredenia RDS 20.3.-1.4.2025 Tenerife, ESP</t>
  </si>
  <si>
    <t>TURISTICA KONRAD S.L.</t>
  </si>
  <si>
    <t>25FA40208</t>
  </si>
  <si>
    <t>JCT3-F003090</t>
  </si>
  <si>
    <t>vyúčtovanie zálohy č. 25š006 - záloha na pobytové náklady vrátane stravy, športoviská  pre 3 osoby -2 športovci +1 real.tím počas sústredenia RDS 20.3.-1.4.2025 Tenerife, ESP /spolu: 591,71 eur/</t>
  </si>
  <si>
    <t xml:space="preserve">Organizácia podujatia
názov podujatia: Jarné M-ZSO BAJS 2.kolo                           Miesto konania: Štúrovo, Slovensko                                          termín podujatia: 17.05.2025                    
počet aktívnych účastníkov:187 športovcov a  25 členov rozhodcovského zboru, 
počet odpracovaných hodín spolu:262  </t>
  </si>
  <si>
    <t>25š008</t>
  </si>
  <si>
    <t>ZF00000001</t>
  </si>
  <si>
    <t>záloha na prenájom bazéna počas Jesenné M-ZSO 2. kolo 17.5.2025 Štúrovo</t>
  </si>
  <si>
    <t>VADAŠ,s.r.o.</t>
  </si>
  <si>
    <t>25FA40177</t>
  </si>
  <si>
    <t>2544200114</t>
  </si>
  <si>
    <t>vyúčtovanie zálohy 25š008 na prenájom bazéna počas Jesenné M-ZSO 2. kolo 17.5.2025 Štúrovo /spolu: 738,-eur/</t>
  </si>
  <si>
    <t>34136215</t>
  </si>
  <si>
    <t>2520š0638</t>
  </si>
  <si>
    <t>25200638</t>
  </si>
  <si>
    <t>Činnosť člena rozhodcovského zboru počas Jarné M-ZSO BAJS 2.kolo 17.5.2025 Štúrovo</t>
  </si>
  <si>
    <t>Vevurka Peter</t>
  </si>
  <si>
    <t>2520š0639</t>
  </si>
  <si>
    <t>25200639</t>
  </si>
  <si>
    <t>Otrubová Barbora</t>
  </si>
  <si>
    <t>2520š0640</t>
  </si>
  <si>
    <t>25200640</t>
  </si>
  <si>
    <t>Királyová Emma</t>
  </si>
  <si>
    <t>2520š0641</t>
  </si>
  <si>
    <t>25200641</t>
  </si>
  <si>
    <t>Kiľárová Sofia</t>
  </si>
  <si>
    <t>2520š0642</t>
  </si>
  <si>
    <t>25200642</t>
  </si>
  <si>
    <t>Pšenková Martina</t>
  </si>
  <si>
    <t>2520š0643</t>
  </si>
  <si>
    <t>25200643</t>
  </si>
  <si>
    <t>Formelová Vivien</t>
  </si>
  <si>
    <t>2520š0644</t>
  </si>
  <si>
    <t>25200644</t>
  </si>
  <si>
    <t>Árendásová Viktória</t>
  </si>
  <si>
    <t>2520š0645</t>
  </si>
  <si>
    <t>25200645</t>
  </si>
  <si>
    <t>Biscontini Elisa</t>
  </si>
  <si>
    <t>2520š0646</t>
  </si>
  <si>
    <t>25200646</t>
  </si>
  <si>
    <t>Masaryková Sandra</t>
  </si>
  <si>
    <t>2520š0647</t>
  </si>
  <si>
    <t>25200647</t>
  </si>
  <si>
    <t>Gronich Radek</t>
  </si>
  <si>
    <t>2520š0648</t>
  </si>
  <si>
    <t>25200648</t>
  </si>
  <si>
    <t>Šmigurová Karin</t>
  </si>
  <si>
    <t>2520š0649</t>
  </si>
  <si>
    <t>25200649</t>
  </si>
  <si>
    <t>Držíková Lucia</t>
  </si>
  <si>
    <t>2520š0650</t>
  </si>
  <si>
    <t>25200650</t>
  </si>
  <si>
    <t>Kosibová Naďa</t>
  </si>
  <si>
    <t>2520š0651</t>
  </si>
  <si>
    <t>25200651</t>
  </si>
  <si>
    <t>Tvrdoňová Michaela</t>
  </si>
  <si>
    <t>2520š0652</t>
  </si>
  <si>
    <t>25200652</t>
  </si>
  <si>
    <t>Francisci Adrian ml.</t>
  </si>
  <si>
    <t>2520š0653</t>
  </si>
  <si>
    <t>25200653</t>
  </si>
  <si>
    <t>Držík Matej</t>
  </si>
  <si>
    <t>2520š0654</t>
  </si>
  <si>
    <t>25200654</t>
  </si>
  <si>
    <t>Chmelina Laila</t>
  </si>
  <si>
    <t>2520š0655</t>
  </si>
  <si>
    <t>25200655</t>
  </si>
  <si>
    <t>Pítek Branislav</t>
  </si>
  <si>
    <t>2520š0656</t>
  </si>
  <si>
    <t>25200656</t>
  </si>
  <si>
    <t>Kormaník Branislav</t>
  </si>
  <si>
    <t>2520š0657</t>
  </si>
  <si>
    <t>25200657</t>
  </si>
  <si>
    <t>Kaiserová Martina, Ing.</t>
  </si>
  <si>
    <t>2520š0658</t>
  </si>
  <si>
    <t>25200658</t>
  </si>
  <si>
    <t>Németh Ladislav</t>
  </si>
  <si>
    <t>2520š0659</t>
  </si>
  <si>
    <t>25200659</t>
  </si>
  <si>
    <t>Bolzánová Edita</t>
  </si>
  <si>
    <t>2520š0660</t>
  </si>
  <si>
    <t>25200660</t>
  </si>
  <si>
    <t>Štern Alexander</t>
  </si>
  <si>
    <t>2520š0661</t>
  </si>
  <si>
    <t>25200661</t>
  </si>
  <si>
    <t>Felixová Ema</t>
  </si>
  <si>
    <t>2520š0662</t>
  </si>
  <si>
    <t>25200662</t>
  </si>
  <si>
    <t>Vevurková Gabriela</t>
  </si>
  <si>
    <t>25FA40487</t>
  </si>
  <si>
    <t>1/2025</t>
  </si>
  <si>
    <t>Finančný príspevok na usporiadanie-prípravu podujatia  Jarné M-ZSO BAJS 2.kolo 17.5.2025 Štúrovo,  na základe zmluvy č. 12/2025</t>
  </si>
  <si>
    <t>34000381</t>
  </si>
  <si>
    <t>Telovýchovná jednota Dunaj Štúrovo</t>
  </si>
  <si>
    <t xml:space="preserve">Finančný príspevok na usporiadanie-prípravu podujatia  Jarné M-ZSO BAJS 2.kolo 17.5.2025 Štúrovo,  na základe zmluvy č. 12/2025-refundácia nákladov na občerstveni - konečný dodávateľ: Lidl SR s.r.o. </t>
  </si>
  <si>
    <t xml:space="preserve">Organizácia podujatia
názov podujatia: Jarné M-BAO BAJS  1.kolo                           Miesto konania: Bratislava, Slovensko                                          termín podujatia: 05.04.2025         
počet aktívnych účastníkov: 267 športovcov a  30 členov rozhodcovského zboru, 
počet odpracovaných hodín spolu: 292  </t>
  </si>
  <si>
    <t>25FA40334</t>
  </si>
  <si>
    <t>25003</t>
  </si>
  <si>
    <t>Finančný príspevok na usporiadanie-prípravu podujatia  Jarné M-BAO BAJS 1.kolo 5.4.2025 Bratislava, na základe zmluvy č. 05/2025</t>
  </si>
  <si>
    <t>36075124</t>
  </si>
  <si>
    <t>SPORT CLUB Senec</t>
  </si>
  <si>
    <t>Finančný príspevok na usporiadanie-prípravu podujatia  Jarné M-BAO BAJS 1.kolo 5.4.2025 Bratislava,  na základe zmluvy č. 05/2025-refundácia nákladov na občerstvenie čiastočne - konečný dodávateľ: Iveta Selecká-KOCKA;</t>
  </si>
  <si>
    <t>2520š0344</t>
  </si>
  <si>
    <t>25200344</t>
  </si>
  <si>
    <t>Činnosť člena rozhodcovského zboru počas Jarné M-BAO BAJS 1.kolo 5.4.2025 Bratislava</t>
  </si>
  <si>
    <t>Pokorná Andrea</t>
  </si>
  <si>
    <t>2520š0345</t>
  </si>
  <si>
    <t>25200345</t>
  </si>
  <si>
    <t>Schwartz Richard</t>
  </si>
  <si>
    <t>2520š0346</t>
  </si>
  <si>
    <t>25200346</t>
  </si>
  <si>
    <t>Hlobil Richard</t>
  </si>
  <si>
    <t>2520š0347</t>
  </si>
  <si>
    <t>25200347</t>
  </si>
  <si>
    <t>Božik Miloš Mgr.</t>
  </si>
  <si>
    <t>2520š0348</t>
  </si>
  <si>
    <t>25200348</t>
  </si>
  <si>
    <t>Pivková Lenka</t>
  </si>
  <si>
    <t>2520š0349</t>
  </si>
  <si>
    <t>25200349</t>
  </si>
  <si>
    <t>Schwartzová Timea</t>
  </si>
  <si>
    <t>2520š0350</t>
  </si>
  <si>
    <t>25200350</t>
  </si>
  <si>
    <t>Obert Kristián</t>
  </si>
  <si>
    <t>2520š0351</t>
  </si>
  <si>
    <t>25200351</t>
  </si>
  <si>
    <t>Farkaš Alexander Xavier</t>
  </si>
  <si>
    <t>2520š0352</t>
  </si>
  <si>
    <t>25200352</t>
  </si>
  <si>
    <t>Mizeráková Valentína</t>
  </si>
  <si>
    <t>2520š0353</t>
  </si>
  <si>
    <t>25200353</t>
  </si>
  <si>
    <t>Hornof Petr</t>
  </si>
  <si>
    <t>2520š0354</t>
  </si>
  <si>
    <t>25200354</t>
  </si>
  <si>
    <t>Šprlák-Zmora Marko</t>
  </si>
  <si>
    <t>2520š0355</t>
  </si>
  <si>
    <t>25200355</t>
  </si>
  <si>
    <t>Breierová Martina</t>
  </si>
  <si>
    <t>2520š0356</t>
  </si>
  <si>
    <t>25200356</t>
  </si>
  <si>
    <t>Orihelová Marina</t>
  </si>
  <si>
    <t>2520š0357</t>
  </si>
  <si>
    <t>25200357</t>
  </si>
  <si>
    <t>Csengelova Lucia</t>
  </si>
  <si>
    <t>2520š0358</t>
  </si>
  <si>
    <t>25200358</t>
  </si>
  <si>
    <t>Hoffmannová Romana</t>
  </si>
  <si>
    <t>2520š0359</t>
  </si>
  <si>
    <t>25200359</t>
  </si>
  <si>
    <t>Petrík Ondrej</t>
  </si>
  <si>
    <t>2520š0360</t>
  </si>
  <si>
    <t>25200360</t>
  </si>
  <si>
    <t>Hlobilová Iva</t>
  </si>
  <si>
    <t>2520š0361</t>
  </si>
  <si>
    <t>25200361</t>
  </si>
  <si>
    <t>Šprláková-Zmorová Katarína</t>
  </si>
  <si>
    <t>2520š0362</t>
  </si>
  <si>
    <t>25200362</t>
  </si>
  <si>
    <t>Bošanský Bohuš</t>
  </si>
  <si>
    <t>2520š0363</t>
  </si>
  <si>
    <t>25200363</t>
  </si>
  <si>
    <t>Bartošová Mária</t>
  </si>
  <si>
    <t>2520š0364</t>
  </si>
  <si>
    <t>25200364</t>
  </si>
  <si>
    <t>Gavran Lea</t>
  </si>
  <si>
    <t>2520š0365</t>
  </si>
  <si>
    <t>25200365</t>
  </si>
  <si>
    <t>Breierová Beáta</t>
  </si>
  <si>
    <t>2520š0366</t>
  </si>
  <si>
    <t>25200366</t>
  </si>
  <si>
    <t>Koiš Radovan</t>
  </si>
  <si>
    <t>2520š0367</t>
  </si>
  <si>
    <t>25200367</t>
  </si>
  <si>
    <t>Tanka Štefan</t>
  </si>
  <si>
    <t>2520š0368</t>
  </si>
  <si>
    <t>25200368</t>
  </si>
  <si>
    <t>Schwartzová Ivana</t>
  </si>
  <si>
    <t>2520š0369</t>
  </si>
  <si>
    <t>25200369</t>
  </si>
  <si>
    <t>Hrycková Jana</t>
  </si>
  <si>
    <t>2520š0370</t>
  </si>
  <si>
    <t>25200370</t>
  </si>
  <si>
    <t>Ovsianková Frederika</t>
  </si>
  <si>
    <t>2520š0371</t>
  </si>
  <si>
    <t>25200371</t>
  </si>
  <si>
    <t>Košťálová Zuzana</t>
  </si>
  <si>
    <t>2520š0372</t>
  </si>
  <si>
    <t>25200372</t>
  </si>
  <si>
    <t>Marková Iveta</t>
  </si>
  <si>
    <t>2520š0373</t>
  </si>
  <si>
    <t>25200373</t>
  </si>
  <si>
    <t>Šarmírová Pivková Iveta</t>
  </si>
  <si>
    <t xml:space="preserve">Organizácia podujatia
názov podujatia: Jarné M-BAO BAJS  2.kolo                           Miesto konania: Bratislava, Slovensko                                          termín podujatia: 06.04.2025         
počet aktívnych účastníkov: 250 športovcov a  30 členov rozhodcovského zboru, 
počet odpracovaných hodín spolu: 292  </t>
  </si>
  <si>
    <t>25FA40333</t>
  </si>
  <si>
    <t>25002</t>
  </si>
  <si>
    <t>Finančný príspevok na usporiadanie-prípravu podujatia  Jarné M-BAO BAJS 2.kolo 6.4.2025 Bratislava,  na základe zmluvy č. 06/2025</t>
  </si>
  <si>
    <t>Finančný príspevok na usporiadanie-prípravu podujatia  Jarné M-BAO BAJS 2.kolo 6.4.2025 Bratislava,  na základe zmluvy č. 06/2025-refundácia nákladov na občerstvenie čiastočne - konečný dodávateľ: Iveta Selecká -KOCKA;</t>
  </si>
  <si>
    <t>Finančný príspevok na usporiadanie-prípravu podujatia  Jarné M-BAO BAJS 2.kolo 6.4.2025 Bratislava,  na základe zmluvy č. 06/2025-refundácia nákladov na technický materiál čiastočne - konečný dodávateľ: Štatistické a evidenčné vydavateľstvo tlačív a.s.;</t>
  </si>
  <si>
    <t>2520š0391</t>
  </si>
  <si>
    <t>25200391</t>
  </si>
  <si>
    <t>Činnosť člena rozhodcovského zboru počas Jarné M-BAO BAJS 2.kolo 6.4.2025 Bratislava</t>
  </si>
  <si>
    <t>2520š0392</t>
  </si>
  <si>
    <t>25200392</t>
  </si>
  <si>
    <t>2520š0393</t>
  </si>
  <si>
    <t>25200393</t>
  </si>
  <si>
    <t>2520š0394</t>
  </si>
  <si>
    <t>25200394</t>
  </si>
  <si>
    <t>2520š0395</t>
  </si>
  <si>
    <t>25200395</t>
  </si>
  <si>
    <t>2520š0396</t>
  </si>
  <si>
    <t>25200396</t>
  </si>
  <si>
    <t>2520š0397</t>
  </si>
  <si>
    <t>25200397</t>
  </si>
  <si>
    <t>2520š0398</t>
  </si>
  <si>
    <t>25200398</t>
  </si>
  <si>
    <t>2520š0399</t>
  </si>
  <si>
    <t>25200399</t>
  </si>
  <si>
    <t>2520š0400</t>
  </si>
  <si>
    <t>25200400</t>
  </si>
  <si>
    <t>2520š0401</t>
  </si>
  <si>
    <t>25000401</t>
  </si>
  <si>
    <t>Chodáková Alexandra</t>
  </si>
  <si>
    <t>2520š0402</t>
  </si>
  <si>
    <t>25200402</t>
  </si>
  <si>
    <t>Orihelová Martina</t>
  </si>
  <si>
    <t>2520š0403</t>
  </si>
  <si>
    <t>25200403</t>
  </si>
  <si>
    <t>2520š0404</t>
  </si>
  <si>
    <t>25200404</t>
  </si>
  <si>
    <t>2520š0405</t>
  </si>
  <si>
    <t>25200405</t>
  </si>
  <si>
    <t>2520š0406</t>
  </si>
  <si>
    <t>25200406</t>
  </si>
  <si>
    <t>2520š0407</t>
  </si>
  <si>
    <t>25200407</t>
  </si>
  <si>
    <t>2520š0408</t>
  </si>
  <si>
    <t>25200408</t>
  </si>
  <si>
    <t>2520š0409</t>
  </si>
  <si>
    <t>25200409</t>
  </si>
  <si>
    <t>2520š0410</t>
  </si>
  <si>
    <t>25200410</t>
  </si>
  <si>
    <t>2520š0411</t>
  </si>
  <si>
    <t>25200411</t>
  </si>
  <si>
    <t>2520š0412</t>
  </si>
  <si>
    <t>25200412</t>
  </si>
  <si>
    <t>2520š0413</t>
  </si>
  <si>
    <t>25200413</t>
  </si>
  <si>
    <t>2520š0414</t>
  </si>
  <si>
    <t>25200414</t>
  </si>
  <si>
    <t>2520š0415</t>
  </si>
  <si>
    <t>25200415</t>
  </si>
  <si>
    <t>2520š0416</t>
  </si>
  <si>
    <t>25200416</t>
  </si>
  <si>
    <t>2520š0417</t>
  </si>
  <si>
    <t>25200417</t>
  </si>
  <si>
    <t>2520š0418</t>
  </si>
  <si>
    <t>25200418</t>
  </si>
  <si>
    <t>2520š0419</t>
  </si>
  <si>
    <t>25200419</t>
  </si>
  <si>
    <t>2520š0420</t>
  </si>
  <si>
    <t>25200420</t>
  </si>
  <si>
    <t>25FA40383</t>
  </si>
  <si>
    <t>2510432</t>
  </si>
  <si>
    <t>prenájom plaveckých dráh počas Jarné M-BAO BAJS 1.kolo 5.4.2025 Bratislava, Jarné M-BAO BAJS 2.kolo 6.4.2025 Bratislava</t>
  </si>
  <si>
    <t>00179663</t>
  </si>
  <si>
    <t>Správa telovýchovných a rekreačných zariadení hlavného mesta SR Bratislavy</t>
  </si>
  <si>
    <t xml:space="preserve">Pracovná cesta
názov podujatia: MT muži WPT Series                                              Miesto konania:Nováky, Slovensko                      termín podujatia: 06.02.-09.02.2025       Spôsob prepravy: mikrobus                                    Počet všetkých osôb na pracovnej ceste: 8                                                          z toho:
- športovci: 6 
- realizačný tím: 2                                                                     </t>
  </si>
  <si>
    <t>25FA40076</t>
  </si>
  <si>
    <t>2025001</t>
  </si>
  <si>
    <t>prenájom vozidla KE102OR -preprava družstva VP 6 športovcov+2 real.tím na a z podujatia MT muži WPT Series 6-9.2.2025 Nováky</t>
  </si>
  <si>
    <t>50478257</t>
  </si>
  <si>
    <t>Hornets Security s.r.o.</t>
  </si>
  <si>
    <t>2520š0090</t>
  </si>
  <si>
    <t>1940</t>
  </si>
  <si>
    <t>nákup PHM do prenajatého vozidla KE102OR počas prepravy 8 osôb -6 športovcov + 2 real.tím na MT muži WPT Series 6-9.2.2025 Nováky</t>
  </si>
  <si>
    <t>34140425</t>
  </si>
  <si>
    <t>T a M trans spedition, s.r.o.</t>
  </si>
  <si>
    <t>25FA40098</t>
  </si>
  <si>
    <t>činnosť športového odborníka -trénerské služby počas MT muži WPT Series 6-9.2.2025 Nováky</t>
  </si>
  <si>
    <t>36997587</t>
  </si>
  <si>
    <t>Bačo Karol ml.</t>
  </si>
  <si>
    <t>25FA40099</t>
  </si>
  <si>
    <t>3/2025</t>
  </si>
  <si>
    <t>17181534</t>
  </si>
  <si>
    <t>Poláčik Roman</t>
  </si>
  <si>
    <t xml:space="preserve">Pracovná cesta
názov podujatia: MT muži WPT Series                                              Miesto konania: Nováky, Slovensko                      termín podujatia: 13.03.-16.03.2025      Spôsob prepravy:                                         Počet všetkých osôb na pracovnej ceste: 8                                                            z toho:
- športovci: 7 
- realizačný tím: 1                                                                     </t>
  </si>
  <si>
    <t>2520š0325</t>
  </si>
  <si>
    <t>5233</t>
  </si>
  <si>
    <t>nákup PHM do prenajatého vozidla KE102OR počas prepravy 8 osôb -7 športovcov + 1 real.tím na MT muži WPT Series 13-16.3.2025 Nováky</t>
  </si>
  <si>
    <t>46910921</t>
  </si>
  <si>
    <t>JANTAR AK s. r. o.</t>
  </si>
  <si>
    <t>2520š0328</t>
  </si>
  <si>
    <t>25200328</t>
  </si>
  <si>
    <t>cestovné náhrady rozhodcu počas MT muži WPT Series 13-16.3.2025 Nováky</t>
  </si>
  <si>
    <t xml:space="preserve">Pracovná cesta
názov podujatia: MT muži WPT Series                                              Miesto konania: Nováky, Slovensko                      termín podujatia: 03.04.-06.04.2025      Spôsob prepravy:                                         Počet všetkých osôb na pracovnej ceste: 14                                                            z toho:
- športovci: 12 
- realizačný tím: 2                                                                     </t>
  </si>
  <si>
    <t>25FA40250</t>
  </si>
  <si>
    <t>6/2025</t>
  </si>
  <si>
    <t>organizačné zabezpečenie podujatia MT muži WPT Series 3-6.4.2025 Nováky pre 12 športovcov+2 real.tím-ubytovanie+strava, prenájom bazéna, šatne, sauny, miestnosť</t>
  </si>
  <si>
    <t>42282021</t>
  </si>
  <si>
    <t>Klub vodného póla Nováky, o.z.</t>
  </si>
  <si>
    <t>25FA40251</t>
  </si>
  <si>
    <t>2025004</t>
  </si>
  <si>
    <t>prenájom vozidla KE102OR -preprava družstva VP 7 športovcov+1 real.tím na a z podujatia MT muži WPT Series 3-6.4.2025 Nováky</t>
  </si>
  <si>
    <t>25FA40252</t>
  </si>
  <si>
    <t>4/2025</t>
  </si>
  <si>
    <t>činnosť športového odborníka -trénerské služby počas MT muži WPT Series 3-6.4.2025 Nováky</t>
  </si>
  <si>
    <t>25FA40253</t>
  </si>
  <si>
    <t>5/2025</t>
  </si>
  <si>
    <t>2520š0376</t>
  </si>
  <si>
    <t>45804</t>
  </si>
  <si>
    <t>nákup PHM do prenajatého vozidla KE102OR pred odovzdaním z podujatia MT muži WPT Series 3-6.4.2025 Nováky</t>
  </si>
  <si>
    <t>2520š0534</t>
  </si>
  <si>
    <t>25200534</t>
  </si>
  <si>
    <t>cestovné náhrady-preprava 3 osoby-športovci počas  MT WPT Series muži 3-6.4.2025 Nováky</t>
  </si>
  <si>
    <t>Mrázik Martin</t>
  </si>
  <si>
    <t>2520š0565</t>
  </si>
  <si>
    <t>25200565</t>
  </si>
  <si>
    <t>cestovné náhrady počas MT muži WPT Series 3-6.4.2025 Nováky</t>
  </si>
  <si>
    <t xml:space="preserve">Pracovná cesta
názov podujatia: MT muži                                               Miesto konania: Nováky, Slovensko                      termín podujatia: 28.05.-01.06.2025       Spôsob prepravy:                                         Počet všetkých osôb na pracovnej ceste:                                                             z toho:
- športovci:  
- realizačný tím:                                                                     </t>
  </si>
  <si>
    <t>25FA40474</t>
  </si>
  <si>
    <t>činnosť športového odborníka vodného póla -rozhodca -Zmluva RVP010/2025 počas MT ženy 22-28.5.2025 Nováky, MT muži 28.5.-1.6.2025 Nováky</t>
  </si>
  <si>
    <t xml:space="preserve">Pracovná cesta
názov podujatia: MT Dunajský pohár muži                                               Miesto konania: Nováky, Slovensko                      termín podujatia: 29.05.-01.06.2025       Spôsob prepravy:                                         Počet všetkých osôb na pracovnej ceste: 16                                                            z toho:
- športovci: 14  
- realizačný tím:  2                                                                   </t>
  </si>
  <si>
    <t>25FA40481</t>
  </si>
  <si>
    <t>20250183</t>
  </si>
  <si>
    <t>pobytové náklady vrátane stravy pre 16 osôb-14 športovcov+2 real.tím počas MT Dunajský pohár muži 29.5.-1.6.2025 Nováky</t>
  </si>
  <si>
    <t>25FA40494</t>
  </si>
  <si>
    <t>činnosť športového odborníka -trénerské služby počas MT Dunajský pohár muži 29.5.-1.6.2025 Nováky</t>
  </si>
  <si>
    <t>25FA40495</t>
  </si>
  <si>
    <t>7/2025</t>
  </si>
  <si>
    <t>25FA40496</t>
  </si>
  <si>
    <t>2025007</t>
  </si>
  <si>
    <t>prenájom vozidla KE102OR -preprava družstva VP 6 športovcov+2 real.tím na a z podujatia MT Dunajský pohár muži 29.5.-1.6.2025 Nováky</t>
  </si>
  <si>
    <t>2520š0885</t>
  </si>
  <si>
    <t>25200885</t>
  </si>
  <si>
    <t>cestovné náhrdy na podujatie MT Dunajský pohár muži 29.5.-1.6.2025 Nováky</t>
  </si>
  <si>
    <t>Tkáč Maroš</t>
  </si>
  <si>
    <t>2520š0886</t>
  </si>
  <si>
    <t>51120</t>
  </si>
  <si>
    <t>nákup PHM do prenajatého vozidla KE102OR -preprava družstva VP na podujatie MT Dunajský pohár muži 29.5.-1.6.2025 Nováky</t>
  </si>
  <si>
    <t>2520š0888</t>
  </si>
  <si>
    <t>25200888</t>
  </si>
  <si>
    <t>Ďurík Lukáš</t>
  </si>
  <si>
    <t>2520š0889</t>
  </si>
  <si>
    <t>25200889</t>
  </si>
  <si>
    <t>Kozmér Lukáš</t>
  </si>
  <si>
    <t>2520š0890</t>
  </si>
  <si>
    <t>25200890</t>
  </si>
  <si>
    <t>Baláž Samuel</t>
  </si>
  <si>
    <t>2520š0971</t>
  </si>
  <si>
    <t>25200971</t>
  </si>
  <si>
    <t>cestovné náhrady rozohdcu nominovaného na podujatie MT DP muži 30.5.-1.6.2025 Nováky</t>
  </si>
  <si>
    <t>2520š0972</t>
  </si>
  <si>
    <t>25200972</t>
  </si>
  <si>
    <t>cestovné náhrady rozohdcu nominovaného na podujatie MT Slovakia Cup ženy, 23.-25.5.2025 Nováky</t>
  </si>
  <si>
    <t xml:space="preserve">Pracovná cesta
názov podujatia: MT muži WPT Series                                              Miesto konania: Elektrenai (LTU)                      termín podujatia: 15.05.-18.05.2025      Spôsob prepravy:                                         Počet všetkých osôb na pracovnej ceste: 8                                                            z toho:
- športovci: 6
- realizačný tím: 2                                                                     </t>
  </si>
  <si>
    <t>25FA40412</t>
  </si>
  <si>
    <t>20250162</t>
  </si>
  <si>
    <t>preprava 8 osôb-6 športovcov + 2 real. tím počas MT muži WPT Series 15-18.5.2025 Elektrenai (LTU)</t>
  </si>
  <si>
    <t>25FA40419</t>
  </si>
  <si>
    <t>2025005</t>
  </si>
  <si>
    <t>prenájom vozidla KE102OR -preprava družstva VP 6 športovcov+2 real.tím na a z podujatia MT muži WPT Series 15-18.5.2025 Elektrenai (LTU)</t>
  </si>
  <si>
    <t>25FA40432</t>
  </si>
  <si>
    <t>činnosť športového odborníka -trénerské služby počas MT muži WPT Series 15-18.5.2025 Elektrenai (LTU)</t>
  </si>
  <si>
    <t>25FA40433</t>
  </si>
  <si>
    <t>25FA40506</t>
  </si>
  <si>
    <t>8891014653/06</t>
  </si>
  <si>
    <t xml:space="preserve">cestovné poistenie počas MT muži WPT Series 15-18.5.2025 Elektrenai (LTU)-15 osôb-12 športovcov+3 real.tím, </t>
  </si>
  <si>
    <t>2520š0725</t>
  </si>
  <si>
    <t>12295</t>
  </si>
  <si>
    <t>nákup PHM do prenajatého vozidla KE102OR počas prepravy družstva VP na podujatie MT muži WPT Series 15-18.5.2025 Elektrenai (LTU)</t>
  </si>
  <si>
    <t>OMV Slovensko, s.r.o.</t>
  </si>
  <si>
    <t>2520š0726</t>
  </si>
  <si>
    <t>W997398</t>
  </si>
  <si>
    <t>ORLEN</t>
  </si>
  <si>
    <t>2520š0727</t>
  </si>
  <si>
    <t>W200738</t>
  </si>
  <si>
    <t>2520š0728</t>
  </si>
  <si>
    <t>8855</t>
  </si>
  <si>
    <t>T a M trans spedition</t>
  </si>
  <si>
    <t>2520š0729</t>
  </si>
  <si>
    <t>21</t>
  </si>
  <si>
    <t>strava počas prepravy družstva VP na podujatie MT muži WPT Series 15-18.5.2025 Elektrenai (LTU)</t>
  </si>
  <si>
    <t>Wola Taczowsk MCDONALDS</t>
  </si>
  <si>
    <t>2520š0730</t>
  </si>
  <si>
    <t>135008</t>
  </si>
  <si>
    <t>Tegel s. r. o.</t>
  </si>
  <si>
    <t xml:space="preserve">Pracovná cesta
názov podujatia: Sústredenie plaveckej reprezentácie                                              Miesto konania:Tenerife, Španielsko                  termín podujatia: 20.03.-01.04.2025      Spôsob prepravy:letecky                                     Počet všetkých osôb na pracovnej ceste: 2                                                          z toho:
- športovci: 1 
- realizačný tím: 1                                                                     </t>
  </si>
  <si>
    <t>25FA40071</t>
  </si>
  <si>
    <t>10250647</t>
  </si>
  <si>
    <t>Letenka pre 2 osoby -1 športovec+ 1 real.tím na Sústredenie repre.družstva seniorov 20.3.-1.4.2025 Tenerife, ESP</t>
  </si>
  <si>
    <t>25FA40220</t>
  </si>
  <si>
    <t>24250237</t>
  </si>
  <si>
    <t>ubytovanie pre 3 osoby-2 športovci+1 real.tím  počas Sústredenie repre.družstva seniorov 20.3.-1.4.2025 Tenerife, ESP</t>
  </si>
  <si>
    <t>25FA40257</t>
  </si>
  <si>
    <t>8891014653/04</t>
  </si>
  <si>
    <t>cestovné poistenie 3 osoby-2 športovci +1 real.tím počas Sústredenie repre.družstva seniorov 20.3.-1.4.2025 Tenerife, ESP</t>
  </si>
  <si>
    <t>2520š0422</t>
  </si>
  <si>
    <t>25200422</t>
  </si>
  <si>
    <t>popltok na letisku za extr batožinu-1 športovec na Sústredenie repre.družstva seniorov 20.3.-1.4.2025 Tenerife, ESP</t>
  </si>
  <si>
    <t>Airport-Ryanair</t>
  </si>
  <si>
    <t>25STR005</t>
  </si>
  <si>
    <t>Finančný príspevok na stravu pre zamestnancov na marec 2025</t>
  </si>
  <si>
    <t>VUB0022025</t>
  </si>
  <si>
    <t>Hrubé mzdy vyplatené osobám (zamestnancom) vrátane odvodov zamestnávateľa
počet fyzických osôb: 5 TPP+2 dohody
obdobie 01/2025</t>
  </si>
  <si>
    <t>7 osôb</t>
  </si>
  <si>
    <t>Hrubé mzdy vyplatené osobám (zamestnancom) vrátane odvodov zamestnávateľa
počet fyzických osôb: 3 TPP+5 dohôd
obdobie: 01/2025</t>
  </si>
  <si>
    <t>8 osôb</t>
  </si>
  <si>
    <t>Hrubé mzdy vyplatené osobám (zamestnancom) vrátane odvodov zamestnávateľa
počet fyzických osôb: 4 TPP+ 12 dohôd
obdobie: 01/2025</t>
  </si>
  <si>
    <t>16 osôb</t>
  </si>
  <si>
    <t>25FA40038</t>
  </si>
  <si>
    <t>250100001</t>
  </si>
  <si>
    <t>činnosť športového odborníka -VP trénerské služby v zmysle Zmluvy č. 06/2024 za mesiac 2025/01</t>
  </si>
  <si>
    <t>25FA40040</t>
  </si>
  <si>
    <t>20250002</t>
  </si>
  <si>
    <t>činnosť športového odborníka -trénerské služby VP v zmysle Zmluvy č. 003/2024 za mesiac 2025/01</t>
  </si>
  <si>
    <t>35385677</t>
  </si>
  <si>
    <t>Peter Nižný</t>
  </si>
  <si>
    <t>25FA40041</t>
  </si>
  <si>
    <t>02/2025</t>
  </si>
  <si>
    <t>činnosť športového odborníka -trénerské služby VP v zmysle Zmluvy č. 009/2024 za mesiac 2025/01</t>
  </si>
  <si>
    <t>35189801</t>
  </si>
  <si>
    <t>Milan Cipov</t>
  </si>
  <si>
    <t>25FA40042</t>
  </si>
  <si>
    <t>04/2025</t>
  </si>
  <si>
    <t>činnosť športového odborníka -trénerské služby VP na základe Zmluvy 004/2024 v mesiaci 2025/01</t>
  </si>
  <si>
    <t>50988450</t>
  </si>
  <si>
    <t>Ragusa Nunzia Cinzia</t>
  </si>
  <si>
    <t>25FA40044</t>
  </si>
  <si>
    <t>činnosť športového odborníka na základe Zmluvy o poskytnutí služieb manažmentu reprezentácie VP muži-administratíva za 2025/01</t>
  </si>
  <si>
    <t>40838765</t>
  </si>
  <si>
    <t>Miroslav Gogola</t>
  </si>
  <si>
    <t>25FA40045</t>
  </si>
  <si>
    <t>20250003</t>
  </si>
  <si>
    <t>činnosť športového odborníka na základe Zmluvy o výkone činnosti športového odborníka č.002/2024-trénerská činnosť za 2025/01</t>
  </si>
  <si>
    <t>25FA40069</t>
  </si>
  <si>
    <t>činnosť športového odborníka -trénerské služby v zmysle Zmluvy č. 001/2024 za mesiac 2025/01</t>
  </si>
  <si>
    <t>Bačo Karol</t>
  </si>
  <si>
    <t>25FA40070</t>
  </si>
  <si>
    <t>činnosť športového odborníka -trénerské služby VP v zmysle Zmluvy č. 005/2024 za mesiac 2025/01</t>
  </si>
  <si>
    <t>Roman Poláčik</t>
  </si>
  <si>
    <t>VUB0032025</t>
  </si>
  <si>
    <t>Hrubé mzdy vyplatené osobám (zamestnancom) vrátane odvodov zamestnávateľa
počet fyzických osôb: 5 TPP+2 dohody
obdobie 02/2025</t>
  </si>
  <si>
    <t>Hrubé mzdy vyplatené osobám (zamestnancom) vrátane odvodov zamestnávateľa
počet fyzických osôb: 3 TPP+5 dohôd
obdobie: 02/2025</t>
  </si>
  <si>
    <t>Hrubé mzdy vyplatené osobám (zamestnancom) vrátane odvodov zamestnávateľa
počet fyzických osôb: 4 TPP+ 28 dohôd
obdobie: 02/2025</t>
  </si>
  <si>
    <t>32 osôb</t>
  </si>
  <si>
    <t>25STR007</t>
  </si>
  <si>
    <t>Finančný príspevok na stravu pre zamestnancov na apríl 2025</t>
  </si>
  <si>
    <t>25FA40104</t>
  </si>
  <si>
    <t>20250001</t>
  </si>
  <si>
    <t>trénerská činnosť SP za 2025/02</t>
  </si>
  <si>
    <t>54398312</t>
  </si>
  <si>
    <t>Labáthová Jana</t>
  </si>
  <si>
    <t>25FA40194</t>
  </si>
  <si>
    <t>2504002</t>
  </si>
  <si>
    <t>plavecké stopky Golfinho Rigid 300 memories-20 ks v kufríku z aluminia 3 x, obrátkové čísla (lap counter) -20 ks</t>
  </si>
  <si>
    <t>50568892</t>
  </si>
  <si>
    <t>Flagman group, s. r. o.</t>
  </si>
  <si>
    <t>25FA40203</t>
  </si>
  <si>
    <t>INV-CZ-8947980</t>
  </si>
  <si>
    <t>dialničná známka  -BT147AB-CZ  25.3.2025-24.3.2026</t>
  </si>
  <si>
    <t>barely digital GmbH &amp; Co. KG</t>
  </si>
  <si>
    <t>25FA40103</t>
  </si>
  <si>
    <t>20250204</t>
  </si>
  <si>
    <t>tanečná príprava reprezentačného družstva SP za mesiac 2025/02</t>
  </si>
  <si>
    <t>56205244</t>
  </si>
  <si>
    <t>Adele Studio s. r. o.</t>
  </si>
  <si>
    <t>25FA40119</t>
  </si>
  <si>
    <t>25030003</t>
  </si>
  <si>
    <t>54255732</t>
  </si>
  <si>
    <t>Ing.arch. Romana Horská</t>
  </si>
  <si>
    <t>25FA40158</t>
  </si>
  <si>
    <t>2500145</t>
  </si>
  <si>
    <t>prenájom dráh pre družstvo SP-ranné tréningy za 02/2025</t>
  </si>
  <si>
    <t>00164348</t>
  </si>
  <si>
    <t>Národný inštitút vzdelávania a mládeže</t>
  </si>
  <si>
    <t>25FA40159</t>
  </si>
  <si>
    <t>INV-150661</t>
  </si>
  <si>
    <t>ročný poplatok-WT Standard software licencie 4 ks pre poloautomatické časomiery PL</t>
  </si>
  <si>
    <t>William Ferguson Wylas Timing</t>
  </si>
  <si>
    <t>25DPH007</t>
  </si>
  <si>
    <t>DPH k faktúre č. 25FAč0159 - ročný poplatok-WT Standard software licencie 4 ks pre poloautomatické časomiery PL</t>
  </si>
  <si>
    <t>Poplatok za odoslanú platbu k faktúre č. 25FA40159</t>
  </si>
  <si>
    <t>25FA40187</t>
  </si>
  <si>
    <t>INV-578043</t>
  </si>
  <si>
    <t>dialničná známka  -BL976KD -CZ     25.3.2025-24.3.2026</t>
  </si>
  <si>
    <t>DMC Digital Maut Consulting GmbH</t>
  </si>
  <si>
    <t>25FA40188</t>
  </si>
  <si>
    <t>2510932712</t>
  </si>
  <si>
    <t xml:space="preserve">Dialničná známka na rok 2025 SK  BL062GD </t>
  </si>
  <si>
    <t>35919001</t>
  </si>
  <si>
    <t>25FA40205</t>
  </si>
  <si>
    <t>Pevná linka, mobilné čísla /11ks/mobilný internet 11ks za obdobie 24.3.-23.4.2025</t>
  </si>
  <si>
    <t>Orange Slovensko,a.s.</t>
  </si>
  <si>
    <t>25DPH008</t>
  </si>
  <si>
    <t>25FA40168</t>
  </si>
  <si>
    <t>DPH k faktúre č. 25FA40168</t>
  </si>
  <si>
    <t>25FA40160</t>
  </si>
  <si>
    <t>2025009</t>
  </si>
  <si>
    <t>výroba nálepiek na medaile -300 ks-Jarné M-VSO BAJS 1.kolo 5.4.2025 Poprad, 280 ks -Jarné M-SSO BAJS 1.kolo 12.4.2025 Žilina, 350 ks Jarné M-ZSO BAJS 1.kolo 12.4.2025 Topoľčany, 300 ks Jarné M-SSO BAJS 2.kolo 10.5.2025 Banská Bystrica , 290</t>
  </si>
  <si>
    <t>55666396</t>
  </si>
  <si>
    <t>GameTime s.r.o.</t>
  </si>
  <si>
    <t xml:space="preserve">Organizácia podujatia
názov podujatia: Jarné M-VSO BAJS 1.kolo                          Miesto konania: Poprad, Slovensko                                          termín podujatia:  05.04.2025                  
počet aktívnych účastníkov: 267 športovcov a  27 členov rozhodcovského zboru, 
počet odpracovaných hodín spolu: 282 </t>
  </si>
  <si>
    <t>25FA40226</t>
  </si>
  <si>
    <t>FV SK25000489</t>
  </si>
  <si>
    <t>preprava medailí s nálepkami, cielové lístky na podujatie Jarné M-VSO BAJS 1.kolo 5.4.2025 Poprad</t>
  </si>
  <si>
    <t>36501301</t>
  </si>
  <si>
    <t>Laser - SK, spol.s.r.o.</t>
  </si>
  <si>
    <t>25FA40256</t>
  </si>
  <si>
    <t>2025300229</t>
  </si>
  <si>
    <t>prenájom bazéna počas podujatia Jarné M-VSO "BAJS"-1.kolo 5.4.2024 Poprad</t>
  </si>
  <si>
    <t>36482609</t>
  </si>
  <si>
    <t>Aquapark Poprad s.r.o.</t>
  </si>
  <si>
    <t>2520š0456</t>
  </si>
  <si>
    <t>25200456</t>
  </si>
  <si>
    <t>Činnosť člena rozhodcovského zboru počas Jarné M-VSO BAJS 1.kolo 5.4.2025 Poprad</t>
  </si>
  <si>
    <t>Piškaninová Zuzana</t>
  </si>
  <si>
    <t>2520š0457</t>
  </si>
  <si>
    <t>25200457</t>
  </si>
  <si>
    <t>Pitoňáková Jurčová Ingrid</t>
  </si>
  <si>
    <t>2520š0458</t>
  </si>
  <si>
    <t>25200458</t>
  </si>
  <si>
    <t>Daňo Miroslav</t>
  </si>
  <si>
    <t>2520š0459</t>
  </si>
  <si>
    <t>25200459</t>
  </si>
  <si>
    <t>Kosecová Andrea</t>
  </si>
  <si>
    <t>2520š0460</t>
  </si>
  <si>
    <t>25200460</t>
  </si>
  <si>
    <t>Pitoňák Martin</t>
  </si>
  <si>
    <t>2520š0461</t>
  </si>
  <si>
    <t>25200461</t>
  </si>
  <si>
    <t>Kiššová Weidnerová Michaela</t>
  </si>
  <si>
    <t>2520š0462</t>
  </si>
  <si>
    <t>25200462</t>
  </si>
  <si>
    <t>Králik Martin</t>
  </si>
  <si>
    <t>2520š0463</t>
  </si>
  <si>
    <t>25200463</t>
  </si>
  <si>
    <t>Dankovič Daniel</t>
  </si>
  <si>
    <t>2520š0464</t>
  </si>
  <si>
    <t>25200464</t>
  </si>
  <si>
    <t>Fecenko Rastislav</t>
  </si>
  <si>
    <t>2520š0465</t>
  </si>
  <si>
    <t>25200465</t>
  </si>
  <si>
    <t>Štrbáková Kristína</t>
  </si>
  <si>
    <t>2520š0466</t>
  </si>
  <si>
    <t>25200466</t>
  </si>
  <si>
    <t>Hudžík Stanislav</t>
  </si>
  <si>
    <t>2520š0467</t>
  </si>
  <si>
    <t>25200467</t>
  </si>
  <si>
    <t>Vasiľková Petra</t>
  </si>
  <si>
    <t>2520š0468</t>
  </si>
  <si>
    <t>25200468</t>
  </si>
  <si>
    <t>Kamal Sára</t>
  </si>
  <si>
    <t>2520š0469</t>
  </si>
  <si>
    <t>25200469</t>
  </si>
  <si>
    <t>Švajková Gabriela</t>
  </si>
  <si>
    <t>2520š0470</t>
  </si>
  <si>
    <t>25200470</t>
  </si>
  <si>
    <t>Bortlová Soňa</t>
  </si>
  <si>
    <t>2520š0471</t>
  </si>
  <si>
    <t>25200471</t>
  </si>
  <si>
    <t>Čižmarik Radovan</t>
  </si>
  <si>
    <t>2520š0472</t>
  </si>
  <si>
    <t>25200472</t>
  </si>
  <si>
    <t>Matejová Daniela</t>
  </si>
  <si>
    <t>2520š0473</t>
  </si>
  <si>
    <t>25200473</t>
  </si>
  <si>
    <t>Čižmariková Zuzana</t>
  </si>
  <si>
    <t>2520š0474</t>
  </si>
  <si>
    <t>25200474</t>
  </si>
  <si>
    <t>Ďurásová Alexandra</t>
  </si>
  <si>
    <t>2520š0475</t>
  </si>
  <si>
    <t>25200475</t>
  </si>
  <si>
    <t>Hudžíková Nina</t>
  </si>
  <si>
    <t>2520š0476</t>
  </si>
  <si>
    <t>25200476</t>
  </si>
  <si>
    <t>Mattová Ľudmila</t>
  </si>
  <si>
    <t>2520š0477</t>
  </si>
  <si>
    <t>25200477</t>
  </si>
  <si>
    <t>Hertelý Karol</t>
  </si>
  <si>
    <t>2520š0478</t>
  </si>
  <si>
    <t>25200478</t>
  </si>
  <si>
    <t>Lištinský Ladislav</t>
  </si>
  <si>
    <t>2520š0479</t>
  </si>
  <si>
    <t>25200479</t>
  </si>
  <si>
    <t>Vaľo Andrej</t>
  </si>
  <si>
    <t>2520š0480</t>
  </si>
  <si>
    <t>25200480</t>
  </si>
  <si>
    <t>Pencák Ján</t>
  </si>
  <si>
    <t>2520š0481</t>
  </si>
  <si>
    <t>25200481</t>
  </si>
  <si>
    <t>Kostyšáková Marcela</t>
  </si>
  <si>
    <t>2520š0482</t>
  </si>
  <si>
    <t>25200482</t>
  </si>
  <si>
    <t>Földeš Anton</t>
  </si>
  <si>
    <t>25FA40273</t>
  </si>
  <si>
    <t>20250031</t>
  </si>
  <si>
    <t>Finančný príspevok na usporiadanie-prípravu podujatia Jarné M-VSO BAJS 1.kolo 5.4.2025 Poprad, na základe zmluvy č. 07/2025</t>
  </si>
  <si>
    <t>42038154</t>
  </si>
  <si>
    <t xml:space="preserve">Klub plávania AQUACITY Poprad </t>
  </si>
  <si>
    <t>Finančný príspevok na usporiadanie-prípravu podujatia Jarné M-VSO BAJS 1.kolo 5.4.2025 Poprad, na základe zmluvy č. 07/2025, refundácia nákladov na občerstvenie čiastočne - konečný dodávateľ: Lidl SR s.r.o.</t>
  </si>
  <si>
    <t>Finančný príspevok na usporiadanie-prípravu podujatia Jarné M-VSO BAJS 1.kolo 5.4.2025 Poprad, na základe zmluvy č. 07/2025, refundácia nákladov na občerstvenie - konečný dodávateľ: Lidl SR s.r.o.</t>
  </si>
  <si>
    <t>Finančný príspevok na usporiadanie-prípravu podujatia Jarné M-VSO BAJS 1.kolo 5.4.2025 Poprad, na základe zmluvy č. 07/2025, refundácia nákladov na technický materiál - konečný dodávateľ: Kaufland SR v.o.s..</t>
  </si>
  <si>
    <t xml:space="preserve">Organizácia podujatia
názov podujatia: Jarné M-VSO BAJS 1.kolo                    Miesto konania: Poprad, Slovensko                                          termín podujatia: 04.05.2025                
počet aktívnych účastníkov: 267 športovcov a   27 členov rozhodcovského zboru, 
počet odpracovaných hodín spolu: 282 </t>
  </si>
  <si>
    <t>25FA40415</t>
  </si>
  <si>
    <t>2025300315</t>
  </si>
  <si>
    <t>prenájom bazéna počas podujatia Jarné M-VSO "BAJS"-1.kolo 4.5.2024 Poprad</t>
  </si>
  <si>
    <t xml:space="preserve">Organizácia podujatia
názov podujatia:  Jarné M-VSO BAJS 2.kolo                          Miesto konania: Poprad, Slovensko                                          termín podujatia: 17.05.2025                
počet aktívnych účastníkov:263 športovcov a   28 členov rozhodcovského zboru, 
počet odpracovaných hodín spolu: 292 </t>
  </si>
  <si>
    <t>2520š0795</t>
  </si>
  <si>
    <t>25200795</t>
  </si>
  <si>
    <t>Činnosť člena rozhodcovského zboru počas Jarné M-VSO BAJS 2.kolo 17.5.2025 Poprad</t>
  </si>
  <si>
    <t>2520š0768</t>
  </si>
  <si>
    <t>25200768</t>
  </si>
  <si>
    <t>2520š0769</t>
  </si>
  <si>
    <t>25200769</t>
  </si>
  <si>
    <t>2520š0770</t>
  </si>
  <si>
    <t>25200770</t>
  </si>
  <si>
    <t>2520š0771</t>
  </si>
  <si>
    <t>25200771</t>
  </si>
  <si>
    <t>2520š0772</t>
  </si>
  <si>
    <t>25200772</t>
  </si>
  <si>
    <t>2520š0773</t>
  </si>
  <si>
    <t>25200773</t>
  </si>
  <si>
    <t>Gemzova Janka</t>
  </si>
  <si>
    <t>2520š0774</t>
  </si>
  <si>
    <t>25200774</t>
  </si>
  <si>
    <t>Zvalený Martin</t>
  </si>
  <si>
    <t>2520š0775</t>
  </si>
  <si>
    <t>25200775</t>
  </si>
  <si>
    <t>2520š0776</t>
  </si>
  <si>
    <t>25200776</t>
  </si>
  <si>
    <t>2520š0777</t>
  </si>
  <si>
    <t>25200777</t>
  </si>
  <si>
    <t>Rijáková Karolína</t>
  </si>
  <si>
    <t>2520š0778</t>
  </si>
  <si>
    <t>25200778</t>
  </si>
  <si>
    <t>Kosecová Lenka</t>
  </si>
  <si>
    <t>2520š0779</t>
  </si>
  <si>
    <t>25200779</t>
  </si>
  <si>
    <t>Jurisová Michaela</t>
  </si>
  <si>
    <t>2520š0780</t>
  </si>
  <si>
    <t>25200780</t>
  </si>
  <si>
    <t>Balunová Nicole</t>
  </si>
  <si>
    <t>2520š0781</t>
  </si>
  <si>
    <t>25200781</t>
  </si>
  <si>
    <t>Pilipčuková Katarína</t>
  </si>
  <si>
    <t>2520š0782</t>
  </si>
  <si>
    <t>25200782</t>
  </si>
  <si>
    <t>2520š0783</t>
  </si>
  <si>
    <t>25200783</t>
  </si>
  <si>
    <t>Pitoňáková Agáta</t>
  </si>
  <si>
    <t>2520š0784</t>
  </si>
  <si>
    <t>25200784</t>
  </si>
  <si>
    <t>2520š0785</t>
  </si>
  <si>
    <t>25200785</t>
  </si>
  <si>
    <t>2520š0786</t>
  </si>
  <si>
    <t>25200786</t>
  </si>
  <si>
    <t>2520š0787</t>
  </si>
  <si>
    <t>25200787</t>
  </si>
  <si>
    <t>2520š0788</t>
  </si>
  <si>
    <t>25200788</t>
  </si>
  <si>
    <t>Kanoc Ondrej</t>
  </si>
  <si>
    <t>2520š0789</t>
  </si>
  <si>
    <t>25200789</t>
  </si>
  <si>
    <t>Žeňuchová Martina</t>
  </si>
  <si>
    <t>2520š0790</t>
  </si>
  <si>
    <t>25200790</t>
  </si>
  <si>
    <t>2520š0791</t>
  </si>
  <si>
    <t>25200791</t>
  </si>
  <si>
    <t>2520š0792</t>
  </si>
  <si>
    <t>25200792</t>
  </si>
  <si>
    <t>Jurčová Pitoňáková Ingrid</t>
  </si>
  <si>
    <t>2520š0793</t>
  </si>
  <si>
    <t>25200793</t>
  </si>
  <si>
    <t>2520š0794</t>
  </si>
  <si>
    <t>25200794</t>
  </si>
  <si>
    <t>Micikášová Dana</t>
  </si>
  <si>
    <t>25FA40381</t>
  </si>
  <si>
    <t>20250100</t>
  </si>
  <si>
    <t xml:space="preserve">Finančný príspevok na usporiadanie-prípravu podujatia  Jarné M-VSO BAJS 2.kolo 17.5.2025 Poprad,  na základe zmluvy č. 11/2025 </t>
  </si>
  <si>
    <t xml:space="preserve">Finančný príspevok na usporiadanie-prípravu podujatia  Jarné M-VSO BAJS 2.kolo 17.5.2025 Poprad,  na základe zmluvy č. 11/2025-refundácia nákladov na občerstvenie čiastočne- konečný dodávateľ: Lidl SR s.r.o.; </t>
  </si>
  <si>
    <t xml:space="preserve">Finančný príspevok na usporiadanie-prípravu podujatia  Jarné M-VSO BAJS 2.kolo 17.5.2025 Poprad,  na základe zmluvy č. 11/2025-refundácia nákladov na občerstvenie - konečný dodávateľ: Lidl SR s.r.o.; </t>
  </si>
  <si>
    <t xml:space="preserve">Organizácia podujatia
názov podujatia:  Jarné M-SSO BAJS 2.kolo                          Miesto konania: B.Bystrica, Slovensko                                          termín podujatia: 10.05.2025                
počet aktívnych účastníkov: 305 športovcov a 25 členov rozhodcovského zboru, 
počet odpracovaných hodín spolu: 258 </t>
  </si>
  <si>
    <t>2520š0390</t>
  </si>
  <si>
    <t>5409902417</t>
  </si>
  <si>
    <t xml:space="preserve">materiálne zabezpečenie súťaže-toner do tlačiarne počas Jarné M-SSO BAJS 2.kolo 10.5.2025 Banská Bystrica </t>
  </si>
  <si>
    <t>36562939</t>
  </si>
  <si>
    <t>Alza.sk s.r.o.</t>
  </si>
  <si>
    <t>25FA40330</t>
  </si>
  <si>
    <t>FV KS25000690</t>
  </si>
  <si>
    <t>preprava medailí s nálepkami, cielové lístky na podujatie Jarné M-SSO BAJS 2.kolo 10.5.2025 Banská Bystrica</t>
  </si>
  <si>
    <t>25FA40378</t>
  </si>
  <si>
    <t>20250915</t>
  </si>
  <si>
    <t>prenájom bazéna počas Jarné M-SSO BAJS 2.kolo 10.5.2025 Banská Bystrica</t>
  </si>
  <si>
    <t>36039225</t>
  </si>
  <si>
    <t>MBB a.s.</t>
  </si>
  <si>
    <t>2520š0700</t>
  </si>
  <si>
    <t>25200700</t>
  </si>
  <si>
    <t xml:space="preserve">Činnosť člena rozhodcovského zboru počas Jarné M-SSO BAJS 2.kolo 10.5.2025 Banská Bystrica </t>
  </si>
  <si>
    <t>Neuwirth Jakub</t>
  </si>
  <si>
    <t>2520š0701</t>
  </si>
  <si>
    <t>25200701</t>
  </si>
  <si>
    <t>Mojžita Andrej</t>
  </si>
  <si>
    <t>2520š0702</t>
  </si>
  <si>
    <t>25200702</t>
  </si>
  <si>
    <t>Stieranková Hana</t>
  </si>
  <si>
    <t>2520š0703</t>
  </si>
  <si>
    <t>25200703</t>
  </si>
  <si>
    <t>Kekely Matej</t>
  </si>
  <si>
    <t>2520š0704</t>
  </si>
  <si>
    <t>25200704</t>
  </si>
  <si>
    <t>Nociarová Jana</t>
  </si>
  <si>
    <t>2520š0705</t>
  </si>
  <si>
    <t>25200705</t>
  </si>
  <si>
    <t>Kleinová Zuzana</t>
  </si>
  <si>
    <t>2520š0706</t>
  </si>
  <si>
    <t>25200706</t>
  </si>
  <si>
    <t>Hodál Samuel</t>
  </si>
  <si>
    <t>2520š0707</t>
  </si>
  <si>
    <t>25200707</t>
  </si>
  <si>
    <t>Repka Jakub</t>
  </si>
  <si>
    <t>2520š0708</t>
  </si>
  <si>
    <t>25200708</t>
  </si>
  <si>
    <t>Kecerová Dorota</t>
  </si>
  <si>
    <t>2520š0709</t>
  </si>
  <si>
    <t>25200709</t>
  </si>
  <si>
    <t>Znášiková Nina</t>
  </si>
  <si>
    <t>2520š0710</t>
  </si>
  <si>
    <t>25200710</t>
  </si>
  <si>
    <t>Repková Kristína</t>
  </si>
  <si>
    <t>2520š0711</t>
  </si>
  <si>
    <t>25200711</t>
  </si>
  <si>
    <t>Koóš Tomáš</t>
  </si>
  <si>
    <t>2520š0712</t>
  </si>
  <si>
    <t>25200712</t>
  </si>
  <si>
    <t>Stranianek Juraj</t>
  </si>
  <si>
    <t>2520š0713</t>
  </si>
  <si>
    <t>25200713</t>
  </si>
  <si>
    <t>Žiak Kristián</t>
  </si>
  <si>
    <t>2520š0714</t>
  </si>
  <si>
    <t>25200714</t>
  </si>
  <si>
    <t>Mandák Marián</t>
  </si>
  <si>
    <t>2520š0715</t>
  </si>
  <si>
    <t>25200715</t>
  </si>
  <si>
    <t>Hlatká Nina</t>
  </si>
  <si>
    <t>2520š0716</t>
  </si>
  <si>
    <t>25200716</t>
  </si>
  <si>
    <t>Skruteková Linda</t>
  </si>
  <si>
    <t>2520š0717</t>
  </si>
  <si>
    <t>25200717</t>
  </si>
  <si>
    <t>Repka Peter</t>
  </si>
  <si>
    <t>2520š0718</t>
  </si>
  <si>
    <t>25200718</t>
  </si>
  <si>
    <t>Potančoková Janka</t>
  </si>
  <si>
    <t>2520š0719</t>
  </si>
  <si>
    <t>25200719</t>
  </si>
  <si>
    <t>Šimun  Miroslav</t>
  </si>
  <si>
    <t>2520š0720</t>
  </si>
  <si>
    <t>25200720</t>
  </si>
  <si>
    <t>Nemček Matej</t>
  </si>
  <si>
    <t>2520š0721</t>
  </si>
  <si>
    <t>25200721</t>
  </si>
  <si>
    <t>Hraško Jakub</t>
  </si>
  <si>
    <t>2520š0722</t>
  </si>
  <si>
    <t>25200722</t>
  </si>
  <si>
    <t>Zimenová Miroslava</t>
  </si>
  <si>
    <t>2520š0723</t>
  </si>
  <si>
    <t>25200723</t>
  </si>
  <si>
    <t>Pavlík Ján</t>
  </si>
  <si>
    <t>2520š0724</t>
  </si>
  <si>
    <t>25200724</t>
  </si>
  <si>
    <t>Potančoková Veronika</t>
  </si>
  <si>
    <t>25FA40446</t>
  </si>
  <si>
    <t>Finančný príspevok na usporiadanie-prípravu podujatia  Jarné M-SSO BAJS 2.kolo 10.5.2025 Banská Bystrica , na základe zmluvy č. 10/2025-refundácia nákladov na občerstvenie - konečný dodávateľ: Lidl SR s.r.o.</t>
  </si>
  <si>
    <t>50746316</t>
  </si>
  <si>
    <t>Swim Warriors</t>
  </si>
  <si>
    <t>25FA40447</t>
  </si>
  <si>
    <t>2025003</t>
  </si>
  <si>
    <t>Finančný príspevok na usporiadanie-prípravu podujatia  Jarné M-SSO BAJS 2.kolo 10.5.2025 Banská Bystrica , na základe zmluvy č. 10/2025-refundácia nákladov na technický materiál - konečný dodávateľ: Action Slovakia s.r.o.</t>
  </si>
  <si>
    <t>25FA40448</t>
  </si>
  <si>
    <t>2025002</t>
  </si>
  <si>
    <t>Finančný príspevok na usporiadanie-prípravu podujatia  Jarné M-SSO BAJS 2.kolo 10.5.2025 Banská Bystrica , na základe zmluvy č. 10/2025</t>
  </si>
  <si>
    <t xml:space="preserve">Organizácia podujatia
názov podujatia:  Jarné M-ZSO BAJS 1.kolo                          Miesto konania: Topoľčany, Slovensko                                          termín podujatia: 12.04.2025                
počet aktívnych účastníkov: 242 športovcov a  22 členov rozhodcovského zboru, 
počet odpracovaných hodín spolu: 228 </t>
  </si>
  <si>
    <t>25FA40227</t>
  </si>
  <si>
    <t>FV KS25000543</t>
  </si>
  <si>
    <t>preprava medailí s nálepkami, cielové lístky na podujatie Jarné M-ZSO BAJS 1.kolo 12.4.2025 Topoľčany</t>
  </si>
  <si>
    <t>25FA40255</t>
  </si>
  <si>
    <t>OF25/079</t>
  </si>
  <si>
    <t>prenájom bazéna počas podujatia Jarné M-ZSO BAJS 1.kolo 12.4.2025 Topoľčany</t>
  </si>
  <si>
    <t>44818378</t>
  </si>
  <si>
    <t>Mestské služby Topoľčany, s.r.o.</t>
  </si>
  <si>
    <t>2520š0378</t>
  </si>
  <si>
    <t>228</t>
  </si>
  <si>
    <t>nákup toneru do tlačiarne na preteky Jarné M-ZSO BAJS 1.kolo 12.4.2025 Topoľčany</t>
  </si>
  <si>
    <t>35729040</t>
  </si>
  <si>
    <t>FaxCopy  a.s.</t>
  </si>
  <si>
    <t>2520š0483</t>
  </si>
  <si>
    <t>25200483</t>
  </si>
  <si>
    <t>Činnosť člena rozhodcovského zboru počas Jarné M-ZSO BAJS 1.kolo 12.4.2025 Topoľčany</t>
  </si>
  <si>
    <t>Brňová Katarína</t>
  </si>
  <si>
    <t>2520š0484</t>
  </si>
  <si>
    <t>25200484</t>
  </si>
  <si>
    <t>Gráčiková Katarína</t>
  </si>
  <si>
    <t>2520š0485</t>
  </si>
  <si>
    <t>25200485</t>
  </si>
  <si>
    <t>Kudličková Patrícia</t>
  </si>
  <si>
    <t>2520š0486</t>
  </si>
  <si>
    <t>25200486</t>
  </si>
  <si>
    <t>Štern Jakub</t>
  </si>
  <si>
    <t>2520š0487</t>
  </si>
  <si>
    <t>25200487</t>
  </si>
  <si>
    <t>Hazucha Lukáš</t>
  </si>
  <si>
    <t>2520š0488</t>
  </si>
  <si>
    <t>25200488</t>
  </si>
  <si>
    <t>2520š0489</t>
  </si>
  <si>
    <t>25200489</t>
  </si>
  <si>
    <t>Štern Marek</t>
  </si>
  <si>
    <t>2520š0490</t>
  </si>
  <si>
    <t>25200490</t>
  </si>
  <si>
    <t>2520š0491</t>
  </si>
  <si>
    <t>25200491</t>
  </si>
  <si>
    <t>Horská Ema</t>
  </si>
  <si>
    <t>2520š0492</t>
  </si>
  <si>
    <t>25200492</t>
  </si>
  <si>
    <t>Špajdel Ľuboš</t>
  </si>
  <si>
    <t>2520š0493</t>
  </si>
  <si>
    <t>25200493</t>
  </si>
  <si>
    <t>Stašková Paulína</t>
  </si>
  <si>
    <t>2520š0494</t>
  </si>
  <si>
    <t>25200494</t>
  </si>
  <si>
    <t>2520š0495</t>
  </si>
  <si>
    <t>25200495</t>
  </si>
  <si>
    <t>2520š0496</t>
  </si>
  <si>
    <t>25200496</t>
  </si>
  <si>
    <t>2520š0497</t>
  </si>
  <si>
    <t>25200497</t>
  </si>
  <si>
    <t>2520š0498</t>
  </si>
  <si>
    <t>25200498</t>
  </si>
  <si>
    <t>Kormaník Ondrej</t>
  </si>
  <si>
    <t>2520š0499</t>
  </si>
  <si>
    <t>25200499</t>
  </si>
  <si>
    <t>2520š0500</t>
  </si>
  <si>
    <t>25200500</t>
  </si>
  <si>
    <t>2520š0501</t>
  </si>
  <si>
    <t>25200501</t>
  </si>
  <si>
    <t>Kormaníková Katarína</t>
  </si>
  <si>
    <t>2520š0502</t>
  </si>
  <si>
    <t>25200502</t>
  </si>
  <si>
    <t>Krausová Dagmar</t>
  </si>
  <si>
    <t>2520š0503</t>
  </si>
  <si>
    <t>25200503</t>
  </si>
  <si>
    <t>Iboš Zoltán, Ing.</t>
  </si>
  <si>
    <t>2520š0504</t>
  </si>
  <si>
    <t>25200504</t>
  </si>
  <si>
    <t>Kupec Peter</t>
  </si>
  <si>
    <t>25FA40288</t>
  </si>
  <si>
    <t>250100007</t>
  </si>
  <si>
    <t>Finančný príspevok na usporiadanie-prípravu podujatia  Jarné M-ZSO BAJS 1.kolo 12.4.2025 Topoľčany,  na základe zmluvy č. 09/2025</t>
  </si>
  <si>
    <t>Finančný príspevok na usporiadanie-prípravu podujatia  Jarné M-ZSO BAJS 1.kolo 12.4.2025 Topoľčany,  na základe zmluvy č. 09/2025-refundácia nákladov na občerstvenie čiastočne - konečný dodávateľ: Lidl SR s.r.o.;</t>
  </si>
  <si>
    <t>Finančný príspevok na usporiadanie-prípravu podujatia  Jarné M-ZSO BAJS 1.kolo 12.4.2025 Topoľčany,  na základe zmluvy č. 09/2025-refundácia nákladov na  technický materiál čiastočne - konečný dodávateľ: KANCPAPIER s.r.o.;</t>
  </si>
  <si>
    <t xml:space="preserve">Organizácia podujatia
názov podujatia:  Jarné M-SSO BAJS 1.kolo                          Miesto konania: Žilina, Slovensko                                          termín podujatia: 12.04.2025                
počet aktívnych účastníkov:290 športovcov a  27 členov rozhodcovského zboru, 
počet odpracovaných hodín spolu: 276  </t>
  </si>
  <si>
    <t>25FA40287</t>
  </si>
  <si>
    <t>25102088</t>
  </si>
  <si>
    <t>prenájom plaveckých dráh počas Jarné M-SSO BAJS 1.kolo 12.4.2025 Žilina</t>
  </si>
  <si>
    <t>46931317</t>
  </si>
  <si>
    <t>Správa športových zariadení mesta Žilina, s.r.o.</t>
  </si>
  <si>
    <t>2520š0537</t>
  </si>
  <si>
    <t>25200537</t>
  </si>
  <si>
    <t>Činnosť člena rozhodcovského zboru počas Jarné M-SSO BAJS 1.kolo 12.4.2025 Žilina</t>
  </si>
  <si>
    <t>Kolmanová Ivana</t>
  </si>
  <si>
    <t>2520š0538</t>
  </si>
  <si>
    <t>25200538</t>
  </si>
  <si>
    <t>2520š0539</t>
  </si>
  <si>
    <t>25200539</t>
  </si>
  <si>
    <t>Lokajová Janka</t>
  </si>
  <si>
    <t>2520š0540</t>
  </si>
  <si>
    <t>25200540</t>
  </si>
  <si>
    <t>Kubov Dušan</t>
  </si>
  <si>
    <t>2520š0541</t>
  </si>
  <si>
    <t>25200541</t>
  </si>
  <si>
    <t>Ederová Tatiana</t>
  </si>
  <si>
    <t>2520š0542</t>
  </si>
  <si>
    <t>25200542</t>
  </si>
  <si>
    <t>Záthurecká Nina</t>
  </si>
  <si>
    <t>2520š0543</t>
  </si>
  <si>
    <t>25200543</t>
  </si>
  <si>
    <t>Krajčovičová Daniela</t>
  </si>
  <si>
    <t>2520š0544</t>
  </si>
  <si>
    <t>25200544</t>
  </si>
  <si>
    <t>Macek Ján</t>
  </si>
  <si>
    <t>2520š0545</t>
  </si>
  <si>
    <t>25200545</t>
  </si>
  <si>
    <t>2520š0546</t>
  </si>
  <si>
    <t>25200546</t>
  </si>
  <si>
    <t>Pagáčová Terézia</t>
  </si>
  <si>
    <t>2520š0547</t>
  </si>
  <si>
    <t>25200547</t>
  </si>
  <si>
    <t>Greschnerová Janka</t>
  </si>
  <si>
    <t>2520š0548</t>
  </si>
  <si>
    <t>25200548</t>
  </si>
  <si>
    <t>2520š0549</t>
  </si>
  <si>
    <t>25200549</t>
  </si>
  <si>
    <t>2520š0550</t>
  </si>
  <si>
    <t>25200550</t>
  </si>
  <si>
    <t>2520š0551</t>
  </si>
  <si>
    <t>25200551</t>
  </si>
  <si>
    <t>2520š0552</t>
  </si>
  <si>
    <t>25200552</t>
  </si>
  <si>
    <t>2520š0553</t>
  </si>
  <si>
    <t>25200553</t>
  </si>
  <si>
    <t>2520š0554</t>
  </si>
  <si>
    <t>25200554</t>
  </si>
  <si>
    <t>Ilkanič Tomáš</t>
  </si>
  <si>
    <t>2520š0555</t>
  </si>
  <si>
    <t>25200555</t>
  </si>
  <si>
    <t>Pavlíková Edita</t>
  </si>
  <si>
    <t>2520š0556</t>
  </si>
  <si>
    <t>25200556</t>
  </si>
  <si>
    <t>2520š0557</t>
  </si>
  <si>
    <t>25200557</t>
  </si>
  <si>
    <t>2520š0558</t>
  </si>
  <si>
    <t>25200558</t>
  </si>
  <si>
    <t>2520š0559</t>
  </si>
  <si>
    <t>25200559</t>
  </si>
  <si>
    <t>Labantová Lucia</t>
  </si>
  <si>
    <t>2520š0560</t>
  </si>
  <si>
    <t>25200560</t>
  </si>
  <si>
    <t>Jakubíková Mária</t>
  </si>
  <si>
    <t>2520š0561</t>
  </si>
  <si>
    <t>25200561</t>
  </si>
  <si>
    <t>Kubáň Anton</t>
  </si>
  <si>
    <t>2520š0562</t>
  </si>
  <si>
    <t>25200562</t>
  </si>
  <si>
    <t>Timková Kristína</t>
  </si>
  <si>
    <t>2520š0563</t>
  </si>
  <si>
    <t>25200563</t>
  </si>
  <si>
    <t>Mikulová Katarína ml</t>
  </si>
  <si>
    <t>25FA40274</t>
  </si>
  <si>
    <t>30PO250014</t>
  </si>
  <si>
    <t>Finančný príspevok za usporiadanie, organizáciu  a prípravu podujatia Jarné M-SSO BAJS 1.kolo 12.4.2025 Žilina na základe Zmluvy č. 08/2025</t>
  </si>
  <si>
    <t>31940803</t>
  </si>
  <si>
    <t>Klub plaveckých športov Nereus Žilina, o.z.</t>
  </si>
  <si>
    <t>25FA40275</t>
  </si>
  <si>
    <t>30PO250015</t>
  </si>
  <si>
    <t>Finančný príspevok za usporiadanie, organizáciu  a prípravu podujatia Jarné M-SSO BAJS 1.kolo 12.4.2025 Žilina na základe Zmluvy č. 08/2025-refundácia nákladov na občerstvenie - konečný dodávateľ: AREA COMPANY s.r.o.;</t>
  </si>
  <si>
    <t>Finančný príspevok za usporiadanie, organizáciu  a prípravu podujatia Jarné M-SSO BAJS 1.kolo 12.4.2025 Žilina na základe Zmluvy č. 08/2025-refundácia nákladov na občerstvenie - konečný dodávateľ: METRO Cash and Carry SR;</t>
  </si>
  <si>
    <t>Finančný príspevok za usporiadanie, organizáciu  a prípravu podujatia Jarné M-SSO BAJS 1.kolo 12.4.2025 Žilina na základe Zmluvy č. 08/2025-refundácia nákladov na technický materiál - konečný dodávateľ: METRO Cash and Carry SR;</t>
  </si>
  <si>
    <t xml:space="preserve">Pracovná cesta
názov podujatia: VT U16 muži                                      Miesto konania: Nováky, Slovensko                  termín podujatia: 12.02.-15.02.2025                                      Spôsob prepravy:                                     Počet všetkých osôb na pracovnej ceste: 2                                                          z toho:
- športovci: 1 
- realizačný tím: 1                                                                     </t>
  </si>
  <si>
    <t>25FA40097</t>
  </si>
  <si>
    <t>činnosť športového odborníka -trénerské služby počas VT U16 muži 12-15.2.2025 Nováky</t>
  </si>
  <si>
    <t>25FA40163</t>
  </si>
  <si>
    <t>činnosť športového odborníka -trénerské služby VP počas VT U16 muži 12-15.2.2025 Nováky</t>
  </si>
  <si>
    <t xml:space="preserve">Pracovná cesta
názov podujatia: VT U16 muži                                      Miesto konania: Nováky, Slovensko                  termín podujatia: 26.06.-29.06.2025                                    Spôsob prepravy:                                     Počet všetkých osôb na pracovnej ceste: 15                                                          z toho:
- športovci: 13 
- realizačný tím: 2                                                                     </t>
  </si>
  <si>
    <t>25FA40592</t>
  </si>
  <si>
    <t>20250243</t>
  </si>
  <si>
    <t>pobytové náklady vrátane stravy pre 15 osôb-13 športovcov+2 real.tím, prenájom bazéna  počas VT U16 muži 26-29.6.2025 Nováky</t>
  </si>
  <si>
    <t xml:space="preserve">Pracovná cesta
názov podujatia: VT U16 muži                                      Miesto konania: Nováky, Slovensko                  termín podujatia: 03.07.-06.07.2025                                    Spôsob prepravy:                                     Počet všetkých osôb na pracovnej ceste: 16                                                          z toho:
- športovci: 14 
- realizačný tím: 2                                                                     </t>
  </si>
  <si>
    <t>25FA40612</t>
  </si>
  <si>
    <t>20250259</t>
  </si>
  <si>
    <t>pobytové náklady vrátane stravy pre 16 osôb-14 športovcov+2 real.tím, prenájom bazéna  počas VT U16 muži 3-6.7.2025 Nováky</t>
  </si>
  <si>
    <t xml:space="preserve">Pracovná cesta
názov podujatia: VT U18 muži                                      Miesto konania: Nováky, Slovensko                  termín podujatia: 26.06.-29.06.2025                                    Spôsob prepravy:                                     Počet všetkých osôb na pracovnej ceste: 14                                                          z toho:
- športovci: 13 
- realizačný tím: 1                                                                     </t>
  </si>
  <si>
    <t>25FA40593</t>
  </si>
  <si>
    <t>20250244</t>
  </si>
  <si>
    <t>pobytové náklady vrátane stravy pre 14 osôb-13 športovcov+1 real.tím, prenájom bazéna  počas VT U18 muži 26-29.6.2025 Nováky</t>
  </si>
  <si>
    <t>25FA40598</t>
  </si>
  <si>
    <t>činnosť športového odborníka -trénerské služby VP počas VT U18 muži 26-29.6.2025 Nováky</t>
  </si>
  <si>
    <t xml:space="preserve">Pracovná cesta
názov podujatia: VT ženy                                      Miesto konania: Nováky, Slovensko                  termín podujatia: 23.02.-25.02.2025                                     Spôsob prepravy:                                     Počet všetkých osôb na pracovnej ceste: 2                                                          z toho:
- športovci: 1 
- realizačný tím: 1                                                                     </t>
  </si>
  <si>
    <t>25FA40114</t>
  </si>
  <si>
    <t>03/2025</t>
  </si>
  <si>
    <t>činnosť športového odborníka -trénerské služby VP počas VT ženy 23-25.2.2025 Nováky</t>
  </si>
  <si>
    <r>
      <t>25FA4</t>
    </r>
    <r>
      <rPr>
        <sz val="11"/>
        <rFont val="Calibri"/>
        <family val="2"/>
        <charset val="238"/>
        <scheme val="minor"/>
      </rPr>
      <t>0115</t>
    </r>
  </si>
  <si>
    <t xml:space="preserve">Pracovná cesta
názov podujatia: VT ženy                                      Miesto konania: Nováky, Slovensko                  termín podujatia: 27.03.-30.03.2025                                    Spôsob prepravy:                                     Počet všetkých osôb na pracovnej ceste: 14                                                          z toho:
- športovci: 12 
- realizačný tím: 2                                                                     </t>
  </si>
  <si>
    <t>25FA40233</t>
  </si>
  <si>
    <t>20250076</t>
  </si>
  <si>
    <t>pobytové náklady vrátane stravy pre 14 osôb-12 športovcov+2 real.tím +prenájom bazéna počas VT ženy 27-30.3.2025 Nováky</t>
  </si>
  <si>
    <t>25FA40239</t>
  </si>
  <si>
    <t>06/2025</t>
  </si>
  <si>
    <t>činnosť športového odborníka -trénerské služby počas VT ženy 27-30.3.2025 Nováky</t>
  </si>
  <si>
    <t>25FA40254</t>
  </si>
  <si>
    <t>činnosť športového odborníka -trénerské služby VP počas VT ženy 27-30.3.2025 Nováky</t>
  </si>
  <si>
    <t xml:space="preserve">Pracovná cesta
názov podujatia: VT ženy                                      Miesto konania: Nováky, Slovensko                  termín podujatia: 11.04.-13.04.2025                                    Spôsob prepravy:                                     Počet všetkých osôb na pracovnej ceste:16                                                          z toho:
- športovci: 14 
- realizačný tím: 2                                                                     </t>
  </si>
  <si>
    <t>25FA40245</t>
  </si>
  <si>
    <t>20250102</t>
  </si>
  <si>
    <t>pobytové náklady vrátane stravy pre 16 osôb-14 športovcov+2 real.tím +prenájom bazéna počas VT ženy 11-13.4.2025 Nováky</t>
  </si>
  <si>
    <t>25FA40295</t>
  </si>
  <si>
    <t>činnosť športového odborníka -trénerské služby VP počas VT ženy 11-13.4.2025 Nováky</t>
  </si>
  <si>
    <t>25FA40296</t>
  </si>
  <si>
    <t>07/2025</t>
  </si>
  <si>
    <t>činnosť športového odborníka -trénerské služby počas VT ženy 11-13.4.2025 Nováky</t>
  </si>
  <si>
    <t>2520š0732</t>
  </si>
  <si>
    <t>25200732</t>
  </si>
  <si>
    <t>cestovné náhrady 1 športovec počas VT ženy 11-13.4.2025 Nováky</t>
  </si>
  <si>
    <t>2520š0733</t>
  </si>
  <si>
    <t>25200733</t>
  </si>
  <si>
    <t>cestovné náhrady 2 športovci počas VT ženy 11-13.4.2025 Nováky</t>
  </si>
  <si>
    <t>Kurucová Janka</t>
  </si>
  <si>
    <t>2520š0734</t>
  </si>
  <si>
    <t>25200734</t>
  </si>
  <si>
    <t>cestovné náhrady 2 športovcivf  počas VT ženy 11-13.4.2025 Nováky</t>
  </si>
  <si>
    <t>Dina Telypko</t>
  </si>
  <si>
    <t xml:space="preserve">Pracovná cesta
názov podujatia: VT ženy                                      Miesto konania: Topoľčany, Slovensko                  termín podujatia: 06.06.-08.06.2025                              Spôsob prepravy:                                     Počet všetkých osôb na pracovnej ceste: 18                                                          z toho:
- športovci: 18 
- realizačný tím: 0                                                                    </t>
  </si>
  <si>
    <t>25FA40530</t>
  </si>
  <si>
    <t>250100010</t>
  </si>
  <si>
    <t>Zapožičanie športového vybavenia bazéna s časomierou na podujatí pre 18 hráčov +1 real.tím</t>
  </si>
  <si>
    <t>25FA40532</t>
  </si>
  <si>
    <t>250100008</t>
  </si>
  <si>
    <t>činnosť športového odborníka -trénerske služby na podujatí VT ženy U16, Topoľčany 6-8.6.2025</t>
  </si>
  <si>
    <t>2520š0924</t>
  </si>
  <si>
    <t>2137</t>
  </si>
  <si>
    <t>Ubytovanie počas podujatia 15 osôb/športovcov  6.-8.6.2025</t>
  </si>
  <si>
    <t>2520š0925</t>
  </si>
  <si>
    <t>000213</t>
  </si>
  <si>
    <t>Vstupy do posilňovne počas podujatia pre 18 osôb/športovcov  6.-8.6.2025</t>
  </si>
  <si>
    <t>SOFA TREND, s.r.o.</t>
  </si>
  <si>
    <t>2520š0926</t>
  </si>
  <si>
    <t>16</t>
  </si>
  <si>
    <t>Doplnky výživy počas podujatia pre 18 osôb/športovcov  6.-8.6.2025</t>
  </si>
  <si>
    <t>Miroslav Bodocký -Forte šprt</t>
  </si>
  <si>
    <t xml:space="preserve">Pracovná cesta
názov podujatia: VT U18 muži                                      Miesto konania: Nováky, Slovensko                  termín podujatia:  03.04.-04.04.2025                                  Spôsob prepravy:                                     Počet všetkých osôb na pracovnej ceste: 16                                                          z toho:
- športovci: 14 
- realizačný tím: 2                                                                     </t>
  </si>
  <si>
    <t>25FA40235</t>
  </si>
  <si>
    <t>20250090</t>
  </si>
  <si>
    <t>pobytové náklady vrátane stravy pre 16 osôb-14 športovcov+2 real.tím +prenájom bazéna počasVT U18 muži 3-4.4.2025 Nováky</t>
  </si>
  <si>
    <t xml:space="preserve">Pracovná cesta
názov podujatia: VT U18 muži                                      Miesto konania: Nováky, Slovensko                  termín podujatia:10.07.-13.07.2025                                  Spôsob prepravy:                                     Počet všetkých osôb na pracovnej ceste: 13                                                          z toho:
- športovci: 12 
- realizačný tím: 1                                                                     </t>
  </si>
  <si>
    <t>25FA40631</t>
  </si>
  <si>
    <t>20250257</t>
  </si>
  <si>
    <t>pobytové náklady vrátane stravy pre 13 osôb-12 športovcov+1 real.tím, prenájom bazéna  počas VT U18 muži 10-13.7.2025 Nováky</t>
  </si>
  <si>
    <t xml:space="preserve">Pracovná cesta
názov podujatia: VT U18 muži                                      Miesto konania: Nováky, Slovensko                  termín podujatia:17.07.-20.07.2025                                  Spôsob prepravy:                                     Počet všetkých osôb na pracovnej ceste: 16                                                          z toho:
- športovci: 14 
- realizačný tím: 2                                                                     </t>
  </si>
  <si>
    <t>25FA40632</t>
  </si>
  <si>
    <t>20250261</t>
  </si>
  <si>
    <t>pobytové náklady vrátane stravy pre 16 osôb-14 športovcov+2 real.tím, prenájom bazéna  počas VT U18 muži 17-20.7.2025 Nováky</t>
  </si>
  <si>
    <t xml:space="preserve">Pracovná cesta
názov podujatia: Sústredenie plaveckej reprezentácie juniorov                                      Miesto konania: Zalaegersze, Maďarsko            termín podujatia: 03.03.-12.03.2025                                    Spôsob prepravy:                                     Počet všetkých osôb na pracovnej ceste: 33                                                          z toho:
- športovci: 28 
- realizačný tím: 5                                                                     </t>
  </si>
  <si>
    <t>25FA40150</t>
  </si>
  <si>
    <t>EUR-0005/25</t>
  </si>
  <si>
    <t>Podkapitola 12010238/UTM/SGNI/2025, Podkapitola 12010203/UTM/AQUAP/2025, Sústred. pl.rep.juniorov 3-12.3.2025 Zalaegersze - bazén pre 28 športovcov a 5 RT</t>
  </si>
  <si>
    <t>Zalaegerszegi Letesitmenyfenntarto Kft.</t>
  </si>
  <si>
    <t>Poplatok za odoslanú platbu k faktúre č. 25FA40150</t>
  </si>
  <si>
    <t>25FA40181</t>
  </si>
  <si>
    <t>2025505063</t>
  </si>
  <si>
    <t xml:space="preserve">preprava 33 osôb-28 športovcov+5 real.tím počas Sústred. pl.rep.juniorov 3-12.3.2025 Zalaegerszeg/HU, </t>
  </si>
  <si>
    <t>25š010</t>
  </si>
  <si>
    <t>F11-12/2025</t>
  </si>
  <si>
    <t>záloha na ubytovanie vrátane stravy pre 33 osôb - 28 športovcov + 5 real.tím, čiastočne</t>
  </si>
  <si>
    <t>West Hotel Kft.</t>
  </si>
  <si>
    <t>25FA40182</t>
  </si>
  <si>
    <t>01-F03-202/2025</t>
  </si>
  <si>
    <t>vyúčtovanie zálohy č. 25š010 na ubytovanie vrátane stravy pre 33 osôb - 28 športovcov + 5 real.tím, čiastočne  /spolu: 1009,88 eur/</t>
  </si>
  <si>
    <t xml:space="preserve">Pracovná cesta
názov podujatia: Sústredenie plaveckej reprezentácie                                          Miesto konania: Poprad, Slovensko            termín podujatia: 23.03.-02.04.2025                                    Spôsob prepravy:                                     Počet všetkých osôb na pracovnej ceste:                                                           z toho:
- športovci:  
- realizačný tím:                                                                      </t>
  </si>
  <si>
    <t>25FA40238</t>
  </si>
  <si>
    <t>SPF2/2025</t>
  </si>
  <si>
    <t>služby fyzioterapeuta počas -Sústredenie plaveckej reprezentácie  23.3.-2.4.2025 Poprad</t>
  </si>
  <si>
    <t xml:space="preserve">Pracovná cesta
názov podujatia: EP Protaras                                  Miesto konania: Protaras,Cyprus                             termín podujatia: 01.05.-04.05.2025                                    Spôsob prepravy:                                     Počet všetkých osôb na pracovnej ceste: 10                                                          z toho:
- športovci: 7 
- realizačný tím: 3                                                                     </t>
  </si>
  <si>
    <t>25FA40155</t>
  </si>
  <si>
    <t>11march2025</t>
  </si>
  <si>
    <t>prvá časť pobytových nákladov pre 10 osôb-7 športovcov+3 real.tím počas EP Protaras 1-4.5.2025 Cyprus</t>
  </si>
  <si>
    <t>Poplatok za odoslanú platbu k faktúre č. 25FA40155</t>
  </si>
  <si>
    <t>25FA40271</t>
  </si>
  <si>
    <t>24march2025</t>
  </si>
  <si>
    <t>druhá časť pobytových nákladov pre 10 osôb-7 športovcov+3 real.tím počas EP Protaras 1-4.5.2025 Cyprus</t>
  </si>
  <si>
    <t>25FA40279</t>
  </si>
  <si>
    <t>10252622</t>
  </si>
  <si>
    <t>letenky pre 9 osôb-7 športovcov+2 real.tím na podujatie EP Protaras 1-4.5.2025 Cyprus</t>
  </si>
  <si>
    <t>záloha na podujatie EP Protaras 1-4.5.2025 Cyprus - strava, parkovné, pitný režim...</t>
  </si>
  <si>
    <t>2520š0630</t>
  </si>
  <si>
    <t>10895,10898</t>
  </si>
  <si>
    <t>vyúčtovanie zálohy z 30.4.2025 (1000 Vachan)-strava pre 8 osôb-6 športovcov+2 real.tím počas EP Protaras 1-4.5.2025 Cyprus /118,15 eur/</t>
  </si>
  <si>
    <t>Burger King Larnaka Airport</t>
  </si>
  <si>
    <t>2520š0631</t>
  </si>
  <si>
    <t>42559</t>
  </si>
  <si>
    <t>vyúčtovanie zálohy z 30.4.2025 (1000 Vachan)-parkovné na letisku  počas EP Protaras 1-4.5.2025 Cyprus  /5,90 eur/</t>
  </si>
  <si>
    <t>Flghafen Wien Parken K3</t>
  </si>
  <si>
    <t>2520š0632</t>
  </si>
  <si>
    <t>BUD-CB-5045762</t>
  </si>
  <si>
    <t>vyúčtovanie zálohy z 30.4.2025 (1000 Vachan)-parkovné na letisku  počas EP Protaras 1-4.5.2025 Cyprus /26,14 eur/</t>
  </si>
  <si>
    <t>bud:parking, Budapest Airport</t>
  </si>
  <si>
    <t>2520š0633</t>
  </si>
  <si>
    <t>103091,103096, 103092,</t>
  </si>
  <si>
    <t>vyúčtovanie zálohy z 30.4.2025 (1000 Vachan)-pitný režim  počas EP Protaras 1-4.5.2025 Cyprus  /12,- eur/</t>
  </si>
  <si>
    <t>VRISSAKI-PLAZA HOTELS</t>
  </si>
  <si>
    <t>2520š0634</t>
  </si>
  <si>
    <t>564141, 563981</t>
  </si>
  <si>
    <t>vyúčtovanie zálohy z 30.4.2025 (1000 Vachan)-strava a pitný režim  počas EP Protaras 1-4.5.2025 Cyprus /73,29 eur/</t>
  </si>
  <si>
    <t>BEST BUY S/M DEM LAGIOU</t>
  </si>
  <si>
    <t>25FA40406</t>
  </si>
  <si>
    <t>VIGSK-2025-2684</t>
  </si>
  <si>
    <t>vyúčtovanie zálohy z 30.4.2025 (1000 Vachan)-dialničná známka  Maďarsko počac cesty na EP Protaras 1-4.5.2025 Cyprus 24,55 eur/</t>
  </si>
  <si>
    <t>27116861-2-13</t>
  </si>
  <si>
    <t>AutoVignet Kft.</t>
  </si>
  <si>
    <t>25FA40407</t>
  </si>
  <si>
    <t>400040472934</t>
  </si>
  <si>
    <t>vyúčtovanie zálohy z 30.4.2025 (1000 Vachan)-dialničná známka  Rakúsko počac cesty na EP Protaras 1-4.5.2025 Cyprus /9,30 eur/</t>
  </si>
  <si>
    <t>Autobahnen-und Schnellstrassen-Fnanzierungs-AG</t>
  </si>
  <si>
    <t>vrátenie zostatku zálohy na podujatie EP Protaras 1-4.5.2025 Cyprus - strava, parkovné, pitný režim...</t>
  </si>
  <si>
    <t>25FA40349</t>
  </si>
  <si>
    <t>20250014</t>
  </si>
  <si>
    <t>trénerské služby počas EP Protaras 1-4.5.2025 Cyprus</t>
  </si>
  <si>
    <t>25FA40327</t>
  </si>
  <si>
    <t>2025-03</t>
  </si>
  <si>
    <t>masérské služby počas EP Protaras 1-4.5.2025 Cyprus</t>
  </si>
  <si>
    <t>25FA40488</t>
  </si>
  <si>
    <t>20250020</t>
  </si>
  <si>
    <t>cestovné náhrady počas trénerských služieb na podujatí EP Protaras 1-4.5.2025 Cyprus</t>
  </si>
  <si>
    <t xml:space="preserve">cestovné poistenie počas  EP Protaras 1-4.5.2025 Cyprus-9 osôb-7 športovcov+2 real.tím, </t>
  </si>
  <si>
    <t xml:space="preserve">Pracovná cesta
názov podujatia: Open National Championship of ČR Youth,Sen. and Masters                                 Miesto konania:  Brno, Česká republika                            termín podujatia: 25.04.-27.04.2025                                    Spôsob prepravy:                                     Počet všetkých osôb na pracovnej ceste: 5                                                          z toho:
- športovci: 4 
- realizačný tím: 1                                                                     </t>
  </si>
  <si>
    <t>25FA40265</t>
  </si>
  <si>
    <t>250100053</t>
  </si>
  <si>
    <t>štartovné pre 4 športovkyne a strava pre 5 osôb-4 športovkyne a 1 real,tím počas Open National Championship of ČR Youth,Sen. and Masters 25.-27.4.2025 Brno</t>
  </si>
  <si>
    <t>44992432</t>
  </si>
  <si>
    <t>KPSP Kometa Brno z.s.</t>
  </si>
  <si>
    <t>záloha na  Open National Championship of ČR Youth,Sen. and Masters  Brno/ČR v termíne 25.-27.4.2025</t>
  </si>
  <si>
    <t>2520š0531</t>
  </si>
  <si>
    <t>K12-0230682,690</t>
  </si>
  <si>
    <t>vyúčtovanie zálohy z 24.4.2025 (100,- Labáthová)- večera pre 2 osoby -rozhodca +tréner počas Open National Championship of ČR Youth,Sen. and Masters 25.-27.4.2025 Brno  /18,80 eur/</t>
  </si>
  <si>
    <t>25599542</t>
  </si>
  <si>
    <t>PROGIO  a.s.</t>
  </si>
  <si>
    <t>vrátenie zostatku zálohy na  Open National Championship of ČR Youth,Sen. and Masters  Brno/ČR v termíne 25.-27.4.2025</t>
  </si>
  <si>
    <t>25FA40305</t>
  </si>
  <si>
    <t>62500624</t>
  </si>
  <si>
    <t>ubytovanie pre 7 osôb-4 športovkyne+3 real.tím počas Open National Championship of ČR Youth,Sen. and Masters 25.-27.4.2025 Brno</t>
  </si>
  <si>
    <t>poplatok banke za odoslanú platbu k faktúre č. 25FA40305</t>
  </si>
  <si>
    <t>2520š0564</t>
  </si>
  <si>
    <t>25200564</t>
  </si>
  <si>
    <t>cestovné náhrady na podujatie Open National Championship of ČR Youth,Sen. and Masters 25.-27.4.2025 Brno</t>
  </si>
  <si>
    <t>Vesna Jarina</t>
  </si>
  <si>
    <t xml:space="preserve">Pracovná cesta
názov podujatia: Medzinárodné plavecké preteky IV.Cup of Eger                             Miesto konania: Eger, Maďarsko                     termín podujatia: 01.03.-02.03.2025                                    Spôsob prepravy:                                     Počet všetkých osôb na pracovnej ceste: 33                                                          z toho:
- športovci: 28  
- realizačný tím: 5                                                                     </t>
  </si>
  <si>
    <t>25FA40224</t>
  </si>
  <si>
    <t>2025068</t>
  </si>
  <si>
    <t>preprava 33 osôb-28 športovcov+5 real.tím na podujatie Medz.pl.preteky IV.Cup of Eger 1-2.3.2025 Maďarsko</t>
  </si>
  <si>
    <t>25FA40366</t>
  </si>
  <si>
    <t>8891014653/03</t>
  </si>
  <si>
    <t>cestovné poistenie -52 osôb počas Medz.pl.preteky IV.Cup of Eger 1-2.3.2025 Maďarsko, 7 osôb počas Sústredenie repr.DP 7-17.2.2025 Zakopane Polsko</t>
  </si>
  <si>
    <t xml:space="preserve">Pracovná cesta
názov podujatia: Medzinárodné preteky ATUS Graz Trophy                                                     Miesto konania: Graz, Rakúsko                        termín podujatia: 02.-06.04.2025                      Počet všetkých osôb na pracovnej ceste: 2     z toho:
- športovci: 2 
- realizačný tím: 0                                                                     </t>
  </si>
  <si>
    <t>25FA40221</t>
  </si>
  <si>
    <t>324329</t>
  </si>
  <si>
    <t>ubytovanie a strava pre 2 osoby-športovci počas Medzinárodné preteky ATUS Graz Trophy 02.-06.04.2025 Graz/AT</t>
  </si>
  <si>
    <t>Kurt Bokan Gastronomiebetriebs GmbH</t>
  </si>
  <si>
    <t>25FA40244</t>
  </si>
  <si>
    <t>112025</t>
  </si>
  <si>
    <t>trénerské služby počas Medzinár.preteky Atus Graz Trophy 2-6.4.2025 Graz/AT</t>
  </si>
  <si>
    <t>47492660</t>
  </si>
  <si>
    <t>OUROBOROS s. r. o.</t>
  </si>
  <si>
    <t>2520š0326</t>
  </si>
  <si>
    <t>25200326</t>
  </si>
  <si>
    <t>štartovné -1 osoba na Medzinárodné preteky ATUS Graz Trophy 02.-06.04.2025 Graz/AT</t>
  </si>
  <si>
    <t>Atus Graz</t>
  </si>
  <si>
    <t xml:space="preserve">Pracovná cesta
názov podujatia: Medzinárodné preteky SOŠV EYOF                                                                 Miesto konania: Skopje, Severné Macedónsko                        termín podujatia: 19.07.-27.07.2025                     Počet všetkých osôb na pracovnej ceste:      z toho:
- športovci:  
- realizačný tím:                                                                      </t>
  </si>
  <si>
    <t>25FA40642</t>
  </si>
  <si>
    <t>trénerské služby počas Medzinárodné preteky SOŠV-EYOF 19-27.7.2025 Skopje, Severné Macedónsko</t>
  </si>
  <si>
    <t>25FA40644</t>
  </si>
  <si>
    <t>2025-10</t>
  </si>
  <si>
    <t>trénerské služby počas Medzinárodné preteky SOŠV-EYOF 19-27.7.2025 Skopje, Severné Macedónsko, prípravný zraz 13-19.7.2025 Šamorín</t>
  </si>
  <si>
    <t>32844026</t>
  </si>
  <si>
    <t>Darina Moravcová-Swimmax</t>
  </si>
  <si>
    <t>25FA40643</t>
  </si>
  <si>
    <t>20250013</t>
  </si>
  <si>
    <t>trénerské služby počas prípravný zraz  EYOF 13-19.7.2025 Šamorín</t>
  </si>
  <si>
    <t xml:space="preserve">Pracovná cesta
názov podujatia: VT+MT U18 muži                           Miesto konania: Pŕerov, Česká republika                       termín podujatia: 03.04.-06.04.2025                      Počet všetkých osôb na pracovnej ceste:  16    z toho:
- športovci:  14
- realizačný tím:  2                                                                   </t>
  </si>
  <si>
    <t>25FA40222</t>
  </si>
  <si>
    <t xml:space="preserve">štartovný poplatok pre 16 osôb-14 športovcov+2 real.tím na podujatie MT U18 muži 3-6.4.2025 Přerov(CZ) </t>
  </si>
  <si>
    <t>25FA40241</t>
  </si>
  <si>
    <t>20250089</t>
  </si>
  <si>
    <t xml:space="preserve">prenájom vozidla PDBOGO1 a AA636GF -preprava družstva VP 14 športovcov a 2 real.tím  na a z podujatia MT U18 muži 3-6.4.2025 Přerov(CZ) </t>
  </si>
  <si>
    <t>2520š0374</t>
  </si>
  <si>
    <t>4217</t>
  </si>
  <si>
    <t xml:space="preserve">nákup PHM do prenajatého vozidla AA636GF počas MT U18 muži 3-6.4.2025 Přerov(CZ) </t>
  </si>
  <si>
    <t>31322832</t>
  </si>
  <si>
    <t>Slovnaft a.s.</t>
  </si>
  <si>
    <t>2520š0375</t>
  </si>
  <si>
    <t>4224</t>
  </si>
  <si>
    <t xml:space="preserve">nákup PHM do prenajatého vozidla PDBOGO1 počas MT U18 muži 3-6.4.2025 Přerov(CZ) </t>
  </si>
  <si>
    <t>25FA40347</t>
  </si>
  <si>
    <t xml:space="preserve">činnosť športového odborníka -trénerské služby VP počas VT+MT U18 muži 3-6.4.2025 Nováky, Přerov, </t>
  </si>
  <si>
    <t xml:space="preserve">Pracovná cesta
názov podujatia: MT+VT ženy                      Miesto konania: Nováky, Slovensko                      termín podujatia: 22.05.-28.05.2025                  Počet všetkých osôb na pracovnej ceste:  16    z toho:
- športovci:  14
- realizačný tím:  2                                                                   </t>
  </si>
  <si>
    <t>25FA40416</t>
  </si>
  <si>
    <t>20250179</t>
  </si>
  <si>
    <t>pobytové náklady vrátane stravy pre 16 osôb-14 športovcov+2 real.tím +prenájom bazéna počas MT+VT ženy 22-28.5.2025 Nováky</t>
  </si>
  <si>
    <t>25FA40429</t>
  </si>
  <si>
    <t>20250006</t>
  </si>
  <si>
    <t>administratívne služby manažéra reprezentácií vodného póla za 2025/05 + cestovné náhrady na MT+VT 22-28.5.2025 Nováky</t>
  </si>
  <si>
    <t>25FA40479</t>
  </si>
  <si>
    <t>činnosť športového odborníka -trénerské služby VP počas MT+VT ženy 22-28.5.2025 Nováky</t>
  </si>
  <si>
    <t>25FA40480</t>
  </si>
  <si>
    <t>08/2025</t>
  </si>
  <si>
    <t>činnosť športového odborníka -trénerské služby počas MT+VT ženy 22-28.5.2025 Nováky</t>
  </si>
  <si>
    <t>2520š0892</t>
  </si>
  <si>
    <t>25200892</t>
  </si>
  <si>
    <t>cestovné náhrdy na podujatie MT+VT ženy 22-28.5.2025 Nováky</t>
  </si>
  <si>
    <t>2520š0731</t>
  </si>
  <si>
    <t>25200731</t>
  </si>
  <si>
    <t>cestovné náhrady 1 športovec počas MT+VT ženy 22-28.5.2025 Nováky</t>
  </si>
  <si>
    <t>25FA40547</t>
  </si>
  <si>
    <t>202501</t>
  </si>
  <si>
    <t>služby športového odborníka-poradenstvo počas MT+VT ženy 22-28.5.2025 Nováky, Kvalifikácia ME ženy 6-8.6.2025 Nováky</t>
  </si>
  <si>
    <t>47705281</t>
  </si>
  <si>
    <t>Michaela Zaťovičová</t>
  </si>
  <si>
    <t>2520š1098</t>
  </si>
  <si>
    <t>25201098</t>
  </si>
  <si>
    <t>cestovné náhrady -3 športovci na podujatie MT+VT ženy 22-28.5.2025 Nováky</t>
  </si>
  <si>
    <t xml:space="preserve">Organizácia podujatia
názov podujatia: Slovak National Championship Open 2025 Under 15 &amp; Senior                                      Miesto konania: Bratislava, Slovensko                      termín podujatia: 29.03.-30.03.2025                  počet aktívnych účastníkov: športovcov a  24 členov rozhodcovského zboru, 
počet odpracovaných hodín spolu:433                                                                    </t>
  </si>
  <si>
    <t>25FA40236</t>
  </si>
  <si>
    <t>20250061</t>
  </si>
  <si>
    <t>ksis registrácia na podujatie Slovak National Championship Open 2025 Under 15 &amp; Senior 29-30.3.25 Bratislava</t>
  </si>
  <si>
    <t>33765081</t>
  </si>
  <si>
    <t>Ing. Attila Molnár</t>
  </si>
  <si>
    <t>25FA40278</t>
  </si>
  <si>
    <t>2510339</t>
  </si>
  <si>
    <t>prenájom 8 plaveckých dráh počas Slovak National Championship Open 2025 Under 15 &amp; Senior 29-30.3.25 Bratislava</t>
  </si>
  <si>
    <t>2520š0272</t>
  </si>
  <si>
    <t>4834</t>
  </si>
  <si>
    <t>občerstvenie počas podujatia Slovak National Championship Open 2025 Under 15 &amp; Senior 29-30.3.25 Bratislava</t>
  </si>
  <si>
    <t>35790164</t>
  </si>
  <si>
    <t>Kaufland SR,v.o.s.Bratislava</t>
  </si>
  <si>
    <t>2520š0273</t>
  </si>
  <si>
    <t>1925</t>
  </si>
  <si>
    <t>35739487</t>
  </si>
  <si>
    <t>NAY a.s.</t>
  </si>
  <si>
    <t>2520š0274</t>
  </si>
  <si>
    <t>6185</t>
  </si>
  <si>
    <t>35793783</t>
  </si>
  <si>
    <t>LIDL Slovenská republika, v.o.s.</t>
  </si>
  <si>
    <t>2520š0275</t>
  </si>
  <si>
    <t>10244422</t>
  </si>
  <si>
    <t>nákup papierových pohárov, misiek, tanierov k občerstveniu počas podujatia Slovak National Championship Open 2025 Under 15 &amp; Senior 29-30.3.25 Bratislava</t>
  </si>
  <si>
    <t>ACTION</t>
  </si>
  <si>
    <t>2520š0276</t>
  </si>
  <si>
    <t>3432</t>
  </si>
  <si>
    <t>nákup baterií do mikrofónov k aparatúre na podujatie Slovak National Championship Open 2025 Under 15 &amp; Senior 29-30.3.25 Bratislava</t>
  </si>
  <si>
    <t>48258946</t>
  </si>
  <si>
    <t>OBI Slovakia s.r.o.</t>
  </si>
  <si>
    <t>2520š0431</t>
  </si>
  <si>
    <t>25200431</t>
  </si>
  <si>
    <t>Činnosť člena rozhodcovského zboru počas Slovak National Championship Open 2025 Under 15 &amp; Senior 29-30.3.25 Bratislava</t>
  </si>
  <si>
    <t>Fürstenzellerová Katarína</t>
  </si>
  <si>
    <t>2520š0432</t>
  </si>
  <si>
    <t>25200432</t>
  </si>
  <si>
    <t>Aczelová Lucia</t>
  </si>
  <si>
    <t>2520š0433</t>
  </si>
  <si>
    <t>25200433</t>
  </si>
  <si>
    <t>2520š0434</t>
  </si>
  <si>
    <t>25200434</t>
  </si>
  <si>
    <t>Keprtová Lenka</t>
  </si>
  <si>
    <t>2520š0435</t>
  </si>
  <si>
    <t>25200435</t>
  </si>
  <si>
    <t>Ždánová Nina</t>
  </si>
  <si>
    <t>2520š0436</t>
  </si>
  <si>
    <t>25200436</t>
  </si>
  <si>
    <t>Waterloos Laura</t>
  </si>
  <si>
    <t>2520š0437</t>
  </si>
  <si>
    <t>25200437</t>
  </si>
  <si>
    <t>Šebestová Sofia Anna</t>
  </si>
  <si>
    <t>2520š0438</t>
  </si>
  <si>
    <t>25200438</t>
  </si>
  <si>
    <t>Domčeková Laura</t>
  </si>
  <si>
    <t>2520š0439</t>
  </si>
  <si>
    <t>25200439</t>
  </si>
  <si>
    <t>Diky Nicol</t>
  </si>
  <si>
    <t>2520š0440</t>
  </si>
  <si>
    <t>25200440</t>
  </si>
  <si>
    <t>Kvasňovská Kristína</t>
  </si>
  <si>
    <t>2520š0441</t>
  </si>
  <si>
    <t>25200441</t>
  </si>
  <si>
    <t>Mezovská Jana</t>
  </si>
  <si>
    <t>2520š0442</t>
  </si>
  <si>
    <t>25200442</t>
  </si>
  <si>
    <t>Horváthová  Katarína</t>
  </si>
  <si>
    <t>2520š0443</t>
  </si>
  <si>
    <t>25200443</t>
  </si>
  <si>
    <t>Šulcová Andrea</t>
  </si>
  <si>
    <t>2520š0444</t>
  </si>
  <si>
    <t>25200444</t>
  </si>
  <si>
    <t>Palenčárová Paulína</t>
  </si>
  <si>
    <t>2520š0445</t>
  </si>
  <si>
    <t>25200445</t>
  </si>
  <si>
    <t>Vaculčík Martina Nela</t>
  </si>
  <si>
    <t>2520š0446</t>
  </si>
  <si>
    <t>25200446</t>
  </si>
  <si>
    <t>Vydarená Dušana, JUDr.</t>
  </si>
  <si>
    <t>2520š0447</t>
  </si>
  <si>
    <t>25200447</t>
  </si>
  <si>
    <t>Floreánová Karolína</t>
  </si>
  <si>
    <t>2520š0448</t>
  </si>
  <si>
    <t>25200448</t>
  </si>
  <si>
    <t>Guziová Tatiana</t>
  </si>
  <si>
    <t>2520š0449</t>
  </si>
  <si>
    <t>25200449</t>
  </si>
  <si>
    <t>Mackanič Rastislav</t>
  </si>
  <si>
    <t>2520š0450</t>
  </si>
  <si>
    <t>25200450</t>
  </si>
  <si>
    <t>Bernáthová Zuzana</t>
  </si>
  <si>
    <t>2520š0451</t>
  </si>
  <si>
    <t>25200451</t>
  </si>
  <si>
    <t>Krajčovičová Natália</t>
  </si>
  <si>
    <t>2520š0452</t>
  </si>
  <si>
    <t>25200452</t>
  </si>
  <si>
    <t>Bachárová Júlia</t>
  </si>
  <si>
    <t>2520š0453</t>
  </si>
  <si>
    <t>25200453</t>
  </si>
  <si>
    <t>2520š0454</t>
  </si>
  <si>
    <t>25200454</t>
  </si>
  <si>
    <t>Žáková Zuzana</t>
  </si>
  <si>
    <t>2520š0455</t>
  </si>
  <si>
    <t>25200455</t>
  </si>
  <si>
    <t>McDonnell Jana</t>
  </si>
  <si>
    <t xml:space="preserve">Pracovná cesta
názov podujatia: Reprezentačné sústredenie                                  Miesto konania: Dubai,                               termín podujatia: 08.07.-14.07.2025            Počet všetkých osôb na pracovnej ceste: 11     z toho:
- športovci: 9  
- realizačný tím: 2                                                                 </t>
  </si>
  <si>
    <t>25FA40243</t>
  </si>
  <si>
    <t>1-Apr-25</t>
  </si>
  <si>
    <t>ubytovanie, strava, preprava,prenájom dráh pre 11 osôb-9 športovcov+2 real.tím počas Reprezentačné sústredenie 8-14.7.2025 Dubai</t>
  </si>
  <si>
    <t>APEX SPORTS ACADEMY L.L.C.</t>
  </si>
  <si>
    <t>Poplatok banke za odoslanú platbu k faktúre č. 25FA40243</t>
  </si>
  <si>
    <t xml:space="preserve">Organizácia podujatia
názov podujatia: I. NL ml.žiaci                    Miesto konania: Tipoľčany, Slovensko                                          termín podujatia:  15.03.-16.03.2025           
počet aktívnych účastníkov: 44 športovcov a  3 členovia rozhodcovského zboru, 
počet odpracovaných hodín spolu: 30 </t>
  </si>
  <si>
    <t>2520š0270</t>
  </si>
  <si>
    <t>99</t>
  </si>
  <si>
    <t>ubytovanie -1 rozhodca počas I. NL ml. žiaci 15-16.3.2025 Topoľčany</t>
  </si>
  <si>
    <t>2520š0283</t>
  </si>
  <si>
    <t>25200283</t>
  </si>
  <si>
    <t>Činnosť člena rozhodcovského zboru počas I. NL ml. žiaci 15-16.3.2025 Topoľčany</t>
  </si>
  <si>
    <t>2520š0284</t>
  </si>
  <si>
    <t>25200284</t>
  </si>
  <si>
    <t>2520š0285</t>
  </si>
  <si>
    <t>25200285</t>
  </si>
  <si>
    <t xml:space="preserve">Organizácia podujatia
názov podujatia: I. NL st.žiaci                    Miesto konania: Tipoľčany, Slovensko                                          termín podujatia:  22.03.-23.03.2025           
počet aktívnych účastníkov: 52 športovcov a  2 členovia rozhodcovského zboru, 
počet odpracovaných hodín spolu: 30 </t>
  </si>
  <si>
    <t>2520š0313</t>
  </si>
  <si>
    <t>25200313</t>
  </si>
  <si>
    <t>Činnosť člena rozhodcovského zboru počas I. NL st. žiaci 22-23.3.2025 Topoľčany</t>
  </si>
  <si>
    <t>2520š0314</t>
  </si>
  <si>
    <t>25200314</t>
  </si>
  <si>
    <t>2520š0324</t>
  </si>
  <si>
    <t>137</t>
  </si>
  <si>
    <t>ubytovanie -1 rozhodca počas I. NL st. žiaci 22-23.3.2025 Topoľčany</t>
  </si>
  <si>
    <t xml:space="preserve">Organizácia podujatia
názov podujatia: I. NL st.žiaci                    Miesto konania: Šamorín, Slovensko                                          termín podujatia: 17.05.-18.05.2025          
počet aktívnych účastníkov: 56 športovcov a   2 členovia rozhodcovského zboru, 
počet odpracovaných hodín spolu: 30  </t>
  </si>
  <si>
    <t>2520š0907</t>
  </si>
  <si>
    <t>25200907</t>
  </si>
  <si>
    <t>Činnosť člena rozhodcovského zboru počas NL st. žiaci 5 t. 17-18.5.2025 Šamorín</t>
  </si>
  <si>
    <t>2520š0908</t>
  </si>
  <si>
    <t>25200908</t>
  </si>
  <si>
    <t>25FA40413</t>
  </si>
  <si>
    <t>37500028</t>
  </si>
  <si>
    <t>ubytovanie pre 2 osoby-rozhodcovia počas NL st. žiaci 5 t. 17-18.5.2025 Šamorín</t>
  </si>
  <si>
    <t>31441581</t>
  </si>
  <si>
    <t>DUKACSO TRADE, spol. s r.o.</t>
  </si>
  <si>
    <t xml:space="preserve">Organizácia podujatia
názov podujatia: II. NL ml.žiaci                    Miesto konania: Šamorín, Slovensko                                          termín podujatia: 15.03.-16.03.2025           
počet aktívnych účastníkov: 50 športovcov a  2 členovia rozhodcovského zboru, 
počet odpracovaných hodín spolu: 30 </t>
  </si>
  <si>
    <t>2520š0281</t>
  </si>
  <si>
    <t>25200281</t>
  </si>
  <si>
    <t>Činnosť člena rozhodcovského zboru počas II. NL ml. žiaci 15-16.3.2025 Šamorín</t>
  </si>
  <si>
    <t>2520š0282</t>
  </si>
  <si>
    <t>25200282</t>
  </si>
  <si>
    <t xml:space="preserve">Organizácia podujatia
názov podujatia: II. NL ml.žiaci                    Miesto konania: Bratislava, Slovensko                                          termín podujatia: 10.05.-11.05.2025          
počet aktívnych účastníkov: 48 športovcov a   2 členovia rozhodcovského zboru, 
počet odpracovaných hodín spolu: 30 </t>
  </si>
  <si>
    <t>2520š0909</t>
  </si>
  <si>
    <t>25200909</t>
  </si>
  <si>
    <t>Činnosť člena rozhodcovského zboru počas II. NL ml. žiaci 10-11.5.2025 Bratislava</t>
  </si>
  <si>
    <t>2520š0910</t>
  </si>
  <si>
    <t>25200910</t>
  </si>
  <si>
    <t>25FA40364</t>
  </si>
  <si>
    <t>24250374</t>
  </si>
  <si>
    <t>ubytovanie pre 1 osobu-rozhodca počas II. NL ml. žiaci 10-11.5.2025 Bratislava</t>
  </si>
  <si>
    <t xml:space="preserve">Organizácia podujatia
názov podujatia: NL ml.žiaci                    Miesto konania: Košice, Slovensko                                          termín podujatia: 10.05.-11.05.2025          
počet aktívnych účastníkov: 48 športovcov a   4 členovia rozhodcovského zboru, 
počet odpracovaných hodín spolu: 30 </t>
  </si>
  <si>
    <t>2520š0744</t>
  </si>
  <si>
    <t>25200744</t>
  </si>
  <si>
    <t>Činnosť člena rozhodcovského zboru počas NL ml. žiaci 10-11.5.2025 Košice</t>
  </si>
  <si>
    <t>2520š0745</t>
  </si>
  <si>
    <t>25200745</t>
  </si>
  <si>
    <t>Bačo Dani</t>
  </si>
  <si>
    <t xml:space="preserve">Organizácia podujatia
názov podujatia: NL ml.žiaci                    Miesto konania: Topoľčany, Slovensko                                          termín podujatia: 31.05.-01.06.2025          
počet aktívnych účastníkov:46  športovcov a   2 členovia rozhodcovského zboru, 
počet odpracovaných hodín spolu: 30 </t>
  </si>
  <si>
    <t>2520š0899</t>
  </si>
  <si>
    <t>25200899</t>
  </si>
  <si>
    <t>Činnosť člena rozhodcovského zboru počas NL ml. žiaci 31.5.-1.6.2025 Topoľčany</t>
  </si>
  <si>
    <t>2520š0900</t>
  </si>
  <si>
    <t>25200900</t>
  </si>
  <si>
    <t xml:space="preserve">Organizácia podujatia
názov podujatia: NL ml.žiaci                    Miesto konania: Vrútky, Slovensko                                          termín podujatia: 14.06.-15.06.2025         
počet aktívnych účastníkov:54  športovcov a   5 členov rozhodcovského zboru, 
počet odpracovaných hodín spolu: 30 </t>
  </si>
  <si>
    <t>2520š1064</t>
  </si>
  <si>
    <t>25201064</t>
  </si>
  <si>
    <t>činnosť člena rozhodcovského zboru počas NL ml. žiaci 14-15.6.2025 Vrútky</t>
  </si>
  <si>
    <t>2520š1065</t>
  </si>
  <si>
    <t>25201065</t>
  </si>
  <si>
    <t>2520š1066</t>
  </si>
  <si>
    <t>25201066</t>
  </si>
  <si>
    <t>2520š1067</t>
  </si>
  <si>
    <t>25201067</t>
  </si>
  <si>
    <t>2520š1068</t>
  </si>
  <si>
    <t>25201068</t>
  </si>
  <si>
    <t xml:space="preserve">Organizácia podujatia
názov podujatia: NL ml.žiaci                    Miesto konania: Piešťany, Slovensko                                          termín podujatia: 14.06.-15.06.2025         
počet aktívnych účastníkov:48  športovcov a   2 členovia rozhodcovského zboru, 
počet odpracovaných hodín spolu: 30 </t>
  </si>
  <si>
    <t>2520š1072</t>
  </si>
  <si>
    <t>25201072</t>
  </si>
  <si>
    <t>činnosť člena rozhodcovského zboru počas NL ml. žiaci 14-15.6.2025 Piešťany</t>
  </si>
  <si>
    <t>2520š1073</t>
  </si>
  <si>
    <t>25201073</t>
  </si>
  <si>
    <t xml:space="preserve">Organizácia podujatia
názov podujatia: I. NL ml.kadeti                    Miesto konania: Nováky, Slovensko                                          termín podujatia:  29.03.-30.03.2025
počet aktívnych účastníkov:56 športovcov a  2 členovia rozhodcovského zboru, 
počet odpracovaných hodín spolu: 30 </t>
  </si>
  <si>
    <t>25FA40217</t>
  </si>
  <si>
    <t>20250078</t>
  </si>
  <si>
    <t>ubytovanie 1 osoby-rozhodca počas I. NL ml. kadeti 29-30.3.2025 Nováky</t>
  </si>
  <si>
    <t xml:space="preserve">Organizácia podujatia
názov podujatia: I. NL ml.kadeti                    Miesto konania: Prešov, Slovensko                                          termín podujatia:  28.03.-29.03.2025
počet aktívnych účastníkov:46 športovcov a  3 členovia rozhodcovského zboru, 
počet odpracovaných hodín spolu: 30 </t>
  </si>
  <si>
    <t>2520š0425</t>
  </si>
  <si>
    <t>25200425</t>
  </si>
  <si>
    <t>Činnosť člena rozhodcovského zboru počas NL ml. kadeti 28-29.3.2025 Prešov</t>
  </si>
  <si>
    <t>Vereb Jakub</t>
  </si>
  <si>
    <t>2520š0426</t>
  </si>
  <si>
    <t>25200426</t>
  </si>
  <si>
    <t>Korž Adam</t>
  </si>
  <si>
    <t>2520š0427</t>
  </si>
  <si>
    <t>25200427</t>
  </si>
  <si>
    <t xml:space="preserve">Organizácia podujatia
názov podujatia: I. NL ml.kadeti                    Miesto konania: Topoľčany, Slovensko                                          termín podujatia:  03.05.-04.05.2025
počet aktívnych účastníkov:48 športovcov a 2 členovia rozhodcovského zboru, 
počet odpracovaných hodín spolu:30 </t>
  </si>
  <si>
    <t>2520š0566</t>
  </si>
  <si>
    <t>18</t>
  </si>
  <si>
    <t>ubytovanie -1 rozhodca počas II. NL ml. kadeti 3-4.5.2025 Topoľčany</t>
  </si>
  <si>
    <t>2520š0579</t>
  </si>
  <si>
    <t>25200579</t>
  </si>
  <si>
    <t>Činnosť člena rozhodcovského zboru počas II. NL ml. kadeti 3-4.5.2025 Topoľčany</t>
  </si>
  <si>
    <t>2520š0580</t>
  </si>
  <si>
    <t>25200580</t>
  </si>
  <si>
    <t>Organizácia podujatia
názov podujatia: I. NL st.kadeti                    Miesto konania: Komárno, Slovensko                                          termín podujatia:  08.03.2025
počet aktívnych účastníkov:35 športovcov a  2 členovia rozhodcovského zboru, 
počet odpracovaných hodín spolu: 15</t>
  </si>
  <si>
    <t>2520š0277</t>
  </si>
  <si>
    <t>25200277</t>
  </si>
  <si>
    <t>Činnosť člena rozhodcovského zboru počas NL st. kadeti 8.3.2025 Komárno</t>
  </si>
  <si>
    <t>2520š0278</t>
  </si>
  <si>
    <t>25200278</t>
  </si>
  <si>
    <t>Organizácia podujatia
názov podujatia: I. NL st.kadeti                    Miesto konania: Prešov, Slovensko                                          termín podujatia:  07.03.-08.03.2025
počet aktívnych účastníkov:50 športovcov a  2 členovia rozhodcovského zboru, 
počet odpracovaných hodín spolu: 30</t>
  </si>
  <si>
    <t>2520š0279</t>
  </si>
  <si>
    <t>25200279</t>
  </si>
  <si>
    <t>Činnosť člena rozhodcovského zboru počas NL st. kadeti 7-8.3.2025 Prešov</t>
  </si>
  <si>
    <t>2520š0280</t>
  </si>
  <si>
    <t>25200280</t>
  </si>
  <si>
    <t>Balogh Filip</t>
  </si>
  <si>
    <t>Organizácia podujatia
názov podujatia: I. NL st.kadeti                    Miesto konania: Nováky, Slovensko                                          termín podujatia:  29.03.-30.03.2025
počet aktívnych účastníkov:56 športovcov a  2 členovia rozhodcovského zboru, 
počet odpracovaných hodín spolu: 30</t>
  </si>
  <si>
    <t>2520š0339</t>
  </si>
  <si>
    <t>25200339</t>
  </si>
  <si>
    <t>Činnosť člena rozhodcovského zboru počas NL st. kadeti 29-30.3.2025 Nováky</t>
  </si>
  <si>
    <t>2520š0340</t>
  </si>
  <si>
    <t>25200340</t>
  </si>
  <si>
    <t>Organizácia podujatia
názov podujatia: I. NL st.kadeti                    Miesto konania: Šamorín, Slovensko                                          termín podujatia:  08.03.-09.03.2025
počet aktívnych účastníkov:56 športovcov a  2 členovia rozhodcovského zboru, 
počet odpracovaných hodín spolu: 30</t>
  </si>
  <si>
    <t>2520š0423</t>
  </si>
  <si>
    <t>25200423</t>
  </si>
  <si>
    <t>Činnosť člena rozhodcovského zboru počas NL st. kadeti 8-9.3.2025 Šamorín</t>
  </si>
  <si>
    <t>2520š0424</t>
  </si>
  <si>
    <t>25200424</t>
  </si>
  <si>
    <t xml:space="preserve">Organizácia podujatia
názov podujatia: I. NL st.kadeti                    Miesto konania: Prešov, Slovensko                                          termín podujatia:  04.04.-05.04.2025
počet aktívnych účastníkov:36 športovcov a   2 členovia rozhodcovského zboru, 
počet odpracovaných hodín spolu:15 </t>
  </si>
  <si>
    <t>2520š0522</t>
  </si>
  <si>
    <t>25200522</t>
  </si>
  <si>
    <t>Činnosť člena rozhodcovského zboru počas NL st. kadeti 4-5.4.2025 Prešov</t>
  </si>
  <si>
    <t>2520š0523</t>
  </si>
  <si>
    <t>25200523</t>
  </si>
  <si>
    <t>Organizácia podujatia
názov podujatia: I. NL st.kadeti                    Miesto konania: Piešťany, Slovensko                                          termín podujatia:  31.05.-01.06.2025
počet aktívnych účastníkov:37 športovcov a    2 členovia rozhodcovského zboru, 
počet odpracovaných hodín spolu: 15</t>
  </si>
  <si>
    <t>2520š0843</t>
  </si>
  <si>
    <t>25200843</t>
  </si>
  <si>
    <t>Činnosť člena rozhodcovského zboru počas NL st. kadeti 31.5.-1.6.2025 Piešťany</t>
  </si>
  <si>
    <t>2520š0844</t>
  </si>
  <si>
    <t>25200844</t>
  </si>
  <si>
    <t>25FA40473</t>
  </si>
  <si>
    <t>FA 2550603</t>
  </si>
  <si>
    <t>ubytovanie pre 1 osobu- rozhodca počas NL st. kadeti 31.5.-1.6.2025 Piešťany</t>
  </si>
  <si>
    <t>Organizácia podujatia
názov podujatia: I. NL st.kadeti                    Miesto konania: Vrútky, Slovensko                                          termín podujatia:  31.05.-01.06.2025
počet aktívnych účastníkov: 50 športovcov a    2 členovia rozhodcovského zboru, 
počet odpracovaných hodín spolu: 30</t>
  </si>
  <si>
    <t>2520š0901</t>
  </si>
  <si>
    <t>25200901</t>
  </si>
  <si>
    <t>Činnosť člena rozhodcovského zboru počas I. NL st. kadeti 4.t. 31.5.-1.6.2025 Vrútky</t>
  </si>
  <si>
    <t>2520š0902</t>
  </si>
  <si>
    <t>25200902</t>
  </si>
  <si>
    <t>25FA40491</t>
  </si>
  <si>
    <t>892025</t>
  </si>
  <si>
    <t>ubytovanie pre 2 osoby-rozhodcovia počas I. NL st. kadeti 4.t. 31.5.-1.6.2025 Vrútky</t>
  </si>
  <si>
    <t>46141405</t>
  </si>
  <si>
    <t>Penzión Marco Polo</t>
  </si>
  <si>
    <t>Organizácia podujatia
názov podujatia: I. NL st.kadeti                    Miesto konania: Košice, Slovensko                                          termín podujatia:  10.05.-11.05.2025
počet aktívnych účastníkov:54 športovcov a 4   členovia rozhodcovského zboru, 
počet odpracovaných hodín spolu:30</t>
  </si>
  <si>
    <t>2520š0740</t>
  </si>
  <si>
    <t>25200740</t>
  </si>
  <si>
    <t>Činnosť člena rozhodcovského zboru počas NL st. kadeti 10-11.5.2025 Košice</t>
  </si>
  <si>
    <t>2520š0741</t>
  </si>
  <si>
    <t>25200741</t>
  </si>
  <si>
    <t>2520š0742</t>
  </si>
  <si>
    <t>25200742</t>
  </si>
  <si>
    <t>Činnosť člena rozhodcovského zboru počas NL st. kadeti 10-11.5.2025 Košice a NL ml. žiaci 10-11.5.2025 Košice</t>
  </si>
  <si>
    <t>2520š0743</t>
  </si>
  <si>
    <t>25200743</t>
  </si>
  <si>
    <t>Organizácia podujatia
názov podujatia: I. NL ml.kadetky                    Miesto konania: Košice, Slovensko                                          termín podujatia:  15.03.-16.03.2025
počet aktívnych účastníkov:45 športovcov a  3 členovia rozhodcovského zboru, 
počet odpracovaných hodín spolu: 30</t>
  </si>
  <si>
    <t>2520š0286</t>
  </si>
  <si>
    <t>25200286</t>
  </si>
  <si>
    <t>Činnosť člena rozhodcovského zboru počas NL ml. kadetky 15-16.3.2025 Košice</t>
  </si>
  <si>
    <t>2520š0287</t>
  </si>
  <si>
    <t>25200287</t>
  </si>
  <si>
    <t>2520š0288</t>
  </si>
  <si>
    <t>25200288</t>
  </si>
  <si>
    <t>Organizácia podujatia
názov podujatia: I. NL ml.kadetky                    Miesto konania: Piešťany, Slovensko                                          termín podujatia: 10.05.-11.05.2025
počet aktívnych účastníkov: 44 športovcov a   2 členovia rozhodcovského zboru, 
počet odpracovaných hodín spolu: 30</t>
  </si>
  <si>
    <t>25FA40385</t>
  </si>
  <si>
    <t>FA 2550516</t>
  </si>
  <si>
    <t>ubytovanie pre 1 osobu- rozhodca počas NL ml.kadetky 4t. 10-11.5.2025 Piešťany</t>
  </si>
  <si>
    <t>2520š0626</t>
  </si>
  <si>
    <t>25200626</t>
  </si>
  <si>
    <t>Činnosť člena rozhodcovského zboru počas NL ml. kadetky 10-11.5.2025 Piešťany</t>
  </si>
  <si>
    <t>2520š0627</t>
  </si>
  <si>
    <t>25200627</t>
  </si>
  <si>
    <t>Organizácia podujatia
názov podujatia: I. NL ml.kadetky                    Miesto konania: Bratislava, Slovensko                                          termín podujatia: 12.04.-13.04.2025
počet aktívnych účastníkov: 46 športovcov a   4 členovia rozhodcovského zboru, 
počet odpracovaných hodín spolu: 30</t>
  </si>
  <si>
    <t>2520š0513</t>
  </si>
  <si>
    <t>25200513</t>
  </si>
  <si>
    <t>Činnosť člena rozhodcovského zboru počas NL ml. kadetky 12-1.4.2025 Bratislava a NL st. žiaci 12-13.4.2025 Bratislava</t>
  </si>
  <si>
    <t>2520š0514</t>
  </si>
  <si>
    <t>25200514</t>
  </si>
  <si>
    <t>2520š0515</t>
  </si>
  <si>
    <t>25200515</t>
  </si>
  <si>
    <t>2520š0516</t>
  </si>
  <si>
    <t>25200516</t>
  </si>
  <si>
    <t>Organizácia podujatia
názov podujatia: I. NL ml.kadetky                    Miesto konania: Piešťany, Slovensko                                          termín podujatia:  24.05.-25.05.2025
počet aktívnych účastníkov:47 športovcov a   2 členovia rozhodcovského zboru, 
počet odpracovaných hodín spolu: 30</t>
  </si>
  <si>
    <t>25FA40418</t>
  </si>
  <si>
    <t>FA 2550529</t>
  </si>
  <si>
    <t>ubytovanie pre 1 osobu- rozhodca počas NL ml. kadetky 5.t. 24-25.5.2025 Piešťany</t>
  </si>
  <si>
    <t>Organizácia podujatia
názov podujatia: I. NL ml.kadetky                    Miesto konania: Piešťany, Slovensko                                          termín podujatia:  23.05.-24.05.2025
počet aktívnych účastníkov: 47 športovcov a   2 členovia rozhodcovského zboru, 
počet odpracovaných hodín spolu: 30</t>
  </si>
  <si>
    <t>2520š0903</t>
  </si>
  <si>
    <t>25200903</t>
  </si>
  <si>
    <t>Činnosť člena rozhodcovského zboru počas NL ml. kadetky 5.t. 23-24.5.2025 Piešťany</t>
  </si>
  <si>
    <t>2520š0904</t>
  </si>
  <si>
    <t>25200904</t>
  </si>
  <si>
    <t>Bačo Tomáš</t>
  </si>
  <si>
    <t>Činnosť člena rozhodcovského zboru počas NL ml. kadetky 5.t. 23-24.5.2025 Piešťany-doplatok</t>
  </si>
  <si>
    <t xml:space="preserve">Organizácia podujatia
názov podujatia: NL juniori                       Miesto konania: Nováky, Slovensko                                          termín podujatia: 11.04.-13.04.2025 
počet aktívnych účastníkov:72 športovcov a  5 členov rozhodcovského zboru, 
počet odpracovaných hodín spolu: 75 </t>
  </si>
  <si>
    <t>25FA40277</t>
  </si>
  <si>
    <t>20250103</t>
  </si>
  <si>
    <t>ubytovanie pre 3 osoby-rozhodcovia počas NL juniori 11-13.4.2025 Nováky</t>
  </si>
  <si>
    <t>2520š0517</t>
  </si>
  <si>
    <t>25200517</t>
  </si>
  <si>
    <t>Činnosť člena rozhodcovského zboru počas NL juniori 11-13.4.2025 Nováky</t>
  </si>
  <si>
    <t>2520š0518</t>
  </si>
  <si>
    <t>25200518</t>
  </si>
  <si>
    <t>2520š0519</t>
  </si>
  <si>
    <t>25200519</t>
  </si>
  <si>
    <t>2520š0520</t>
  </si>
  <si>
    <t>25200520</t>
  </si>
  <si>
    <t>2520š0521</t>
  </si>
  <si>
    <t>25200521</t>
  </si>
  <si>
    <t xml:space="preserve">Organizácia podujatia
názov podujatia: NL juniori                       Miesto konania: Nováky, Slovensko                                          termín podujatia: 02.04.2025
počet aktívnych účastníkov: 26 športovcov a   2 členovia rozhodcovského zboru, 
počet odpracovaných hodín spolu: 5 </t>
  </si>
  <si>
    <t>2520š0569</t>
  </si>
  <si>
    <t>25200569</t>
  </si>
  <si>
    <t>Činnosť člena rozhodcovského zboru počas NL juniori 2.4.2025 Nováky</t>
  </si>
  <si>
    <t>2520š0570</t>
  </si>
  <si>
    <t>25200570</t>
  </si>
  <si>
    <t xml:space="preserve">Organizácia podujatia
názov podujatia: NL juniori                       Miesto konania: Košice, Slovensko                                          termín podujatia: 08.05.-09.05.2025
počet aktívnych účastníkov:41 športovcov a   2 členovia rozhodcovského zboru, 
počet odpracovaných hodín spolu: 10 </t>
  </si>
  <si>
    <t>2520š0624</t>
  </si>
  <si>
    <t>25200624</t>
  </si>
  <si>
    <t>Činnosť člena rozhodcovského zboru počas NL juniori 8-9.5.2025 Košice</t>
  </si>
  <si>
    <t>2520š0625</t>
  </si>
  <si>
    <t>25200625</t>
  </si>
  <si>
    <t xml:space="preserve">Organizácia podujatia
názov podujatia: NL juniori  3.kolo                     Miesto konania: Vrútky, Slovensko                                          termín podujatia:  13.06.-15.06.2025
počet aktívnych účastníkov: 71 športovcov a   5 členov rozhodcovského zboru, 
počet odpracovaných hodín spolu: 75 </t>
  </si>
  <si>
    <t>25FA40492</t>
  </si>
  <si>
    <t>952025</t>
  </si>
  <si>
    <t>ubytovanie pre 4 osoby-rozhodcovia počas NL juniori 3.t. 13-15.6.2025 Vrútky</t>
  </si>
  <si>
    <t>2520š1057</t>
  </si>
  <si>
    <t>25201057</t>
  </si>
  <si>
    <t>činnosť člena rozhodcovského zboru počas NL juniori 12-15.6.2025 Vrútky</t>
  </si>
  <si>
    <t>2520š1058</t>
  </si>
  <si>
    <t>25201058</t>
  </si>
  <si>
    <t>2520š1059</t>
  </si>
  <si>
    <t>25201059</t>
  </si>
  <si>
    <t>2520š1060</t>
  </si>
  <si>
    <t>25201060</t>
  </si>
  <si>
    <t>2520š1061</t>
  </si>
  <si>
    <t>25201061</t>
  </si>
  <si>
    <t xml:space="preserve">Organizácia podujatia
názov podujatia: MSR st.žiakov                   Miesto konania: Žilina, Slovensko                                          termín podujatia: 20.06.-22.06.2025 
počet aktívnych účastníkov:382 športovcov a   36 členov rozhodcovského zboru, 
počet odpracovaných hodín spolu: 724  </t>
  </si>
  <si>
    <t>2520š1019</t>
  </si>
  <si>
    <t>25201019</t>
  </si>
  <si>
    <t>činnosť člena rozhodcovského zboru počas Majstrovstvá SR st. žiakov 20-22.6.2025 Žilina</t>
  </si>
  <si>
    <t>Drábiková Kristína</t>
  </si>
  <si>
    <t>2520š1020</t>
  </si>
  <si>
    <t>25201020</t>
  </si>
  <si>
    <t>Ftáčik Samuel</t>
  </si>
  <si>
    <t>2520š1021</t>
  </si>
  <si>
    <t>25201021</t>
  </si>
  <si>
    <t>Hrabovský Denis</t>
  </si>
  <si>
    <t>2520š1022</t>
  </si>
  <si>
    <t>25201022</t>
  </si>
  <si>
    <t>Hrabovský Alexander</t>
  </si>
  <si>
    <t>2520š1023</t>
  </si>
  <si>
    <t>25201023</t>
  </si>
  <si>
    <t>Skopal Juraj</t>
  </si>
  <si>
    <t>2520š1024</t>
  </si>
  <si>
    <t>25201024</t>
  </si>
  <si>
    <t>2520š1025</t>
  </si>
  <si>
    <t>25201025</t>
  </si>
  <si>
    <t>2520š1026</t>
  </si>
  <si>
    <t>25201026</t>
  </si>
  <si>
    <t>2520š1027</t>
  </si>
  <si>
    <t>25201027</t>
  </si>
  <si>
    <t>2520š1028</t>
  </si>
  <si>
    <t>25201028</t>
  </si>
  <si>
    <t>2520š1029</t>
  </si>
  <si>
    <t>25201029</t>
  </si>
  <si>
    <t>2520š1030</t>
  </si>
  <si>
    <t>25201030</t>
  </si>
  <si>
    <t>Moskáľová Margaréta</t>
  </si>
  <si>
    <t>2520š1031</t>
  </si>
  <si>
    <t>25201031</t>
  </si>
  <si>
    <t>2520š1032</t>
  </si>
  <si>
    <t>25201032</t>
  </si>
  <si>
    <t>2520š1033</t>
  </si>
  <si>
    <t>25201033</t>
  </si>
  <si>
    <t>2520š1034</t>
  </si>
  <si>
    <t>25201034</t>
  </si>
  <si>
    <t>2520š1035</t>
  </si>
  <si>
    <t>25201035</t>
  </si>
  <si>
    <t>Kašparová Ema</t>
  </si>
  <si>
    <t>2520š1036</t>
  </si>
  <si>
    <t>25201036</t>
  </si>
  <si>
    <t>2520š1037</t>
  </si>
  <si>
    <t>25201037</t>
  </si>
  <si>
    <t>2520š1038</t>
  </si>
  <si>
    <t>25201038</t>
  </si>
  <si>
    <t>Benka Martin</t>
  </si>
  <si>
    <t>2520š1039</t>
  </si>
  <si>
    <t>25201039</t>
  </si>
  <si>
    <t>Jurigová Katarína</t>
  </si>
  <si>
    <t>2520š1040</t>
  </si>
  <si>
    <t>25201040</t>
  </si>
  <si>
    <t>2520š1041</t>
  </si>
  <si>
    <t>25201041</t>
  </si>
  <si>
    <t>2520š1042</t>
  </si>
  <si>
    <t>25201042</t>
  </si>
  <si>
    <t>2520š1043</t>
  </si>
  <si>
    <t>25201043</t>
  </si>
  <si>
    <t>2520š1044</t>
  </si>
  <si>
    <t>25201044</t>
  </si>
  <si>
    <t>2520š1045</t>
  </si>
  <si>
    <t>25201045</t>
  </si>
  <si>
    <t>2520š1046</t>
  </si>
  <si>
    <t>25201046</t>
  </si>
  <si>
    <t>2520š1047</t>
  </si>
  <si>
    <t>25201047</t>
  </si>
  <si>
    <t xml:space="preserve">Gális Július </t>
  </si>
  <si>
    <t>2520š1048</t>
  </si>
  <si>
    <t>25201048</t>
  </si>
  <si>
    <t>2520š1049</t>
  </si>
  <si>
    <t>25201049</t>
  </si>
  <si>
    <t xml:space="preserve">Kristinová Edita </t>
  </si>
  <si>
    <t>2520š1050</t>
  </si>
  <si>
    <t>25201050</t>
  </si>
  <si>
    <t>2520š1051</t>
  </si>
  <si>
    <t>25201051</t>
  </si>
  <si>
    <t>2520š1052</t>
  </si>
  <si>
    <t>25201052</t>
  </si>
  <si>
    <t>Hrabovský Marián</t>
  </si>
  <si>
    <t>2520š1053</t>
  </si>
  <si>
    <t>25201053</t>
  </si>
  <si>
    <t>Valko Milan</t>
  </si>
  <si>
    <t>2520š1054</t>
  </si>
  <si>
    <t>25201054</t>
  </si>
  <si>
    <t>25FA40538</t>
  </si>
  <si>
    <t xml:space="preserve">Ubytovanie rozhod.zboru 16 osôb počas podujatia 20.-22.6.2025 Žilna </t>
  </si>
  <si>
    <t>51823501</t>
  </si>
  <si>
    <t>Plavecký klub Tenax Žilina, o.z.</t>
  </si>
  <si>
    <t>25FA40543</t>
  </si>
  <si>
    <t>25102151</t>
  </si>
  <si>
    <t>prenájom plaveckých dráh počas Majstrovstvá SR st. žiakov 20-22.6.2025 Žilina</t>
  </si>
  <si>
    <t>25FA40584</t>
  </si>
  <si>
    <t>20250088</t>
  </si>
  <si>
    <t>Finančný príspevok na usporiadanie-prípravu podujatia  Majstrovstvá SR st. žiakov 20-22.6.2025 Žilina , na základe zmluvy č. 15/2025</t>
  </si>
  <si>
    <t>25FA40585</t>
  </si>
  <si>
    <t>Finančný príspevok na usporiadanie-prípravu podujatia  Majstrovstvá SR ml. žiakov 6-8.6.2025 Štúrovo, na základe zmluvy č. 14/2025;</t>
  </si>
  <si>
    <t>Finančný príspevok na usporiadanie-prípravu podujatia  Majstrovstvá SR ml. žiakov 6-8.6.2025 Štúrovo, na základe zmluvy č. 14/2025, refundácia nákladov na občerstvenie čiastočne - konečný dodávateľ: Lidl SR s.r.o.</t>
  </si>
  <si>
    <t>25FA40638</t>
  </si>
  <si>
    <t xml:space="preserve">Finančný príspevok na usporiadanie-prípravu podujatia  Majstrovstvá SR st. žiakov 20-22.6.2025 Žilina , na základe zmluvy č. 15/2025-refundácia-technický materiál pre rozhodcov - konečný dodávateľ: Daffer spol.s.r.o. </t>
  </si>
  <si>
    <t>Finančný príspevok na usporiadanie-prípravu podujatia  Majstrovstvá SR st. žiakov 20-22.6.2025 Žilina , na základe zmluvy č. 15/2025-refundácia- občerstvenie rozhodcov čiastočne - konečný dodávateľ: Lidl SR s.r.o.</t>
  </si>
  <si>
    <t>Finančný príspevok na usporiadanie-prípravu podujatia  Majstrovstvá SR st. žiakov 20-22.6.2025 Žilina , na základe zmluvy č. 15/2025-refundácia- občerstvenie rozhodcov - konečný dodávateľ: AREA Company s.r.o.</t>
  </si>
  <si>
    <t xml:space="preserve">Organizácia podujatia
názov podujatia: MSR v DP v bazéne - I.kolo SP v DP                                                         Miesto konania: Šamorín, Slovensko                                          termín podujatia: 16.03.2025                    
počet aktívnych účastníkov: 133 športovcov a  18 členov rozhodcovského zboru, 
počet odpracovaných hodín spolu: 144 </t>
  </si>
  <si>
    <t>25FA40184</t>
  </si>
  <si>
    <t>Technicko-organizačné zabezpečenie podujatia MSR v DP v bazéne 1.kolo SP v DP 16.3.2025 Šamorín</t>
  </si>
  <si>
    <t>53735561</t>
  </si>
  <si>
    <t>Nadamoo s. r. o.</t>
  </si>
  <si>
    <t>25FA40180</t>
  </si>
  <si>
    <t>2025006</t>
  </si>
  <si>
    <t>zdravotná služba počas podujatia MSR v DP v bazéne 1.kolo SP v DP 16.3.2025 Šamorín</t>
  </si>
  <si>
    <t>42294975</t>
  </si>
  <si>
    <t>Dobrovoľníci Senica</t>
  </si>
  <si>
    <t>2520š0256</t>
  </si>
  <si>
    <t>1538</t>
  </si>
  <si>
    <t>občerrstvenie pre účastníkov podujatia MSR v DP v bazéne 1.kolo SP v DP 16.3.2025 Šamorín</t>
  </si>
  <si>
    <t>BILLA s.r.o.</t>
  </si>
  <si>
    <t>2520š0289</t>
  </si>
  <si>
    <t>25200289</t>
  </si>
  <si>
    <t>Činnosť člena rozhodcovského zboru počas MSR v DP v bazéne 1.kolo SP v DP 16.3.2025 Šamorín</t>
  </si>
  <si>
    <t>Hekšová Dominika</t>
  </si>
  <si>
    <t>2520š0290</t>
  </si>
  <si>
    <t>25200290</t>
  </si>
  <si>
    <t>2520š0291</t>
  </si>
  <si>
    <t>25200291</t>
  </si>
  <si>
    <t>Fekete Nina</t>
  </si>
  <si>
    <t>2520š0292</t>
  </si>
  <si>
    <t>25200292</t>
  </si>
  <si>
    <t>2520š0293</t>
  </si>
  <si>
    <t>25200293</t>
  </si>
  <si>
    <t>2520š0294</t>
  </si>
  <si>
    <t>25200294</t>
  </si>
  <si>
    <t>Jánsky Jakub</t>
  </si>
  <si>
    <t>2520š0295</t>
  </si>
  <si>
    <t>25200295</t>
  </si>
  <si>
    <t>2520š0296</t>
  </si>
  <si>
    <t>25200296</t>
  </si>
  <si>
    <t>2520š0297</t>
  </si>
  <si>
    <t>25200297</t>
  </si>
  <si>
    <t>2520š0298</t>
  </si>
  <si>
    <t>25200298</t>
  </si>
  <si>
    <t>2520š0299</t>
  </si>
  <si>
    <t>25200299</t>
  </si>
  <si>
    <t>Pápaiová Nina</t>
  </si>
  <si>
    <t>2520š0300</t>
  </si>
  <si>
    <t>25200300</t>
  </si>
  <si>
    <t>2520š0301</t>
  </si>
  <si>
    <t>25200301</t>
  </si>
  <si>
    <t>2520š0302</t>
  </si>
  <si>
    <t>25200302</t>
  </si>
  <si>
    <t>2520š0303</t>
  </si>
  <si>
    <t>25200303</t>
  </si>
  <si>
    <t>2520š0304</t>
  </si>
  <si>
    <t>25200304</t>
  </si>
  <si>
    <t>2520š0305</t>
  </si>
  <si>
    <t>25200305</t>
  </si>
  <si>
    <t>Szabóová Zuzana</t>
  </si>
  <si>
    <t>2520š0306</t>
  </si>
  <si>
    <t>25200306</t>
  </si>
  <si>
    <t xml:space="preserve">Organizácia podujatia
názov podujatia: MSR ml.žiakov                         Miesto konania: Štúrovo, Slovensko                                          termín podujatia: 06.06.-08.06.2025                    
počet aktívnych účastníkov:382 športovcov a 35 členov rozhodcovského zboru, 
počet odpracovaných hodín spolu: 719  </t>
  </si>
  <si>
    <t>25š012</t>
  </si>
  <si>
    <t>ZF00000002</t>
  </si>
  <si>
    <t>záloha na prenájom bazéna počas M SR mladších žiakov 6-8.6.2025 Štúrovo</t>
  </si>
  <si>
    <t>25FA40178</t>
  </si>
  <si>
    <t>2544200115</t>
  </si>
  <si>
    <t>vyúčtovanie zálohy 25š012 na prenájom bazéna počas M SR mladších žiakov 6-8.6.2025 Štúrovo  /spolu: 2214,-eur/</t>
  </si>
  <si>
    <t>2520š0934</t>
  </si>
  <si>
    <t>25200934</t>
  </si>
  <si>
    <t>činnosť člena rozhodcovského zboru počas Majstrovstvá SR ml. žiakov 6-8.6.2025 Štúrovo</t>
  </si>
  <si>
    <t>2520š0935</t>
  </si>
  <si>
    <t>23200935</t>
  </si>
  <si>
    <t>2520š0936</t>
  </si>
  <si>
    <t>25200936</t>
  </si>
  <si>
    <t>2520š0937</t>
  </si>
  <si>
    <t>25200937</t>
  </si>
  <si>
    <t>2520š0938</t>
  </si>
  <si>
    <t>25200938</t>
  </si>
  <si>
    <t>2520š0939</t>
  </si>
  <si>
    <t>25200939</t>
  </si>
  <si>
    <t>2520š0940</t>
  </si>
  <si>
    <t>25200940</t>
  </si>
  <si>
    <t>Štrba Peter</t>
  </si>
  <si>
    <t>2520š0941</t>
  </si>
  <si>
    <t>25200941</t>
  </si>
  <si>
    <t>2520š0942</t>
  </si>
  <si>
    <t>25200942</t>
  </si>
  <si>
    <t>2520š0943</t>
  </si>
  <si>
    <t>25200943</t>
  </si>
  <si>
    <t>2520š0944</t>
  </si>
  <si>
    <t>25200944</t>
  </si>
  <si>
    <t>2520š0945</t>
  </si>
  <si>
    <t>25200945</t>
  </si>
  <si>
    <t>Cséry Patrik</t>
  </si>
  <si>
    <t>2520š0946</t>
  </si>
  <si>
    <t>25200946</t>
  </si>
  <si>
    <t>2520š0947</t>
  </si>
  <si>
    <t>25200947</t>
  </si>
  <si>
    <t>Cséry Martin</t>
  </si>
  <si>
    <t>2520š0948</t>
  </si>
  <si>
    <t>25200948</t>
  </si>
  <si>
    <t>2520š0949</t>
  </si>
  <si>
    <t>25200949</t>
  </si>
  <si>
    <t>2520š0950</t>
  </si>
  <si>
    <t>25200950</t>
  </si>
  <si>
    <t>2520š0951</t>
  </si>
  <si>
    <t>25200951</t>
  </si>
  <si>
    <t>2520š0952</t>
  </si>
  <si>
    <t>25200952</t>
  </si>
  <si>
    <t>2520š0953</t>
  </si>
  <si>
    <t>25200953</t>
  </si>
  <si>
    <t>Kuceková Regína</t>
  </si>
  <si>
    <t>2520š0954</t>
  </si>
  <si>
    <t>25200954</t>
  </si>
  <si>
    <t>Kopáčová Natália</t>
  </si>
  <si>
    <t>2520š0955</t>
  </si>
  <si>
    <t>25200955</t>
  </si>
  <si>
    <t>2520š0956</t>
  </si>
  <si>
    <t>25200956</t>
  </si>
  <si>
    <t>2520š0957</t>
  </si>
  <si>
    <t>25200957</t>
  </si>
  <si>
    <t>2520š0958</t>
  </si>
  <si>
    <t>25200958</t>
  </si>
  <si>
    <t>2520š0959</t>
  </si>
  <si>
    <t>25200959</t>
  </si>
  <si>
    <t>2520š0960</t>
  </si>
  <si>
    <t>25200960</t>
  </si>
  <si>
    <t>2520š0961</t>
  </si>
  <si>
    <t>25200961</t>
  </si>
  <si>
    <t>Kellner Libor</t>
  </si>
  <si>
    <t>2520š0962</t>
  </si>
  <si>
    <t>25200962</t>
  </si>
  <si>
    <t>Valko Adam</t>
  </si>
  <si>
    <t>2520š0963</t>
  </si>
  <si>
    <t>25200963</t>
  </si>
  <si>
    <t>Pileková Helena</t>
  </si>
  <si>
    <t>2520š0964</t>
  </si>
  <si>
    <t>25200964</t>
  </si>
  <si>
    <t>2520š0965</t>
  </si>
  <si>
    <t>25200965</t>
  </si>
  <si>
    <t>Urbanský Ján</t>
  </si>
  <si>
    <t>2520š0966</t>
  </si>
  <si>
    <t>25200966</t>
  </si>
  <si>
    <t>Bálintová Daria</t>
  </si>
  <si>
    <t>2520š0967</t>
  </si>
  <si>
    <t>25200967</t>
  </si>
  <si>
    <t>2520š0968</t>
  </si>
  <si>
    <t>25200968</t>
  </si>
  <si>
    <t>Vevurková Klára</t>
  </si>
  <si>
    <t>2520š0969</t>
  </si>
  <si>
    <t>25200969</t>
  </si>
  <si>
    <t>25FA40426</t>
  </si>
  <si>
    <t>0852025</t>
  </si>
  <si>
    <t>ubytovanie rozhodcovského zboru počas Majstrovstvá SR ml. žiakov 6-8.6.2025 Štúrovo</t>
  </si>
  <si>
    <t>36762113</t>
  </si>
  <si>
    <t>EL PASO, s.r.o. - Elite</t>
  </si>
  <si>
    <t>25FA40478</t>
  </si>
  <si>
    <t>zdravotná služba počas podujatia Majstrovstvá SR ml. žiakov 6-8.6.2025 Štúrovo</t>
  </si>
  <si>
    <t xml:space="preserve">Pracovná cesta
názov podujatia: ARTISTIC SWIMMING WORLD CUP 2025                                                 Miesto konania: Somabay, Egypt                            termín podujatia:  11.04.-14.04.2025                                    Spôsob prepravy:                                     Počet všetkých osôb na pracovnej ceste: 11                                                          z toho:
- športovci: 9 
- realizačný tím: 2                                                                     </t>
  </si>
  <si>
    <t>25š016</t>
  </si>
  <si>
    <t>19032025</t>
  </si>
  <si>
    <t>záloha na ubytovanie pre 11 osôb-9 športovcov+2 real.tím počas podujatia ARTISTIC SWIMMING WORLD CUP 2025 Somabay 11.-14.4.2025, Egypt</t>
  </si>
  <si>
    <t>Mindset Sport Management &amp; Development</t>
  </si>
  <si>
    <t>25FA40293</t>
  </si>
  <si>
    <t>00023/25</t>
  </si>
  <si>
    <t>vyúčtovanie zálohy 25š016 na ubytovanie pre 11 osôb-9 športovcov+2 real.tím počas podujatia ARTISTIC SWIMMING WORLD CUP 2025 Somabay 11.14.4.2025, Egypt /10680,-eur/</t>
  </si>
  <si>
    <t>25š020</t>
  </si>
  <si>
    <t>25032025</t>
  </si>
  <si>
    <t>záloha na ubytovanie pre 1 osobu-rozhodca počas podujatia ARTISTIC SWIMMING WORLD CUP 2025 Somabay 11.14.4.2025, Egypt</t>
  </si>
  <si>
    <t>25FA40291</t>
  </si>
  <si>
    <t>00031/25</t>
  </si>
  <si>
    <t>vyúčtovanie zálohy 25š020 na ubytovanie pre 1 osobu-rozhodca počas podujatia ARTISTIC SWIMMING WORLD CUP 2025 Somabay 11.14.4.2025, Egypt /1080,-eur/</t>
  </si>
  <si>
    <t>Poplatok za odoslanú platbu k zál.faktúre č. 25š020</t>
  </si>
  <si>
    <t>25FA40189</t>
  </si>
  <si>
    <t>42500056</t>
  </si>
  <si>
    <t>letenky pre 12 osôb-9 športovcov +2 real.tím +1 rozhodca na podujatie ARTISTIC SWIMMING WORLD CUP 2025 Somabay 11.14.4.2025, Egypt</t>
  </si>
  <si>
    <t>35761342</t>
  </si>
  <si>
    <t>SKY 4 U, s.r.o.</t>
  </si>
  <si>
    <t>záloha (z 8.4.2025 Horská 1700)  na ARTISTIC SWIMMING WORLD CUP 2025 Somabay 11-14.4.2025, Egypt</t>
  </si>
  <si>
    <t>Horská Romana</t>
  </si>
  <si>
    <t>2520š0385</t>
  </si>
  <si>
    <t>25200385</t>
  </si>
  <si>
    <t>vyúčtovanie zálohy (z 8.4.2025 Horská 1700) -bankový polatok  za úhradu ZF 25š027 na predlžnie pobytu z dôvodu oneskoreného odletu z akcie ARTISTIC SWIMMING WORLD CUP 2025 Somabay 11-14.4.2025, Egypt /10,-eur/</t>
  </si>
  <si>
    <t>Tatra banka</t>
  </si>
  <si>
    <t>2520š0386</t>
  </si>
  <si>
    <t>35/1</t>
  </si>
  <si>
    <t>vyúčtovanie zálohy (z 8.4.2025 Horská 1700) -večera pre 11 osôb-9 športovcov+2 real.tím počas ARTISTIC SWIMMING WORLD CUP 2025 Somabay 11-14.4.2025, Egypt /308,26 eur/</t>
  </si>
  <si>
    <t>KOMOKO</t>
  </si>
  <si>
    <t>25FA40292</t>
  </si>
  <si>
    <t>vyúčtovanie zálohy 25š027 na ubytovanie pre 2 osoby- počas podujatia ARTISTIC SWIMMING WORLD CUP 2025 Somabay 11.14.4.2025, Egypt-predlženie z dôvodu oneskoreného odletu /480,-eur/</t>
  </si>
  <si>
    <t>vrátenie zostatku zálohy (z 8.4.2025 Horská 1700)  z akcie ARTISTIC SWIMMING WORLD CUP 2025 Somabay 11-14.4.2025, Egypt</t>
  </si>
  <si>
    <t>vrátenie zostatku zálohy (z 8.4.2025 za Horskú 1700) z akcie ARTISTIC SWIMMING WORLD CUP 2025 Somabay 11-14.4.2025, Egypt</t>
  </si>
  <si>
    <t>Thuringerová Monika</t>
  </si>
  <si>
    <t>2520š0387</t>
  </si>
  <si>
    <t>25200387</t>
  </si>
  <si>
    <t>víza pre 12 osôb -9 športovcov+3 realtím na ARTISTIC SWIMMING WORLD CUP 2025 Somabay 11-14.4.2025, Egypt</t>
  </si>
  <si>
    <t>Airport Egypt</t>
  </si>
  <si>
    <t>poplatok banke za výber</t>
  </si>
  <si>
    <t xml:space="preserve">cestovné poistenie 12 osôb- 9 športovci +3 real.tím počas ARTISTIC SWIMMING WORLD CUP 2025 Somabay 11-14.4.2025, Egypt, </t>
  </si>
  <si>
    <t xml:space="preserve">Pracovná cesta
názov podujatia: ME juniorov v SP                            Miesto konania: Atény, Grécko                          termín podujatia: 25.06.-29.06.2025                                    Spôsob prepravy: letecky                                    Počet všetkých osôb na pracovnej ceste: 12                                                         z toho:
- športovci: 10 
- realizačný tím: 2                                                                    </t>
  </si>
  <si>
    <t>25FA40284</t>
  </si>
  <si>
    <t>32503153</t>
  </si>
  <si>
    <t>letenky pre 1 osobu-real.tím na ME juniorov v SP 25.-29.6.2025 Atény /GRE</t>
  </si>
  <si>
    <t>25š043</t>
  </si>
  <si>
    <t>13/05/2025</t>
  </si>
  <si>
    <t>záloha na pobytové náklady pre 12 osôb -10 športovcov+2 real.tím počas ME Juniorov 25.-29.6.2025 Atény, Grécko</t>
  </si>
  <si>
    <t>HELLENIC AQUATICS FEDERATION</t>
  </si>
  <si>
    <t>25FA40348</t>
  </si>
  <si>
    <t>42500106</t>
  </si>
  <si>
    <t>letenky pre 12 osôb- 10 športovcov +2 real.tím na podujatie ME juniorov v SP 25.-29.6.2025 Atény /GRE</t>
  </si>
  <si>
    <t xml:space="preserve">Pracovná cesta
názov podujatia: MS ml.juniorov                             Miesto konania: Atény, Grécko                          termín podujatia: 24.08.-30.08.2025                                    Spôsob prepravy: letecky                                    Počet všetkých osôb na pracovnej ceste: 12                                                         z toho:
- športovci: 10 
- realizačný tím: 2                                                                    </t>
  </si>
  <si>
    <t>25FA40607</t>
  </si>
  <si>
    <t>32504554</t>
  </si>
  <si>
    <t>letenky pre 12 osôb- 10 športovcov +2 real.tím na podujatie MS mladších juniorov 24-30.8.2025 Atény/GRE</t>
  </si>
  <si>
    <t xml:space="preserve">Pracovná cesta
názov podujatia: Sústredenie                    Miesto konania: Kréta, Grécko                          termín podujatia: 05.05.-16.05.2025                                  Spôsob prepravy: letecky                                    Počet všetkých osôb na pracovnej ceste: 3                                                         z toho:
- športovci: 1 
- realizačný tím:  2                                                                   </t>
  </si>
  <si>
    <t>25FA40289</t>
  </si>
  <si>
    <t>250100018</t>
  </si>
  <si>
    <t>refundácia nákladov na ubytovanie vrátane stravy pre 3 osoby-1 športovec+2 real tím  počas sústredenia 5-16.5.2025 na Kréte v Grécku, čiastočne</t>
  </si>
  <si>
    <t>42272581</t>
  </si>
  <si>
    <t>Plavecký Klub Azeta, o. z.</t>
  </si>
  <si>
    <t xml:space="preserve">Pracovná cesta
názov podujatia: International Swimm Meet                              Miesto konania: Edinburg, Nemecko                          termín podujatia:  14.03.-17.03.2025                                    Spôsob prepravy:                                     Počet všetkých osôb na pracovnej ceste: 1                                                          z toho:
- športovci: 1 
- realizačný tím: 0                                                                     </t>
  </si>
  <si>
    <t>2520š0269</t>
  </si>
  <si>
    <t>0210161635</t>
  </si>
  <si>
    <t xml:space="preserve">refundácia nákladov na štartovné 1 športovec na súťaž Edinburg International Swim Meet 14-17.3.2025 </t>
  </si>
  <si>
    <t>SASA East District</t>
  </si>
  <si>
    <t xml:space="preserve">Pracovná cesta
názov podujatia: Prípravné sústredenie pred ME U23                                                        Miesto konania: Šamorín, Slovensko                       termín podujatia: 18.06.-23.06.2025                                    Spôsob prepravy:                                     Počet všetkých osôb na pracovnej ceste:16                                                          z toho:
- športovci: 12 
- realizačný tím: 4                                                                     </t>
  </si>
  <si>
    <t>25š022</t>
  </si>
  <si>
    <t>902025165</t>
  </si>
  <si>
    <t>záloha na ubytovanie vrátane stravy počas prípravného zrazu pred ME U23 18-23.6.2025 Šamorín</t>
  </si>
  <si>
    <t>46640134</t>
  </si>
  <si>
    <t>X-BIONIC SPHERE a.s.</t>
  </si>
  <si>
    <t>25FA40634</t>
  </si>
  <si>
    <t>5020252280</t>
  </si>
  <si>
    <t xml:space="preserve">vyúčtovanie zálohy 25š022 na ubytovanie vrátane stravy počas prípravného zrazu pred ME U23 18-23.6.2025 Šamorín, čiastočne /spolu: 5613,-eur/ </t>
  </si>
  <si>
    <t>VUB0072025</t>
  </si>
  <si>
    <t>vrátenie zostatku zálohovej faktúry č. 25š022 na ubytovanie vrátane stravy počas prípravného zrazu pred ME U23 18-23.6.2025 Šamorín</t>
  </si>
  <si>
    <t xml:space="preserve">Pracovná cesta
názov podujatia: Prípravné sústredenie pred MS                                                                Miesto konania: Bangkog, Thajsko                        termín podujatia: 17.07.-24.07.2025                                  Spôsob prepravy: letecky                                    Počet všetkých osôb na pracovnej ceste:  17                                                         z toho:
- športovci: 15 
- realizačný tím: 2                                                                     </t>
  </si>
  <si>
    <t>25š023</t>
  </si>
  <si>
    <t>M8-03/2025-0001</t>
  </si>
  <si>
    <t>záloha na pobytové náklady pre 17 osôb počas sústredenia pred MS 17-24.7.2025 Bangkog, Thaisko</t>
  </si>
  <si>
    <t>MAK8 Company Limited</t>
  </si>
  <si>
    <t>POPLATOK BANKE ZA ZAHRANIčNý PREVOD K ZáLOHOVEJ FAKTúRE č. 25š023</t>
  </si>
  <si>
    <t>vúb</t>
  </si>
  <si>
    <t>poplatok banke za odoslanú platbu k zálohovej faktúre č. 25š023</t>
  </si>
  <si>
    <t>25FA40428</t>
  </si>
  <si>
    <t>202505002</t>
  </si>
  <si>
    <t>prenájom bazéna -druhá časť počas Aklimatizačné sústredenie pred MS Singapur 17.-24.7.2025 Bangkog, Thaisko</t>
  </si>
  <si>
    <t>VERSO International School</t>
  </si>
  <si>
    <t>VUB0062025</t>
  </si>
  <si>
    <t>poplatok za odoslanú platbu k faktúre č. 25FA40428</t>
  </si>
  <si>
    <t xml:space="preserve">Pracovná cesta
názov podujatia: ME                                                             Miesto konania: Stari Grad, Chorvátsko                        termín podujatia: 27.05.-31.05.2025                                  Spôsob prepravy: letecky                                    Počet všetkých osôb na pracovnej ceste: 5                                                         z toho:
- športovci: 4 
- realizačný tím: 1                                                                    </t>
  </si>
  <si>
    <t>25š024</t>
  </si>
  <si>
    <t>18/1/1/2025</t>
  </si>
  <si>
    <t xml:space="preserve">záloha na ubytovanie pre 5 osôb -počas ME Stari Grad 27-31.5.2025 </t>
  </si>
  <si>
    <t>Destination Service Hvar doo</t>
  </si>
  <si>
    <t>záloha na ME Stari Grad/CRO v termíne 27.-31.5.2025</t>
  </si>
  <si>
    <t>25FA40518</t>
  </si>
  <si>
    <t>17984</t>
  </si>
  <si>
    <t>vyúčtovanie zálohy z 26.5.2025 (2000 Vachan)- dialničná známka Slovinsko na podujatie ME Stari Grad 27-31.5.2025 /spolu: 40,29 eur/</t>
  </si>
  <si>
    <t>E-Vignette Slovenia</t>
  </si>
  <si>
    <t>25FA40519</t>
  </si>
  <si>
    <t>400040974594</t>
  </si>
  <si>
    <t>vyúčtovanie zálohy z 26.5.2025 (2000 Vachan)- dialničná známka Rakúsko na podujatie ME Stari Grad 27-31.5.2025 /spolu: 12,40 eur/</t>
  </si>
  <si>
    <t>2520š0912</t>
  </si>
  <si>
    <t>4857,5611</t>
  </si>
  <si>
    <t>vyúčtovanie zálohy z 26.5.2025 (2000 Vachan)- dialničné poplatky v Chorvátsku na podujatie ME Stari Grad 27-31.5.2025 /spolu: 76,40 eur/</t>
  </si>
  <si>
    <t>Hrvatske autoceste d.o.o.</t>
  </si>
  <si>
    <t>2520š0913</t>
  </si>
  <si>
    <t>3375</t>
  </si>
  <si>
    <t>vyúčtovanie zálohy z 26.5.2025 (2000 Vachan)- dialničné poplatky v Chorvátsku na podujatie ME Stari Grad 27-31.5.2025 /spolu: 10,- eur/</t>
  </si>
  <si>
    <t>Autocesta Zagreb-Macelj d.o.o.</t>
  </si>
  <si>
    <t>2520š0914</t>
  </si>
  <si>
    <t>174408</t>
  </si>
  <si>
    <t>vyúčtovanie zálohy z 26.5.2025 (2000 Vachan)- dialničné poplatky v Rakúsku na podujatie ME Stari Grad 27-31.5.2025 /spolu: 8,80 eur/</t>
  </si>
  <si>
    <t>ASFINAG</t>
  </si>
  <si>
    <t>2520š0915</t>
  </si>
  <si>
    <t>1144,1145</t>
  </si>
  <si>
    <t>vyúčtovanie zálohy z 26.5.2025 (2000 Vachan)- trajekt v Chorvátsku na podujatie ME Stari Grad 27-31.5.2025 /spolu: 245,80 eur/</t>
  </si>
  <si>
    <t>Jadrolinija</t>
  </si>
  <si>
    <t>2520š0916</t>
  </si>
  <si>
    <t>S430</t>
  </si>
  <si>
    <t>vyúčtovanie zálohy z 26.5.2025 (2000 Vachan)- strava pre 5 osôb cestou späť z podujatia ME Stari Grad 27-31.5.2025 / spolu: 46,03 eur/</t>
  </si>
  <si>
    <t>INA INDUSTRIJA NAFTE d.d.</t>
  </si>
  <si>
    <t>vrátenie zostatku zálohy z 26.5.2025 /Vachan  2000,-eur/ na ME Stari Grad/CRO v termíne 27.-31.5.2025</t>
  </si>
  <si>
    <t>25š046</t>
  </si>
  <si>
    <t xml:space="preserve">druhá záloha na ubytovanie pre 5 osôb -počas ME Stari Grad 27-31.5.2025 </t>
  </si>
  <si>
    <t>25FA40504</t>
  </si>
  <si>
    <t>20250021</t>
  </si>
  <si>
    <t>cestovné náhrady na podujatí ME Stari Grad 27-31.5.2025</t>
  </si>
  <si>
    <t>25FA40509</t>
  </si>
  <si>
    <t>20250019</t>
  </si>
  <si>
    <t>trénerské služby počas  ME Stari Grad 27-31.5.2025</t>
  </si>
  <si>
    <t xml:space="preserve">Pracovná cesta
názov podujatia: ME muži                                                            Miesto konania: Istanbul, Turecko                         termín podujatia:  07.06.-11.06.2025                                Spôsob prepravy: letecky                                    Počet všetkých osôb na pracovnej ceste: 18                                                         z toho:
- športovci: 14 
- realizačný tím: 4                                                                    </t>
  </si>
  <si>
    <t>25š025</t>
  </si>
  <si>
    <t>23/05/2025</t>
  </si>
  <si>
    <t>Turkish Waterpolo Federation</t>
  </si>
  <si>
    <t>25FA40617</t>
  </si>
  <si>
    <t>30/06/2025</t>
  </si>
  <si>
    <t>poplatok banke za odoslaný prevod k faktúre č. 25FA40617</t>
  </si>
  <si>
    <t>poplatok za odoslanú platbu k zálohovej faktúre č. 25š025</t>
  </si>
  <si>
    <t>2520š0931</t>
  </si>
  <si>
    <t>744</t>
  </si>
  <si>
    <t>Cestovný lístok -odovzdanie dodávky spolu s výstrojou pre repre.družstvo mužov v Novákoch</t>
  </si>
  <si>
    <t>Železničná spoločnosť Slovensko a.s.</t>
  </si>
  <si>
    <t>25FA40497</t>
  </si>
  <si>
    <t>2025008</t>
  </si>
  <si>
    <t>prenájom vozidla KE102OR -preprava družstva VP 6 športovcov+2 real.tím na a z podujatia Kvalifikácia ME muži 8-11.6.2025 Istanbul, Turecko</t>
  </si>
  <si>
    <t>2520š0893</t>
  </si>
  <si>
    <t>9414, 9689</t>
  </si>
  <si>
    <t>parkovné prenajatého vozidla KE102OR a firemného vozidla BL976KD na letisku -preprava družstva VP muži na podujatie Kvalifikácia ME muži 8-11.6.2025 Istanbul, Turecko</t>
  </si>
  <si>
    <t>Budapest Airport Zrt.</t>
  </si>
  <si>
    <t>2520š0887</t>
  </si>
  <si>
    <t>104972</t>
  </si>
  <si>
    <t>nákup PHM do prenajatého vozidla KE102OR -preprava družstva VP muži na podujatie Kvalifikácia ME muži 8-11.6.2025 Istanbul, Turecko</t>
  </si>
  <si>
    <t>2520š0894</t>
  </si>
  <si>
    <t>12</t>
  </si>
  <si>
    <t>materiálne zabezpečenie -nohavice 2 ks pre trénerov na podujatie Kvalifikácia ME muži 8-11.6.2025 Istanbul, Turecko</t>
  </si>
  <si>
    <t>NEW YORKER Slovakia, s.r.o.</t>
  </si>
  <si>
    <t>2520š0895</t>
  </si>
  <si>
    <t>materiálne zabezpečenie -topánky 2 ks pre trénerov na podujatie Kvalifikácia ME muži 8-11.6.2025 Istanbul, Turecko</t>
  </si>
  <si>
    <t>Sport Vision Slovakia s.r.o.</t>
  </si>
  <si>
    <t xml:space="preserve">Pracovná cesta
názov podujatia: EA junior                                                           Miesto konania: Atény, Grécko                       termín podujatia: 23.06.-29.06.2025                          Spôsob prepravy: letecky                                    Počet všetkých osôb na pracovnej ceste:  12                                                      z toho:
- športovci:  10
- realizačný tím: 2                                                                     </t>
  </si>
  <si>
    <t>záloha na podujatie EA junior Atény /GRE/ v termíne 23.-29.6.2025</t>
  </si>
  <si>
    <t>2520š0978</t>
  </si>
  <si>
    <t>24.juna 2025</t>
  </si>
  <si>
    <t>vyúčtovanie zálohy z 23.6.2025 (1000 Thuringerová)- preprava 12 osôb -10 športovcov+ 2 real.tím z bazéna na hotel počas ME juniorov v SP 23.-29.6.2025 Atény /GRE  /15,65 eur/</t>
  </si>
  <si>
    <t>UBER AMSTERDAM</t>
  </si>
  <si>
    <t>2520š0979</t>
  </si>
  <si>
    <t>39472, 35638716</t>
  </si>
  <si>
    <t>vyúčtovanie zálohy z 23.6.2025 (1000 Thuringerová)- obed pre 12 osôb -10 športovcov+ 2 real.tím počas ME juniorov v SP 23.-29.6.2025 Atény /GRE  /56,89 eur/</t>
  </si>
  <si>
    <t>Greece Wolt</t>
  </si>
  <si>
    <t>2520š0980</t>
  </si>
  <si>
    <t>353377, 353426</t>
  </si>
  <si>
    <t>vyúčtovanie zálohy z 23.6.2025 (1000 Thuringerová)- večera pre 12 osôb -10 športovcov+ 2 real.tím počas ME juniorov v SP 23.-29.6.2025 Atény /GRE  /84,80 eur/</t>
  </si>
  <si>
    <t>SSP HELLAS THE BEER HO</t>
  </si>
  <si>
    <t>vrátenie zostatku zálohy z 23.6.2025 na podujatie EA junior Atény /GRE/ v termíne 23.-29.6.2025</t>
  </si>
  <si>
    <t xml:space="preserve">Pracovná cesta
názov podujatia: MS                                                             Miesto konania: Singapur, Thajsko                         termín podujatia: 14.07.-04.08.2025                            Spôsob prepravy: letecky                                    Počet všetkých osôb na pracovnej ceste: 25                                                       z toho:
- športovci:  
- realizačný tím:                                                                     </t>
  </si>
  <si>
    <t>25FA40507</t>
  </si>
  <si>
    <t>OC-00374-AC_WC00559</t>
  </si>
  <si>
    <t>pobytové náklady pre 25 osôb počas MS Singapur 14.7.-4.8.2025</t>
  </si>
  <si>
    <t>World Aquatics Championships Singapore Pte. Ltd.</t>
  </si>
  <si>
    <t>poplatok banke za odoslanú platbu k faktúre č. 25FA40507</t>
  </si>
  <si>
    <t>25FA40539</t>
  </si>
  <si>
    <t>10253831</t>
  </si>
  <si>
    <t>Letenky pre 14 osôb- 9 športovcov + 5 real.tím na MS Singapur 14.7.-4.8.2025</t>
  </si>
  <si>
    <t>25FA40551</t>
  </si>
  <si>
    <t>10254145</t>
  </si>
  <si>
    <t>Letenka pre 1 osobu -športovca na podujatie MS Singapur 14.7.-4.8.2025</t>
  </si>
  <si>
    <t>25FA40622</t>
  </si>
  <si>
    <t>10254271</t>
  </si>
  <si>
    <t>Poplatok za batožinu/preprava masérskeho stola  na MS Singapur 14.7.-4.8.2025</t>
  </si>
  <si>
    <t xml:space="preserve">Pracovná cesta
názov podujatia: MS  juniorov                                                           Miesto konania: Otopeni, Rumunsko                        termín podujatia: 19.08.-24.08.2025                             Spôsob prepravy:                                     Počet všetkých osôb na pracovnej ceste: 11                                                       z toho:
- športovci: 7 
- realizačný tím: 4                                                                    </t>
  </si>
  <si>
    <t>25š053</t>
  </si>
  <si>
    <t>29250079</t>
  </si>
  <si>
    <t>Nevratný preddavok za letenky pre 16 osôb na MS juniorov Otopeni/ROM, 19-24.8.2025</t>
  </si>
  <si>
    <t>25FA40626</t>
  </si>
  <si>
    <t>10254356</t>
  </si>
  <si>
    <t>vyúčtovanie zálohy 25š053 za letenky pre 11 osôb -7 športovcov+4 real.tím na MS juniorov Otopeni/ROM, 19-24.8.2025 /spolu: 3620,98 eur/</t>
  </si>
  <si>
    <t xml:space="preserve">Pracovná cesta
názov podujatia: EA Artistic Swimming Championships                                                         Miesto konania:  Funchal, Portugalsko                        termín podujatia:  02.06.-06.06.2025                                Spôsob prepravy: letecky                                    Počet všetkých osôb na pracovnej ceste: 4                                                         z toho:
- športovci: 3 
- realizačný tím:1                                                                    </t>
  </si>
  <si>
    <t>25š026</t>
  </si>
  <si>
    <t>march202025</t>
  </si>
  <si>
    <t>záloha na pobytové náklady pre 4 osoby-3 športovkyne+1 ral.tím počas EA Artistic Swimming Championships 2.6.-6.6.2025 Funchal (POR)</t>
  </si>
  <si>
    <t>Federacao Portuguesa de Natacao</t>
  </si>
  <si>
    <t>poplatok za odoslanú platbu k zálohovej faktúre č. 25š026</t>
  </si>
  <si>
    <t>25FA40267</t>
  </si>
  <si>
    <t>42500077</t>
  </si>
  <si>
    <t>letenky pre 4 osoby-3 športovci+1 real.tím  SP na EA Artistic Swimming Championships 2.5.-6.6.2025 Funchal (POR)</t>
  </si>
  <si>
    <t>25FA40285</t>
  </si>
  <si>
    <t>32503152</t>
  </si>
  <si>
    <t>letenky pre 2 osoby-rozhodkyne na EA Artistic Swimming Championships 2.5.-6.6.2025 Funchal (POR)</t>
  </si>
  <si>
    <t>záloha na ME Funchal/POR v termíne 30.5.-6.6.2025</t>
  </si>
  <si>
    <t>Monika Thuringerová</t>
  </si>
  <si>
    <t>2520š0917</t>
  </si>
  <si>
    <t>2.juna 2025</t>
  </si>
  <si>
    <t>vyúčtovanie zálohy z 29.5.2025 (1500 Thuringerová)- preprava pre 6 osôb počas EA Artistic Swimming Championships 30.5.-6.6.2025 Funchal (POR) /spolu: 7,90 eur/</t>
  </si>
  <si>
    <t>UBER</t>
  </si>
  <si>
    <t>2520š0918</t>
  </si>
  <si>
    <t>5.juna 2025</t>
  </si>
  <si>
    <t>vyúčtovanie zálohy z 29.5.2025 (1500 Thuringerová)- preprava pre 6 osôb počas EA Artistic Swimming Championships 30.5.-6.6.2025 Funchal (POR) /spolu: 49,78 eur/</t>
  </si>
  <si>
    <t>BOLT</t>
  </si>
  <si>
    <t>2520š0919</t>
  </si>
  <si>
    <t>0409/00114</t>
  </si>
  <si>
    <t>vyúčtovanie zálohy z 29.5.2025 (1500 Thuringerová)- obed pre  osobu-tréner na letisku počas EA Artistic Swimming Championships 30.5.-6.6.2025 Funchal (POR) /spolu: 6,78 eur/</t>
  </si>
  <si>
    <t>HELLOPAY ZRT.</t>
  </si>
  <si>
    <t>2520š0920</t>
  </si>
  <si>
    <t>200116012</t>
  </si>
  <si>
    <t>vyúčtovanie zálohy z 29.5.2025 (1500 Thuringerová)- obed pre 3 osoby-športovkyne na letisku počas EA Artistic Swimming Championships 30.5.-6.6.2025 Funchal (POR) /spolu: 26,01 eur/</t>
  </si>
  <si>
    <t>LEROY BISTRO</t>
  </si>
  <si>
    <t>2520š0921</t>
  </si>
  <si>
    <t>567</t>
  </si>
  <si>
    <t>vyúčtovanie zálohy z 29.5.2025 (1500 Thuringerová)- večera pre 6 osôb-3 športovkyne +3 real.tím počas EA Artistic Swimming Championships 30.5.-6.6.2025 Funchal (POR) / spolu: 111,95 eur/</t>
  </si>
  <si>
    <t>ALFORNO MADEIRA</t>
  </si>
  <si>
    <t>2520š0922</t>
  </si>
  <si>
    <t>20/548563</t>
  </si>
  <si>
    <t>vyúčtovanie zálohy z 29.5.2025 (1500 Thuringerová)- večera pre 3 osoby- športovkyne na letisku počas EA Artistic Swimming Championships 30.5.-6.6.2025 Funchal (POR) /spolu: 30,10 eur/</t>
  </si>
  <si>
    <t>BUONDI -AEROPORTO</t>
  </si>
  <si>
    <t>2520š0923</t>
  </si>
  <si>
    <t>953/95697</t>
  </si>
  <si>
    <t>vyúčtovanie zálohy z 29.5.2025 (1500 Thuringerová)- večera pre 2 osoby- real.tím na letisku počas EA Artistic Swimming Championships 30.5.-6.6.2025 Funchal (POR) /spolu: 30,25 eur/</t>
  </si>
  <si>
    <t>BITES &amp; BEER</t>
  </si>
  <si>
    <t>vrátenie zostatku zálohy z 29.5.2025 /Thuringerová 1500,-eur/ na ME Funchal/POR v termíne 30.5.-6.6.2025</t>
  </si>
  <si>
    <t>cestovné poistenie počas  EA Artistic Swimming Championships 30.5.-6.6.2025 Funchal (POR)-6 osôb</t>
  </si>
  <si>
    <t>Hrubé mzdy vyplatené osobám (zamestnancom) vrátane odvodov zamestnávateľa
počet fyzických osôb: 5 TPP+2 dohody
obdobie 03/2025</t>
  </si>
  <si>
    <t>Hrubé mzdy vyplatené osobám (zamestnancom) vrátane odvodov zamestnávateľa
počet fyzických osôb: 3 TPP+2 dohody
obdobie: 03/2025</t>
  </si>
  <si>
    <t>5 osôb</t>
  </si>
  <si>
    <t>Hrubé mzdy vyplatené osobám (zamestnancom) vrátane odvodov zamestnávateľa
počet fyzických osôb: 4 TPP+ 30 dohôd
obdobie: 03/2025</t>
  </si>
  <si>
    <t>34 osôb</t>
  </si>
  <si>
    <t>25STR009</t>
  </si>
  <si>
    <t>Finančný príspevok na stravu pre zamestnancov na máj 2025</t>
  </si>
  <si>
    <t>25FA40212</t>
  </si>
  <si>
    <t>1251687</t>
  </si>
  <si>
    <t>Prenájom kopírovacieho zariadenia za obdobie 03/2025</t>
  </si>
  <si>
    <t>31377874</t>
  </si>
  <si>
    <t>COPY OFFICE, s.r.o.</t>
  </si>
  <si>
    <t>25FA40213</t>
  </si>
  <si>
    <t>1965047648</t>
  </si>
  <si>
    <t>nákup 1 ks mobilný telefón Samsung Galaxy S25+5G 512GB- prvá časť, druhá časť</t>
  </si>
  <si>
    <t>35697270</t>
  </si>
  <si>
    <t>Orange Slovensko, a.s.</t>
  </si>
  <si>
    <t>25FA40214</t>
  </si>
  <si>
    <t>2025030114</t>
  </si>
  <si>
    <t xml:space="preserve"> IT služby za mesiac 2025/03 v zmysle zmluvy o poskytovaní služieb z 28.02.2022 +monitorovací systém nad rámec zmluvy</t>
  </si>
  <si>
    <t>50732081</t>
  </si>
  <si>
    <t>IT POMOC s. r. o.</t>
  </si>
  <si>
    <t>25FA40216</t>
  </si>
  <si>
    <t>10250069</t>
  </si>
  <si>
    <t>Nájomné/kancelárie,sklady,garáž a parkovacie státia za 04/2025</t>
  </si>
  <si>
    <t>35892561</t>
  </si>
  <si>
    <t>Trust Pay services,s.r.o.</t>
  </si>
  <si>
    <t>25FA40230</t>
  </si>
  <si>
    <t>20250047</t>
  </si>
  <si>
    <t>výkon zodpovednej osoby 03/2025 v zmysle Zmluvy o poskytovaní služby v oblasti ochrany osobných údajov zo dňa 16.7.2023</t>
  </si>
  <si>
    <t>47706171</t>
  </si>
  <si>
    <t>LS Legal, s.r.o.</t>
  </si>
  <si>
    <t>25FA40231</t>
  </si>
  <si>
    <t>10250085</t>
  </si>
  <si>
    <t>Spotreba el.energie kanc.priestory, sklady za 2025/03</t>
  </si>
  <si>
    <t>25FA40234</t>
  </si>
  <si>
    <t>FV-24338/2025</t>
  </si>
  <si>
    <t>monitoring služobných vozidiel za 03/2025 (BT707DT, BL062GD, BL976KD, BL557MU,BT147AB)</t>
  </si>
  <si>
    <t>51183455</t>
  </si>
  <si>
    <t>Commander Services s.r.o.</t>
  </si>
  <si>
    <t>25FA40242</t>
  </si>
  <si>
    <t>70250090</t>
  </si>
  <si>
    <t>doručovateľský servis v zmysle mandátnej zmluvy za 2025/03</t>
  </si>
  <si>
    <t>35862289</t>
  </si>
  <si>
    <t>DOM ŠPORTU s.r.o.</t>
  </si>
  <si>
    <t>25FA40258</t>
  </si>
  <si>
    <t>1020250003</t>
  </si>
  <si>
    <t xml:space="preserve">Tvorba web.stránky za 2025/03 na základe rámcovej licenčnej zmluvy  </t>
  </si>
  <si>
    <t>47612428</t>
  </si>
  <si>
    <t>Sportnet Media SK, s.r.o.</t>
  </si>
  <si>
    <t>2520š0377</t>
  </si>
  <si>
    <t>282</t>
  </si>
  <si>
    <t>nákup kancelárskych potrieb- šanóny, euroobaly, ceruzky, ,2 ks myš Genius bezdrôtova</t>
  </si>
  <si>
    <t>831 03 Bratislava</t>
  </si>
  <si>
    <t>Regina-Ing.Pavol Regina</t>
  </si>
  <si>
    <t>2520š0318</t>
  </si>
  <si>
    <t>610/607959-3</t>
  </si>
  <si>
    <t xml:space="preserve">poistenie majetku- havarijné poistenie BT147AB  14.4.2025-23.4.2026 Toyota </t>
  </si>
  <si>
    <t>31383408</t>
  </si>
  <si>
    <t>Wüstenrot poisťovňa ,a.s.</t>
  </si>
  <si>
    <t>2520š0319</t>
  </si>
  <si>
    <t>610/607726-4</t>
  </si>
  <si>
    <t xml:space="preserve">poistenie majetku- zákonné poistenie BT147AB  14.4.2025-23.4.2026 Toyota </t>
  </si>
  <si>
    <t>2520š0327</t>
  </si>
  <si>
    <t>25200327</t>
  </si>
  <si>
    <t>poštovné služby- odoslanie vyúčtovania dotácie r.2024 na ministerstvo</t>
  </si>
  <si>
    <t>36631124</t>
  </si>
  <si>
    <t>25FA40263</t>
  </si>
  <si>
    <t>2025073</t>
  </si>
  <si>
    <t>štatutárny audit za rok 2024 -2.časť, overenie výročnej správy a vydanie správy audítora za rok 2024</t>
  </si>
  <si>
    <t>45382034</t>
  </si>
  <si>
    <t>AUDIT ALLIANCE, s.r.o.</t>
  </si>
  <si>
    <t>25FA40268</t>
  </si>
  <si>
    <t>2511320944</t>
  </si>
  <si>
    <t xml:space="preserve">Dialničná známka na rok 2025 SK  pre vozidlo BT147AB </t>
  </si>
  <si>
    <t>25FA40276</t>
  </si>
  <si>
    <t>2025040245</t>
  </si>
  <si>
    <t>Microsoft 365 Business Standard/licencie za 2025/03</t>
  </si>
  <si>
    <t>35770503</t>
  </si>
  <si>
    <t>abakis s. r. o.</t>
  </si>
  <si>
    <t>25FA40281</t>
  </si>
  <si>
    <t>FA-2503012</t>
  </si>
  <si>
    <t>služby verejného obstarávania za 03/2025</t>
  </si>
  <si>
    <t>52245489</t>
  </si>
  <si>
    <t>obstaráme, s.r.o.</t>
  </si>
  <si>
    <t>25FA40215</t>
  </si>
  <si>
    <t>20250304</t>
  </si>
  <si>
    <t>tanečná príprava reprezentačného družstva SP za mesiac 2025/03</t>
  </si>
  <si>
    <t>25FA40219</t>
  </si>
  <si>
    <t>administratívne služby asistenta vodného póla ženy za 2025/03</t>
  </si>
  <si>
    <t>25FA40223</t>
  </si>
  <si>
    <t>1120500210</t>
  </si>
  <si>
    <t>správa webu is.vodnepolo.com za mesiac 2025/03</t>
  </si>
  <si>
    <t>26340933</t>
  </si>
  <si>
    <t>eSports.cz, s.r.o.</t>
  </si>
  <si>
    <t>25DPH015</t>
  </si>
  <si>
    <t>DPH k faktúre č. 25FAč0223 - správa webu is.vodnepolo.com za mesiac 2025/03</t>
  </si>
  <si>
    <t>25FA40228</t>
  </si>
  <si>
    <t>2500194</t>
  </si>
  <si>
    <t>prenájom dráh pre družstvo SP-ranné tréningy za 03/2025</t>
  </si>
  <si>
    <t>25FA40229</t>
  </si>
  <si>
    <t>FA220250301</t>
  </si>
  <si>
    <t>trénerská činnosť SP za 2025/03</t>
  </si>
  <si>
    <t>25FA40232</t>
  </si>
  <si>
    <t>činnosť športového odborníka na základe Zmluvy o poskytnutí služieb manažmentu reprezentácie VP muži-administratíva za 2025/03</t>
  </si>
  <si>
    <t>25FA40237</t>
  </si>
  <si>
    <t>2025-133</t>
  </si>
  <si>
    <t>materiálne zabezpečenie súťaží v plávaní-štartovacia jednotka StartTime V- 2 ks, mikrofónna štartovacia jednotka pre StartTime V- 2 ks, lišty pre znak OBL2 -8 ks</t>
  </si>
  <si>
    <t>25377361</t>
  </si>
  <si>
    <t>ON LINE SYSTEM s. r. o.</t>
  </si>
  <si>
    <t>25DPH016</t>
  </si>
  <si>
    <t>DPH k faktúre č. 25FA40237 - materiálne zabezpečenie súťaží v plávaní-štartovacia jednotka StartTime V- 2 ks, mikrofónna štartovacia jednotka pre StartTime V- 2 ks, lišty pre znak OBL2 -8 ks</t>
  </si>
  <si>
    <t>25FA40240</t>
  </si>
  <si>
    <t>FA20250005</t>
  </si>
  <si>
    <t>Materiálne zabezpečenie súťaží- cieľové lístky  10000 ks na zápis rozhodcu v cieli</t>
  </si>
  <si>
    <t>54881960</t>
  </si>
  <si>
    <t>High point, s.r.o.</t>
  </si>
  <si>
    <t>25FA40259</t>
  </si>
  <si>
    <t>vedenie reprezentácie DP spojené s administratívou v zmysle Zmluvy č. 001/2025 za 2025/03</t>
  </si>
  <si>
    <t>25FA40270</t>
  </si>
  <si>
    <t>25/05/0053</t>
  </si>
  <si>
    <t>Materiálne zabezpečenie reprezentácie-športové oblečenie ARENA-plavky 9 ks, nohavice 3 ks</t>
  </si>
  <si>
    <t>48114154</t>
  </si>
  <si>
    <t>ARENA PRAHA, s.r.o.</t>
  </si>
  <si>
    <t>25DPH018</t>
  </si>
  <si>
    <t>DPH k faktúre č. 25FA40270 -  Materiálne zabezpečenie reprezentácie-športové oblečenie ARENA-plavky 9 ks, nohavice 3 ks</t>
  </si>
  <si>
    <t>2520š0320</t>
  </si>
  <si>
    <t>25200320</t>
  </si>
  <si>
    <t>odmena školitela za odbornú prednášku počas "Refresher pre rozhodcovský zbor SP"+vypracovanie a hodnotenie testu pre rozhodcov</t>
  </si>
  <si>
    <t>Shepard Lucia</t>
  </si>
  <si>
    <t>2520š0321</t>
  </si>
  <si>
    <t>25200321</t>
  </si>
  <si>
    <t>2520š0322</t>
  </si>
  <si>
    <t>25200322</t>
  </si>
  <si>
    <t>2520š0323</t>
  </si>
  <si>
    <t>25200323</t>
  </si>
  <si>
    <t>2520š0383</t>
  </si>
  <si>
    <t>283</t>
  </si>
  <si>
    <t>toner 1 ks do tlačiarne Brother na súťaže</t>
  </si>
  <si>
    <t>2520š0384</t>
  </si>
  <si>
    <t>458</t>
  </si>
  <si>
    <t>termo páska 20 ks do tlačiarne súťaže</t>
  </si>
  <si>
    <t>25š028</t>
  </si>
  <si>
    <t>2025040015</t>
  </si>
  <si>
    <t>záloha na notebook DELL Vostro 3530</t>
  </si>
  <si>
    <t>25FA40392</t>
  </si>
  <si>
    <t>2025040286</t>
  </si>
  <si>
    <t>vyúčtovanie zálohy 25š028- notebook DELL Vostro 3530</t>
  </si>
  <si>
    <t>25š029</t>
  </si>
  <si>
    <t>GI105559</t>
  </si>
  <si>
    <t>záloha na materiálne zabezpečenie VP-TURBO-plavky 165 ks, čiapky 150 ks, polokošele 140 ks, tričká 420 ks, kr.nohavice 140 ks, mikiny 130 ks, batohy 110 ks, šlapky 50 ks, uteráky 100 ks, magnetické tabule 6 ks, silik,čiapky 110 ks, vak 10ks</t>
  </si>
  <si>
    <t>CROTTON, S.A.  TURBO®</t>
  </si>
  <si>
    <t>25FA40614</t>
  </si>
  <si>
    <t>GF 02514020</t>
  </si>
  <si>
    <t>vyúčtovanie zálohy 25š029 na materiálne zabezpečenie VP-TURBO s potlačou: polokošele 80 ks, tričká 235 ks, kr.nohavice 85 ks, mikiny 86 ks, čiastočne  /9 317,60 eur/</t>
  </si>
  <si>
    <t>25DPH031</t>
  </si>
  <si>
    <t>DPH k faktúre č. 25FA40614 - materiálne zabezpečenie VP-TURBO s potlačou: polokošele 80 ks, tričká 235 ks, kr.nohavice 85 ks, mikiny 86 ks,</t>
  </si>
  <si>
    <t>25FA40615</t>
  </si>
  <si>
    <t>GF 02514256</t>
  </si>
  <si>
    <t>vyúčtovanie zálohy 25š029 na materiálne zabezpečenie VP-TURBO s potlačou: silikonove čiapky 110 ks, sada vodnopolovych čiapok 10 ks čiastočne  /880,-eur/</t>
  </si>
  <si>
    <t>25DPH032</t>
  </si>
  <si>
    <t xml:space="preserve">DPH k faktúre č. 25FA40615 - materiálne zabezpečenie VP-TURBO s potlačou: silikonove čiapky 110 ks, sada vodnopolovych čiapok 10 ks </t>
  </si>
  <si>
    <t>25FA40454</t>
  </si>
  <si>
    <t>GF02512047</t>
  </si>
  <si>
    <t>Vyúčtovanie zálohy č. 25š029 - Materiálne zabezpečenie vodné pólo - vodnopólové čiapky 150ks, čiastočne /1845,-.eur//</t>
  </si>
  <si>
    <t>TURBO WORK CROTTON S.A.</t>
  </si>
  <si>
    <t>25DPH025</t>
  </si>
  <si>
    <t>DPH k faktúre č. 25FA40454 - materiálne zabezpečenie vodné pólo - plavky, tričká, šľapky, magnetická tabuľa</t>
  </si>
  <si>
    <t>25FA40455</t>
  </si>
  <si>
    <t>GF02511952</t>
  </si>
  <si>
    <t>Vyúčtovanie  zálohy č. 25š029 - Materiálne zabezpečenie vodné pólo - plavky ženské-mužské, šľapky, batoh, uterák, vak na čiapky, magnetická tabuľa  čiastočne /7034,20 eur//</t>
  </si>
  <si>
    <t>25DPH026</t>
  </si>
  <si>
    <t>DPH k faktúre č. 25FA40455 - materiálne zabezpečenie vodné pólo - plavky ženské-mužské, šľapky, batoh, uterák, vak na čiapky, magnetická tabuľa</t>
  </si>
  <si>
    <t>poplatok za vedenie účtu za apríl</t>
  </si>
  <si>
    <t>25FA40286</t>
  </si>
  <si>
    <t>činnosť športového odborníka vodného póla -rozhodca -Zmluva RVP010/2025 počas Extralga playof 26.4. a 27.4.2025, Medzinárodný turnaj 17-19.4.2025 Nováky</t>
  </si>
  <si>
    <t>Hrubé mzdy vyplatené osobám (zamestnancom) vrátane odvodov zamestnávateľa
počet fyzických osôb: 5 TPP+2 dohody
obdobie 04/2025</t>
  </si>
  <si>
    <t>Hrubé mzdy vyplatené osobám (zamestnancom) vrátane odvodov zamestnávateľa
počet fyzických osôb: 3 TPP+6 dohod
obdobie: 04/2025</t>
  </si>
  <si>
    <t>9 osôb</t>
  </si>
  <si>
    <t>Hrubé mzdy vyplatené osobám (zamestnancom) vrátane odvodov zamestnávateľa
počet fyzických osôb: 4 TPP+ 30 dohôd
obdobie: 04/2025</t>
  </si>
  <si>
    <t>25STR011</t>
  </si>
  <si>
    <t>Finančný príspevok na stravu pre zamestnancov na jún 2025</t>
  </si>
  <si>
    <t>25FA40308</t>
  </si>
  <si>
    <t>2025040149</t>
  </si>
  <si>
    <t>IT služby za mesiac 2025/04 v zmysle zmluvy o poskytovaní služieb z 28.02.2022 +monitorovací systém nad rámec zmluvy</t>
  </si>
  <si>
    <t>25FA40310</t>
  </si>
  <si>
    <t>10250091</t>
  </si>
  <si>
    <t>Nájomné/kancelárie,sklady,garáž a parkovacie státia za 05/2025</t>
  </si>
  <si>
    <t>25FA40311</t>
  </si>
  <si>
    <t>SKB1021267</t>
  </si>
  <si>
    <t>prenájom priestorov, občerstvenie, ubytovanie počas konferencie SPF 28.4.2025 v Bratislave</t>
  </si>
  <si>
    <t>44360746</t>
  </si>
  <si>
    <t>Eurohotel a.s. NH Gate One</t>
  </si>
  <si>
    <t>25FA40313</t>
  </si>
  <si>
    <t>1252296</t>
  </si>
  <si>
    <t>Prenájom kopírovacieho zariadenia za obdobie 04/2025</t>
  </si>
  <si>
    <t>25FA40314</t>
  </si>
  <si>
    <t>implementácia platformy sportnet.online za 01-04/2025</t>
  </si>
  <si>
    <t>56745508</t>
  </si>
  <si>
    <t>Ing. Peter Kačinec</t>
  </si>
  <si>
    <t>25FA40323</t>
  </si>
  <si>
    <t>20250063</t>
  </si>
  <si>
    <t>výkon zodpovednej osoby 04/2025 v zmysle Zmluvy o poskytovaní služby v oblasti ochrany osobných údajov zo dňa 16.7.2023</t>
  </si>
  <si>
    <t>25FA40324</t>
  </si>
  <si>
    <t>právne služby k 1.5.2025- úprava presstupového poriadku, Servisná zmluva-kontrola, účasť na súdnom pojednávaní</t>
  </si>
  <si>
    <t xml:space="preserve">54912989     </t>
  </si>
  <si>
    <t>Attorneity Legal s.r.o.</t>
  </si>
  <si>
    <t>25FA40325</t>
  </si>
  <si>
    <t>2025040250</t>
  </si>
  <si>
    <t>HDMI konektor na výmenu za nefunčný v notebooku športového riditeľa</t>
  </si>
  <si>
    <t>25FA40326</t>
  </si>
  <si>
    <t>2025040248</t>
  </si>
  <si>
    <t>batéria DELL na výmenu za nefunčnú v notebooku útovníka</t>
  </si>
  <si>
    <t>25FA40328</t>
  </si>
  <si>
    <t>FV-34546/2025</t>
  </si>
  <si>
    <t>monitoring služobných vozidiel za 04/2025 (BT707DT, BL062GD, BL976KD, BL557MU,BT147AB)</t>
  </si>
  <si>
    <t>25FA40350</t>
  </si>
  <si>
    <t>20250415</t>
  </si>
  <si>
    <t>technické zabezpečenie konferencie SPF 28.4.2025, Bratislava</t>
  </si>
  <si>
    <t>47573970</t>
  </si>
  <si>
    <t>JEF Audio s. r. o.</t>
  </si>
  <si>
    <t>25FA40363</t>
  </si>
  <si>
    <t>1020250005</t>
  </si>
  <si>
    <t xml:space="preserve">Tvorba web.stránky za 2025/04 na základe rámcovej licenčnej zmluvy  </t>
  </si>
  <si>
    <t>25FA40376</t>
  </si>
  <si>
    <t>252404</t>
  </si>
  <si>
    <t>účtovné služby za mesiac 04/2025</t>
  </si>
  <si>
    <t>55975151</t>
  </si>
  <si>
    <t>Ing. Jana Adamcová</t>
  </si>
  <si>
    <t>25FA40377</t>
  </si>
  <si>
    <t>2025050298</t>
  </si>
  <si>
    <t>Microsoft 365 Business Standard/licencie za 2025/04</t>
  </si>
  <si>
    <t>25FA40380</t>
  </si>
  <si>
    <t>70250122</t>
  </si>
  <si>
    <t>doručovateľský servis v zmysle mandátnej zmluvy za 2025/04</t>
  </si>
  <si>
    <t>25FA40382</t>
  </si>
  <si>
    <t>10250105</t>
  </si>
  <si>
    <t>Spotreba el.energie kanc.priestory, sklady za 2025/04</t>
  </si>
  <si>
    <t>25FA40386</t>
  </si>
  <si>
    <t>FA-2504001</t>
  </si>
  <si>
    <t>služby verejného obstarávania za 04/2025</t>
  </si>
  <si>
    <t>25FA40410</t>
  </si>
  <si>
    <t>5842634099</t>
  </si>
  <si>
    <t>Pevná linka, mobilné čísla /11ks/mobilný internet 11ks za obdobie 24.05.-23.06.2025</t>
  </si>
  <si>
    <t>2520š0524</t>
  </si>
  <si>
    <t>25200524</t>
  </si>
  <si>
    <t>cestovné náhrady člena konferencie SPF konanej 28.04.2025 v Bratislave</t>
  </si>
  <si>
    <t>Bergmannová Tatiana</t>
  </si>
  <si>
    <t>2520š0525</t>
  </si>
  <si>
    <t>25200525</t>
  </si>
  <si>
    <t>Moravcová Darina</t>
  </si>
  <si>
    <t>2520š0526</t>
  </si>
  <si>
    <t>25200526</t>
  </si>
  <si>
    <t>Ábel Miroslav</t>
  </si>
  <si>
    <t>2520š0527</t>
  </si>
  <si>
    <t>25200527</t>
  </si>
  <si>
    <t>Farová Veronika</t>
  </si>
  <si>
    <t>2520š0528</t>
  </si>
  <si>
    <t>25200528</t>
  </si>
  <si>
    <t>Jalakša Július</t>
  </si>
  <si>
    <t>2520š0529</t>
  </si>
  <si>
    <t>25200529</t>
  </si>
  <si>
    <t>Soško Miroslav</t>
  </si>
  <si>
    <t>2520š0530</t>
  </si>
  <si>
    <t>25200530</t>
  </si>
  <si>
    <t>Zelina Ladislav</t>
  </si>
  <si>
    <t>2520š0532</t>
  </si>
  <si>
    <t>25200532</t>
  </si>
  <si>
    <t>2520š0533</t>
  </si>
  <si>
    <t>25200533</t>
  </si>
  <si>
    <t>Mihalka Stanislav</t>
  </si>
  <si>
    <t>2520š0536</t>
  </si>
  <si>
    <t>25200536</t>
  </si>
  <si>
    <t>Pavelka Patrik</t>
  </si>
  <si>
    <t>2520š0607</t>
  </si>
  <si>
    <t>25200607</t>
  </si>
  <si>
    <t>Gális Marek</t>
  </si>
  <si>
    <t>2520š0608</t>
  </si>
  <si>
    <t>25200608</t>
  </si>
  <si>
    <t>25FA40294</t>
  </si>
  <si>
    <t>25/05/0067</t>
  </si>
  <si>
    <t xml:space="preserve">Materiálne zabezpečenie reprezentácie -plavecké čiapky 60 ks </t>
  </si>
  <si>
    <t>25DPH020</t>
  </si>
  <si>
    <t xml:space="preserve">DPH k faktúre č. 25FA40294 - materiálne zabezpečenie reprezentácie -plavecké čiapky 60 ks </t>
  </si>
  <si>
    <t>25FA40297</t>
  </si>
  <si>
    <t>0001FV000486/25</t>
  </si>
  <si>
    <t xml:space="preserve"> poháre so štítkamy a gravírovaním 33 ks, štítky na medaile s gravírovaním 594 ks na domáce súťaže VP</t>
  </si>
  <si>
    <t>35774282</t>
  </si>
  <si>
    <t>Victory sport, spol. s.r.o.</t>
  </si>
  <si>
    <t>25FA40299</t>
  </si>
  <si>
    <t>20250404</t>
  </si>
  <si>
    <t>tanečná príprava reprezentačného družstva SP za mesiac 2025/04</t>
  </si>
  <si>
    <t>25FA40307</t>
  </si>
  <si>
    <t>5838207330</t>
  </si>
  <si>
    <t>Pevná linka, mobilné čísla /11ks/mobilný internet 11ks za obdobie 24.04.-23.05.2025</t>
  </si>
  <si>
    <t>25FA40312</t>
  </si>
  <si>
    <t>25040005</t>
  </si>
  <si>
    <t>25FA40321</t>
  </si>
  <si>
    <t>25050006</t>
  </si>
  <si>
    <t>trénerská činnosť SP za 2025/04</t>
  </si>
  <si>
    <t>25FA40315</t>
  </si>
  <si>
    <t>vedenie reprezentácie DP spojené s administratívou v zmysle Zmluvy č. 001/2025 za 2025/04</t>
  </si>
  <si>
    <t>25FA40316</t>
  </si>
  <si>
    <t>FA220250401</t>
  </si>
  <si>
    <t>25FA40317</t>
  </si>
  <si>
    <t>administratívne služby asistenta vodného póla ženy za 2025/04</t>
  </si>
  <si>
    <t>25FA40318</t>
  </si>
  <si>
    <t>administratívne služby manažéra reprezentácií vodného póla za 2025/04</t>
  </si>
  <si>
    <t>25FA40319</t>
  </si>
  <si>
    <t>služby športového odborníka -trénerské služby počas MT U18 muži 3-6.4.2025 Nováky, Přerov, U16 16-19.4.2025 Nováky, školenie trénerov 26-27.4.2025 Nováky</t>
  </si>
  <si>
    <t>25FA40336</t>
  </si>
  <si>
    <t>FA20250009</t>
  </si>
  <si>
    <t>príprava grafiky pre výrobu medailí a štítkov na domáce súťaže vo VP</t>
  </si>
  <si>
    <t>25FA40346</t>
  </si>
  <si>
    <t>1120500295</t>
  </si>
  <si>
    <t>správa webu is.vodnepolo.com za mesiac 2025/04</t>
  </si>
  <si>
    <t>25DPH021</t>
  </si>
  <si>
    <t>DPH k faktúre č. 25FA40346 - správa webu is.vodnepolo.com za mesiac 2025/04</t>
  </si>
  <si>
    <t>25FA40365</t>
  </si>
  <si>
    <t>2500244</t>
  </si>
  <si>
    <t>prenájom dráh pre družstvo SP-ranné tréningy za 04/2025</t>
  </si>
  <si>
    <t>25FA40414</t>
  </si>
  <si>
    <t>FA20250012</t>
  </si>
  <si>
    <t>príprava grafiky, tlač a vyhotovenie 11 ks tabuliek-finančné odmeny a grafická príprava štítkov na poháre pre víťazov</t>
  </si>
  <si>
    <t>25FA40329</t>
  </si>
  <si>
    <t>2025014</t>
  </si>
  <si>
    <t>výroba nálepiek na medaile -Veľká cena Slovenska 23-25.5.2025 Šamorín, Majstrovstvá SR open a juniorov 13-15.6.2025 Bratislava, Majstrovstvá SR ml. žiakov 6-8.6.2025 Štúrovo,  Slovenský pohár plav. nádejí 1.k. 31.5.2025 Dolný Kubín, Majstro</t>
  </si>
  <si>
    <t>poplatok za vedenie účtu za máj</t>
  </si>
  <si>
    <t>a - plavecké športy - kapitálové transfery</t>
  </si>
  <si>
    <t>25FA40340</t>
  </si>
  <si>
    <t>01/05/25</t>
  </si>
  <si>
    <t>obstaranie súťažnej zvukovej aparatúry (zvukový procesor 1 ks, podvodný reproduktor 4 ks, bezpečnostný transformátor 4 ks</t>
  </si>
  <si>
    <t>50734211</t>
  </si>
  <si>
    <t>INDUSTRIAL AUDIO, s.r.o.</t>
  </si>
  <si>
    <t>25FA40424</t>
  </si>
  <si>
    <t>2025_0027</t>
  </si>
  <si>
    <t>služby fotografa počas Veľká cena Slovenska 23-25.5.2025 Šamorín</t>
  </si>
  <si>
    <t>47454539</t>
  </si>
  <si>
    <t>TUSsolutions s.r.o.</t>
  </si>
  <si>
    <t>Organizácia podujatia
názov podujatia: Slovenský pohár plaveckých nádejí                                                                Miesto konania: Dolný Kubín, Slovensko                                          termín podujatia: 31.05.2025                    
počet aktívnych účastníkov:417  športovcov a 25 členov rozhodcovského zboru, 
počet odpracovaných hodín spolu:258</t>
  </si>
  <si>
    <t>2520š0860</t>
  </si>
  <si>
    <t>25200860</t>
  </si>
  <si>
    <t>Činnosť člena rozhodcovského zboru počas Slovenský pohár plav. nádejí 1.k. 31.5.2025 Dolný Kubín</t>
  </si>
  <si>
    <t>2520š0861</t>
  </si>
  <si>
    <t>25200861</t>
  </si>
  <si>
    <t xml:space="preserve">Urbanová Linda </t>
  </si>
  <si>
    <t>2520š0862</t>
  </si>
  <si>
    <t>25200862</t>
  </si>
  <si>
    <t>Haviarová Romana</t>
  </si>
  <si>
    <t>2520š0863</t>
  </si>
  <si>
    <t>25200863</t>
  </si>
  <si>
    <t>Grznár Tomáš</t>
  </si>
  <si>
    <t>2520š0864</t>
  </si>
  <si>
    <t>25200864</t>
  </si>
  <si>
    <t>2520š0865</t>
  </si>
  <si>
    <t>25200865</t>
  </si>
  <si>
    <t>2520š0866</t>
  </si>
  <si>
    <t>25200866</t>
  </si>
  <si>
    <t>2520š0867</t>
  </si>
  <si>
    <t>25200867</t>
  </si>
  <si>
    <t xml:space="preserve">Tarčáková Soňa </t>
  </si>
  <si>
    <t>2520š0868</t>
  </si>
  <si>
    <t>25200868</t>
  </si>
  <si>
    <t>2520š0869</t>
  </si>
  <si>
    <t>25200869</t>
  </si>
  <si>
    <t>Zahradníková Romana</t>
  </si>
  <si>
    <t>2520š0870</t>
  </si>
  <si>
    <t>25200870</t>
  </si>
  <si>
    <t>2520š0871</t>
  </si>
  <si>
    <t>25200871</t>
  </si>
  <si>
    <t>Vavrica Branislav</t>
  </si>
  <si>
    <t>2520š0872</t>
  </si>
  <si>
    <t>25200872</t>
  </si>
  <si>
    <t>2520š0873</t>
  </si>
  <si>
    <t>25200873</t>
  </si>
  <si>
    <t>2520š0874</t>
  </si>
  <si>
    <t>25200874</t>
  </si>
  <si>
    <t>2520š0875</t>
  </si>
  <si>
    <t>25200875</t>
  </si>
  <si>
    <t>2520š0876</t>
  </si>
  <si>
    <t>25200876</t>
  </si>
  <si>
    <t xml:space="preserve">Mišicová Zuzana </t>
  </si>
  <si>
    <t>2520š0877</t>
  </si>
  <si>
    <t>25200877</t>
  </si>
  <si>
    <t>2520š0878</t>
  </si>
  <si>
    <t>25200878</t>
  </si>
  <si>
    <t>Katreniaková Zuzana</t>
  </si>
  <si>
    <t>2520š0879</t>
  </si>
  <si>
    <t>25200879</t>
  </si>
  <si>
    <t>2520š0880</t>
  </si>
  <si>
    <t>25200880</t>
  </si>
  <si>
    <t>Rumanovičová Dana</t>
  </si>
  <si>
    <t>2520š0881</t>
  </si>
  <si>
    <t>25200881</t>
  </si>
  <si>
    <t>Mikulová Katarína</t>
  </si>
  <si>
    <t>2520š0882</t>
  </si>
  <si>
    <t>25200882</t>
  </si>
  <si>
    <t>Hofer Miroslav</t>
  </si>
  <si>
    <t>2520š0883</t>
  </si>
  <si>
    <t>25200883</t>
  </si>
  <si>
    <t>Katreniaková Zuzana st.</t>
  </si>
  <si>
    <t>2520š0884</t>
  </si>
  <si>
    <t>25200884</t>
  </si>
  <si>
    <t>Garajová Katarína</t>
  </si>
  <si>
    <t>25FA40459</t>
  </si>
  <si>
    <t>250163</t>
  </si>
  <si>
    <t>prenájom bazéna počas podujatia Slovenský pohár plav. nádejí 1.k. 31.5.2025 Dolný Kubín</t>
  </si>
  <si>
    <t>36719170</t>
  </si>
  <si>
    <t>AQUA Kubín s.r.o.</t>
  </si>
  <si>
    <t>25FA40467</t>
  </si>
  <si>
    <t>2025030</t>
  </si>
  <si>
    <t>Finančný príspevok na usporiadanie-prípravu podujatia  Slovenský pohár plav. nádejí 1.k. 31.5.2025 Dolný Kubín , na základe zmluvy č. 13/2025-refundácia nákladov na občerstvenie čiastočne - konečný dodávateľ: Kaufland SR v.o.s.</t>
  </si>
  <si>
    <t>36132624</t>
  </si>
  <si>
    <t>Mestský plavecký klub Dolný Kubín, o.z.</t>
  </si>
  <si>
    <t>Finančný príspevok na usporiadanie-prípravu podujatia  Slovenský pohár plav. nádejí 1.k. 31.5.2025 Dolný Kubín , na základe zmluvy č. 13/2025-refundácia nákladov na občerstvenie - konečný dodávateľ: Tesco Stores a.s.</t>
  </si>
  <si>
    <t>Finančný príspevok na usporiadanie-prípravu podujatia  Slovenský pohár plav. nádejí 1.k. 31.5.2025 Dolný Kubín , na základe zmluvy č. 13/2025-refundácia nákladov na občerstvenie - konečný dodávateľ: Billa s.r.o.</t>
  </si>
  <si>
    <t>25FA40468</t>
  </si>
  <si>
    <t>2025031</t>
  </si>
  <si>
    <t>Finančný príspevok na usporiadanie-prípravu podujatia  Slovenský pohár plav. nádejí 1.k. 31.5.2025 Dolný Kubín , na základe zmluvy č. 13/2025-refundácia nákladov na technický materiál čiastočne - konečný dodávateľ:Michal Koštúrik; Dlhá nad Oravou,</t>
  </si>
  <si>
    <t>25FA40469</t>
  </si>
  <si>
    <t>2025029</t>
  </si>
  <si>
    <t>Finančný príspevok na usporiadanie-prípravu podujatia  Slovenský pohár plav. nádejí 1.k. 31.5.2025 Dolný Kubín , na základe zmluvy č. 13/2025</t>
  </si>
  <si>
    <t xml:space="preserve">Organizácia podujatia
názov podujatia: MSR juniorov a mladších žiakov &amp; Synchro Stars                            Miesto konania: Bratislava, Slovensko                                          termín podujatia: 03.05.-04.05.2025                    
počet aktívnych účastníkov: športovcov a  35 členov rozhodcovského zboru, 
počet odpracovaných hodín spolu:723 </t>
  </si>
  <si>
    <t>25FA40337</t>
  </si>
  <si>
    <t>FA20250006</t>
  </si>
  <si>
    <t>diplomy SPF 1000 ks-MSR Juniorov a Mladších žiakov &amp; Synchro Stars 3.-4.5.2025 Bratislava</t>
  </si>
  <si>
    <t>25FA40338</t>
  </si>
  <si>
    <t>FA20250008</t>
  </si>
  <si>
    <t>nálepky na medaile 480 ks-MSR Juniorov a Mladších žiakov &amp; Synchro Stars 3.-4.5.2025 Bratislava</t>
  </si>
  <si>
    <t>25FA40339</t>
  </si>
  <si>
    <t>FA20250007</t>
  </si>
  <si>
    <t>nálepky na medaile 120 ks-MSR Juniorov a Mladších žiakov &amp; Synchro Stars 3.-4.5.2025 Bratislava</t>
  </si>
  <si>
    <t>25FA40341</t>
  </si>
  <si>
    <t>Technické zabezpečenie podujatia MSR Juniorov a Mladších žiakov &amp; Synchro Stars 3.-4.5.2025 Bratislava</t>
  </si>
  <si>
    <t>52383962</t>
  </si>
  <si>
    <t>ZVUČKO, k. s.</t>
  </si>
  <si>
    <t>25FA40351</t>
  </si>
  <si>
    <t>ksis registrácia na podujatie MSR Juniorov a Mladších žiakov &amp; Synchro Stars 3.-4.5.2025 Bratislava</t>
  </si>
  <si>
    <t>25FA40375</t>
  </si>
  <si>
    <t>20250507</t>
  </si>
  <si>
    <t>zdravotnícka služba počas MSR Juniorov a Mladších žiakov &amp; Synchro Stars 3.-4.5.2025 Bratislava</t>
  </si>
  <si>
    <t>52389413</t>
  </si>
  <si>
    <t>Event Medical Solutions, s. r. o.</t>
  </si>
  <si>
    <t>25FA40322</t>
  </si>
  <si>
    <t>0102/0345/25</t>
  </si>
  <si>
    <t>prenájom plavárne +telocvične počas MSR Juniorov a Mladších žiakov &amp; Synchro Stars 3.-4.5.2025 Bratislava</t>
  </si>
  <si>
    <t>00397687</t>
  </si>
  <si>
    <t>Slovenská technická univerzita v Bratislave</t>
  </si>
  <si>
    <t>25FA40306</t>
  </si>
  <si>
    <t>20250726</t>
  </si>
  <si>
    <t>odznaky s potlačou 480 ks- vecné ceny počas podujatia MSR Juniorov a Mladších žiakov &amp; Synchro Stars 3.-4.5.2025 Bratislava</t>
  </si>
  <si>
    <t>35714131</t>
  </si>
  <si>
    <t>NEUMAHR TLAČIAREŇ, s r.o.</t>
  </si>
  <si>
    <t>2520š0507</t>
  </si>
  <si>
    <t>766</t>
  </si>
  <si>
    <t>nákup papierových pohárov,  občerstveniu počas podujatia MSR Juniorov a Mladších žiakov &amp; Synchro Stars 3.-4.5.2025 Bratislava</t>
  </si>
  <si>
    <t>2520š0508</t>
  </si>
  <si>
    <t>63531</t>
  </si>
  <si>
    <t>občerstvenie počas podujatia MSR Juniorov a Mladších žiakov &amp; Synchro Stars 3.-4.5.2025 Bratislava</t>
  </si>
  <si>
    <t>2520š0509</t>
  </si>
  <si>
    <t>202505/65, 202505/41</t>
  </si>
  <si>
    <t>53182120</t>
  </si>
  <si>
    <t>Gastro Corner s.r.o.</t>
  </si>
  <si>
    <t>25FA40505</t>
  </si>
  <si>
    <t>25VF003</t>
  </si>
  <si>
    <t>zabezpečenie plavčíkov počas podujatia MSR Juniorov a Mladších žiakov &amp; Synchro Stars 3.-4.5.2025 Bratislava</t>
  </si>
  <si>
    <t>30851319</t>
  </si>
  <si>
    <t>SYNCHRO Žralok Bratislava,o.z.</t>
  </si>
  <si>
    <t>2520š0665</t>
  </si>
  <si>
    <t>25200665</t>
  </si>
  <si>
    <t>Činnosť člena rozhodcovského zboru počas MSR Juniorov a Mladších žiakov &amp; Synchro Stars 3.-4.5.2025 Bratislava</t>
  </si>
  <si>
    <t>Lörinczová Linda</t>
  </si>
  <si>
    <t>2520š0666</t>
  </si>
  <si>
    <t>25200666</t>
  </si>
  <si>
    <t>Bednáriková Miriam</t>
  </si>
  <si>
    <t>2520š0667</t>
  </si>
  <si>
    <t>25200667</t>
  </si>
  <si>
    <t>2520š0668</t>
  </si>
  <si>
    <t>25200668</t>
  </si>
  <si>
    <t>Bendová Jana</t>
  </si>
  <si>
    <t>2520š0669</t>
  </si>
  <si>
    <t>25200669</t>
  </si>
  <si>
    <t>2520š0670</t>
  </si>
  <si>
    <t>25200670</t>
  </si>
  <si>
    <t>Horváthová Laura</t>
  </si>
  <si>
    <t>2520š0671</t>
  </si>
  <si>
    <t>25200671</t>
  </si>
  <si>
    <t>2520š0672</t>
  </si>
  <si>
    <t>25200672</t>
  </si>
  <si>
    <t>Rábeková Sylvia</t>
  </si>
  <si>
    <t>2520š0673</t>
  </si>
  <si>
    <t>25200673</t>
  </si>
  <si>
    <t>Vojtášková Viktória</t>
  </si>
  <si>
    <t>2520š0674</t>
  </si>
  <si>
    <t>25200674</t>
  </si>
  <si>
    <t>Urbanovská Ivana</t>
  </si>
  <si>
    <t>2520š0675</t>
  </si>
  <si>
    <t>25200675</t>
  </si>
  <si>
    <t>2520š0676</t>
  </si>
  <si>
    <t>25200676</t>
  </si>
  <si>
    <t>2520š0677</t>
  </si>
  <si>
    <t>25200677</t>
  </si>
  <si>
    <t>Nagyová Zuzana</t>
  </si>
  <si>
    <t>2520š0678</t>
  </si>
  <si>
    <t>25200678</t>
  </si>
  <si>
    <t>2520š0679</t>
  </si>
  <si>
    <t>25200679</t>
  </si>
  <si>
    <t>Čechvala Peter</t>
  </si>
  <si>
    <t>2520š0680</t>
  </si>
  <si>
    <t>25200680</t>
  </si>
  <si>
    <t>2520š0681</t>
  </si>
  <si>
    <t>25200681</t>
  </si>
  <si>
    <t>2520š0682</t>
  </si>
  <si>
    <t>25200682</t>
  </si>
  <si>
    <t>2520š0683</t>
  </si>
  <si>
    <t>25200683</t>
  </si>
  <si>
    <t>2520š0684</t>
  </si>
  <si>
    <t>25200684</t>
  </si>
  <si>
    <t>2520š0685</t>
  </si>
  <si>
    <t>25200685</t>
  </si>
  <si>
    <t>Orechovská Tereza</t>
  </si>
  <si>
    <t>2520š0686</t>
  </si>
  <si>
    <t>25200686</t>
  </si>
  <si>
    <t>Marcela Szócs Dindová</t>
  </si>
  <si>
    <t>2520š0687</t>
  </si>
  <si>
    <t>25200687</t>
  </si>
  <si>
    <t>Vachálková Jana</t>
  </si>
  <si>
    <t>2520š0688</t>
  </si>
  <si>
    <t>25200688</t>
  </si>
  <si>
    <t>2520š0689</t>
  </si>
  <si>
    <t>25200689</t>
  </si>
  <si>
    <t>2520š0690</t>
  </si>
  <si>
    <t>25200690</t>
  </si>
  <si>
    <t>2520š0691</t>
  </si>
  <si>
    <t>25200691</t>
  </si>
  <si>
    <t>2520š0692</t>
  </si>
  <si>
    <t>25200692</t>
  </si>
  <si>
    <t>Parajka Matúš</t>
  </si>
  <si>
    <t>2520š0693</t>
  </si>
  <si>
    <t>25200693</t>
  </si>
  <si>
    <t>Krasnohorská Lucia</t>
  </si>
  <si>
    <t>2520š0694</t>
  </si>
  <si>
    <t>25200694</t>
  </si>
  <si>
    <t>2520š0695</t>
  </si>
  <si>
    <t>25200695</t>
  </si>
  <si>
    <t>2520š0696</t>
  </si>
  <si>
    <t>25200696</t>
  </si>
  <si>
    <t>2520š0697</t>
  </si>
  <si>
    <t>25200697</t>
  </si>
  <si>
    <t>2520š0698</t>
  </si>
  <si>
    <t>25200698</t>
  </si>
  <si>
    <t>2520š0699</t>
  </si>
  <si>
    <t>25200699</t>
  </si>
  <si>
    <t>25FA40391</t>
  </si>
  <si>
    <t>25VF002</t>
  </si>
  <si>
    <t>Finančný príspevok na usporiadaniea organizáčné zabezpečenie podujatia  MSR Juniorov a Mladších žiakov &amp; Synchro Stars 3.-4.5.2025 Bratislava,  na základe zmluvy č. 01/2025</t>
  </si>
  <si>
    <t xml:space="preserve">Pracovná cesta
názov podujatia: Gloria Sports Arena                                   Miesto konania: Antalya, Turecko                                                        termín podujatia:  01.06.-11.06.2025                                      Spôsob prepravy: letecky                                    Počet všetkých osôb na pracovnej ceste:                                                          z toho:
- športovci:  
- realizačný tím:                                                                     </t>
  </si>
  <si>
    <t>25š041</t>
  </si>
  <si>
    <t>13052025</t>
  </si>
  <si>
    <t>záloha na pobytové náklady vrátane stravy počas sústredenia Gloria Sports Arena 1-11.6.2025 Antalya, Turecko</t>
  </si>
  <si>
    <t>Ozaltin Otel Isletmeleri A.S.</t>
  </si>
  <si>
    <t>poplatok za odoslanú platbu k zálohovej faktúre č. 25š041</t>
  </si>
  <si>
    <t>25FA40335</t>
  </si>
  <si>
    <t>10252482</t>
  </si>
  <si>
    <t>Zmluva č.108/TOP TÍM SR/Slušná/2024-letenka 1 športovec+tréner na sústredenie Gloria Sports Arena, 1.6-11.6.2025 Antalya Turecko</t>
  </si>
  <si>
    <t xml:space="preserve">Pracovná cesta
názov podujatia: Sústredenie UTM a reprezentácie v DP                                     Miesto konania:  Calella, Španielsko                                                         termín podujatia:  12.05.-21.05.2025                                     Spôsob prepravy: letecky                                    Počet všetkých osôb na pracovnej ceste: 20                                                         z toho:
- športovci: 17 
- realizačný tím: 3                                                                    </t>
  </si>
  <si>
    <t>záloha na Sústredenie ÚTM a reprezentácie v DP Calella/ESP v termíne 12.-21.05.2025  na stravu, pitný režim, transfér z letiska</t>
  </si>
  <si>
    <t>25FA40411</t>
  </si>
  <si>
    <t>202502865</t>
  </si>
  <si>
    <t>vyúčtovanie zálohy z 9.5.2025 (1000 € Vachan)- laktátové prúžky na Sústredenie UTM a reprezentácie DP 12-21.05.2025 v Calella, Španielsko  /175,-eur/</t>
  </si>
  <si>
    <t>34123415</t>
  </si>
  <si>
    <t xml:space="preserve">Bio G, spol. s r.o. </t>
  </si>
  <si>
    <t>2520š0635</t>
  </si>
  <si>
    <t>009757</t>
  </si>
  <si>
    <t>vyúčtovanie zálohy z 9.5.2025 (1000 Vachan)-strava pre 18 osôb-15 športovcov+3 real.tím počas Sústredenie UTM a reprezentácie DP 12-21.05.2025 v Calella, Španielsko  /257,10 eur/</t>
  </si>
  <si>
    <t>Frankfurt La Riera</t>
  </si>
  <si>
    <t>2520š0636</t>
  </si>
  <si>
    <t>12077-256,597,13547,15204,14388</t>
  </si>
  <si>
    <t>vyúčtovanie zálohy z 9.5.2025 (1000 Vachan)-strava+pitný režim pre 18 osôb-15 športovcov+3 real.tím počas Sústredenie UTM a reprezentácie DP 12-21.05.2025 v Calella, Španielsko  /112,71 eur/</t>
  </si>
  <si>
    <t>Caprabo s.a.</t>
  </si>
  <si>
    <t>2520š0637</t>
  </si>
  <si>
    <t>HK2552029421,JG2752036579-11074</t>
  </si>
  <si>
    <t>vyúčtovanie zálohy z 9.5.2025 (1000 Vachan)-transfer z letiska pre 18 osôb-15 športovcov+3 real.tím počas Sústredenie UTM a reprezentácie DP 12-21.05.2025 v Calella, Španielsko /320,28 eur/</t>
  </si>
  <si>
    <t>Airport taxi transfers</t>
  </si>
  <si>
    <t>vrátenie zostatku zálohy na Sústredenie ÚTM a reprezentácie v DP Calella/ESP v termíne 12.-21.05.2025  na stravu, pitný režim, transfér z letiska</t>
  </si>
  <si>
    <t>25FA40396</t>
  </si>
  <si>
    <t>10252946</t>
  </si>
  <si>
    <t>letenky pre 20 osôb-17 športovcov+3 real.tím na Sústredenie UTM a reprezentácie DP 12-21.05.2025 v Calella, Španielsko</t>
  </si>
  <si>
    <t>25š033</t>
  </si>
  <si>
    <t>197-42-25</t>
  </si>
  <si>
    <t>záloha na ubytovanie vrátane stravy, prenájom dráh a transfer na letisko pre 18 osôb-16 športovcov+2 real.tím počas sústredenia UTM a reprezentácie DP 12-21.05.2025 v Calella, Španielsko</t>
  </si>
  <si>
    <t>Autotrans d.d.</t>
  </si>
  <si>
    <t>25š034</t>
  </si>
  <si>
    <t>06/05/2025</t>
  </si>
  <si>
    <t>záloha na ubytovanie vrátane stravy, prenájom dráh pre 4 osoby-3 športovcov+1 real.tím počas sústredenia UTM a reprezentácie DP 12-21.05.2025 v Calella, Španielsko</t>
  </si>
  <si>
    <t>CROL CENTRE CALELLA- Hotel Bernat II</t>
  </si>
  <si>
    <t>25FA40393</t>
  </si>
  <si>
    <t>10253053</t>
  </si>
  <si>
    <t>poplatok za batožinu na letisku na Sústredenie UTM a reprezentácie DP 12-21.05.2025 v Calella, Španielsko</t>
  </si>
  <si>
    <t>25FA40394</t>
  </si>
  <si>
    <t>10253009</t>
  </si>
  <si>
    <t>Letenka pre 2 osoby - športovci na Sústredenie UTM a reprezentácie DP 12-21.05.2025 v Calella, Španielsko</t>
  </si>
  <si>
    <t>25FA40395</t>
  </si>
  <si>
    <t>10253129</t>
  </si>
  <si>
    <t>letenka pre 1 osobu- športovec počas Sústredenie UTM a reprezentácie DP 12-21.05.2025 v Calella, Španielsko</t>
  </si>
  <si>
    <t>25FA40401</t>
  </si>
  <si>
    <t>2025152</t>
  </si>
  <si>
    <t>preprava 22 osôb-19 športovcov+3 real.tím na Sústredenie UTM a reprezentácie DP 12-21.05.2025 v Calella, Španielsko</t>
  </si>
  <si>
    <t>25FA40486</t>
  </si>
  <si>
    <t>20250016</t>
  </si>
  <si>
    <t>trénerské služby počas  Sústredenia UTM a reprezentácie DP 12-21.5.2025 v Calella, Španielsko</t>
  </si>
  <si>
    <t>25FA40534</t>
  </si>
  <si>
    <t xml:space="preserve">činnosť športového odborníka -fyzioterapeuta počas podujatia Sústredenie UTM a reprezentácie DP 12-21.5.2025 </t>
  </si>
  <si>
    <t>52151905</t>
  </si>
  <si>
    <t>Tomáš Fiľak</t>
  </si>
  <si>
    <t xml:space="preserve">Pracovná cesta
názov podujatia: Kvalifikácia ME muži                            Miesto konania: Istanbul, Turecko                                                        termín podujatia:  08.06.-11.06.2025                                    Spôsob prepravy: letecky                                    Počet všetkých osôb na pracovnej ceste: 15                                                         z toho:
- športovci: 11 
- realizačný tím: 4                                                                    </t>
  </si>
  <si>
    <t>25FA40345</t>
  </si>
  <si>
    <t>10252947</t>
  </si>
  <si>
    <t>letenky pre 15 osôb-11 športovcov+2 real.tím +2 zástupcovia médií na podujatie Kvalifikácia ME muži 8-11.6.2025 Istanbul, Turecko</t>
  </si>
  <si>
    <t>25FA40462</t>
  </si>
  <si>
    <t>10253418</t>
  </si>
  <si>
    <t>zmena letenky pre 2 osoby- športovci na podujatie Kvalifikácia ME muži 8-11.6.2025 Istanbul, Turecko</t>
  </si>
  <si>
    <t>25FA40471</t>
  </si>
  <si>
    <t>10253509</t>
  </si>
  <si>
    <t>zmena letenky pre 1 osobu- športovec na podujatie Kvalifikácia ME muži 8-11.6.2025 Istanbul, Turecko</t>
  </si>
  <si>
    <t>25FA40472</t>
  </si>
  <si>
    <t>10253610</t>
  </si>
  <si>
    <t>25FA40524</t>
  </si>
  <si>
    <t>10253188</t>
  </si>
  <si>
    <t>Letenky pre 3 osoby/športovcov na podujatie  Kvalifikácia ME muži 8-11.6.2025 Istanbul, Turecko</t>
  </si>
  <si>
    <t>2520š0898</t>
  </si>
  <si>
    <t>2025/0527393/HWB</t>
  </si>
  <si>
    <t>dialničná znánmka do prenajatého vozidla KE102OR a firemného vozidla BL976KD na letisku -preprava družstva VP muži na podujatie Kvalifikácia ME muži 8-11.6.2025 Istanbul, Turecko</t>
  </si>
  <si>
    <t>Nenzeti Utdijfizetesi Szolgaltato</t>
  </si>
  <si>
    <t>25FA40596</t>
  </si>
  <si>
    <t>8/2025</t>
  </si>
  <si>
    <t>činnosť športového odborníka -trénerske služby počas VT muži 4-6.6.2025 Košice a Kvalifikácia ME muži 8-11.6.2025 Istanbul, Turecko</t>
  </si>
  <si>
    <t xml:space="preserve">Pracovná cesta
názov podujatia: MEJ v  DP                            Miesto konania: Setúbal, Portugalsko                                                       termín podujatia: 17.06.-22.06.2025                                    Spôsob prepravy:                                     Počet všetkých osôb na pracovnej ceste: 14                                                         z toho:
- športovci: 11 
- realizačný tím: 3                                                                    </t>
  </si>
  <si>
    <t>25š045</t>
  </si>
  <si>
    <t>21/06/2025</t>
  </si>
  <si>
    <t>záloha na MEJ Setúbal /POR v termíne 17.-22.6.2025</t>
  </si>
  <si>
    <t>Federacio Portuguesa de Natacao</t>
  </si>
  <si>
    <t>25FA40527</t>
  </si>
  <si>
    <t>10253389</t>
  </si>
  <si>
    <t>Letenky pre 14 osôb/11 športovcov + 3 real.tím na MEJ DP -Setúbal/POR 17.-22.6.2025</t>
  </si>
  <si>
    <t>25FA40528</t>
  </si>
  <si>
    <t>10253749</t>
  </si>
  <si>
    <t>Poplatok za batožinu/preprava masérskeho stola  na MEJ DP -Setúbal/POR 17.-22.6.2025</t>
  </si>
  <si>
    <t>25FA40540</t>
  </si>
  <si>
    <t>20250022</t>
  </si>
  <si>
    <t>trénerské služby počas  MEJ DP -Setúbal/POR 17.-22.6.2025</t>
  </si>
  <si>
    <t>25FA40541</t>
  </si>
  <si>
    <t>18/2025</t>
  </si>
  <si>
    <t>51077124</t>
  </si>
  <si>
    <t>Mgr. Peter  Gutyan</t>
  </si>
  <si>
    <t xml:space="preserve">Pracovná cesta
názov podujatia: Sústredenie reprezentácie SP a MS 2025                                          Miesto konania: Dubai,Emiráty - Singapur                                                        termín podujatia:  07.07.-14.07.2025, 14.07.-26.7.2025                                                  Spôsob prepravy: letecky                                    Počet všetkých osôb na pracovnej ceste: 12                                                         z toho:
- športovci: 10 
- realizačný tím: 2                                                                    </t>
  </si>
  <si>
    <t>25FA40404</t>
  </si>
  <si>
    <t>10253243</t>
  </si>
  <si>
    <t xml:space="preserve">letenky pre 12 osôb-10 športovcov+2 real.tím na Sústred. repre SP 7-14.7.25 Dubaj+MS  14-26.7.2025 Singapur </t>
  </si>
  <si>
    <t>záloha na Sústredenie reprezentácie SP pre 10 športocov+2 real.tím počas sústredenie SP 7-14.7.2025 Dubaj, MS Singapur 14.-26.7.2025</t>
  </si>
  <si>
    <t>2520š1121</t>
  </si>
  <si>
    <t>3285</t>
  </si>
  <si>
    <t>vyúčtovanie zálohy zo 7.7.2025 (2000 Thuringerová)-obed v Singapure pre 10 športocov+2 real.tím počas sústredenie SP 7-14.7.2025 Dubaj, MS Singapur 14.-26.7.2025, časť  /196,65 eur/</t>
  </si>
  <si>
    <t>Deliveroo Singapore</t>
  </si>
  <si>
    <t>2520š1122</t>
  </si>
  <si>
    <t>347835</t>
  </si>
  <si>
    <t>vyúčtovanie zálohy zo 7.7.2025 (2000 Thuringerová)-večera v Dubaji pre 10 športocov+2 real.tím počas sústredenie SP 7-14.7.2025 Dubaj, MS Singapur 14.-26.7.2025 /348,42 eur/</t>
  </si>
  <si>
    <t>Third Avenue Cafe LLC</t>
  </si>
  <si>
    <t>2520š1123</t>
  </si>
  <si>
    <t>P03-3014</t>
  </si>
  <si>
    <t>vyúčtovanie zálohy zo 7.7.2025 (2000 Thuringerová)-večera v Singapure pre 10 športocov+2 real.tím počas sústredenie SP 7-14.7.2025 Dubaj, MS Singapur 14.-26.7.2025 /280,36 eur/</t>
  </si>
  <si>
    <t>Din Tai Fung-MBS</t>
  </si>
  <si>
    <t>2520š1124</t>
  </si>
  <si>
    <t>0200201440</t>
  </si>
  <si>
    <t>vyúčtovanie zálohy zo 7.7.2025 (2000 Thuringerová)-večera v Singapure pre 1 osobu- real.tím počas sústredenie SP 7-14.7.2025 Dubaj, MS Singapur 14.-26.7.2025 /13,52 eur/</t>
  </si>
  <si>
    <t>Starbucks Coffee</t>
  </si>
  <si>
    <t>2520š1125</t>
  </si>
  <si>
    <t>3864</t>
  </si>
  <si>
    <t>vyúčtovanie zálohy zo 7.7.2025 (2000 Thuringerová) -občerstvenie na letisku -Viedeň pre 2 osoby- real.tím počas sústredenie SP 7-14.7.2025 Dubaj, MS Singapur 14.-26.7.2025 /25,80 eur/</t>
  </si>
  <si>
    <t>SSP Ősterreich GmbH</t>
  </si>
  <si>
    <t>2520š1126</t>
  </si>
  <si>
    <t>2183</t>
  </si>
  <si>
    <t>vyúčtovanie zálohy zo 7.7.2025 (2000 Thuringerová) -občerstvenie na letisku -Dubai pre 1 osobu- real.tím počas sústredenie SP 7-14.7.2025 Dubaj, MS Singapur 14.-26.7.2025 /9,78 eur/</t>
  </si>
  <si>
    <t>Treehouse Juicery -Concourse B</t>
  </si>
  <si>
    <t>2520š1127</t>
  </si>
  <si>
    <t>10001322,10001538</t>
  </si>
  <si>
    <t>vyúčtovanie zálohy zo 7.7.2025 (2000 Thuringerová) -občerstvenie na bazéne -Singapore pre 10 športovcov+ 1 real.tím počas sústredenie SP 7-14.7.2025 Dubaj, MS Singapur 14.-26.7.2025 /20,79 eur/</t>
  </si>
  <si>
    <t>AU Croissant</t>
  </si>
  <si>
    <t>vrátenie zostatku zálohy zo 7.7.2025 na občerstvenie na bazéne -Singapore pre 10 športovcov+ 1 real.tím počas sústredenie SP 7-14.7.2025 Dubaj, MS Singapur 14.-26.7.2025 /</t>
  </si>
  <si>
    <t xml:space="preserve">Pracovná cesta
názov podujatia: Medzinárodné plavecké preteky V4–Olympic Hopes                                  Miesto konania: Praha, Česká republika                                                      termín podujatia: 09.05.-11.05.2025                                    Spôsob prepravy:                                     Počet všetkých osôb na pracovnej ceste: 25                                                         z toho:
- športovci: 20 
- realizačný tím: 5                                                                   </t>
  </si>
  <si>
    <t>záloha zo 6.5.2025 (1000 € Prochazka) na obed pre 25 osôb-20 športovcov+5 real.tím počas Medzinárodné plav. preteky V4–Olympic Hopes 9–11.5.2025 Praha</t>
  </si>
  <si>
    <t>2520š0567</t>
  </si>
  <si>
    <t>2002/3/250509/49</t>
  </si>
  <si>
    <t>vyúčtovanie zálohy zo 6.5.2025 (1000 € Prochazka)-obed pre 25 osôb-20 športovcov+5 real.tím počas Medzinárodné plav. preteky V4–Olympic Hopes 9–11.5.2025 Praha  /247,57 eur/</t>
  </si>
  <si>
    <t>09056696</t>
  </si>
  <si>
    <t>ReindeerOIL s.r.o.</t>
  </si>
  <si>
    <t>vrátenie zostatku zálohy zo 6.5.2025 (1000 € Prochazka) na obed pre 25 osôb-20 športovcov+5 real.tím počas Medzinárodné plav. preteky V4–Olympic Hopes 9–11.5.2025 Praha</t>
  </si>
  <si>
    <t>25FA40360</t>
  </si>
  <si>
    <t>082025</t>
  </si>
  <si>
    <t>trénerské služby počas Medzinárodné plav. preteky V4–Olympic Hopes 9–11.5.2025 Praha</t>
  </si>
  <si>
    <t>25FA40420</t>
  </si>
  <si>
    <t>20250017</t>
  </si>
  <si>
    <t>trénerské služby počas  Medzinárodné plav. preteky V4–Olympic Hopes 9–11.5.2025 Praha</t>
  </si>
  <si>
    <t>25FA40421</t>
  </si>
  <si>
    <t>47896612</t>
  </si>
  <si>
    <t>Peter Macho</t>
  </si>
  <si>
    <t>25FA40390</t>
  </si>
  <si>
    <t>2025149</t>
  </si>
  <si>
    <t>preprava 29 osôb-24 športovcov+5 real.tím na podujatie Medzinárodné plav. preteky V4–Olympic Hopes 9–11.5.2025 Praha</t>
  </si>
  <si>
    <t>25FA40425</t>
  </si>
  <si>
    <t>24250371</t>
  </si>
  <si>
    <t>ubytovanie pre 4 osoby-3 športovci+1 real.tím  počas Medzinárodné plav. preteky V4–Olympic Hopes 9–11.5.2025 Praha</t>
  </si>
  <si>
    <t>25FA40445</t>
  </si>
  <si>
    <t>Medzinárodné plav. preteky V4–Olympic Hopes 9–11.5.2025 Praha</t>
  </si>
  <si>
    <t>56086300</t>
  </si>
  <si>
    <t>Mgr. Denisa Polláková</t>
  </si>
  <si>
    <t xml:space="preserve">Pracovná cesta
názov podujatia: Kvalifikácia na ME ženy                                 Miesto konania: Nováky, Slovensko                                                    termín podujatia: 06.06.-08.06.2025                                    Spôsob prepravy:                                     Počet všetkých osôb na pracovnej ceste: 17                                                         z toho:
- športovci: 15 
- realizačný tím: 2                                                                   </t>
  </si>
  <si>
    <t>25FA40482</t>
  </si>
  <si>
    <t>20250208</t>
  </si>
  <si>
    <t>pobytové náklady vrátane stravy pre 17 osôb-15 športovcov+2 real.tím počas Kvalifikácia ME ženy 6-8.6.2025 Nováky</t>
  </si>
  <si>
    <t>25FA40520</t>
  </si>
  <si>
    <t>Činnosť športovéhoodborníka -trénerske služby na podujatí+cestovné náhrady</t>
  </si>
  <si>
    <t>2520š0891</t>
  </si>
  <si>
    <t>25200891</t>
  </si>
  <si>
    <t>cestovné náhrdy na podujatie Kvalifikácia ME ženy seniorky 6-8.6.2025 Nováky</t>
  </si>
  <si>
    <t>2520š0735</t>
  </si>
  <si>
    <t>202505/2004</t>
  </si>
  <si>
    <t>výživové doplnky, vitamíny a pitný režim pre družstvo VP počas Kvalifikácia ME ženy seniorky 6-8.6.2025 Nováky</t>
  </si>
  <si>
    <t>GymBeam s.r.o.</t>
  </si>
  <si>
    <t>2520š0896</t>
  </si>
  <si>
    <t>701/40</t>
  </si>
  <si>
    <t>materiálne zabezpečenie -topánky 3 ks pre real.tím na podujatie Kvalifikácia ME ženy seniorky 6-8.6.2025 Nováky</t>
  </si>
  <si>
    <t>SPORTISIMO SK s.r.o.</t>
  </si>
  <si>
    <t>2520š0897</t>
  </si>
  <si>
    <t>791</t>
  </si>
  <si>
    <t>materiálne zabezpečenie -nohavice 3 ks pre real.tím na podujatie Kvalifikácia ME ženy seniorky 6-8.6.2025 Nováky</t>
  </si>
  <si>
    <t>H &amp; M Hennes &amp; Mauritz SK s.r.o.</t>
  </si>
  <si>
    <t>2520š0932</t>
  </si>
  <si>
    <t>460001</t>
  </si>
  <si>
    <t xml:space="preserve">Občerstvenie počas podujatia pre rozhodcov European Aquatics/4 osoby </t>
  </si>
  <si>
    <t>Lordis s.r.o.</t>
  </si>
  <si>
    <t>2520š0933</t>
  </si>
  <si>
    <t>071814</t>
  </si>
  <si>
    <t xml:space="preserve">Parkovné na letisku Viedeň- vyzdvihnutie  rozhodcov European Aquatics/4 osoby </t>
  </si>
  <si>
    <t>Flughafen vien</t>
  </si>
  <si>
    <t>25FA40536</t>
  </si>
  <si>
    <t>23/2025</t>
  </si>
  <si>
    <t>Organizačné zabezpečenie podujatia /prenájom bazéna, doprava tímov, live stream, ubytovanie delegáta SPG, zdrav.služba/ 15 hráčov + 3 real.tím na kvalif.na ME ženy 5.-8.6.2025 Nováky</t>
  </si>
  <si>
    <t>25FA40597</t>
  </si>
  <si>
    <t>činnosť športového odborníka -trénerské služby VP počas Kvalifikácia ME ženy 6-8.6.2025 Nováky</t>
  </si>
  <si>
    <t>2520š0973</t>
  </si>
  <si>
    <t>25200973</t>
  </si>
  <si>
    <t xml:space="preserve">cestovné náklady 1 osoba-mediálny pracovník  na Kvalifikácia ME ženy 6-8.6.2025 Nováky </t>
  </si>
  <si>
    <t xml:space="preserve">Pracovná cesta
názov podujatia: ME U18 ženy                                 Miesto konania: Gzira, Malta                                                     termín podujatia: 30.08.-08.09.2025                                    Spôsob prepravy: letecky                                    Počet všetkých osôb na pracovnej ceste: 17                                                         z toho:
- športovci: 14 
- realizačný tím: 3                                                                   </t>
  </si>
  <si>
    <t>25š030</t>
  </si>
  <si>
    <t>97/2025</t>
  </si>
  <si>
    <t>záloha na ubytovanie pre 17 osôb-14 športovcov+3 rea.l. tím počas ME U18 ženy 30.8.-8.9.2025 v Gzira, Malta</t>
  </si>
  <si>
    <t>Aquatic Sports Association of Malta</t>
  </si>
  <si>
    <t>25FA40343</t>
  </si>
  <si>
    <t>10252942</t>
  </si>
  <si>
    <t>letenky pre 18 osôb-14 športovcov+3 real.tím +1 rozhodca na podujatie ME U18 ženy 31.8.-7.9.2025 Malta</t>
  </si>
  <si>
    <t>25š057</t>
  </si>
  <si>
    <t>druhá záloha na ubytovanie pre 17 osôb-14 športovcov+3 rea.l. tím počas ME U18 ženy 30.8.-8.9.2025 v Gzira, Malta</t>
  </si>
  <si>
    <t xml:space="preserve">Pracovná cesta
názov podujatia: ME U18 muži                                Miesto konania: Rio Maior, Portugalsko                                                     termín podujatia: 17.08.-25.08.2025                                   Spôsob prepravy: letecky                                    Počet všetkých osôb na pracovnej ceste: 17                                                         z toho:
- športovci: 14 
- realizačný tím: 3                                                                   </t>
  </si>
  <si>
    <t>25š031</t>
  </si>
  <si>
    <t>2025U18</t>
  </si>
  <si>
    <t>záloha n a ubytovanie pre 17 osôb-14 športovcov+3 real.tím počas ME U18 muži 17-25.8.2025 v Rio Maior, Portugalsko</t>
  </si>
  <si>
    <t>25š032</t>
  </si>
  <si>
    <t>záloha n a ubytovanie pre 1osobu- rozhodca počas ME U18 muži 17-25.8.2025 v Rio Maior, Portugalsko</t>
  </si>
  <si>
    <t>25FA40342</t>
  </si>
  <si>
    <t>10252943</t>
  </si>
  <si>
    <t>letenky pre 18 osôb-14 športovcov+3 real.tím +1 rozhodca na podujatie ME U18 muži 18-24.8.2025 Rio Maior, Portugalsko</t>
  </si>
  <si>
    <t>25š055</t>
  </si>
  <si>
    <t>druhá záloha na ubytovanie pre 1osobu- rozhodca počas ME U18 muži 17-25.8.2025 v Rio Maior, Portugalsko</t>
  </si>
  <si>
    <t>25š056</t>
  </si>
  <si>
    <t>2025U18MDiv1_SVK</t>
  </si>
  <si>
    <t>druhá záloha n a ubytovanie pre 17 osôb-14 športovcov+3 real.tím počas ME U18 muži 17-25.8.2025 v Rio Maior, Portugalsko</t>
  </si>
  <si>
    <t>25š035</t>
  </si>
  <si>
    <t>05/05/25-1</t>
  </si>
  <si>
    <t>záloha na ubytovanie pre 1 osobu-rozhodca počas kvalifikácie ME muži 8-12.6.2025 Tbilisi, Gruzínsko</t>
  </si>
  <si>
    <t>GEORGIAN AQUATIC SPORTS NATIONAL FEDERATION</t>
  </si>
  <si>
    <t>25FA40516</t>
  </si>
  <si>
    <t>11/06/25-1</t>
  </si>
  <si>
    <t>vyúčtovanie zálohy č. 25š035  na ubytovanie pre 1 osobu-rozhodca počas kvalifikácie ME muži 8-12.6.2025 Tbilisi, Gruzínsko /spolu: 800,-eur/</t>
  </si>
  <si>
    <t xml:space="preserve">poplatok banke za odoslanú platbu k zálohovej faktúre č. 25č035 </t>
  </si>
  <si>
    <t>25FA40344</t>
  </si>
  <si>
    <t>10252910</t>
  </si>
  <si>
    <t>letenka pre 1osobu- rozhodca na Kvalifikáciu ME muži 8-12.6.2025 Tbilisi, Gruzínsko</t>
  </si>
  <si>
    <t xml:space="preserve">Pracovná cesta
názov podujatia: Kvalifikácia na ME ženy                                Miesto konania: Novi Sad, Srbsko                                                    termín podujatia: 06.06.-08.06.2025                                Spôsob prepravy:                                     Počet všetkých osôb na pracovnej ceste: 1                                                         z toho:
- športovci:  0
- realizačný tím-rozhodca  1:                                                                  </t>
  </si>
  <si>
    <t>25š036</t>
  </si>
  <si>
    <t>12/25</t>
  </si>
  <si>
    <t>záloha na pobytové náklady pre 1 osobu-rozhodc počas Kvalifikácia ME ženy 6-8.6.2025 Novi Sad, Srbsko</t>
  </si>
  <si>
    <t>100353015</t>
  </si>
  <si>
    <t>SERBIAN WATER POLO FEDERATION</t>
  </si>
  <si>
    <t>25FA40517</t>
  </si>
  <si>
    <t>FA-25-140</t>
  </si>
  <si>
    <t>vyúčtovanie zálohy na pobytové náklady pre 1 osobu-rozhodc počas Kvalifikácia ME ženy 6-8.6.2025 Novi Sad, Srbsko /spolu: 540,-eur/</t>
  </si>
  <si>
    <t>poplatok banke za odoslanú platbu k zálohovej faktúre č. 25š036</t>
  </si>
  <si>
    <t>25FA40379</t>
  </si>
  <si>
    <t>16250040</t>
  </si>
  <si>
    <t>plagát na podujatie Kvalifikácia ME ženy seniorky 6-8.6.2025 Nováky</t>
  </si>
  <si>
    <t>36596621</t>
  </si>
  <si>
    <t xml:space="preserve">SEDEM-reklamná agentúra s.r.o. </t>
  </si>
  <si>
    <t>25FA40331</t>
  </si>
  <si>
    <t>10252768</t>
  </si>
  <si>
    <t>letenka pre 1 osobu- rozhodca na podujatie Kvalifikácia ME ženy 6-8.6.2025 Novi Sad, Srbsko</t>
  </si>
  <si>
    <t>2520š0970</t>
  </si>
  <si>
    <t>25200970</t>
  </si>
  <si>
    <t>cestovné náhrady rozhodcu nominovaného na podujatie Kvalif.na ME ž. Novi Sad 6.-8.6.2025</t>
  </si>
  <si>
    <t xml:space="preserve">Pracovná cesta
názov podujatia: ME U16 ženy                                Miesto konania: Istanbul, Turecko                                                    termín podujatia: 27.06.-03.07.2025                                Spôsob prepravy:                                     Počet všetkých osôb na pracovnej ceste: 16                                                         z toho:
- športovci: 13 
- realizačný tím: 2                                              - rozhodca: 1                                                                </t>
  </si>
  <si>
    <t>25š037</t>
  </si>
  <si>
    <t>29250061</t>
  </si>
  <si>
    <t>záloha na letenky pre 16 osôb-13 športovcov+2 real.tím +1 rozhodca na podujatie ME U16 ženy 27.6.-3.7.2025 Istambul, Turecko</t>
  </si>
  <si>
    <t>25FA40503</t>
  </si>
  <si>
    <t>10253712</t>
  </si>
  <si>
    <t>vyúčtovanie zálohy 25š037 na letenky pre 16 osôb-13 športovcov+2 real.tím +1 rozhodca na podujatie ME U16 ženy 27.6.-4.7.2025 Istambul, Turecko /spolu: 5968,- eur/</t>
  </si>
  <si>
    <t>25š038</t>
  </si>
  <si>
    <t>záloha na ubytovanie pre 1 osobu-rozhodca počas ME U16 ženy 27.6.-3.7.2025 v Istanbule / Turecko</t>
  </si>
  <si>
    <t>poplatok banke za odoslanú platbu k zálohovej faktúre č. 25š038</t>
  </si>
  <si>
    <t>25š039</t>
  </si>
  <si>
    <t>záloha na ubytovanie pre 16 osôb-14 športovcov+ 2 real.tím  počas ME U16 ženy 27.6.-3.7.2025 v Istanbule / Turecko</t>
  </si>
  <si>
    <t>poplatok banke za odoslanú platbu k zálohovej faktúre č. 25š039</t>
  </si>
  <si>
    <t>25š050</t>
  </si>
  <si>
    <t>25/06/2025</t>
  </si>
  <si>
    <t>záloha na ubytovanie pre 1 športovca počas ME U16 ženy 27.6.-3.7.2025 v Istanbule / Turecko</t>
  </si>
  <si>
    <t>poplatok banke za odoslanú platbu k zálohovej  faktúre č. 25š050</t>
  </si>
  <si>
    <t>25FA40525</t>
  </si>
  <si>
    <t>10253861</t>
  </si>
  <si>
    <t>Letenky pre 1 osobu/športovca na podujatie  Kvalifikácia ME muži 8-11.6.2025 Istanbul, Turecko</t>
  </si>
  <si>
    <t>25FA40591</t>
  </si>
  <si>
    <t>20250239</t>
  </si>
  <si>
    <t>preprava družstva VP pre 16 osôb-14 športovcov+2 real.tím  počas ME U16 ženy 26.6.-4.7.2025 Istanbul, Turecko</t>
  </si>
  <si>
    <t>25FA40594</t>
  </si>
  <si>
    <t>250100011</t>
  </si>
  <si>
    <t>činnosť športového odborníka -trénerske služby na podujatí ME U16 ženy 26.6.-4.7.2025 Istanbul, Turecko+ VT ženy 24-26.6.2025 Topoľčany</t>
  </si>
  <si>
    <t>25FA40595</t>
  </si>
  <si>
    <t>2523022</t>
  </si>
  <si>
    <t>2520š1100</t>
  </si>
  <si>
    <t>K3_EF_1</t>
  </si>
  <si>
    <t>parkovné na letisku na podujatie ME U16 ženy 26.6.-4.7.2025 Istanbul, Turecko</t>
  </si>
  <si>
    <t>Flughafen Wien AG</t>
  </si>
  <si>
    <t>2520š1101</t>
  </si>
  <si>
    <t>1563/19</t>
  </si>
  <si>
    <t>doplnky výživy pre 14 športovcov na podujatie ME U16 ženy 26.6.-4.7.2025 Istanbul, Turecko</t>
  </si>
  <si>
    <t>37289268</t>
  </si>
  <si>
    <t>Miroslav Bodocký - Forte Šport</t>
  </si>
  <si>
    <t>2520š1102</t>
  </si>
  <si>
    <t>TK1897</t>
  </si>
  <si>
    <t>poplatok na letisku za extra batožinu (masérsky stôl) na podujatie ME U16 ženy 26.6.-4.7.2025 Istanbul, Turecko</t>
  </si>
  <si>
    <t>UK TURKISH AIRL</t>
  </si>
  <si>
    <t>2520š1103</t>
  </si>
  <si>
    <t>1814</t>
  </si>
  <si>
    <t>nákup PHM do prenajatého vozidla TO384DV-preprava družstva VP-7 športovcov+2 real.tím na letisko -na podujatie ME U16 ženy 26.6.-4.7.2025 Istanbul, Turecko</t>
  </si>
  <si>
    <t xml:space="preserve">Pracovná cesta
názov podujatia: ME U16 muži                                Miesto konania: Ljubljana, Slovinsko                                                   termín podujatia: 06.07.-14.07.2025                                Spôsob prepravy:                                     Počet všetkých osôb na pracovnej ceste: 16                                                         z toho:
- športovci: 14 
- realizačný tím: 2                                                                                                           </t>
  </si>
  <si>
    <t>25š040</t>
  </si>
  <si>
    <t>00003</t>
  </si>
  <si>
    <t>záloha na pobytové náklady pre 16 osôb-14 športovcov+ 2 real.tím počas ME U16 muži 6-14.7.2025 Ljubljana, Slovinsko - 1.časť</t>
  </si>
  <si>
    <t>Vaterpolo klub LJUBLJANA SLOVAN</t>
  </si>
  <si>
    <t>25š044</t>
  </si>
  <si>
    <t>00004</t>
  </si>
  <si>
    <t>druhá záloha na pobytové náklady pre 16 osôb-14 športovcov+ 2 real.tím počas ME U16 muži 6-14.7.2025 Ljubljana, Slovinsko</t>
  </si>
  <si>
    <t>25FA40641</t>
  </si>
  <si>
    <t>00507</t>
  </si>
  <si>
    <t>vyúčtovanie zálohy 25š040 a 25š044 na pobytové náklady pre 16 osôb-14 športovcov+ 2 real.tím počas ME U16 muži 6-14.7.2025 Ljubljana, Slovinsko /spolu: 8 820,-eur/</t>
  </si>
  <si>
    <t>25FA40362</t>
  </si>
  <si>
    <t>00404</t>
  </si>
  <si>
    <t>ubytovanie pre 1 osobu- rozhodca počas ME U16 muži 6-14.7.2025  Ljubjana, Slovinsko</t>
  </si>
  <si>
    <t>25FA40613</t>
  </si>
  <si>
    <t>20250258</t>
  </si>
  <si>
    <t>prenájom vozidla AA406GU a AA636GF -preprava družstva VP 14 športovcov a 2 real.tím  na a z podujatia ME U16 muži 6-14.7.2025  Ljubjana, Slovinsko</t>
  </si>
  <si>
    <t>2520š1083</t>
  </si>
  <si>
    <t>1236</t>
  </si>
  <si>
    <t xml:space="preserve">nákup výživových doplnkov pre družstvo VP 14 športovcov +2 real.tím počas podujatia ME U16 muži 6-14.7.2025  Ljubjana, Slovinsko </t>
  </si>
  <si>
    <t>54527571</t>
  </si>
  <si>
    <t>Action Slovakia s.r.o.</t>
  </si>
  <si>
    <t>2520š1084</t>
  </si>
  <si>
    <t>1902</t>
  </si>
  <si>
    <t xml:space="preserve">nákup topánok 2 ks pre real.tím počas podujatia ME U16 muži 6-14.7.2025  Ljubjana, Slovinsko </t>
  </si>
  <si>
    <t>36661856</t>
  </si>
  <si>
    <t>2520š1085</t>
  </si>
  <si>
    <t>651</t>
  </si>
  <si>
    <t>nákup nohavice 4 ks pre real.tím počas podujatia ME U16 muži 6-14.7.2025  Ljubjana, Slovinsko a ME U18 muži 18-24.8.2025 Rio Maior, Portugalsko</t>
  </si>
  <si>
    <t>50342363</t>
  </si>
  <si>
    <t>OTCF SLOVAKIA s.r.o.</t>
  </si>
  <si>
    <t>2520š1081</t>
  </si>
  <si>
    <t>11124</t>
  </si>
  <si>
    <t xml:space="preserve">nákup PMH do prenajatých vozidiel AA636GF a AA406GU- preprava družstva VP 14 športovcov +2 real.tím počas podujatia ME U16 muži 6-14.7.2025  Ljubjana, Slovinsko </t>
  </si>
  <si>
    <t>2520š1082</t>
  </si>
  <si>
    <t>0632</t>
  </si>
  <si>
    <t>MOL Slovenija d.o.o.</t>
  </si>
  <si>
    <t xml:space="preserve">Pracovná cesta
názov podujatia: Aklimatizačné sústredenie pred MS Singapur                                     Miesto konania: Bangkok, Thajsko                                                  termín podujatia:  17.07.-24.07.2025                                Spôsob prepravy: letecky                                    Počet všetkých osôb na pracovnej ceste: 17                                                         z toho:
- športovci:  
- realizačný tím:                                                                                                           </t>
  </si>
  <si>
    <t>25FA40332</t>
  </si>
  <si>
    <t>INV-202505001</t>
  </si>
  <si>
    <t>prenájom bazéna -prvá časť počas Aklimatizačné sústredenie pred MS Singapur 17.-24.07.2025 Bangkog, Thaisko</t>
  </si>
  <si>
    <t>poplatok banke za odoslanú platbu k faktúre č. 25FA40332</t>
  </si>
  <si>
    <t>25š054</t>
  </si>
  <si>
    <t>122488</t>
  </si>
  <si>
    <t>druhá záloha na pobytové náklady pre 17 osôb počas sústredenia pred MS 17-24.7.2025 Bangkog, Thaisko</t>
  </si>
  <si>
    <t>25š058</t>
  </si>
  <si>
    <t>tretia záloha na pobytové náklady pre 17 osôb počas sústredenia pred MS 17-24.7.2025 Bangkog, Thaisko</t>
  </si>
  <si>
    <t>záloha na PZ a MS Bangkok /TH/ v termíne 16.07.-04.08.2025</t>
  </si>
  <si>
    <t>Hlavatý Rastislav</t>
  </si>
  <si>
    <t>záloha na MS Singapur v termíne 09.07.-20.07.2025</t>
  </si>
  <si>
    <t>Vachan Tomáš</t>
  </si>
  <si>
    <t xml:space="preserve">Organizácia podujatia
názov podujatia: Veľká cena Slovenska                         Miesto konania: Šamorín, Slovensko                                          termín podujatia: 23.05.-25.05.2025                    
počet aktívnych účastníkov:438 športovcov a  43 členov rozhodcovského zboru, 
počet odpracovaných hodín spolu: 1242 </t>
  </si>
  <si>
    <t>25š042</t>
  </si>
  <si>
    <t>902025250</t>
  </si>
  <si>
    <t>záloha na ubytovanie vrátane stravy, prenájom plaveckých dráh, prenájom miestnosti počas podujatia Veľká cena Slovenska 23-25.5.2025 Šamorín</t>
  </si>
  <si>
    <t>25FA40423</t>
  </si>
  <si>
    <t>5020251912</t>
  </si>
  <si>
    <t xml:space="preserve">vyúčtovanie zálohy 25š042 na ubytovanie vrátane stravy, prenájom plaveckých dráh, prenájom miestnosti počas podujatia Veľká cena Slovenska 23-25.5.2025 Šamorín /spolu: 17578,-eur/ </t>
  </si>
  <si>
    <t>25FA40405</t>
  </si>
  <si>
    <t>Technicko-organizačné zabezpečenie podujatia Veľká cena Slovenska 23-25.5.2025 Šamorín</t>
  </si>
  <si>
    <t>25FA40408</t>
  </si>
  <si>
    <t>zdravotná služba počas podujatia Veľká cena Slovenska 23-25.5.2025 Šamorín</t>
  </si>
  <si>
    <t>25FA40409</t>
  </si>
  <si>
    <t>2025019</t>
  </si>
  <si>
    <t>ozvučenie počas podujatia Veľká cena Slovenska 23-25.5.2025 Šamorín</t>
  </si>
  <si>
    <t>25FA40298</t>
  </si>
  <si>
    <t>0001FV000504/25</t>
  </si>
  <si>
    <t>poháre so štítkami 5 ks na podujatie Veľká cena Slovenska 23-25.5.2025 Šamorín</t>
  </si>
  <si>
    <t>25FA40477</t>
  </si>
  <si>
    <t>ubytovanie pre 2 osoby -rozhodcovia počas Veľká cena Slovenska 23-25.5.2025 Šamorín</t>
  </si>
  <si>
    <t>50733176</t>
  </si>
  <si>
    <t>ŠPORTOVÝ KLUB POLÍCIE KOŠICE-</t>
  </si>
  <si>
    <t>2520š0798</t>
  </si>
  <si>
    <t>25200798</t>
  </si>
  <si>
    <t>Činnosť člena rozhodcovského zboru počas Veľká cena Slovenska 23-25.5.2025 Šamorín</t>
  </si>
  <si>
    <t>2520š0799</t>
  </si>
  <si>
    <t>25200799</t>
  </si>
  <si>
    <t>Pivková Šarmírová Iveta</t>
  </si>
  <si>
    <t>2520š0800</t>
  </si>
  <si>
    <t>25200800</t>
  </si>
  <si>
    <t xml:space="preserve">Trapani Aurora </t>
  </si>
  <si>
    <t>2520š0801</t>
  </si>
  <si>
    <t>25200801</t>
  </si>
  <si>
    <t>Broszová Katarína</t>
  </si>
  <si>
    <t>2520š0802</t>
  </si>
  <si>
    <t>25200802</t>
  </si>
  <si>
    <t>Jánošová Simona</t>
  </si>
  <si>
    <t>2520š0803</t>
  </si>
  <si>
    <t>25200803</t>
  </si>
  <si>
    <t>Belavá Tamara</t>
  </si>
  <si>
    <t>2520š0804</t>
  </si>
  <si>
    <t>25200804</t>
  </si>
  <si>
    <t>2520š0805</t>
  </si>
  <si>
    <t>25200805</t>
  </si>
  <si>
    <t>2520š0806</t>
  </si>
  <si>
    <t>25200806</t>
  </si>
  <si>
    <t>2520š0807</t>
  </si>
  <si>
    <t>25200807</t>
  </si>
  <si>
    <t>2520š0808</t>
  </si>
  <si>
    <t>25200808</t>
  </si>
  <si>
    <t>Jurkovičová Beáta</t>
  </si>
  <si>
    <t>2520š0809</t>
  </si>
  <si>
    <t>25200809</t>
  </si>
  <si>
    <t>2520š0810</t>
  </si>
  <si>
    <t>25200810</t>
  </si>
  <si>
    <t>2520š0811</t>
  </si>
  <si>
    <t>25200811</t>
  </si>
  <si>
    <t>2520š0812</t>
  </si>
  <si>
    <t>25200812</t>
  </si>
  <si>
    <t>Bilená Lenka</t>
  </si>
  <si>
    <t>2520š0813</t>
  </si>
  <si>
    <t>25200813</t>
  </si>
  <si>
    <t>2520š0814</t>
  </si>
  <si>
    <t>25200814</t>
  </si>
  <si>
    <t>Cmarková Nina Marína Elizabeth</t>
  </si>
  <si>
    <t>2520š0815</t>
  </si>
  <si>
    <t>25200815</t>
  </si>
  <si>
    <t>2520š0816</t>
  </si>
  <si>
    <t>25200816</t>
  </si>
  <si>
    <t>2520š0817</t>
  </si>
  <si>
    <t>25200817</t>
  </si>
  <si>
    <t>Leščáková Milada</t>
  </si>
  <si>
    <t>2520š0818</t>
  </si>
  <si>
    <t>25200818</t>
  </si>
  <si>
    <t>2520š0819</t>
  </si>
  <si>
    <t>25200819</t>
  </si>
  <si>
    <t>2520š0820</t>
  </si>
  <si>
    <t>25200820</t>
  </si>
  <si>
    <t>2520š0821</t>
  </si>
  <si>
    <t>25200821</t>
  </si>
  <si>
    <t>2520š0822</t>
  </si>
  <si>
    <t>25200822</t>
  </si>
  <si>
    <t>2520š0823</t>
  </si>
  <si>
    <t>25200823</t>
  </si>
  <si>
    <t>2520š0824</t>
  </si>
  <si>
    <t>25200824</t>
  </si>
  <si>
    <t>2520š0825</t>
  </si>
  <si>
    <t>25200825</t>
  </si>
  <si>
    <t>2520š0826</t>
  </si>
  <si>
    <t>25200826</t>
  </si>
  <si>
    <t>2520š0827</t>
  </si>
  <si>
    <t>25200827</t>
  </si>
  <si>
    <t>2520š0828</t>
  </si>
  <si>
    <t>25200828</t>
  </si>
  <si>
    <t>Stanková Lesanka</t>
  </si>
  <si>
    <t>2520š0829</t>
  </si>
  <si>
    <t>25200829</t>
  </si>
  <si>
    <t>2520š0830</t>
  </si>
  <si>
    <t>25200830</t>
  </si>
  <si>
    <t>2520š0831</t>
  </si>
  <si>
    <t>25200831</t>
  </si>
  <si>
    <t>Moravcová Martina Valko</t>
  </si>
  <si>
    <t>2520š0832</t>
  </si>
  <si>
    <t>25200832</t>
  </si>
  <si>
    <t>2520š0833</t>
  </si>
  <si>
    <t>25200833</t>
  </si>
  <si>
    <t>Salcer Rudolf</t>
  </si>
  <si>
    <t>2520š0834</t>
  </si>
  <si>
    <t>25200834</t>
  </si>
  <si>
    <t>2520š0835</t>
  </si>
  <si>
    <t>25200835</t>
  </si>
  <si>
    <t>2520š0836</t>
  </si>
  <si>
    <t>25200836</t>
  </si>
  <si>
    <t>2520š0837</t>
  </si>
  <si>
    <t>25200837</t>
  </si>
  <si>
    <t>Grznárová Bianca</t>
  </si>
  <si>
    <t>2520š0838</t>
  </si>
  <si>
    <t>25200838</t>
  </si>
  <si>
    <t>2520š0839</t>
  </si>
  <si>
    <t>25200839</t>
  </si>
  <si>
    <t>2520š0840</t>
  </si>
  <si>
    <t>25200840</t>
  </si>
  <si>
    <t>Horňák Ľubomír</t>
  </si>
  <si>
    <t>25FA40537</t>
  </si>
  <si>
    <t>FV2025001</t>
  </si>
  <si>
    <t>Ubytovanie rozohodcu počas podujatia 23.-25.5.2025</t>
  </si>
  <si>
    <t>31983103</t>
  </si>
  <si>
    <t>Plavecký klub Prešov, o.z.</t>
  </si>
  <si>
    <t>25FA40603</t>
  </si>
  <si>
    <t>30/2025</t>
  </si>
  <si>
    <t>ubytovanie pre 1 osobu- člen rozhodcovského zboru počas Veľká cena Slovenska 23-25.5.2025 Šamorín</t>
  </si>
  <si>
    <t>00892378</t>
  </si>
  <si>
    <t>Športový plavecký klub Kúpele Piešťany</t>
  </si>
  <si>
    <t>25FA40301</t>
  </si>
  <si>
    <t>250100019</t>
  </si>
  <si>
    <t xml:space="preserve">Refundácia nákladov súvisiach s účelom rozvoja športovcov: náklady na prenájom športoviska - bazéna v mes. 02/2025 - konečný dodávateľ: Bratislavský samosprávny kraj;
</t>
  </si>
  <si>
    <t>25FA40302</t>
  </si>
  <si>
    <t>250100020</t>
  </si>
  <si>
    <t xml:space="preserve">Refundácia nákladov súvisiacich s účelom rozvoja talentovaných športovcov zaradených do UTM SPF a Top Talent Teamu: prenájom športoviska - bazéna v mes. 03/2025 - konečný dodávateľ: Bratislavský samosprávny kraj;
</t>
  </si>
  <si>
    <t xml:space="preserve">Refundácia nákladov súvisiacich s účelom rozvoja talentovaných športovcov zaradených do UTM SPF a Top Talent Teamu: prenájom športoviska - bazéna v mes. 01/2025 - konečný dodávateľ: Bratislavský samosprávny kraj;
</t>
  </si>
  <si>
    <t xml:space="preserve">Refundácia nákladov súvisiacich s účelom rozvoja talentovaných športovcov zaradených do UTM SPF a Top Talent Teamu: prenájom športoviska - bazéna v mes. 02/2025 čiastočne - konečný dodávateľ: Bratislavský samosprávny kraj;
</t>
  </si>
  <si>
    <t>25FA40303</t>
  </si>
  <si>
    <t>250100017</t>
  </si>
  <si>
    <t xml:space="preserve">Refundácia nákladov súvisiach s účelom rozvoja talentovaných športovcov zaradených do ÚTM SPF a Top Talent Teamu: štartovné počas preteku Edinburgh International (GBP) v termíne 14.-16.03.2025 čiastočne  - konečný dodávateľ: Sasa East District
</t>
  </si>
  <si>
    <t>Refundácia nákladov súvisiach s účelom rozvoja talentovaných športovcov zaradených do ÚTM SPF a Top Talent Teamu: 
pobytové náklady športovca počas preteku Edinburgh /GBP/ v termíne 14.-16.3.2025 čiastočne  - konečný dodávateľ: Ibis Edinburgh South Bridge;:</t>
  </si>
  <si>
    <t>Refundácia nákladov súvisiach s účelom rozvoja talentovaných športovcov zaradených do ÚTM SPF a Top Talent Teamu: cestovné náklady športovca počas preteku Edinburgh /GBP/ v termíne 14.-16.3.2025 - konečný dodávateľ: Ryanair;</t>
  </si>
  <si>
    <t>25FA40352</t>
  </si>
  <si>
    <t>25OF00027</t>
  </si>
  <si>
    <t xml:space="preserve">Refundácia nákladov súvisiach s účelom rozvoja športovcov: náklady na prenájom športoviska - bazéna v mes 01/2025 - konečný dodávateľ: Aquathermal Senec a.s.;
</t>
  </si>
  <si>
    <t>36071404</t>
  </si>
  <si>
    <t>J&amp;T Sport Team</t>
  </si>
  <si>
    <t>25FA40353</t>
  </si>
  <si>
    <t>25OF00026</t>
  </si>
  <si>
    <t xml:space="preserve">Refundácia nákladov súvisiacich s účelom rozvoja talentovaných športovcov zaradených do UTM SPF a Top Talent Teamu: prenájom športoviska - bazéna v mes. 01/2025 - konečný dodávateľ: Správa telovýchovných a rekreačných zariadení hlavného mesta SR Bratislavy;
</t>
  </si>
  <si>
    <t xml:space="preserve">Refundácia nákladov súvisiacich s účelom rozvoja talentovaných športovcov zaradených do UTM SPF a Top Talent Teamu: prenájom športoviska - bazéna v mes. 03/2025 - konečný dodávateľ: Správa telovýchovných a rekreačných zariadení hlavného mesta SR Bratislavy;
</t>
  </si>
  <si>
    <t>25FA40354</t>
  </si>
  <si>
    <t>20250030</t>
  </si>
  <si>
    <t xml:space="preserve">Refundácia nákladov súvisiach s účelom rozvoja športovcov: náklady na prenájom športoviska - bazéna v mes. 03/2025 - konečný dodávateľ: Gymnázium Nitra;
</t>
  </si>
  <si>
    <t>42333326</t>
  </si>
  <si>
    <t>AQUATICS  Nitra</t>
  </si>
  <si>
    <t>25FA40355</t>
  </si>
  <si>
    <t>12/2025</t>
  </si>
  <si>
    <t xml:space="preserve">Refundácia nákladov súvisiach s účelom rozvoja športovcov: náklady na prenájom športoviska - bazéna v mes. 04/2025 - konečný dodávateľ: BoGo bus s.r.o.;
</t>
  </si>
  <si>
    <t>25FA40356</t>
  </si>
  <si>
    <t xml:space="preserve">Refundácia nákladov súvisiach s účelom rozvoja športovcov: pobytové náklady sústredenia v Poprade v termíne 03.-07.01.2025 ( 4 športovci + RT) - konečný dodávateľ: Aquapark Poprad s.r.o.;
</t>
  </si>
  <si>
    <t>42152160</t>
  </si>
  <si>
    <t xml:space="preserve">Považskobystrický plavecký oddiel </t>
  </si>
  <si>
    <t>Refundácia nákladov súvisiach s účelom rozvoja športovcov: náklady na prenájom športoviska - bazéna v mes. 01/2025 -  konečný dodávateľ: Plavecký klub Matador Púchov;</t>
  </si>
  <si>
    <t>Refundácia nákladov súvisiach s účelom rozvoja športovcov: náklady na prenájom športoviska - bazéna v mes. 03/2025 -  konečný dodávateľ: Správa športových zariadení mesta Žilina s.r.o.;</t>
  </si>
  <si>
    <t>Refundácia nákladov súvisiach s účelom rozvoja športovcov: pobytové náklady sústredenia v Popranáklady na služby športového odborníka za mes. 01-03/2025 - konečný dodávateľ: Karel Procházka;</t>
  </si>
  <si>
    <t>Refundácia nákladov súvisiach s účelom rozvoja športovcov: pobytové náklady sústredenia v Popranáklady na služby športového odborníka za mes. 04/2025 - konečný dodávateľ: Karel Procházka;</t>
  </si>
  <si>
    <t>Refundácia nákladov súvisiach s účelom rozvoja športovcov: cestovné náklady počas tréningovej prípravy a pretekov v mes. 04/2024 - konečný dodávateľ: Karel Procházka;</t>
  </si>
  <si>
    <t>Refundácia nákladov súvisiach s účelom rozvoja športovcov: cestovné náklady počas tréningovej prípravy a pretekov v mes. 03/2024 - konečný dodávateľ: Karel Procházka;</t>
  </si>
  <si>
    <t>Refundácia nákladov súvisiach s účelom rozvoja športovcov: cestovné náklady počas tréningovej prípravy a pretekov v mes. 01/2024 - konečný dodávateľ: Karel Procházka;</t>
  </si>
  <si>
    <t>Refundácia nákladov súvisiach s účelom rozvoja športovcov: cestovné náklady počas tréningovej prípravy a pretekov v mes. 02/2024 - konečný dodávateľ: Karel Procházka;</t>
  </si>
  <si>
    <t>25FA40357</t>
  </si>
  <si>
    <t>20258803</t>
  </si>
  <si>
    <t xml:space="preserve">Refundácia nákladov súvisiach s účelom rozvoja športovcov: náklady na prenájom športoviska - bazéna v mes. 01/2025 čiastočne - konečný dodávateľ: Slovenská technická univerzita v Bratislave;
</t>
  </si>
  <si>
    <t>42135460</t>
  </si>
  <si>
    <t>Plavecký klub ORCA SPORT</t>
  </si>
  <si>
    <t>25FA40358</t>
  </si>
  <si>
    <t>44025007</t>
  </si>
  <si>
    <t xml:space="preserve">Refundácia nákladov súvisiach s účelom rozvoja športovcov: náklady na materiálne zabezpečenie tréningovej prípravy športovcov - klubové tričká - konečný dodávateľ: Blissform s.r.o.;
</t>
  </si>
  <si>
    <t>31266665</t>
  </si>
  <si>
    <t>Plavecký klub ORCA Bratislava</t>
  </si>
  <si>
    <t>Refundácia nákladov súvisiach s účelom rozvoja športovcov: náklady na materiálne zabezpečenie tréningovej prípravy športovcov - klubové tričká - konečný dodávateľ: Michal Polák;</t>
  </si>
  <si>
    <t>25FA40359</t>
  </si>
  <si>
    <t>44025004</t>
  </si>
  <si>
    <t xml:space="preserve">Refundácia nákladov vynaložených na podujatie ORCA CUP 2025, 2-4.5.2025 v Bratislave, v zmysle Sernice SPF o poskytovaní príspevku technickým usporiadateľom na podujatiach SPF - konečný dodávateľ: Sport and Service s.r.o. </t>
  </si>
  <si>
    <t>25FA40361</t>
  </si>
  <si>
    <t>20250062</t>
  </si>
  <si>
    <t>Refundácia nákladov vynaložených na podujatie European Aquatics/World Aquatics v zmysle Sernice SPF o poskytovaní príspevku technickým usporiadateľom na podujatiach SPF čiastočne - konečný dodávateľ: Správa športových zariadení mesta Žilina s.r.o.</t>
  </si>
  <si>
    <t>25FA40389</t>
  </si>
  <si>
    <t>2025051201</t>
  </si>
  <si>
    <t xml:space="preserve">Refundácia nákladov súvisiach s účelom rozvoja športovcov: náklady na prenájom športoviska - bazéna v mes. 01/2025 - konečný dodávateľ: Stredná odborná škola priemyselných technológií Košice;
</t>
  </si>
  <si>
    <t>42103100</t>
  </si>
  <si>
    <t>Športový klub polície Modrí Draci Košice</t>
  </si>
  <si>
    <t xml:space="preserve">Refundácia nákladov súvisiach s účelom rozvoja športovcov: náklady na prenájom športoviska - bazéna v mes. 02/2025 - konečný dodávateľ: Stredná odborná škola priemyselných technológií Košice;
</t>
  </si>
  <si>
    <t xml:space="preserve">Refundácia nákladov súvisiach s účelom rozvoja športovcov: náklady na prenájom športoviska - bazéna v mes. 03/2025 - konečný dodávateľ: Stredná odborná škola priemyselných technológií Košice;
</t>
  </si>
  <si>
    <t xml:space="preserve">Refundácia nákladov súvisiach s účelom rozvoja športovcov: náklady na prenájom športoviska - bazéna v mes. 04/2025 - konečný dodávateľ: Stredná odborná škola priemyselných technológií Košice;
</t>
  </si>
  <si>
    <t>25FA40397</t>
  </si>
  <si>
    <t>25VF00001</t>
  </si>
  <si>
    <t xml:space="preserve">Refundácia nákladov súvisiach s účelom rozvoja športovcov:  prenájom športoviska - bazéna v mes. 03/2025 čiastočne - konečný dodávateľ: Technické služby mesta Tvrdošín;
</t>
  </si>
  <si>
    <t>52704734</t>
  </si>
  <si>
    <t>Mestský plavecký klub Tvrdošín</t>
  </si>
  <si>
    <t>25FA40398</t>
  </si>
  <si>
    <t>25004</t>
  </si>
  <si>
    <t xml:space="preserve">Refundácia nákladov súvisiach s účelom rozvoja športovcov:  prenájom športoviska - bazéna v mes. 01/2025 čiastočne - konečný dodávateľ: X-bionic sphere a.s.;
</t>
  </si>
  <si>
    <t>25FA40399</t>
  </si>
  <si>
    <t>250001</t>
  </si>
  <si>
    <t xml:space="preserve">Refundácia nákladov súvisiach s účelom rozvoja športovcov:  prenájom športoviska - bazéna v mes. 01/2025 - konečný dodávateľ: Comorra servis;
</t>
  </si>
  <si>
    <t>00589381</t>
  </si>
  <si>
    <t>Klub vodného póla Komárno</t>
  </si>
  <si>
    <t xml:space="preserve">Refundácia nákladov súvisiach s účelom rozvoja športovcov:  prenájom športoviska - bazéna v mes. 02-12/2025 čiastočne - konečný dodávateľ: Comorra servis;
</t>
  </si>
  <si>
    <t xml:space="preserve">Refundácia nákladov súvisiach s účelom rozvoja športovcov:  prenájom športoviska - bazéna v mes. 02/2025 - konečný dodávateľ: Comorra servis;
</t>
  </si>
  <si>
    <t xml:space="preserve">Refundácia nákladov súvisiach s účelom rozvoja športovcov:  prenájom športoviska - bazéna v mes. 03/2025 - konečný dodávateľ: Comorra servis;
</t>
  </si>
  <si>
    <t xml:space="preserve">Refundácia nákladov súvisiach s účelom rozvoja športovcov:  prenájom športoviska - bazéna v mes. 04/2025 - konečný dodávateľ: Comorra servis;
</t>
  </si>
  <si>
    <t>25FA40400</t>
  </si>
  <si>
    <t>1/5/2025</t>
  </si>
  <si>
    <t>31754325</t>
  </si>
  <si>
    <t>SLÁVIA VODNÉ PÓLO MENEŽMENT</t>
  </si>
  <si>
    <t>25FA40367</t>
  </si>
  <si>
    <t>002/2025</t>
  </si>
  <si>
    <t xml:space="preserve">Refundácia nákladov súvisiach s účelom rozvoja športovcov: náklady na materiálne zabezpečenie tréningovej prípravy športovcov - klubové oblečenie a plavky - konečný dodávateľ: Launsport s.r.o.;
</t>
  </si>
  <si>
    <t>53280458</t>
  </si>
  <si>
    <t>Sport club DS</t>
  </si>
  <si>
    <t>25FA40368</t>
  </si>
  <si>
    <t xml:space="preserve">Refundácia nákladov súvisiach s účelom rozvoja športovcov:  prenájom športoviska - bazéna v mes. 01/2025 - konečný dodávateľ: MBB a.s. Banská Bystrica;
</t>
  </si>
  <si>
    <t>31917321</t>
  </si>
  <si>
    <t>Plavecký oddiel Univerzity Mateja Bela</t>
  </si>
  <si>
    <t xml:space="preserve">Refundácia nákladov súvisiach s účelom rozvoja športovcov:  prenájom športoviska - bazéna v mes. 02/2025 - konečný dodávateľ: MBB a.s. Banská Bystrica;
</t>
  </si>
  <si>
    <t xml:space="preserve">Refundácia nákladov súvisiach s účelom rozvoja športovcov:  prenájom športoviska - bazéna v mes. 03/2025 - konečný dodávateľ: MBB a.s. Banská Bystrica;
</t>
  </si>
  <si>
    <t xml:space="preserve">Refundácia nákladov súvisiach s účelom rozvoja športovcov: náklady na športovú lekársku prehliadku (8 športovcov) - konečný dodávateľ: Univerzita Mateja Bela v Banskej Bystrici;
</t>
  </si>
  <si>
    <t>Refundácia nákladov súvisiach s účelom rozvoja športovcov:  cestovné náklady počas preteku Jarné M-SSO BAJS 1.kolo v Žiline v termíne 12.4.2025 /12 športovcov+RT/ - konečný dodávateľ: SADKA Sliač s.r.o.;</t>
  </si>
  <si>
    <t>Refundácia nákladov súvisiach s účelom rozvoja športovcov:  náklady na materiálne zabezpečenie tréningovej prípravy športovcov - klubové tričká - konečný dodávateľ: Dali-BB s.r.o.</t>
  </si>
  <si>
    <t>25FA40369</t>
  </si>
  <si>
    <t xml:space="preserve">Refundácia nákladov súvisiach s účelom rozvoja športovcov:  prenájom športoviska - bazéna v mes. 03/2025 - konečný dodávateľ:  Aquapark Poprad s.r.o.;
</t>
  </si>
  <si>
    <t>52790436</t>
  </si>
  <si>
    <t>Plavecký oddiel MŠK Kežmarok LITTLE SHARK o.z.</t>
  </si>
  <si>
    <t>25FA40371</t>
  </si>
  <si>
    <t>44025005</t>
  </si>
  <si>
    <t xml:space="preserve">Refundácia nákladov súvisiach s účelom rozvoja športovcov:   prenájom športoviska - bazéna+telecvične v mes.01/2025 - konečný dodávateľ: Slovenská technická univerzita v Bratislave;
</t>
  </si>
  <si>
    <t xml:space="preserve">Refundácia nákladov súvisiach s účelom rozvoja športovcov:   prenájom športoviska - bazéna+telecvične v mes.01/2025 čiastočne - konečný dodávateľ: Slovenská technická univerzita v Bratislave;
</t>
  </si>
  <si>
    <t xml:space="preserve">Refundácia nákladov súvisiach s účelom rozvoja športovcov:   prenájom športoviska - bazéna+telecvične v mes.02/2025 čiastočne - konečný dodávateľ: Slovenská technická univerzita v Bratislave;
</t>
  </si>
  <si>
    <t>25FA40372</t>
  </si>
  <si>
    <t>44025006</t>
  </si>
  <si>
    <t xml:space="preserve">Refundácia nákladov súvisiacich s účelom rozvoja talentovaných športovcov zaradených do UTM SPF a Top Talent Teamu: prenájom športoviska - bazéna+telecvične v mes.01/2025 čiastočne - konečný dodávateľ: Slovenská technická univerzita v Bratislave;
</t>
  </si>
  <si>
    <t xml:space="preserve">Refundácia nákladov súvisiacich s účelom rozvoja talentovaných športovcov zaradených do UTM SPF a Top Talent Teamu: prenájom športoviska - bazéna+telecvične v mes.01/2025 - konečný dodávateľ: Slovenská technická univerzita v Bratislave;
</t>
  </si>
  <si>
    <t xml:space="preserve">Refundácia nákladov súvisiacich s účelom rozvoja talentovaných športovcov zaradených do UTM SPF a Top Talent Teamu: prenájom športoviska - bazéna+telecvične v mes.01-02/2025 čiastočne - konečný dodávateľ: Slovenská technická univerzita v Bratislave;
</t>
  </si>
  <si>
    <t xml:space="preserve">Refundácia nákladov súvisiacich s účelom rozvoja talentovaných športovcov zaradených do UTM SPF a Top Talent Teamu: prenájom športoviska - bazéna+telecvične v mes.01-02/2025 - konečný dodávateľ: Slovenská technická univerzita v Bratislave;
</t>
  </si>
  <si>
    <t>25FA40373</t>
  </si>
  <si>
    <t>250100016</t>
  </si>
  <si>
    <t xml:space="preserve">Refundácia nákladov súvisiach s účelom rozvoja športovcov zaradených do TOP Team SPF Senior: cestovné náklady športovca - letenka počas sústredenia v Limassole (CYP) v termíne 05.-16.05.2025 čiastočne - konečný dodávateľ: Ryanair;
</t>
  </si>
  <si>
    <t>Refundácia nákladov súvisiach s účelom rozvoja športovcov zaradených do TOP Team SPF Senior: cestovné náklady RT-fyzio letenka počas sústredenia v Limassole /CYP/ v termíne 5.-16.5.2025 čiastočne - konečný dodávateľ: Ryanair;</t>
  </si>
  <si>
    <t>Refundácia nákladov súvisiach s účelom rozvoja športovcov zaradených do TOP Team SPF Senior: pobytové náklady športovca počas sústredenia v Limassole (CYP) v termíne 05.-16.05.2025 čiastočne - konečný dodávateľ: Suinny Escape Cyprus;</t>
  </si>
  <si>
    <t>Refundácia nákladov súvisiach s účelom rozvoja športovcov zaradených do TOP Team SPF Senior: pobytové náklady RT počas sústredenia v Limassole (CYP) v termíne 05.-16.05.2025 čiastočne  - konečný dodávateľ: Suinny Escape Cyprus;</t>
  </si>
  <si>
    <t>Refundácia nákladov súvisiach s účelom rozvoja športovcov zaradených do TOP Team SPF Senior: prenájom bazéna počas sústredenia v Limassole (CYP) v termíne 05.-16.05.2025 čiastočne - konečný dodávateľ: Suinny Escape Cyprus;</t>
  </si>
  <si>
    <t>2520š0535</t>
  </si>
  <si>
    <t>225001032240</t>
  </si>
  <si>
    <t xml:space="preserve">Refundácia nákladov na letenku pre 1 osobu - športovec na podujatie MT muži 28.5.-1.6.2025; </t>
  </si>
  <si>
    <t>Austrian Airlines AG</t>
  </si>
  <si>
    <t>Hrubé mzdy vyplatené osobám (zamestnancom) vrátane odvodov zamestnávateľa
počet fyzických osôb: 5 TPP+3 dohody
obdobie 05/2025</t>
  </si>
  <si>
    <t>Hrubé mzdy vyplatené osobám (zamestnancom) vrátane odvodov zamestnávateľa
počet fyzických osôb: 3 TPP+1 dohoda
obdobie: 05/2025</t>
  </si>
  <si>
    <t>4 osôb</t>
  </si>
  <si>
    <t>Hrubé mzdy vyplatené osobám (zamestnancom) vrátane odvodov zamestnávateľa
počet fyzických osôb: 4 TPP+ 31 dohôd
obdobie: 05/2025</t>
  </si>
  <si>
    <t>35 osôb</t>
  </si>
  <si>
    <t>25STR013</t>
  </si>
  <si>
    <t>Finančný príspevok na stravu pre zamestnancov na júl 2025</t>
  </si>
  <si>
    <t>25FA40422</t>
  </si>
  <si>
    <t>1252883</t>
  </si>
  <si>
    <t>Prenájom kopírovacieho zariadenia za obdobie 05/2025</t>
  </si>
  <si>
    <t>25FA40427</t>
  </si>
  <si>
    <t>FV250359</t>
  </si>
  <si>
    <t>prepis hlasového záznamu z konferencie SPF z 28.04.2025</t>
  </si>
  <si>
    <t>35972351</t>
  </si>
  <si>
    <t>TOP PREKLADY, s.r.o.</t>
  </si>
  <si>
    <t>25FA40430</t>
  </si>
  <si>
    <t>2025050188</t>
  </si>
  <si>
    <t xml:space="preserve"> IT služby za mesiac 2025/05 v zmysle zmluvy o poskytovaní služieb z 28.02.2022 +monitorovací systém nad rámec zmluvy</t>
  </si>
  <si>
    <t>25FA40434</t>
  </si>
  <si>
    <t>10250125</t>
  </si>
  <si>
    <t>Spotreba el.energie kanc.priestory, sklady za 2025/05</t>
  </si>
  <si>
    <t>25FA40435</t>
  </si>
  <si>
    <t>10250111</t>
  </si>
  <si>
    <t>Nájomné/kancelárie,sklady,garáž a parkovacie státia za 06/2025</t>
  </si>
  <si>
    <t>25FA40443</t>
  </si>
  <si>
    <t>20250071</t>
  </si>
  <si>
    <t>výkon zodpovednej osoby 05/2025 v zmysle Zmluvy o poskytovaní služby v oblasti ochrany osobných údajov zo dňa 16.7.2023</t>
  </si>
  <si>
    <t>25FA40456</t>
  </si>
  <si>
    <t>FV-44911/2025</t>
  </si>
  <si>
    <t>monitoring služobných vozidiel za 05/2025 (BT707DT, BL062GD, BL976KD, BL557MU,BT147AB)</t>
  </si>
  <si>
    <t>25FA40466</t>
  </si>
  <si>
    <t>1020250006</t>
  </si>
  <si>
    <t xml:space="preserve">Tvorba web.stránky za 2025/05 na základe rámcovej licenčnej zmluvy  </t>
  </si>
  <si>
    <t>25FA40476</t>
  </si>
  <si>
    <t>70250154</t>
  </si>
  <si>
    <t>doručovateľský servis v zmysle mandátnej zmluvy za 2025/05</t>
  </si>
  <si>
    <t>25FA40484</t>
  </si>
  <si>
    <t>252405</t>
  </si>
  <si>
    <t>účtovné služby za mesiac 05/2025</t>
  </si>
  <si>
    <t>25FA40526</t>
  </si>
  <si>
    <t>2025060362</t>
  </si>
  <si>
    <t>Microsoft 365 Business Standard/licencie za 2025/05</t>
  </si>
  <si>
    <t>25FA40529</t>
  </si>
  <si>
    <t>5847228143</t>
  </si>
  <si>
    <t>Pevná linka, mobilné čísla /11ks/mobilný internet 11ks za obdobie 24.05.-23.07.2025</t>
  </si>
  <si>
    <t>2520š0663</t>
  </si>
  <si>
    <t>6817113613</t>
  </si>
  <si>
    <t>poistenie majetku počas prepravy EČZ OMEGA quantum od 09.06.2025 do 08.06.26</t>
  </si>
  <si>
    <t>Komunálna poisťovňa,a.s.</t>
  </si>
  <si>
    <t>2520š0664</t>
  </si>
  <si>
    <t>6817113058</t>
  </si>
  <si>
    <t>poistenie majetku v sklade EČZ OMEGA quantum, Aquatics PRY od 09.06.2025 do 08.06.26</t>
  </si>
  <si>
    <t>2520š0856</t>
  </si>
  <si>
    <t>81</t>
  </si>
  <si>
    <t>príprava a vykonanie STK a EK vozidla BT707DT Citroen Jumper</t>
  </si>
  <si>
    <t>Autoteam, s.r.o.</t>
  </si>
  <si>
    <t>2520š0796</t>
  </si>
  <si>
    <t>11413974</t>
  </si>
  <si>
    <t>Poistenie majetku svetelná tabuľa pre plávanie (prenosný zobrazovací panel) 14.6.2025-13.6.2026</t>
  </si>
  <si>
    <t>Union poisťovňa, a. s.</t>
  </si>
  <si>
    <t>2520š0797</t>
  </si>
  <si>
    <t>1158591</t>
  </si>
  <si>
    <t>Poistenie majetku vnútroštátna preprava svetelnej tabule pre plávanie (prenosný zobrazovací panel) 14.6.2025-13.6.2026</t>
  </si>
  <si>
    <t>2520š0911</t>
  </si>
  <si>
    <t>726</t>
  </si>
  <si>
    <t>poštové obálky 25 ks</t>
  </si>
  <si>
    <t>25FA40444</t>
  </si>
  <si>
    <t>20250007</t>
  </si>
  <si>
    <t>administratívne služby asistenta vodného póla ženy za 2025/05</t>
  </si>
  <si>
    <t>25FA40452</t>
  </si>
  <si>
    <t>20250504</t>
  </si>
  <si>
    <t>tanečná príprava reprezentačného družstva SP za mesiac 2025/05</t>
  </si>
  <si>
    <t>25FA40458</t>
  </si>
  <si>
    <t>FA220250501</t>
  </si>
  <si>
    <t>trénerská činnosť SP za 2025/05</t>
  </si>
  <si>
    <t>25FA40463</t>
  </si>
  <si>
    <t>20250027</t>
  </si>
  <si>
    <t>tvorba a úprava scoring systému na hodnotenie a registráciu súťaží v synchronizovanom plávaní</t>
  </si>
  <si>
    <t>25FA40502</t>
  </si>
  <si>
    <t>FTV-2025-10-000079</t>
  </si>
  <si>
    <t>oprava 1 ks žltej plaveckej PVC nafukovacej brány</t>
  </si>
  <si>
    <t>36322181</t>
  </si>
  <si>
    <t>Zepelin, s.r.o.</t>
  </si>
  <si>
    <t>25FA40508</t>
  </si>
  <si>
    <t>20250018</t>
  </si>
  <si>
    <t>vedenie reprezentácie DP spojené s administratívou v zmysle Zmluvy č. 001/2025 za 2025/05</t>
  </si>
  <si>
    <t>25FA40510</t>
  </si>
  <si>
    <t>25/05/0111</t>
  </si>
  <si>
    <t>Materiálne zabezpečenie reprezentácie -tréningové plavky 12 ks</t>
  </si>
  <si>
    <t>25DPH028</t>
  </si>
  <si>
    <t>DPH k faktúre č. 25FA40510 - materiálne zabezpečenie reprezentácie -tréningové plavky 12 ks</t>
  </si>
  <si>
    <t>25FA40511</t>
  </si>
  <si>
    <t>25060008</t>
  </si>
  <si>
    <t>25FA40512</t>
  </si>
  <si>
    <t>FA20250014</t>
  </si>
  <si>
    <t>príprava grafiky na poháre a štítky na medaile pre domáce súťaže vo VP</t>
  </si>
  <si>
    <t>25FA40513</t>
  </si>
  <si>
    <t>0001FV000804/25</t>
  </si>
  <si>
    <t xml:space="preserve"> poháre 3 ks, štítky na medaile 54 ks štítky na poháre 5 ks na domáce súťaže VP</t>
  </si>
  <si>
    <t>25FA40535</t>
  </si>
  <si>
    <t>25060009</t>
  </si>
  <si>
    <t>trénerská činnosť v rámci rozvoja športu za obdobie 01-06/2025</t>
  </si>
  <si>
    <t>25FA40475</t>
  </si>
  <si>
    <t>1120500369</t>
  </si>
  <si>
    <t>správa webu is.vodnepolo.com za mesiac 2025/05</t>
  </si>
  <si>
    <t>25DPH027</t>
  </si>
  <si>
    <t>DPH k faktúre č. 25FA40475 - správa webu is.vodnepolo.com za mesiac 2025/05</t>
  </si>
  <si>
    <t>2520š0736</t>
  </si>
  <si>
    <t>106</t>
  </si>
  <si>
    <t>Materiálne zabezpečenie súťaží- zástava European Aquatics 1 ks</t>
  </si>
  <si>
    <t>2U spol.s.r.o.</t>
  </si>
  <si>
    <t>poplatok za vedenie účtu za jún</t>
  </si>
  <si>
    <t xml:space="preserve">Pracovná cesta
názov podujatia:VT muži                              Miesto konania:  Košice                                                  termín podujatia: 04.06.-06.06.2025                                 Spôsob prepravy:                                     Počet všetkých osôb na pracovnej ceste: 16                                                         z toho:
- športovci: 14 
- realizačný tím: 2                                                                                                          </t>
  </si>
  <si>
    <t>25FA40493</t>
  </si>
  <si>
    <t>2501</t>
  </si>
  <si>
    <t xml:space="preserve">náklady na stravovanie pre 16 osôb-14 športovcov + 2 real.tím počas VT muži 4-6.6.2025 Košice </t>
  </si>
  <si>
    <t>53133781</t>
  </si>
  <si>
    <t>Food Business s.r.o.</t>
  </si>
  <si>
    <t>25FA40498</t>
  </si>
  <si>
    <t>činnosť športového odborníka -trénerské služby počas VT muži 4-6.6.2025 Košice  a Kvalifikácia ME muži 8-11.6.2025 Istanbul, Turecko</t>
  </si>
  <si>
    <t>25FA40611</t>
  </si>
  <si>
    <t>20250266</t>
  </si>
  <si>
    <t xml:space="preserve">prenájom bazéna počas VT muži 4-6.6.2025 Košice </t>
  </si>
  <si>
    <t>31679692</t>
  </si>
  <si>
    <t>Tepelné hospodárstvo spoločnosť s ručením obmedzeným</t>
  </si>
  <si>
    <t>25FA40639</t>
  </si>
  <si>
    <t>120250602</t>
  </si>
  <si>
    <t xml:space="preserve">pobytové náklady vrátane stravy pre 12 osôb-športovcov počas VT muži 4-6.6.2025 Košice </t>
  </si>
  <si>
    <t>54938023</t>
  </si>
  <si>
    <t>SO-VA s. r. o.</t>
  </si>
  <si>
    <t>Organizácia podujatia
názov podujatia: MSR open a juniorov                                 Miesto konania: Bratislava                                       termín podujatia: 13.06.-15.06.2025                    
počet aktívnych účastníkov:538 športovcov a   39 členov rozhodcovského zboru, 
počet odpracovaných hodín spolu: 1014</t>
  </si>
  <si>
    <t>25FA40499</t>
  </si>
  <si>
    <t>2025010</t>
  </si>
  <si>
    <t>zdravotná služba počas podujatia Majstrovstvá SR open a juniorov 13-15.6.2025 Bratislava</t>
  </si>
  <si>
    <t>25FA40500</t>
  </si>
  <si>
    <t>24250502</t>
  </si>
  <si>
    <t>ubytovanie rozhodcovského zboru-12 osôb počas podujatia Majstrovstvá SR open a juniorov 13-15.6.2025 Bratislava</t>
  </si>
  <si>
    <t>25FA40501</t>
  </si>
  <si>
    <t>Technicko-organizačné zabezpečenie podujatia Majstrovstvá SR open a juniorov 13-15.6.2025 Bratislava</t>
  </si>
  <si>
    <t>25FA40604</t>
  </si>
  <si>
    <t>31/2025</t>
  </si>
  <si>
    <t>ubytovanie pre 1 osobu-člen rozhodcovského zboru počas Majstrovstvá SR open a juniorov 13-15.6.2025 Bratislava</t>
  </si>
  <si>
    <t>25FA40605</t>
  </si>
  <si>
    <t>2510569</t>
  </si>
  <si>
    <t>prenájom bazéna počas Majstrovstvá SR open a juniorov 13-15.6.2025 Bratislava</t>
  </si>
  <si>
    <t>2520š0981</t>
  </si>
  <si>
    <t>25200981</t>
  </si>
  <si>
    <t>činnosť člena rozhodcovského zboru počas Majstrovstvá SR open a juniorov 13-15.6.2025 Bratislava</t>
  </si>
  <si>
    <t>2520š0982</t>
  </si>
  <si>
    <t>25200982</t>
  </si>
  <si>
    <t>2520š0983</t>
  </si>
  <si>
    <t>25200983</t>
  </si>
  <si>
    <t>Jakubčeková Andrea</t>
  </si>
  <si>
    <t>2520š0984</t>
  </si>
  <si>
    <t>25200984</t>
  </si>
  <si>
    <t>2520š0985</t>
  </si>
  <si>
    <t>25200985</t>
  </si>
  <si>
    <t>Martina Moravcová Valko</t>
  </si>
  <si>
    <t>2520š0986</t>
  </si>
  <si>
    <t>25200986</t>
  </si>
  <si>
    <t>2520š0987</t>
  </si>
  <si>
    <t>25200987</t>
  </si>
  <si>
    <t>Procházka Karel ml.</t>
  </si>
  <si>
    <t>2520š0988</t>
  </si>
  <si>
    <t>25200988</t>
  </si>
  <si>
    <t>2520š0989</t>
  </si>
  <si>
    <t>25200989</t>
  </si>
  <si>
    <t>2520š0990</t>
  </si>
  <si>
    <t>25200990</t>
  </si>
  <si>
    <t xml:space="preserve">Heričová Simona </t>
  </si>
  <si>
    <t>2520š0991</t>
  </si>
  <si>
    <t>25200991</t>
  </si>
  <si>
    <t>2520š0992</t>
  </si>
  <si>
    <t>25200992</t>
  </si>
  <si>
    <t>2520š0993</t>
  </si>
  <si>
    <t>25200993</t>
  </si>
  <si>
    <t>2520š0994</t>
  </si>
  <si>
    <t>25200994</t>
  </si>
  <si>
    <t>2520š0995</t>
  </si>
  <si>
    <t>25200995</t>
  </si>
  <si>
    <t>2520š0996</t>
  </si>
  <si>
    <t>25200996</t>
  </si>
  <si>
    <t>2520š0997</t>
  </si>
  <si>
    <t>25200997</t>
  </si>
  <si>
    <t>2520š0998</t>
  </si>
  <si>
    <t>25200998</t>
  </si>
  <si>
    <t>2520š0999</t>
  </si>
  <si>
    <t>25200999</t>
  </si>
  <si>
    <t>2520š1000</t>
  </si>
  <si>
    <t>25201000</t>
  </si>
  <si>
    <t>2520š1001</t>
  </si>
  <si>
    <t>25201001</t>
  </si>
  <si>
    <t>2520š1002</t>
  </si>
  <si>
    <t>25201002</t>
  </si>
  <si>
    <t>2520š1003</t>
  </si>
  <si>
    <t>25201003</t>
  </si>
  <si>
    <t>2520š1004</t>
  </si>
  <si>
    <t>25201004</t>
  </si>
  <si>
    <t>2520š1005</t>
  </si>
  <si>
    <t>25201005</t>
  </si>
  <si>
    <t>2520š1006</t>
  </si>
  <si>
    <t>25201006</t>
  </si>
  <si>
    <t>2520š1007</t>
  </si>
  <si>
    <t>25201007</t>
  </si>
  <si>
    <t>2520š1008</t>
  </si>
  <si>
    <t>25201008</t>
  </si>
  <si>
    <t>2520š1009</t>
  </si>
  <si>
    <t>25201009</t>
  </si>
  <si>
    <t>2520š1010</t>
  </si>
  <si>
    <t>25201010</t>
  </si>
  <si>
    <t>2520š1011</t>
  </si>
  <si>
    <t>25201011</t>
  </si>
  <si>
    <t>2520š1012</t>
  </si>
  <si>
    <t>25201012</t>
  </si>
  <si>
    <t>2520š1013</t>
  </si>
  <si>
    <t>25201013</t>
  </si>
  <si>
    <t>Procházka Karel</t>
  </si>
  <si>
    <t>2520š1014</t>
  </si>
  <si>
    <t>25201014</t>
  </si>
  <si>
    <t>2520š1015</t>
  </si>
  <si>
    <t>25201015</t>
  </si>
  <si>
    <t>Grožaj Marek</t>
  </si>
  <si>
    <t>2520š1016</t>
  </si>
  <si>
    <t>25201016</t>
  </si>
  <si>
    <t>Košťál Róbert</t>
  </si>
  <si>
    <t>2520š1017</t>
  </si>
  <si>
    <t>25201017</t>
  </si>
  <si>
    <t>2520š1018</t>
  </si>
  <si>
    <t>25201018</t>
  </si>
  <si>
    <t>25FA40490</t>
  </si>
  <si>
    <t xml:space="preserve">Refundácia nákladov súvisiacich s účelom rozvoja talentovaných športovcov zaradených do UTM SPF a Top Talent Teamu: náklady na prenájom športoviska- bazénu v mesiacoch 02/2025 - konečný dodávateľ: X-BIONIC SPHERE a.s.
</t>
  </si>
  <si>
    <t xml:space="preserve">Refundácia nákladov súvisiacich s účelom rozvoja talentovaných športovcov zaradených do UTM SPF a Top Talent Teamu: náklady na prenájom športoviska- bazénu v mesiacoch 03/2025 - konečný dodávateľ: X-BIONIC SPHERE a.s.
</t>
  </si>
  <si>
    <t>25FA40465</t>
  </si>
  <si>
    <t>25006</t>
  </si>
  <si>
    <t>Refundácia nákladov pre 3 športovcov -ubytovanie vrátane stravy počas Veľká cena Slovenska 23-25.5.2025 Šamorín čiastočne - konečný dodávateľ: X-Bionic Sphere a.s.</t>
  </si>
  <si>
    <t>25FA40464</t>
  </si>
  <si>
    <t>25018</t>
  </si>
  <si>
    <t>Refundácia nákladov pre 2 športovcov -ubytovanie vrátane stravy počas Veľká cena Slovenska 23-25.5.2025 Šamorín čiastočne - konečný dodávateľ: X-Bionic Sphere a.s.</t>
  </si>
  <si>
    <t>51169479</t>
  </si>
  <si>
    <t>Diamond Swimming Club Prešov</t>
  </si>
  <si>
    <t>25FA40460</t>
  </si>
  <si>
    <t>20250101</t>
  </si>
  <si>
    <t>Refundácia nákladov pre 1 športovca -ubytovanie vrátane stravy počas podujatia Veľká cena Slovenska 23-25.5.2025 Šamorín čiastočne - konečný dodávateľ: X-Bionic Sphere a.s.</t>
  </si>
  <si>
    <t>25FA40461</t>
  </si>
  <si>
    <t xml:space="preserve">Refundácia nákladov súvisiach s účelom rozvoja športovcov:  prenájom športoviska - bazéna v mes. 01/2025 - konečný dodávateľ: Národný inštitút vzdelávania a mládeže;
</t>
  </si>
  <si>
    <t>00688797</t>
  </si>
  <si>
    <t>IUVENTA AQUATIX, o. z.</t>
  </si>
  <si>
    <t xml:space="preserve">Refundácia nákladov súvisiach s účelom rozvoja športovcov:  prenájom športoviska - bazéna v mes. 02/2025 - konečný dodávateľ: Národný inštitút vzdelávania a mládeže;
</t>
  </si>
  <si>
    <t xml:space="preserve">Refundácia nákladov súvisiach s účelom rozvoja športovcov:  prenájom športoviska - bazéna v mes. 03/2025 - konečný dodávateľ: Národný inštitút vzdelávania a mládeže;
</t>
  </si>
  <si>
    <t>25FA40449</t>
  </si>
  <si>
    <t>250100033</t>
  </si>
  <si>
    <t xml:space="preserve">Refundácia nákladov súvisiach s účelom rozvoja talentovaných športovcov zaradených do ÚTM SPF a Top Talent Teamu: cestovné náklady športovca počas preteku AP Race London International 2025 (GBP) v termíne 24.-27.04.2025 - konečný dodávateľ: Ryanair;
</t>
  </si>
  <si>
    <t>Refundácia nákladov súvisiach s účelom rozvoja talentovaných športovcov zaradených do ÚTM SPF a Top Talent Teamu: pobytové náklady športovca počas preteku AP Race London International 2025 (GBP) v termíne 24.-27.04.2025 - konečný dodávateľ: Travelodge London Stratford;</t>
  </si>
  <si>
    <t>Refundácia nákladov súvisiach s účelom rozvoja talentovaných športovcov zaradených do ÚTM SPF a Top Talent Teamu: štartovné počas preteku AP Race London International 2025 (GBP) v termíne 24.-27.04.2025 -konečný dodávateľ: Swimming Events;</t>
  </si>
  <si>
    <t>25FA40438</t>
  </si>
  <si>
    <t>25OF00024</t>
  </si>
  <si>
    <t xml:space="preserve">Refundácia nákladov súvisiach s účelom rozvoja športovcov zaradených do TOP Team SPF Senior: cestovné náklady člena RT počas sústredenia v Thajsku - Phucket v termíne 02.-19.02.2025 - konečný dodávateť: Fly United s.r.o.;
</t>
  </si>
  <si>
    <t>Refundácia nákladov súvisiach s účelom rozvoja športovcov zaradených do TOP Team SPF Senior: náklady športovca na stravu počas sústredenia v Thajsku -  Phucket v termíne 2.-19.2.2025 - konečný dodávateľ: Burger King;</t>
  </si>
  <si>
    <t>Refundácia nákladov súvisiach s účelom rozvoja športovcov zaradených do TOP Team SPF Senior: náklady športovca na stravu počas sústredenia v Thajsku -  Phucket v termíne 2.-19.2.2025 - konečný dodávateľ: Subway;</t>
  </si>
  <si>
    <t>25FA40439</t>
  </si>
  <si>
    <t>25OF00023</t>
  </si>
  <si>
    <t xml:space="preserve">Refundácia nákladov súvisiach s účelom rozvoja talentovaných športovcov zaradených do ÚTM SPF a Top Talent Teamu:  pobytové náklady športovca počas sústredenia v Plzni (CZE) v termíne 12.-18.01.2025 - konečný dodávateľ: Hotel Lions Plzeň;
</t>
  </si>
  <si>
    <t xml:space="preserve">Refundácia nákladov súvisiach s účelom rozvoja talentovaných športovcov zaradených do ÚTM SPF a Top Talent Teamu:  cestovné náklady športovca počas sústredenia v Plzni (CZE) v termíne 12.-18.01.2025 - konečný dodávateľ: ŽSR; 
</t>
  </si>
  <si>
    <t xml:space="preserve">Refundácia nákladov súvisiach s účelom rozvoja talentovaných športovcov zaradených do ÚTM SPF a Top Talent Teamu:  strava športovca počas sústredenia v Plzni (CZE) v termíne 12.-18.01.2025 - konečný dodávateľ: Subway;
</t>
  </si>
  <si>
    <t>25FA40440</t>
  </si>
  <si>
    <t>25005</t>
  </si>
  <si>
    <t xml:space="preserve">Refundácia nákladov súvisiacich s účelom rozvoja talentovaných športovcov zaradených do UTM SPF a Top Talent Teamu: trénerske služby športového odborníka v mes. 01/2025 - konečný dodávateľ: Mgr. Tibor Viola;
</t>
  </si>
  <si>
    <t xml:space="preserve">Refundácia nákladov súvisiacich s účelom rozvoja talentovaných športovcov zaradených do UTM SPF a Top Talent Teamu: trénerske služby športového odborníka v mes. 02/2025 - konečný dodávateľ: Mgr. Tibor Viola;
</t>
  </si>
  <si>
    <t xml:space="preserve">Refundácia nákladov súvisiacich s účelom rozvoja talentovaných športovcov zaradených do UTM SPF a Top Talent Teamu: trénerske služby športového odborníka v mes. 03/2025 - konečný dodávateľ: Mgr. Tibor Viola;
</t>
  </si>
  <si>
    <t>25FA40441</t>
  </si>
  <si>
    <t xml:space="preserve">Refundácia nákladov súvisiach s účelom rozvoja športovcov:  prenájom športoviska - bazéna v mes. 01/2025 - konečný dodávateľ: Tepelné hospodárstvo spoločnosť s ručením obmedzeným Košice;
</t>
  </si>
  <si>
    <t>52406067</t>
  </si>
  <si>
    <t>ŠK Olympia - SŠŠ Košice - vodné pólo</t>
  </si>
  <si>
    <t xml:space="preserve">Refundácia nákladov súvisiach s účelom rozvoja športovcov:  prenájom športoviska - bazéna v mes. 02/2025 - konečný dodávateľ: Tepelné hospodárstvo spoločnosť s ručením obmedzeným Košice;
</t>
  </si>
  <si>
    <t xml:space="preserve">Refundácia nákladov súvisiach s účelom rozvoja športovcov:  prenájom športoviska - bazéna v mes. 03/2025 - konečný dodávateľ: Tepelné hospodárstvo spoločnosť s ručením obmedzeným Košice;
</t>
  </si>
  <si>
    <t>25FA40442</t>
  </si>
  <si>
    <t>2025_017</t>
  </si>
  <si>
    <t xml:space="preserve">Refundácia nákladov súvisiach s účelom rozvoja športovcov:  prenájom športoviska - bazéna v mes. 01/2025 - konečný dodávateľ: MBB a.s.;
</t>
  </si>
  <si>
    <t>14223970</t>
  </si>
  <si>
    <t xml:space="preserve">Športový klub Univerzita Mateja Bela </t>
  </si>
  <si>
    <t>2520š0858</t>
  </si>
  <si>
    <t>12220810711,..712</t>
  </si>
  <si>
    <t>refundácia nákladov -letenky pre 2 osoby-1 športovec + 1 real.tím  na športovú prípravu vo Fort Myers 24.4.-27.4.2025</t>
  </si>
  <si>
    <t>American Airlines</t>
  </si>
  <si>
    <t>2520š0859</t>
  </si>
  <si>
    <t>25200859</t>
  </si>
  <si>
    <t>refundácia nákladov -štartovné-1 športovec na  Southern Open Water Championships 25-27.4.2025</t>
  </si>
  <si>
    <t xml:space="preserve">North Texas </t>
  </si>
  <si>
    <t>Hrubé mzdy vyplatené osobám (zamestnancom) vrátane odvodov zamestnávateľa
počet fyzických osôb: 5 TPP+2 dohody
obdobie 06/2025</t>
  </si>
  <si>
    <t>Hrubé mzdy vyplatené osobám (zamestnancom) vrátane odvodov zamestnávateľa
počet fyzických osôb: 3 TPP+13 dohod
obdobie: 06/2025</t>
  </si>
  <si>
    <t>Hrubé mzdy vyplatené osobám (zamestnancom) vrátane odvodov zamestnávateľa
počet fyzických osôb: 4 TPP+ 21 dohôd
obdobie: 06/2025</t>
  </si>
  <si>
    <t>25 osôb</t>
  </si>
  <si>
    <t>poplatok banke za odoslaný prevod  /Všeobecna zdravotní pojišťovna/</t>
  </si>
  <si>
    <t>poplatok bankei za odoslaný prevod  /Pražská správa sociálního zabezpečení/</t>
  </si>
  <si>
    <t>25STR016</t>
  </si>
  <si>
    <t>Finančný príspevok na stravu pre zamestnancov na august 2025</t>
  </si>
  <si>
    <t>25STR014</t>
  </si>
  <si>
    <t>25FA40616</t>
  </si>
  <si>
    <t>1120500460</t>
  </si>
  <si>
    <t>správa webu is.vodnepolo.com za mesiac 2025/06</t>
  </si>
  <si>
    <t>25DPH033</t>
  </si>
  <si>
    <t>DPH k faktúre č. 25FA40616 - správa webu is.vodnepolo.com za mesiac 2025/06</t>
  </si>
  <si>
    <t>25FA40600</t>
  </si>
  <si>
    <t>25/05/0115</t>
  </si>
  <si>
    <t>Materiálne zabezpečenie reprezentácie -pretekárske plavky 15 ks, čiapky 129 ks, šlapky 3 ks</t>
  </si>
  <si>
    <t>25DPH029</t>
  </si>
  <si>
    <t>DPH k faktúre č. 25FA40600 - materiálne zabezpečenie reprezentácie -pretekárske plavky 15 ks, čiapky 129 ks, šlapky 3 ks</t>
  </si>
  <si>
    <t>25FA40601</t>
  </si>
  <si>
    <t>25/05/0119</t>
  </si>
  <si>
    <t>Materiálne zabezpečenie reprezentácie -plavecké čiapky 100 ks</t>
  </si>
  <si>
    <t>25DPH030</t>
  </si>
  <si>
    <t>DPH k faktúre č. 25FA40601 - materiálne zabezpečenie reprezentácie -plavecké čiapky 100 ks</t>
  </si>
  <si>
    <t>25FA40544</t>
  </si>
  <si>
    <t>FV-55164/2025</t>
  </si>
  <si>
    <t>monitoring služobných vozidiel za 06/2025 (BT707DT, BL062GD, BL976KD, BL557MU,BT147AB)</t>
  </si>
  <si>
    <t>25FA40546</t>
  </si>
  <si>
    <t>10250132</t>
  </si>
  <si>
    <t>Nájomné/kancelárie,sklady,garáž a parkovacie státia za 07/2025</t>
  </si>
  <si>
    <t>25FA40550</t>
  </si>
  <si>
    <t>252406</t>
  </si>
  <si>
    <t>účtovné služby za mesiac 06/2025</t>
  </si>
  <si>
    <t>25FA40552</t>
  </si>
  <si>
    <t>20250083</t>
  </si>
  <si>
    <t>výkon zodpovednej osoby 06/2025 v zmysle Zmluvy o poskytovaní služby v oblasti ochrany osobných údajov zo dňa 16.7.2023</t>
  </si>
  <si>
    <t>25FA40554</t>
  </si>
  <si>
    <t>1253459</t>
  </si>
  <si>
    <t>Prenájom kopírovacieho zariadenia za obdobie 06/2025</t>
  </si>
  <si>
    <t>25FA40562</t>
  </si>
  <si>
    <t>2025060214</t>
  </si>
  <si>
    <t xml:space="preserve"> IT služby za mesiac 2025/06 v zmysle zmluvy o poskytovaní služieb z 28.02.2022 +monitorovací systém nad rámec zmluvy</t>
  </si>
  <si>
    <t>25FA40573</t>
  </si>
  <si>
    <t>10250151</t>
  </si>
  <si>
    <t>Spotreba el.energie kanc.priestory, sklady za 2025/06</t>
  </si>
  <si>
    <t>25FA40574</t>
  </si>
  <si>
    <t>70250186</t>
  </si>
  <si>
    <t>doručovateľský servis v zmysle mandátnej zmluvy za 2025/06</t>
  </si>
  <si>
    <t>25FA40589</t>
  </si>
  <si>
    <t>2025070426</t>
  </si>
  <si>
    <t>Microsoft 365 Business Standard/licencie za 2025/06</t>
  </si>
  <si>
    <t>25FA40606</t>
  </si>
  <si>
    <t>1020250008</t>
  </si>
  <si>
    <t xml:space="preserve">Tvorba web.stránky za 2025/06 na základe rámcovej licenčnej zmluvy  </t>
  </si>
  <si>
    <t>25FA40635</t>
  </si>
  <si>
    <t>5851869007</t>
  </si>
  <si>
    <t>Pevná linka, mobilné čísla /11ks/mobilný internet 11ks za obdobie 24.07.-23.08.2025</t>
  </si>
  <si>
    <t>2520š0976</t>
  </si>
  <si>
    <t>6614291364</t>
  </si>
  <si>
    <t xml:space="preserve">poistenie majetku- zákonné poistenie BT707DT  12.7.2025-11.7.2026 Citroen Jumper  </t>
  </si>
  <si>
    <t>00585441</t>
  </si>
  <si>
    <t>KOOPERATIVA poisťovňa, a.s. Vienna Insurance Group</t>
  </si>
  <si>
    <t>2520š0977</t>
  </si>
  <si>
    <t>6826766544</t>
  </si>
  <si>
    <t xml:space="preserve">poistenie majetku- havarijné poistenie BT707DT  9.7.2025-8.7.2026 Citroen Jumper  </t>
  </si>
  <si>
    <t>31595545</t>
  </si>
  <si>
    <t>25FA40542</t>
  </si>
  <si>
    <t>20250604</t>
  </si>
  <si>
    <t>tanečná príprava reprezentačného družstva SP za mesiac 2025/06</t>
  </si>
  <si>
    <t>25FA40548</t>
  </si>
  <si>
    <t>administratívne služby asistenta vodného póla ženy za 2025/06</t>
  </si>
  <si>
    <t>25FA40549</t>
  </si>
  <si>
    <t>FA220250601</t>
  </si>
  <si>
    <t>trénerská činnosť SP za 2025/06</t>
  </si>
  <si>
    <t>25FA40555</t>
  </si>
  <si>
    <t>20250024</t>
  </si>
  <si>
    <t>vedenie reprezentácie DP spojené s administratívou v zmysle Zmluvy č. 001/2025 za 2025/06</t>
  </si>
  <si>
    <t>25FA40567</t>
  </si>
  <si>
    <t>20250026</t>
  </si>
  <si>
    <t xml:space="preserve">právne služby k 1.7.2025- kontrola a úprava 3 smerníc SPF, </t>
  </si>
  <si>
    <t>25FA40571</t>
  </si>
  <si>
    <t>25070010</t>
  </si>
  <si>
    <t>25FA40590</t>
  </si>
  <si>
    <t>2025364</t>
  </si>
  <si>
    <t>Materiálne zabezpečenie reprezentácie - šiltovka 39 ks</t>
  </si>
  <si>
    <t>46421556</t>
  </si>
  <si>
    <t>Rink.sk s.r.o.</t>
  </si>
  <si>
    <t>25š052</t>
  </si>
  <si>
    <t>GI107800</t>
  </si>
  <si>
    <t>záloha na materiálne zabezpečenie VP-TURBO-plavky 32 ks, čiapky 12 ks, magnetická tabula 4 ks</t>
  </si>
  <si>
    <t>2520š1104</t>
  </si>
  <si>
    <t>6817630645</t>
  </si>
  <si>
    <t>poistenie majetku- havarijné poistenie BL976KD  28.7.2025-27.7.2026 VW Caravelle</t>
  </si>
  <si>
    <t>25FA40610</t>
  </si>
  <si>
    <t>administratívne služby manažéra reprezentácií vodného póla za 2025/06</t>
  </si>
  <si>
    <t xml:space="preserve">Pracovná cesta
názov podujatia: ME juniorov                              Miesto konania: Šamorín, Slovensko                                                 termín podujatia: 30.06.-06.07.2025                                Spôsob prepravy:                                     Počet všetkých osôb na pracovnej ceste: 24                                                         z toho:
- športovci: 19 
- realizačný tím:  5                                                                                                         </t>
  </si>
  <si>
    <t>25FA40569</t>
  </si>
  <si>
    <t>činnosť športového odborníka- trénerské služby počas ME  juniorov Šamorín 30.6.-6.7.2025</t>
  </si>
  <si>
    <t>25FA40588</t>
  </si>
  <si>
    <t>20250011</t>
  </si>
  <si>
    <t>trénerské služby počas ME  juniorov Šamorín 30.6.-6.7.2025</t>
  </si>
  <si>
    <t>25FA40623</t>
  </si>
  <si>
    <t>2025206</t>
  </si>
  <si>
    <t>ubytovynie vrátane stravy pre 24 osôb-19 športovcov+5 real.tím počas  ME juniorov 29.6.-6.7.2025 Šamorín</t>
  </si>
  <si>
    <t>48031097</t>
  </si>
  <si>
    <t>Slovenská plavecká marketingová s.r.o.</t>
  </si>
  <si>
    <t xml:space="preserve">Pracovná cesta
názov podujatia: ME juniorov  do 23 rokov                            Miesto konania: Šamorín, Slovensko                                                 termín podujatia: 26.06.-28.06.2025                              Spôsob prepravy:                                     Počet všetkých osôb na pracovnej ceste: 16                                                         z toho:
- športovci: 12 
- realizačný tím:  4                                                                                                         </t>
  </si>
  <si>
    <t>25FA40624</t>
  </si>
  <si>
    <t>2025207</t>
  </si>
  <si>
    <t>ubytovynie vrátane stravy pre 16 osôb-12 športovcov+4 real.tím počas  ME do 23 rokov 26.-28.6.2025</t>
  </si>
  <si>
    <t xml:space="preserve">Pracovná cesta
názov podujatia: Letná Svetová Univerziáda                               Miesto konania:  Berlín, Nemecko                                                  termín podujatia: 14.07.-24.07.2025                                Spôsob prepravy:                                     Počet všetkých osôb na pracovnej ceste: 11                                                         z toho:
- športovci: 8 
- realizačný tím:  3                                                                                                         </t>
  </si>
  <si>
    <t>záloha na stravu na letisku pre 8 športovcov+3 real.tým počas cesty na podujatie Letná svetová Univerziáda Berlín 14-24.7.2025 Nemecko</t>
  </si>
  <si>
    <t>2520š1105</t>
  </si>
  <si>
    <t>104790/106712</t>
  </si>
  <si>
    <t>vyúčtovanie zálohy z 11.7.2025 (800 € Prochazka)- strava na letisku pre 8 športovcov+3 real.tým počas cesty na podujatie Letná svetová Univerziáda Berlín 14-24.7.2025 Nemecko /206,60 eur/</t>
  </si>
  <si>
    <t>SSP Osterreich GmbH</t>
  </si>
  <si>
    <t>vrátenie zostatku zálohy na stravu na letisku pre 8 športovcov+3 real.tým počas cesty na podujatie Letná svetová Univerziáda Berlín 14-24.7.2025 Nemecko</t>
  </si>
  <si>
    <t>25FA40636</t>
  </si>
  <si>
    <t>132025</t>
  </si>
  <si>
    <t>trénerské služby počas Letná svetová Univerziáda Berlín 14-24.7.2025 Nemecko</t>
  </si>
  <si>
    <t xml:space="preserve">Pracovná cesta
názov podujatia: Prípravný zraz pred MEJ Šoproň a ME juniorov Šamorín                            Miesto konania: Šoproň, Maďarsko + Šamorín, Slovensko                                                 termín podujatia: 23.06.-29.06.2025 +  30.06.-06.07.2025                                                                                     Spôsob prepravy:                                     Počet všetkých osôb na pracovnej ceste:  25                                                        z toho:
- športovci: 23 
- realizačný tím: 2                                                                                                         </t>
  </si>
  <si>
    <t>25FA40545</t>
  </si>
  <si>
    <t>F03-1565/2025</t>
  </si>
  <si>
    <t>ubytovanie vrátane stravy pre 25 osôb-18 športovcov+ 6 teal.tým počas Prípravný zraz pred MEJ Šoproň 23.-29.6.2025+ME  juniorov Šamorín 30.6.-6.7.2025</t>
  </si>
  <si>
    <t>MSF Hotel Management Kft.</t>
  </si>
  <si>
    <t>25FA40553</t>
  </si>
  <si>
    <t>2025505155</t>
  </si>
  <si>
    <t>preprava 25 osôb-23 športovcov+2 real.tím na Prípravný zraz pred MEJ Šoproň 23.-29.6.2025+ME  juniorov Šamorín 30.6.-6.7.2025</t>
  </si>
  <si>
    <t>25FA40561</t>
  </si>
  <si>
    <t>FO2025008</t>
  </si>
  <si>
    <t>činnosť športového odborníka -fyzioterapeuta počas Prípravný zraz pred MEJ Šoproň 23.-29.6.2025+ME  juniorov Šamorín 30.6.-6.7.2025</t>
  </si>
  <si>
    <t>25FA40566</t>
  </si>
  <si>
    <t>SZCHY-2025-129</t>
  </si>
  <si>
    <t>prenájom bazéna počas Prípravný zraz pred MEJ Šoproň 23.-29.6.2025+ME  juniorov Šamorín 30.6.-6.7.2025</t>
  </si>
  <si>
    <t>Széchy Tamás Sportiskola Sopron Úszó Szakosztály</t>
  </si>
  <si>
    <t>poplatok banke za odoslaný prevod k faktúre č. 25FA40566</t>
  </si>
  <si>
    <t>25FA40568</t>
  </si>
  <si>
    <t>činnosť športového odborníka- trénerské služby počas Prípravný zraz pred MEJ Šoproň 23.-29.6.2025</t>
  </si>
  <si>
    <t>25FA40570</t>
  </si>
  <si>
    <t>trénerské služby počas Prípravný zraz pred MEJ Šoproň 23.-29.6.2025</t>
  </si>
  <si>
    <t>25FA40572</t>
  </si>
  <si>
    <t>202510</t>
  </si>
  <si>
    <t>trénerské služby počas Prípravný zraz pred MEJ Šoproň 23.-29.6.2025+ME  juniorov Šamorín 30.6.-6.7.2025</t>
  </si>
  <si>
    <t>14354187</t>
  </si>
  <si>
    <t>Ing. Juraj Skála-SKALASOFT</t>
  </si>
  <si>
    <t>2520š1077</t>
  </si>
  <si>
    <t>91284/4</t>
  </si>
  <si>
    <t>nákup kinesiology tapes 3 ks na podujatie Prípravný zraz pred ME U23, 18.-23.6.2025 Šamorín</t>
  </si>
  <si>
    <t>47351560</t>
  </si>
  <si>
    <t>Dr.Max 602 s.r.o.</t>
  </si>
  <si>
    <t>2520š1078</t>
  </si>
  <si>
    <t>7026</t>
  </si>
  <si>
    <t>nákup materiálu fyzioterapeuta na podujatie Prípravný zraz pred ME U23, 18.-23.6.2025 Šamorín</t>
  </si>
  <si>
    <t>31393781</t>
  </si>
  <si>
    <t>dm drogerie markt, s.r.o.</t>
  </si>
  <si>
    <t>2520š1079</t>
  </si>
  <si>
    <t>25201079</t>
  </si>
  <si>
    <t>cestovné náhrady fyzioterapeuta na podujatie Prípravný zraz pred ME U23, 18.-23.6.2025 Šamorín</t>
  </si>
  <si>
    <t>Šoltesová Beata</t>
  </si>
  <si>
    <t xml:space="preserve">Organizácia podujatia
názov podujatia: LM 10-roční                           Miesto konania: Vrútky, Slovensko                                          termín podujatia: 21.06.-22.06.2025                    
počet aktívnych účastníkov: 45 športovcov a   2 členovia rozhodcovského zboru, 
počet odpracovaných hodín spolu: 30  </t>
  </si>
  <si>
    <t>25FA40618</t>
  </si>
  <si>
    <t>1032025</t>
  </si>
  <si>
    <t>ubytovanie pre 1 osobu-rozhodca počas LM 10-roční 21-22.6.2025 Vrútky</t>
  </si>
  <si>
    <t>2520š1062</t>
  </si>
  <si>
    <t>25201062</t>
  </si>
  <si>
    <t>činnosť člena rozhodcovského zboru počas LM 10-roční 21-22.6.2025 Vrútky</t>
  </si>
  <si>
    <t>2520š1063</t>
  </si>
  <si>
    <t>25201063</t>
  </si>
  <si>
    <t>25FA40556</t>
  </si>
  <si>
    <t>S01/2025</t>
  </si>
  <si>
    <t xml:space="preserve">Refundácia nákladov súvisiach s účelom rozvoja športovcov: náklady na prenájom športoviska - bazénu v mes. 03/2025 - konečný dodávateľ: Hotel Partizán PS s.r.o.;
</t>
  </si>
  <si>
    <t>35678135</t>
  </si>
  <si>
    <t>ŠK FLIPPER Brezno, o. z.</t>
  </si>
  <si>
    <t>Refundácia nákladov súvisiach s účelom rozvoja športovcov - štartovné počas preteku Banskobystrický plavecký pohár 3.kolo vo Veľkom Krtíši v termíne 26.04.2025 /5 športovcov/ - konečný dodávateľ: Plavecký klub Veľký Krtíš;</t>
  </si>
  <si>
    <t>25FA40557</t>
  </si>
  <si>
    <t>20250111</t>
  </si>
  <si>
    <t xml:space="preserve">Refundácia nákladov súvisiach s účelom rozvoja športovcov: náklady na trénersku činnosť športového odborníka v mes. 05/2025 čiastočne - konečný dodávateľ: Juraj Bednárik ml.;
</t>
  </si>
  <si>
    <t>42209943</t>
  </si>
  <si>
    <t>Plavecký klub Aquabela Stars, o. z.</t>
  </si>
  <si>
    <t>25FA40558</t>
  </si>
  <si>
    <t>250100041</t>
  </si>
  <si>
    <t xml:space="preserve">Refundácia nákladov súvisiach s účelom rozvoja talentovaných športovcov zaradených do ÚTM SPF a Top Talent Teamu: náklady športovca na kondičné treéningy v r.2025 - konečný dodávateľ: Mgr. Róbert Bereš - SPORT CONDITION;
</t>
  </si>
  <si>
    <t>25FA40559</t>
  </si>
  <si>
    <t>250100040</t>
  </si>
  <si>
    <t xml:space="preserve">Refundácia nákladov súvisiach s účelom rozvoja športovcov zaradených do TOP Team SPF Senior: náklady športovca na kondičné treéningy v r.2025 čiastočne - konečný dodávateľ: Mgr. Róbert Bereš - SPORT CONDITION;
</t>
  </si>
  <si>
    <t>25FA40560</t>
  </si>
  <si>
    <t>250100039</t>
  </si>
  <si>
    <t xml:space="preserve">Refundácia nákladov súvisiach s účelom rozvoja športovcov zaradených do TOP Team SPF Senior: náklady športovca na kondičné treéningy v r.2025 - konečný dodávateľ: Mgr. Róbert Bereš - SPORT CONDITION;
</t>
  </si>
  <si>
    <t xml:space="preserve">Refundácia nákladov súvisiach s účelom rozvoja športovcov zaradených do TOP Team SPF Senior: náklady športovca na mentálny koučing v mes. 04/2025 - konečný dodávateľ: Ing. Beáta Kolbová;
</t>
  </si>
  <si>
    <t>25FA40563</t>
  </si>
  <si>
    <t>532025</t>
  </si>
  <si>
    <t>Refundácia nákladov na ubytovanie a stravu pre 1 športovca počas podujatia Veľká cena Slovenska 23-25.5.2025 Šamorín - konečný dodávateľ: X-Bionic Sphere a.s.</t>
  </si>
  <si>
    <t>42164281</t>
  </si>
  <si>
    <t>Plavecký klub STU Trnava</t>
  </si>
  <si>
    <t>25FA40565</t>
  </si>
  <si>
    <t>20250064</t>
  </si>
  <si>
    <t xml:space="preserve">Refundácia nákladov súvisiacich s účelom rozvoja talentovaných športovcov zaradených do UTM SPF a Top Talent Teamu:  prenájom športoviska - bazéna v mes. 01/2025 - konečný dodávateľ: Správa športových zariadení mesta Žilina s.r.o.;
</t>
  </si>
  <si>
    <t xml:space="preserve">Refundácia nákladov súvisiacich s účelom rozvoja talentovaných športovcov zaradených do UTM SPF a Top Talent Teamu:  prenájom športoviska - bazéna v mes. 02/2025 - konečný dodávateľ: Správa športových zariadení mesta Žilina s.r.o.;
</t>
  </si>
  <si>
    <t xml:space="preserve">Refundácia nákladov súvisiacich s účelom rozvoja talentovaných športovcov zaradených do UTM SPF a Top Talent Teamu:  prenájom športoviska - bazéna v mes. 03/2025 - konečný dodávateľ: Správa športových zariadení mesta Žilina s.r.o.;
</t>
  </si>
  <si>
    <t xml:space="preserve">Refundácia nákladov súvisiacich s účelom rozvoja talentovaných športovcov zaradených do UTM SPF a Top Talent Teamu:  prenájom športoviska - bazéna v mes. 04/2025 čiastočne - konečný dodávateľ: Správa športových zariadení mesta Žilina s.r.o.;
</t>
  </si>
  <si>
    <t>25FA40575</t>
  </si>
  <si>
    <t>502025</t>
  </si>
  <si>
    <t xml:space="preserve">Refundácia nákladov súvisiacich s účelom rozvoja talentovaných športovcov zaradených do UTM SPF a Top Talent Teamu: náklady na prenájom športoviska - bazéna v mes. 01/2025 - konečný dodávateľ: Slovenská technická univerzita v Bratislave;
</t>
  </si>
  <si>
    <t xml:space="preserve">Refundácia nákladov súvisiacich s účelom rozvoja talentovaných športovcov zaradených do UTM SPF a Top Talent Teamu: náklady na prenájom športoviska - bazéna v mes. 02/2025 - konečný dodávateľ: Slovenská technická univerzita v Bratislave;
</t>
  </si>
  <si>
    <t xml:space="preserve">Refundácia nákladov súvisiacich s účelom rozvoja talentovaných športovcov zaradených do UTM SPF a Top Talent Teamu: náklady na prenájom športoviska - bazéna v mes. 03/2025 - konečný dodávateľ: Slovenská technická univerzita v Bratislave;
</t>
  </si>
  <si>
    <t>25FA40576</t>
  </si>
  <si>
    <t>25OF00036</t>
  </si>
  <si>
    <t>Refundácia nákladov súvisiacich s účelom rozvoja talentovaných športovcov zaradených do UTM SPF a Top Talent Teamu: prenájom športoviska - bazéna v mes. 02/2025 - konečný dodávateľ: Gaudeamus zariadenie komunitnej rehabilitácie;</t>
  </si>
  <si>
    <t xml:space="preserve">Refundácia nákladov súvisiacich s účelom rozvoja talentovaných športovcov zaradených do UTM SPF a Top Talent Teamu: pobytové náklady počas sústredenia na  Mallorce /ESP/ v termíne 19.-25.6.2025 /6 športovcov+RT/ - konečný dodávateľ: Best Centre Palma de Mallorca;  </t>
  </si>
  <si>
    <t>25FA40577</t>
  </si>
  <si>
    <t xml:space="preserve">Refundácia nákladov súvisiach s účelom rozvoja športovcov zaradených do TOP Team SPF Senior: pobytové náklady športovca počas sústredenia na Kréte (GRE) v termíne 05.-16.05.2025 - konečný dodávateľ: Plavecký klub Azeta;
</t>
  </si>
  <si>
    <t>25FA40578</t>
  </si>
  <si>
    <t xml:space="preserve">Refundácia nákladov súvisiach s účelom rozvoja športovcov: pobytové náklady počas sústredenia v Tihany (HUN) v termine 05.-12.04.2025 (14 športovcov + RT) - konečný dodávateľ: Club Tihany Zrt.
</t>
  </si>
  <si>
    <t>42070783</t>
  </si>
  <si>
    <t>Aquapark - triatlon, o. z.</t>
  </si>
  <si>
    <t>25FA40579</t>
  </si>
  <si>
    <t xml:space="preserve">Refundácia nákladov súvisiach s účelom rozvoja športovcov: náklady na prenájom športoviska - bazéna v mes. 01/2025 - konečný dodávateľ: Gymnázium Nitra;
</t>
  </si>
  <si>
    <t xml:space="preserve">Refundácia nákladov súvisiach s účelom rozvoja športovcov: náklady na prenájom športoviska - bazéna v mes. 02/2025 - konečný dodávateľ: Gymnázium Nitra;
</t>
  </si>
  <si>
    <t>25FA40580</t>
  </si>
  <si>
    <t>2501011</t>
  </si>
  <si>
    <t xml:space="preserve">Refundácia nákladov súvisiach s účelom rozvoja športovcov: náklady na prenájom športoviska - bazéna v mes 03/2025 - konečný dodávateľ: Technické služby Žiar nad Hronom spol. s r.o.;
</t>
  </si>
  <si>
    <t>36618357</t>
  </si>
  <si>
    <t>Mestský športový klub  Žiar nad Hronom, spol.s r.o.</t>
  </si>
  <si>
    <t xml:space="preserve">Refundácia nákladov súvisiach s účelom rozvoja športovcov: náklady na prenájom športoviska - bazéna v mes 04/2025 - konečný dodávateľ: Technické služby Žiar nad Hronom spol. s r.o.;
</t>
  </si>
  <si>
    <t>25FA40581</t>
  </si>
  <si>
    <t>25OF00035</t>
  </si>
  <si>
    <t xml:space="preserve">Refundácia nákladov súvisiach s účelom rozvoja športovcov: náklady na prenájom športoviska - bazéna v mes 01/2025 čiastočne - konečný dodávateľ: Aquathermal Senec a.s.;
</t>
  </si>
  <si>
    <t>25FA40582</t>
  </si>
  <si>
    <t>20250701</t>
  </si>
  <si>
    <t xml:space="preserve">Refundácia nákladov súvisiach s účelom rozvoja športovcov: náklady na prenájom športoviska - bazéna v mes 01/2025 čiastočne - konečný dodávateľ: Aquapark Poprad s.r.o.;
</t>
  </si>
  <si>
    <t>51210304</t>
  </si>
  <si>
    <t>TRI Tatry Triathlon Team</t>
  </si>
  <si>
    <t>25FA40583</t>
  </si>
  <si>
    <t>512025</t>
  </si>
  <si>
    <t xml:space="preserve">Refundácia nákladov súvisiach s účelom rozvoja športovcov: náklady na prenájom športoviska - bazéna v mes. 01/2025 čiastočne  - konečný dodávateľ: Slovenská technická univerzita v Bratislave;
</t>
  </si>
  <si>
    <t xml:space="preserve">Refundácia nákladov súvisiach s účelom rozvoja športovcov: náklady na prenájom športoviska - bazéna v mes. 02/2025 čiastočne - konečný dodávateľ: Slovenská technická univerzita v Bratislave;
</t>
  </si>
  <si>
    <t xml:space="preserve">Refundácia nákladov súvisiach s účelom rozvoja športovcov: náklady na prenájom športoviska - bazéna v mes. 03/2025 čiastočne  - konečný dodávateľ: Slovenská technická univerzita v Bratislave;
</t>
  </si>
  <si>
    <t>25FA40586</t>
  </si>
  <si>
    <t xml:space="preserve">Refundácia nákladov na športovú prípravu 1 športovca -prenájom dráh 05/2025 - konečný dodávateľ: Správa športových zariadení Žilina, </t>
  </si>
  <si>
    <t xml:space="preserve">Refundácia nákladov na športovú prípravu 1 športovca -prenájom dráh 06/2025 - konečný dodávateľ: Správa športových zariadení Žilina, </t>
  </si>
  <si>
    <t>Refundácia nákladov na športovú prípravu 1 športovca -cestovné 05/2025 Žilina - konečný dodávateľ: Karel Procházka</t>
  </si>
  <si>
    <t>Refundácia nákladov na športovú prípravu 1 športovca -cestovné 06/2025 Žilina  a MSR Bratislava 12.-15.6.2025 - konečný dodávateľ: Karel Procházka</t>
  </si>
  <si>
    <t>Refundácia nákladov na športovú prípravu 1 športovca -náklady športovca na fyzio a regeneráciu v mes. 05/2025 - konečný dodávateľ: H+H MED s.r.o.</t>
  </si>
  <si>
    <t>Refundácia nákladov na športovú prípravu 1 športovca -náklady športovca na fyzio a regeneráciu v mes. 06/2025 - konečný dodávateľ: H+H MED s.r.o.</t>
  </si>
  <si>
    <t>Refundácia nákladov na športovú prípravu 1 športovca: pobytové náklady športovca+RT počas MSR Bratislava 12.-15.6.2025 - konečný dodávateľ: STH Stavohotely a.s.</t>
  </si>
  <si>
    <t xml:space="preserve">Refundácia nákladov na športovú prípravu 1 športovca:  náklady športovca+RT na stravu /obedy a večere/ počas MSR Bratislava 12.-15.6.2025 - konečný dodávateľ: M-Gastro s.r.o. </t>
  </si>
  <si>
    <t>25FA40587</t>
  </si>
  <si>
    <t>Refundácia nákladov  1 športovca - pobytové náklady a strava počas podujatia Veľká cena Slovenska 23-25.5.2025 Šamorín - konečný dodávateľ: X-Bionic Sphere a.s.</t>
  </si>
  <si>
    <t>25FA40599</t>
  </si>
  <si>
    <t>20250606</t>
  </si>
  <si>
    <t xml:space="preserve">Refundácia nákladov súvisiach s účelom rozvoja športovcov: náklady na prenájom športoviska - bazéna v mes. 01/2025 - konečný dodávateľ: X-bionic sphere a.s.;
</t>
  </si>
  <si>
    <t>50801651</t>
  </si>
  <si>
    <t>NVR swimming</t>
  </si>
  <si>
    <t xml:space="preserve">Refundácia nákladov súvisiach s účelom rozvoja športovcov: náklady na prenájom športoviska - bazéna v mes. 02/2025 - konečný dodávateľ: X-bionic sphere a.s.;
</t>
  </si>
  <si>
    <t xml:space="preserve">Refundácia nákladov súvisiach s účelom rozvoja športovcov: náklady na prenájom športoviska - bazéna v mes. 03/2025 - konečný dodávateľ: X-bionic sphere a.s.;
</t>
  </si>
  <si>
    <t>25FA40602</t>
  </si>
  <si>
    <t>01-2025</t>
  </si>
  <si>
    <t xml:space="preserve">Refundácia nákladov súvisiach s účelom rozvoja športovcov: štartovné počas preteku VC Liptova v Lipt.Mikuláši v termíne 03.-04.05.2025 (22 športovov) - konečný dodávateľ: Mestský plavecký klub Delfín L.Mikuláš;
</t>
  </si>
  <si>
    <t>31304516</t>
  </si>
  <si>
    <t>Klub plávania Spišská Nová Ves</t>
  </si>
  <si>
    <t xml:space="preserve">Refundácia nákladov súvisiach s účelom rozvoja športovcov:: cestovné počas preteku VC Liptova v Lipt.Mikuláši v termíne 03.-04.05.2025 (22 športovov RT) - konečný dodávateľ: FFO bus s.r.o.;
</t>
  </si>
  <si>
    <t>Refundácia nákladov súvisiach s účelom rozvoja športovcov:: pobytové náklady počas sústredenia v Lipt.Jáne v termíne 22.-24.05.2025 (12 športovcov + RT) - konečný dodávateľ: Alexandra wellness hotel s.r.o.;</t>
  </si>
  <si>
    <t xml:space="preserve">Refundácia nákladov súvisiach s účelom rozvoja športovcov:: cestovné náklady počas sústredenia v Lipt.Jáne v termíne 22.-24.05.2025 (12 športovcov + RT) - konečný dodávateľ:  FFO bus s.r.o.;
</t>
  </si>
  <si>
    <t xml:space="preserve">Refundácia nákladov súvisiach s účelom rozvoja športovcov štartovné počas preteku Letná vlnka v Spišskej N.Vsi v termíne 14.06.2025 (26 športovcov) - konečný dodávateľ: Športový klub Iglovia Spišská N.Ves;
</t>
  </si>
  <si>
    <t xml:space="preserve">Refundácia nákladov súvisiach s účelom rozvoja športovcov: náklady na prenájom športoviska - bazéna 01-06/2025 - konečný dodávateľ: Správa telovýchovných zariadení Spišská N.Ves;   </t>
  </si>
  <si>
    <t>25FA40620</t>
  </si>
  <si>
    <t>29/2025</t>
  </si>
  <si>
    <t>Refundácia nákladov 1 športovca na ubytovanie vrátane stravy počas Veľká cena Slovenska 23-25.5.2025 Šamorín - konečný dodávateľ: X-Bionic Sphere a.s.</t>
  </si>
  <si>
    <t>25FA40637</t>
  </si>
  <si>
    <t>44025008</t>
  </si>
  <si>
    <t>25FA40640</t>
  </si>
  <si>
    <t>25001</t>
  </si>
  <si>
    <t xml:space="preserve">Refundácia nákladov súvisiach s účelom rozvoja športovcov: štartovné počas preteku Putovný pohár Slov.raja v Spišskej N.Vsi v termíne 08.-09.02.2025 (7 športovcov) - konečný dodávateľ: Športový klub Iglovia Spišská N.Ves;
</t>
  </si>
  <si>
    <t>31931863</t>
  </si>
  <si>
    <t>Mestský plavecký klub Delfín</t>
  </si>
  <si>
    <t xml:space="preserve">Refundácia nákladov súvisiach s účelom rozvoja športovcov: štartovné počas preteku Severoslovenská plavecká liga 2025 1.kolo v Žiline v termíne 15.03.2025 (24 športovcov) - konečný dodávateľ: Klub plaveckých športov Nereus Žilina; 
</t>
  </si>
  <si>
    <t>Refundácia nákladov súvisiach s účelom rozvoja športovcov: náklady na prepravu počas preteku Severoslovenská plavecká liga 2025 1.kolo v Žiline v termíne 15.03.2025 (24 športovcov + RT) - konečný dodávateľ: Peter Mitrenga MiMi;</t>
  </si>
  <si>
    <t xml:space="preserve">Refundácia nákladov súvisiach s účelom rozvoja športovcov: stravné počas preteku Severoslovenská plavecká liga 2025 1.kolo v Žiline v termíne 15.03.2025 (24 športovcov + RT)  - konečný dodávateľ: Bizmark s.r.o.;
</t>
  </si>
  <si>
    <t xml:space="preserve">Refundácia nákladov súvisiach s účelom rozvoja športovcov: štartovné počas preteku Veľkonočné plavecké preteky v Žiari n.Hronom v termíne 05.04.2025 ( 18 športovcov) - konečný dodávateľ: Mestský plavecký klub Delfín Žiar n.Hronom;
</t>
  </si>
  <si>
    <t>Refundácia nákladov súvisiach s účelom rozvoja športovcov: náklady na prepravu  počas preteku Veľkonočné plavecké preteky v Žiari n.Hronom v termíne 05.04.2025 ( 18 športovcov + RT) - konečný dodávateľ: Ján Frian F-trans;</t>
  </si>
  <si>
    <t xml:space="preserve">Refundácia nákladov súvisiach s účelom rozvoja športovcov: štartovné počas preteku Cena Popradu v termíne 12.-13.04.2025 (15 športovcov) - konečný dodávateľ: Klub plávania Aquacity Poprad;
</t>
  </si>
  <si>
    <t xml:space="preserve">Refundácia nákladov súvisiach s účelom rozvoja športovcov: štartovné počas preteku Severoslovenská plavecká liga 2025 2.kolo v Žiline v termíne 17.05.2025 (9 športovcov) - konečný dodávateľ: Klub plaveckých športov Nereus Žilina; 
</t>
  </si>
  <si>
    <t>Refundácia nákladov súvisiach s účelom rozvoja športovcov: náklady na prepravu počas preteku Severoslovenská plavecká liga 2025 2.kolo v Žiline v termíne 17.05.2025 (9 športovcov + RT) -  konečný dodávateľ: Ján Frian F-trans;</t>
  </si>
  <si>
    <t>25FA40630</t>
  </si>
  <si>
    <t>30PO250030</t>
  </si>
  <si>
    <t>refundácia nákladov na ubytovanie vrátane stravy  -2 športovci počas podujatia Veľká cena Slovenska 23-25.5.2025 Šamorín čiastočne - konečný dodávateľ: X-Bionic Sphere a.s.</t>
  </si>
  <si>
    <t>25FA40628</t>
  </si>
  <si>
    <t>30PO250029</t>
  </si>
  <si>
    <t xml:space="preserve">Refundácia nákladov súvisiach s účelom rozvoja športovcov: náklady na prenájom športoviska - bazénu v mes. 03/2025 - konečný dodávateľ: Správa športových zariadení mesta Žilina, s.r.o.;
</t>
  </si>
  <si>
    <t xml:space="preserve">Refundácia nákladov súvisiach s účelom rozvoja športovcov: náklady na prenájom športoviska - bazénu v mes. 05/2025 - konečný dodávateľ: Správa športových zariadení mesta Žilina, s.r.o.;
</t>
  </si>
  <si>
    <t>Refundácia nákladov súvisiach s účelom rozvoja športovcov: náklady na trénerske služby športového odborníka v mes. 032025 - konečný dodávateľ: Andrii Yurlov;</t>
  </si>
  <si>
    <t>Refundácia nákladov súvisiach s účelom rozvoja športovcov: náklady na trénerske služby športového odborníka v mes. 04/2025 - konečný dodávateľ: Andrii Yurlov;</t>
  </si>
  <si>
    <t>Refundácia nákladov súvisiach s účelom rozvoja športovcov: náklady na trénerske služby športového odborníka v mes. 05/2025 - konečný dodávateľ: Andrii Yurlov;</t>
  </si>
  <si>
    <t>Refundácia nákladov súvisiach s účelom rozvoja športovcov: náklady na trénerske služby športového odborníka v mes. 06/2025 - konečný dodávateľ: Andrii Yurlov;</t>
  </si>
  <si>
    <t>Refundácia nákladov súvisiach s účelom rozvoja športovcov: náklady na trénerske služby športového odborníka v mes. 02/2025 - konečný dodávateľ: Bc. Veronika Polláková;</t>
  </si>
  <si>
    <t>Refundácia nákladov súvisiach s účelom rozvoja športovcov: náklady na trénerske služby športového odborníka v mes. 04/2025 - konečný dodávateľ: Bc. Veronika Polláková;</t>
  </si>
  <si>
    <t>Refundácia nákladov súvisiach s účelom rozvoja športovcov: náklady na trénerske služby športového odborníka v mes. 05/2025 - konečný dodávateľ: Bc. Veronika Polláková;</t>
  </si>
  <si>
    <t>25FA40629</t>
  </si>
  <si>
    <t>31VP250001</t>
  </si>
  <si>
    <t>2520š1074</t>
  </si>
  <si>
    <t>25201074</t>
  </si>
  <si>
    <t>Refundácia nákladov na stravné 1 športovec počas športovej prípravy - prípravná súťaž Busbey Invitational Cleveland v termine 15-18.5.2025, OH USA;</t>
  </si>
  <si>
    <t>Ivan Teresa</t>
  </si>
  <si>
    <t>2520š1075</t>
  </si>
  <si>
    <t>5/14/2025</t>
  </si>
  <si>
    <t>Refundácia-štartovné poplatky 1 športovec počas športovej prípravy- prípravná súťaž Busbey Invitational Cleveland v termíne 15-18.5.2025, OH USA;</t>
  </si>
  <si>
    <t>Athletics Business Office</t>
  </si>
  <si>
    <t>2520š1076</t>
  </si>
  <si>
    <t>811</t>
  </si>
  <si>
    <t>Refundácia pobytových nákladov 1 športovec počas športovej prípravy - prípravná súťaž Busbey Invitational Cleveland v termíne 15-18.5.2025, OH USA;</t>
  </si>
  <si>
    <t>Drury Plaza Hotel Cleveland Downtown</t>
  </si>
  <si>
    <t>25FA40645</t>
  </si>
  <si>
    <t>25055</t>
  </si>
  <si>
    <t>náklady na stravovanie pre 11 osôb- športovcov počas VT U18 ženy 10-25.7.2025 Piešťany</t>
  </si>
  <si>
    <t>54908523</t>
  </si>
  <si>
    <t>FooDies, s. r. o.</t>
  </si>
  <si>
    <t xml:space="preserve">Pracovná cesta
názov podujatia: VT U18 ženy                                   Miesto konania: Piešťany, Slovensko                  termín podujatia:10.07.-25.07.2025                                 Spôsob prepravy:                                     Počet všetkých osôb na pracovnej ceste: 11                                                          z toho:
- športovci: 11 
- realizačný tím: 0                                                                   </t>
  </si>
  <si>
    <t>VUB0082025</t>
  </si>
  <si>
    <t>Finančný príspevok na stravu pre zamestnancov na september 2025</t>
  </si>
  <si>
    <t>25FA40648</t>
  </si>
  <si>
    <t>administratívne služby asistenta vodného póla ženy za 2025/07</t>
  </si>
  <si>
    <t>25FA40649</t>
  </si>
  <si>
    <t>25197</t>
  </si>
  <si>
    <t>ubytovanie družstva VP -9 osôb-8 športovcov+1 real.tím počas VT U18 ženy 10-25.7.2025 Piešťany</t>
  </si>
  <si>
    <t>50044508</t>
  </si>
  <si>
    <t>HPN, s.r.o.</t>
  </si>
  <si>
    <t>25FA40651</t>
  </si>
  <si>
    <t>1254031</t>
  </si>
  <si>
    <t>Prenájom kopírovacieho zariadenia za obdobie 07/2025</t>
  </si>
  <si>
    <t>25FA40654</t>
  </si>
  <si>
    <t>MK8 70008</t>
  </si>
  <si>
    <t>vyúčtovanie zálohy 25š023 na pobytové náklady vrátane stravy  pre 17 osôb počas sústredenia pred MS 17-24.7.2025 Bangkog, Thaisko /spolu: 4116,91 eur/</t>
  </si>
  <si>
    <t>25FA40655</t>
  </si>
  <si>
    <t>MK8 70154</t>
  </si>
  <si>
    <t>vyúčtovanie druhej zálohy 25š054 na pobytové náklady pre 13 osôb počas sústredenia pred MS 17-24.7.2025 Bangkog, Thaisko /spolu: 1877,82 eur/</t>
  </si>
  <si>
    <t>25FA40656</t>
  </si>
  <si>
    <t>MK8 70153</t>
  </si>
  <si>
    <t>vyúčtovanie tretej zálohy 25š058 na letiskový transfer pre 17 osôb počas sústredenia pred MS 17-24.7.2025 Bangkog, Thaisko /spolu: 42,94 eur/</t>
  </si>
  <si>
    <t>25FA40673</t>
  </si>
  <si>
    <t>GF 02516787</t>
  </si>
  <si>
    <t>vyúčtovanie zálohy 25š052 na materiálne zabezpečenie VP-TURBO s potlačou: silikonove čiapky 12 ks, plavky 32 ks, magnetická tabuľa 4 ks /spolu: 1324,20 eur/</t>
  </si>
  <si>
    <t>25FA40693</t>
  </si>
  <si>
    <t>18/2/1/2025</t>
  </si>
  <si>
    <t>vyúčtovanie zálohy 25š024 a 25š046 na ubytovanie pre 5 osôb -4 športovci+1 real.tím počas ME Stari Grad 27-31.5.2025  /spolu: 3360,- eur/</t>
  </si>
  <si>
    <t>2520š1145</t>
  </si>
  <si>
    <t>18038</t>
  </si>
  <si>
    <t>2520š1146</t>
  </si>
  <si>
    <t>233522</t>
  </si>
  <si>
    <t>DDAutogrill Middle Dubai</t>
  </si>
  <si>
    <t>2520š1147</t>
  </si>
  <si>
    <t>Q 73</t>
  </si>
  <si>
    <t>2520š1148</t>
  </si>
  <si>
    <t>40056027250804026011</t>
  </si>
  <si>
    <t>SUPER TURTLE PU BANGKOK</t>
  </si>
  <si>
    <t>MCDONALDS-AIRPO Dubai</t>
  </si>
  <si>
    <t>vyúčtovanie zálohy zo 16.7.2025 (1500 Hlavatý)-obed na letisku pre 9 osôb-6 športovcov+3 real.tím počas MS Singapur 10.7.-4.8.2025 /136,70 eur/</t>
  </si>
  <si>
    <t>vyúčtovanie zálohy zo 16.7.2025 (1500 Hlavatý)-večera na letisku pre 9 osôb-6 športovcov+3 real.tím počas MS Singapur 10.7.-4.8.2025  /131,98 eur/</t>
  </si>
  <si>
    <t>vyúčtovanie zálohy zo 16.7.2025 (1500 Hlavatý)-pitný režim pre 13 osôb-8 športovcov+5 real.tím počas MS Singapur 10.7.-4.8.2025  /27,51 eur/</t>
  </si>
  <si>
    <t>vyúčtovanie zálohy zo 16.7.2025 (1500 Hlavatý)-obed pre 10 osôb-6 športovcov+4 real.tím počas MS Singapur 10.7.-4.8.2025 /100,25 eur/</t>
  </si>
  <si>
    <t>vrátenie zostatku zálohy zo 16.7.2025 (1500 Hlavatý)-obed na letisku pre 9 osôb-6 športovcov+3 real.tím počas MS Singapur 10.7.-4.8.2025 /136,70 eur/</t>
  </si>
  <si>
    <t>2520š1161</t>
  </si>
  <si>
    <t>00053</t>
  </si>
  <si>
    <t>2520š1162</t>
  </si>
  <si>
    <t>25201162</t>
  </si>
  <si>
    <t>S.C. ROUMASPORT s.r.l. -Decathlon</t>
  </si>
  <si>
    <t>Uber B.V</t>
  </si>
  <si>
    <t>2520š1163</t>
  </si>
  <si>
    <t>Citi Cafe Express s.r.l.</t>
  </si>
  <si>
    <t>záloha z 15.8.2025 (500 Moravcová)-nákup 2 ks karimatky a 3 ks skladacie textilné stoličky počas Majstrovstvá sveta juniorov Otopeni/ROM 19-24.8.2025</t>
  </si>
  <si>
    <t>vyúčtovanie zálohy z 15.8.2025 (500 Moravcová)-nákup 2 ks karimatky a 3 ks skladacie textilné stoličky počas Majstrovstvá sveta juniorov Otopeni/ROM 19-24.8.2025  /76,45 eur/</t>
  </si>
  <si>
    <t>vyúčtovanie zálohy z 15.8.2025 (500 Moravcová)-preprava Uberom počas Majstrovstvá sveta juniorov Otopeni/ROM 19-24.8.2025  /13,42 eur/</t>
  </si>
  <si>
    <t>vyúčtovanie zálohy z 15.8.2025 (500 Moravcová)-obed na letisku pre 11 osôb počas cesty z podujatia Majstrovstvá sveta juniorov Otopeni/ROM 19-24.8.2025  /146,56 eur/</t>
  </si>
  <si>
    <t>vrátenie zostatku zálohy z 15.8.2025 (500 Moravcová)-obed na letisku pre 11 osôb počas cesty z podujatia Majstrovstvá sveta juniorov Otopeni/ROM 19-24.8.2025  /146,56 eur/</t>
  </si>
  <si>
    <t>25FA40658</t>
  </si>
  <si>
    <t>44025010</t>
  </si>
  <si>
    <t>25FA40659</t>
  </si>
  <si>
    <t>44025011</t>
  </si>
  <si>
    <t xml:space="preserve">Refundácia nákladov súvisiacich s účelom rozvoja talentovaných športovcov zaradených do UTM SPF a Top Talent Teamu: náklady na športové lekárske prehliadky (17 športovcov) - konečný dodávateľ: Ružinovská poliklinika a.s.;
</t>
  </si>
  <si>
    <t>25FA40660</t>
  </si>
  <si>
    <t>25008</t>
  </si>
  <si>
    <t>25FA40661</t>
  </si>
  <si>
    <t>016/2025</t>
  </si>
  <si>
    <t>25FA40662</t>
  </si>
  <si>
    <t>44025009</t>
  </si>
  <si>
    <t>25FA40663</t>
  </si>
  <si>
    <t>30856957</t>
  </si>
  <si>
    <t>Plavecký klub Pezinok, o.z.</t>
  </si>
  <si>
    <t>25FA40664</t>
  </si>
  <si>
    <t>2/7/2025</t>
  </si>
  <si>
    <t>25FA40689</t>
  </si>
  <si>
    <t>20250142</t>
  </si>
  <si>
    <t>51769671</t>
  </si>
  <si>
    <t>XBS swimming academy</t>
  </si>
  <si>
    <t>Refundácia nákladov súvisiach s účelom rozvoja športovcov: náklady na prenájom športoviska - bazéna v mes. 05/2025 - konečný dodávateľ:  X-bionic sphere a.s.;</t>
  </si>
  <si>
    <t>25FA40695</t>
  </si>
  <si>
    <t>001/2025</t>
  </si>
  <si>
    <t>30792584</t>
  </si>
  <si>
    <t>Plavecký klub Sharks BRATISLAVA</t>
  </si>
  <si>
    <t>25FA40699</t>
  </si>
  <si>
    <t>250100051</t>
  </si>
  <si>
    <t>25FA40700</t>
  </si>
  <si>
    <t>25FA40701</t>
  </si>
  <si>
    <t>250100052</t>
  </si>
  <si>
    <t xml:space="preserve">Refundácia nákladov súvisiach s účelom rozvoja športovcov: pobytové náklady počas sústredenia vo Vyšných Hágoch v termine 13.-17.07.2025 ( 17 športovcov + RT) - konečný dodávateľ: Mgr. Tomáš Balogh;
</t>
  </si>
  <si>
    <t xml:space="preserve">Refundácia nákladov súvisiach s účelom rozvoja športovcov: pobytové náklady počas sústredenia v Kecskemete (HUN) v termíne 16.-21.05.2025 ( 13 športovcov + RT) - konečný dodávateľ: Aqua sport Camp Kecskemet;
</t>
  </si>
  <si>
    <t>25FA40678</t>
  </si>
  <si>
    <t>2025080101</t>
  </si>
  <si>
    <t>25FA40646</t>
  </si>
  <si>
    <t>250874</t>
  </si>
  <si>
    <t>diety pre rozhodcov a delegáta EA nominovaných na podujatie European Aquatics:</t>
  </si>
  <si>
    <t>European Aquatics</t>
  </si>
  <si>
    <t>25FA40647</t>
  </si>
  <si>
    <t>250910</t>
  </si>
  <si>
    <t>25FA40676</t>
  </si>
  <si>
    <t>OC-00213-AC_SW00586</t>
  </si>
  <si>
    <t>ubytovanie vrátane stravy pre 12 osôb-8 športovcov+4 real.tím počas Majstrovstvá sveta juniorov Otopeni/ROM 19-24.8.2025</t>
  </si>
  <si>
    <t>Romanian Aquatics and Modern Pentathlon Federation</t>
  </si>
  <si>
    <t>25FA40653</t>
  </si>
  <si>
    <t>právne služby k 1.8.2025- návrh smernice o trénerských licenciách, súdne konanie, výpoveď a dohoda o skončení</t>
  </si>
  <si>
    <t>25FA40652</t>
  </si>
  <si>
    <t>8891014653/07</t>
  </si>
  <si>
    <t xml:space="preserve">cestovné poistenie počas Kvalifikácia ME muži 8-11.6.2025 Istanbul, Turecko, </t>
  </si>
  <si>
    <t>25FA40703</t>
  </si>
  <si>
    <t>5020253411</t>
  </si>
  <si>
    <t>ubytovanie vrátane stravy pre 18 osôb-14 športovcov+4 real.tím, prenájom športoviska počas  prípravný zraz 13-19.7.2025 Šamorín</t>
  </si>
  <si>
    <t>25STR018</t>
  </si>
  <si>
    <t>Hrubé mzdy vyplatené osobám (zamestnancom) vrátane odvodov zamestnávateľa
počet fyzických osôb: 6 TPP+2 dohody
obdobie 07/2025</t>
  </si>
  <si>
    <t>15 osôb</t>
  </si>
  <si>
    <t>Hrubé mzdy vyplatené osobám (zamestnancom) vrátane odvodov zamestnávateľa
počet fyzických osôb: 3 TPP+12 dohody
obdobie: 07/2025</t>
  </si>
  <si>
    <t>42 osôb</t>
  </si>
  <si>
    <t>Hrubé mzdy vyplatené osobám (zamestnancom) vrátane odvodov zamestnávateľa
počet fyzických osôb: 4 TPP+ 38 dohôd
obdobie: 07/2025</t>
  </si>
  <si>
    <t>25DPH037</t>
  </si>
  <si>
    <t>DPH k faktúre č. 25FA40673 - materiálne zabezpečenie VP-TURBO s potlačou: silikonove čiapky 12 ks, plavky 32 ks, magnetická tabuľa 4 ks</t>
  </si>
  <si>
    <t>25FA40671</t>
  </si>
  <si>
    <t>25/05/0131</t>
  </si>
  <si>
    <t>25FA40672</t>
  </si>
  <si>
    <t>25/05/0138</t>
  </si>
  <si>
    <t>Materiálne zabezpečenie reprezentácie-plavecké čiapky 39 ks</t>
  </si>
  <si>
    <t>Materiálne zabezpečenie reprezentácie-pretekárske plavky 2 ks</t>
  </si>
  <si>
    <t>25DPH035</t>
  </si>
  <si>
    <t>DPH k faktúre č. 25FA40671 - materiálne zabezpečenie reprezentácie-plavecké čiapky 39 ks</t>
  </si>
  <si>
    <t>25DPH036</t>
  </si>
  <si>
    <t>DPH k faktúre č. 25FA40672 - materiálne zabezpečenie reprezentácie-pretekárske plavky 2 ks</t>
  </si>
  <si>
    <t>25FA40685</t>
  </si>
  <si>
    <t>1120500540</t>
  </si>
  <si>
    <t>správa webu is.vodnepolo.com za mesiac 2025/07</t>
  </si>
  <si>
    <t>25DPH038</t>
  </si>
  <si>
    <t>DPH k faktúre č. 25FA40685 - správa webu is.vodnepolo.com za mesiac 2025/07</t>
  </si>
  <si>
    <t>25FA40688</t>
  </si>
  <si>
    <t>20250279</t>
  </si>
  <si>
    <t>pobytové náklady vrátane stravy pre 18 osôb-16 športovcov+2 real.tím, prenájom bazéna  počas VT+MT U18 muži 3-6.4.2025 Nováky</t>
  </si>
  <si>
    <t xml:space="preserve">Pracovná cesta
názov podujatia: VT+MT U18 muži                           Miesto konania: Nováky, Slovensko                       termín podujatia: 06.08.-13.08.2025                     Počet všetkých osôb na pracovnej ceste:  18    z toho:
- športovci:  16
- realizačný tím:  2                                                                   </t>
  </si>
  <si>
    <t>25FA40696</t>
  </si>
  <si>
    <t>251247</t>
  </si>
  <si>
    <t>ubytovanie pre 1 osobu-rozhodca počas EA Artistic Swimming Championships 30.5.-6.6.2025 Funchal (POR)</t>
  </si>
  <si>
    <t>44264984</t>
  </si>
  <si>
    <t>Český svaz plaveckých sportů</t>
  </si>
  <si>
    <t>25FA40697</t>
  </si>
  <si>
    <t>251244</t>
  </si>
  <si>
    <t>ubytovanie pre 1 osobu-rozhodca počas ME juniorov v SP 25.-29.6.2025 Atény /GRE</t>
  </si>
  <si>
    <t>25FA40705</t>
  </si>
  <si>
    <t>20250360</t>
  </si>
  <si>
    <t xml:space="preserve">Ubytovanie a strava počas podujatia 11.-16.8.2025 pre 15 osôb/11 športovcov +4 real.tím/ </t>
  </si>
  <si>
    <t xml:space="preserve">Pracovná cesta
názov podujatia: MT+VT ženy                      Miesto konania: Vrútky, Slovensko                      termín podujatia: 11.08.-16.08.2025               Počet všetkých osôb na pracovnej ceste:  15    z toho:
- športovci:  11
- realizačný tím: 4                                                                   </t>
  </si>
  <si>
    <t>25FA40694</t>
  </si>
  <si>
    <t>2025080485</t>
  </si>
  <si>
    <t>Microsoft 365 Business Standard/licencie za 2025/07</t>
  </si>
  <si>
    <t>25FA40692</t>
  </si>
  <si>
    <t>10254991</t>
  </si>
  <si>
    <t>poplatok za batožinu na podujatie Majstrovstvá sveta juniorov Otopeni/ROM 19-24.8.2025</t>
  </si>
  <si>
    <t>25FA40690</t>
  </si>
  <si>
    <t>FA-2507003</t>
  </si>
  <si>
    <t>25FA40691</t>
  </si>
  <si>
    <t>1020250009</t>
  </si>
  <si>
    <t>služby verejného obstarávania za 07/2025</t>
  </si>
  <si>
    <t xml:space="preserve">Tvorba web.stránky za 2025/07 na základe rámcovej licenčnej zmluvy  </t>
  </si>
  <si>
    <t>25FA40687</t>
  </si>
  <si>
    <t>10250170</t>
  </si>
  <si>
    <t>Spotreba el.energie kanc.priestory, sklady za 2025/07</t>
  </si>
  <si>
    <t>25FA40681</t>
  </si>
  <si>
    <t>FA220250701</t>
  </si>
  <si>
    <t>25FA40683</t>
  </si>
  <si>
    <t>25080011</t>
  </si>
  <si>
    <t>trénerská činnosť SP za 2025/07</t>
  </si>
  <si>
    <t>25FA40650</t>
  </si>
  <si>
    <t>2025049</t>
  </si>
  <si>
    <t>trénerské služby počas sústredenie reprezentácie RDJ pre MSJ 13-23.7.2025 Šamorín</t>
  </si>
  <si>
    <t>56589034</t>
  </si>
  <si>
    <t>Manabis s. r. o.</t>
  </si>
  <si>
    <t>25FA40665</t>
  </si>
  <si>
    <t>2025-04</t>
  </si>
  <si>
    <t>masérské služby počas podujatia MEJ DP -Setúbal/POR 17.-22.6.2025</t>
  </si>
  <si>
    <t>25FA40666</t>
  </si>
  <si>
    <t>2025070245</t>
  </si>
  <si>
    <t xml:space="preserve"> IT služby za mesiac 2025/07 v zmysle zmluvy o poskytovaní služieb z 28.02.2022 +monitorovací systém nad rámec zmluvy</t>
  </si>
  <si>
    <t>25FA40667</t>
  </si>
  <si>
    <t>20250025</t>
  </si>
  <si>
    <t>trénerské služby počas  MS Singapur 14.7.-4.8.2025</t>
  </si>
  <si>
    <t>25FA40668</t>
  </si>
  <si>
    <t>vedenie reprezentácie DP spojené s administratívou v zmysle Zmluvy č. 001/2025 za 2025/07</t>
  </si>
  <si>
    <t>25FA40669</t>
  </si>
  <si>
    <t>10250157</t>
  </si>
  <si>
    <t>Nájomné/kancelárie,sklady,garáž a parkovacie státia za 08/2025</t>
  </si>
  <si>
    <t>25FA40670</t>
  </si>
  <si>
    <t>20250094</t>
  </si>
  <si>
    <t>výkon zodpovednej osoby 07/2025 v zmysle Zmluvy o poskytovaní služby v oblasti ochrany osobných údajov zo dňa 16.7.2023</t>
  </si>
  <si>
    <t>25FA40674</t>
  </si>
  <si>
    <t>SPF4/2025</t>
  </si>
  <si>
    <t>služby fyzioterapeuta počas -MS Singapur 14.7.-4.8.2025</t>
  </si>
  <si>
    <t>25FA40677</t>
  </si>
  <si>
    <t>70250218</t>
  </si>
  <si>
    <t>doručovateľský servis v zmysle mandátnej zmluvy za 2025/07</t>
  </si>
  <si>
    <t>25FA40679</t>
  </si>
  <si>
    <t>2025000010</t>
  </si>
  <si>
    <t>53552504</t>
  </si>
  <si>
    <t>Dávid Kormúth</t>
  </si>
  <si>
    <t>25FA40680</t>
  </si>
  <si>
    <t>32505710</t>
  </si>
  <si>
    <t>letenka pre 1 osobu-rozhodca počas MS mladších juniorov 24-30.8.2025 Atény/GRE</t>
  </si>
  <si>
    <t>2520š1129</t>
  </si>
  <si>
    <t>25201129</t>
  </si>
  <si>
    <t>cestovné náhrady počas MT Dunajský pohár muži 29.5.-1.6.2025 Nováky</t>
  </si>
  <si>
    <t>2520š1133</t>
  </si>
  <si>
    <t>67915</t>
  </si>
  <si>
    <t xml:space="preserve">pitný režim pre 11 športovcov počas MEJ DP -Setúbal/POR 17.-22.6.2025 </t>
  </si>
  <si>
    <t>Falando &amp; Acenando LDA</t>
  </si>
  <si>
    <t>2520š1134</t>
  </si>
  <si>
    <t>FT11/000000052171</t>
  </si>
  <si>
    <t xml:space="preserve">obed pre 11 športovcov počas MEJ DP -Setúbal/POR 17.-22.6.2025 </t>
  </si>
  <si>
    <t>Chuang Hong</t>
  </si>
  <si>
    <t>2520š1135</t>
  </si>
  <si>
    <t>25201135</t>
  </si>
  <si>
    <t>činnosť člena rozhodcovského zboru počas 2.kolo Slovenského pohára v DP 3.8.2025 Piešťany-Sĺňava</t>
  </si>
  <si>
    <t>Laho Andrej</t>
  </si>
  <si>
    <t>2520š1136</t>
  </si>
  <si>
    <t>25201136</t>
  </si>
  <si>
    <t>Peciarová  Tatiana</t>
  </si>
  <si>
    <t>2520š1137</t>
  </si>
  <si>
    <t>25201137</t>
  </si>
  <si>
    <t>Sedláková Katarína</t>
  </si>
  <si>
    <t>2520š1138</t>
  </si>
  <si>
    <t>25201138</t>
  </si>
  <si>
    <t>25FA40686</t>
  </si>
  <si>
    <t>25026</t>
  </si>
  <si>
    <t>technické zabezpečenie podujatia-časomiera počas 2.kola Slovenského pohára v DP 3.8.2025 Piešťany-Sĺňava</t>
  </si>
  <si>
    <t>44564040</t>
  </si>
  <si>
    <t>Sport Timing Slovakia s.r.o.</t>
  </si>
  <si>
    <t>2520š1139</t>
  </si>
  <si>
    <t>25201139</t>
  </si>
  <si>
    <t>Dinková Miroslava</t>
  </si>
  <si>
    <t>2520š1140</t>
  </si>
  <si>
    <t>25201140</t>
  </si>
  <si>
    <t>Laho Patrik</t>
  </si>
  <si>
    <t>2520š1141</t>
  </si>
  <si>
    <t>25201141</t>
  </si>
  <si>
    <t>2520š1142</t>
  </si>
  <si>
    <t>25201142</t>
  </si>
  <si>
    <t>Boldišová Zuzana</t>
  </si>
  <si>
    <t>2520š1143</t>
  </si>
  <si>
    <t>25201143</t>
  </si>
  <si>
    <t>2520š1144</t>
  </si>
  <si>
    <t>25201144</t>
  </si>
  <si>
    <t>Peciar Pavol</t>
  </si>
  <si>
    <t>2520š1149</t>
  </si>
  <si>
    <t>25201149</t>
  </si>
  <si>
    <t xml:space="preserve">činnosť člena rozhodcovského zboru počas Jazerná desiatka 3.kolo Slov.pohára v DP 16.8.2025 Bukovec pri Košiciach </t>
  </si>
  <si>
    <t>Jacečko David</t>
  </si>
  <si>
    <t>2520š1150</t>
  </si>
  <si>
    <t>25201150</t>
  </si>
  <si>
    <t xml:space="preserve">Jacečko Adrián </t>
  </si>
  <si>
    <t>2520š1151</t>
  </si>
  <si>
    <t>25201151</t>
  </si>
  <si>
    <t>Bellušová Diana</t>
  </si>
  <si>
    <t>2520š1152</t>
  </si>
  <si>
    <t>25201152</t>
  </si>
  <si>
    <t>2520š1153</t>
  </si>
  <si>
    <t>25201153</t>
  </si>
  <si>
    <t>2520š1154</t>
  </si>
  <si>
    <t>25201154</t>
  </si>
  <si>
    <t>2520š1155</t>
  </si>
  <si>
    <t>25201155</t>
  </si>
  <si>
    <t>2520š1156</t>
  </si>
  <si>
    <t>25201156</t>
  </si>
  <si>
    <t>Stanková Elena</t>
  </si>
  <si>
    <t>2520š1157</t>
  </si>
  <si>
    <t>25201157</t>
  </si>
  <si>
    <t>2520š1158</t>
  </si>
  <si>
    <t>25201158</t>
  </si>
  <si>
    <t>2520š1159</t>
  </si>
  <si>
    <t>25201159</t>
  </si>
  <si>
    <t>2520š1160</t>
  </si>
  <si>
    <t>25201160</t>
  </si>
  <si>
    <t xml:space="preserve">Pracovná cesta
názov podujatia: Kondičné sústredenie  pred MSJ                                                           Miesto konania: Šamorín, Slovensko                       termín podujatia: 13.07.-23.07.2025                                   Spôsob prepravy:                                     Počet všetkých osôb na pracovnej ceste:                                                          z toho:
- športovci:  
- realizačný tím:                                                                      </t>
  </si>
  <si>
    <t>vrátenie zostatku zálohy z 8.7.2025 na MS Singapur v termíne 09.07.-20.07.2025</t>
  </si>
  <si>
    <t>25dš01</t>
  </si>
  <si>
    <t>dobropis k faktúre č. 25FA40607 - zrušenie letenky 1 osoba/športovec</t>
  </si>
  <si>
    <t>32506039</t>
  </si>
  <si>
    <t>2520š1128</t>
  </si>
  <si>
    <t>6817474689</t>
  </si>
  <si>
    <t>poistenie majetku- PZP poistenie BL976KD  5.8.2025-4.8.2026 VW Caravelle</t>
  </si>
  <si>
    <t>2520š1130</t>
  </si>
  <si>
    <t>511085072</t>
  </si>
  <si>
    <t>Komplexné poistenie-hnuteľné veci (prevádzkové zariadenia, zásoby), poistenie všeobecnej zodpovednosti za škodu 15.8.2025-14.8.2026</t>
  </si>
  <si>
    <t>00151700</t>
  </si>
  <si>
    <t>Allianz-Slovenská poisťovňa, a.s.</t>
  </si>
  <si>
    <t>2520š1132</t>
  </si>
  <si>
    <t>6820183751</t>
  </si>
  <si>
    <t xml:space="preserve">Refundácia nákladov súvisiacich s účelom rozvoja talentovaných športovcov zaradených do UTM SPF a Top Talent Teamu: náklady na prenájom športoviska - bazéna v mes.03/2025 čiastočne - konečný dodávateľ: Správa telovýchovných a rekreačných zariadení hlavného mesta SR </t>
  </si>
  <si>
    <t xml:space="preserve">Refundácia nákladov súvisiacich s účelom rozvoja talentovaných športovcov zaradených do UTM SPF a Top Talent Teamu: náklady na prenájom športoviska - bazéna v mes.04/2025 čiastočne- konečný dodávateľ: Správa telovýchovných a rekreačných zariadení hlavného mesta SR </t>
  </si>
  <si>
    <t xml:space="preserve">Refundácia nákladov súvisiacich s účelom rozvoja talentovaných športovcov zaradených do UTM SPF a Top Talent Teamu: náklady na prenájom športoviska - bazéna v mes.05/2025 čiastočne - konečný dodávateľ: Správa telovýchovných a rekreačných zariadení hlavného mesta SR </t>
  </si>
  <si>
    <t xml:space="preserve">Refundácia nákladov súvisiacich s účelom rozvoja talentovaných športovcov zaradených do UTM SPF a Top Talent Teamu: náklady na trénerske služby športového odborníka v mes. 04/2025 -konečný dodávateľ:  Mgr. Tibor Viola;
</t>
  </si>
  <si>
    <t xml:space="preserve">Refundácia nákladov súvisiacich s účelom rozvoja talentovaných športovcov zaradených do UTM SPF a Top Talent Teamu: náklady na trénerske služby športového odborníka v mes. 05/2025 -konečný dodávateľ:  Mgr. Tibor Viola;
</t>
  </si>
  <si>
    <t>Refundácia nákladov súvisiacich s účelom rozvoja talentovaných športovcov zaradených do UTM SPF a Top Talent Teamu: 
náklady na prenájom športoviska - bazénu v mes. 04/2025 čiastočne - konečný dodávateľ: X-Bionic Sphere a.s.</t>
  </si>
  <si>
    <t xml:space="preserve">Refundácia nákladov súvisiach s účelom rozvoja športovcov: štartovné počas preteku Orca children cup 1.kolo v Bratislave v termine 08-09.03.2025 (12 športovcov) - konečný dodávateľ: Plavecký klub Orca Sport;
</t>
  </si>
  <si>
    <t>Refundácia nákladov súvisiach s účelom rozvoja športovcov: štartovné počas preteku 3-2-1 štart 2.kolo v Bratislave v termíne 17.-18.05.2025 /15 športovcov/ - konečný dodávateľ: Plavecký klub Orca Bratislava;</t>
  </si>
  <si>
    <t>Refundácia nákladov súvisiach s účelom rozvoja športovcov: náklady na materiálne zabezpečenie tréningovej prípravy športovcov - klubové oblečenie čiastočne  - konečný dodávateľ: AG sport s.r.o.</t>
  </si>
  <si>
    <t xml:space="preserve">Refundácia nákladov súvisiach s účelom rozvoja športovcov:   náklady na prenájom športoviska - bazéna v mes.03/2025 čiastočne - konečný dodávateľ: Správa telovýchovných a rekreačných zariadení hlavného mesta SR Bratislavy;
</t>
  </si>
  <si>
    <t xml:space="preserve">Refundácia nákladov súvisiach s účelom rozvoja športovcov:   náklady na prenájom športoviska - bazéna v mes.04/2025 čiastočne - konečný dodávateľ: Správa telovýchovných a rekreačných zariadení hlavného mesta SR Bratislavy;
</t>
  </si>
  <si>
    <t xml:space="preserve">Refundácia nákladov súvisiach s účelom rozvoja športovcov:   náklady na prenájom športoviska - bazéna v mes.05/2025 čiastočne - konečný dodávateľ: Správa telovýchovných a rekreačných zariadení hlavného mesta SR Bratislavy;
</t>
  </si>
  <si>
    <t xml:space="preserve">Refundácia nákladov súvisiach s účelom rozvoja športovcov: náklady na prenájom športoviska - bazénu v mes. 01/2025 - konečný dodávateľ: Mestský podnik služieb;
</t>
  </si>
  <si>
    <t xml:space="preserve">Refundácia nákladov súvisiach s účelom rozvoja športovcov: náklady na prenájom športoviska - bazénu v mes. 03/2025 čiastočne - konečný dodávateľ: Aquathermal Senec a.s.;
</t>
  </si>
  <si>
    <t xml:space="preserve">Refundácia nákladov súvisiach s účelom rozvoja športovcov: náklady na materiálne zabezpečenie tréningovej prípravy - kužele na označenie ihriska - konečný dodávateľ: Fun Water Events s.r.o.; 
</t>
  </si>
  <si>
    <t>Refundácia nákladov súvisiach s účelom rozvoja športovcov: náklady na prenájom športoviska -  posilňovne v mes. 02/2025 - konečný dodávateľ: X-bionic sphere a.s.</t>
  </si>
  <si>
    <t>Refundácia nákladov súvisiach s účelom rozvoja športovcov: náklady na prenájom športoviska -  bazéna v mes. 05/2025 - konečný dodávateľ: Správa telovýchovných a rekreačných zariadení hlavného mesta SR Bratislavy;</t>
  </si>
  <si>
    <t xml:space="preserve">Refundácia nákladov súvisiach s účelom rozvoja športovcov zaradených do TOP Team SPF Senior: náklady športovca na prenájom športoviska v mes. 07/2025 - konečný dodávateľ: Správa telovýchovných a rekreačných zariadení hlavného mesta SR Bratislavy;
</t>
  </si>
  <si>
    <t>Refundácia nákladov súvisiach s účelom rozvoja športovcov zaradených do TOP Team SPF Senior: náklady športovca na trénerske služby športového odborníka v mes. 07/2025 - konečný dodávateľ: Plavecký klub Azeta o.z.</t>
  </si>
  <si>
    <t xml:space="preserve">Refundácia nákladov súvisiacich s účelom rozvoja talentovaných športovcov zaradených do UTM SPF a Top Talent Teamu: prenájom športoviska - bazéna v mes. 04/2025 čiastočne - konečný dodávateľ: Bratislavský samosprávny kraj;
</t>
  </si>
  <si>
    <t xml:space="preserve">Refundácia nákladov súvisiacich s účelom rozvoja talentovaných športovcov zaradených do UTM SPF a Top Talent Teamu: prenájom športoviska - bazéna v mes. 05/2025 čiastočne - konečný dodávateľ: Bratislavský samosprávny kraj;
</t>
  </si>
  <si>
    <t>Refundácia nákladov súvisiacich s účelom rozvoja talentovaných športovcov zaradených do UTM SPF a Top Talent Teamu: prenájom športoviska - bazéna v mes. 03/2025 čiastočne - konečný dodávateľ: Správa telovýchovných a rekreačných zariadení hlavného mesta SR Bratislavy;</t>
  </si>
  <si>
    <t>Refundácia nákladov súvisiacich s účelom rozvoja talentovaných športovcov zaradených do UTM SPF a Top Talent Teamu: prenájom športoviska - bazéna v mes. 04/2025 čiastočne - konečný dodávateľ: Správa telovýchovných a rekreačných zariadení hlavného mesta SR Bratislavy;</t>
  </si>
  <si>
    <t>Refundácia nákladov súvisiacich s účelom rozvoja talentovaných športovcov zaradených do UTM SPF a Top Talent Teamu: prenájom športoviska - bazéna v mes. 02/2025 čiastočne - konečný dodávateľ: X-Bionic sphere a.s.</t>
  </si>
  <si>
    <t xml:space="preserve">Refundácia nákladov súvisiach s účelom rozvoja športovcov: náklady na prenájom športoviska - bazéna v mes. 05/2025 - konečný dodávateľ: Stredná odborná škola priemyselných technológií Košice;
</t>
  </si>
  <si>
    <t>Poistenie majetku-havarijné poistenie vozidla Crafter BL557MU od 24.08.2025 do 23.08.2026, časť</t>
  </si>
  <si>
    <t>pobytové náklady vrátane stravy pre 18 osôb-16 športovcov+2 real.tím, prenájom bazéna  počas VT+MT U18 muži 3-6.4.2025 Nováky, presun na SOŠV</t>
  </si>
  <si>
    <t>pobytové náklady vrátane stravy pre 12 osôb-športovcov počas VT muži 4-6.6.2025 Košice , presun na SOŠV</t>
  </si>
  <si>
    <t>záloha na ubytovanie pre 18 osôb-14 športovcov+2 tréneri +2 zástupcovia médií počas kvalifikácie ME muži 7-11.6.2025 v Istanbule / Turecko, presun na SOŠV</t>
  </si>
  <si>
    <t>vyúčtovanie zálohy 25š025 na ubytovanie pre 18 osôb-14 športovcov+2 tréneri +2 zástupcovia médií počas kvalifikácie ME muži 7-11.6.2025 v Istanbule / Turecko /spolu: 12 688,-eur/, presun na SOŠV</t>
  </si>
  <si>
    <t>prenájom bazéna počas VT muži 4-6.6.2025 Košice , presun na SOŠV</t>
  </si>
  <si>
    <t>Letenky pre 3 osoby/športovcov na podujatie  Kvalifikácia ME muži 8-11.6.2025 Istanbul, Turecko, presun na SOŠV</t>
  </si>
  <si>
    <t>letenky pre 15 osôb-11 športovcov+2 real.tím +2 zástupcovia médií na podujatie Kvalifikácia ME muži 8-11.6.2025 Istanbul, Turecko, presun na SOŠV</t>
  </si>
  <si>
    <t>záloha na pobytové náklady pre 16 osôb-14 športovcov+ 2 real.tím počas ME U16 muži 6-14.7.2025 Ljubljana, Slovinsko - 1.časť, presun na SOŠV</t>
  </si>
  <si>
    <t>druhá záloha na pobytové náklady pre 16 osôb-14 športovcov+ 2 real.tím počas ME U16 muži 6-14.7.2025 Ljubljana, Slovinsko, presun na SOŠV</t>
  </si>
  <si>
    <t>vyúčtovanie zálohy 25š040 a 25š044 na pobytové náklady pre 16 osôb-14 športovcov+ 2 real.tím počas ME U16 muži 6-14.7.2025 Ljubljana, Slovinsko /spolu: 8 820,-eur/, presun na SOŠV</t>
  </si>
  <si>
    <t>pobytové náklady vrátane stravy pre 16 osôb-14 športovcov+2 real.tím, prenájom bazéna  počas VT U18 muži 17-20.7.2025 Nováky, presun na SOŠV</t>
  </si>
  <si>
    <t>pobytové náklady vrátane stravy pre 13 osôb-12 športovcov+1 real.tím, prenájom bazéna  počas VT U18 muži 10-13.7.2025 Nováky, presun na SOŠV</t>
  </si>
  <si>
    <t>pobytové náklady vrátane stravy pre 16 osôb-14 športovcov+2 real.tím, prenájom bazéna  počas VT U16 muži 3-6.7.2025 Nováky, presun na SOŠV</t>
  </si>
  <si>
    <t>pobytové náklady vrátane stravy pre 14 osôb-13 športovcov+1 real.tím, prenájom bazéna  počas VT U18 muži 26-29.6.2025 Nováky, presun na SOŠV</t>
  </si>
  <si>
    <t>pobytové náklady vrátane stravy pre 15 osôb-13 športovcov+2 real.tím, prenájom bazéna  počas VT U16 muži 26-29.6.2025 Nováky, presun na SOŠV</t>
  </si>
  <si>
    <t>letenky pre 18 osôb-14 športovcov+3 real.tím +1 rozhodca na podujatie ME U18 muži 18-24.8.2025 Rio Maior, Portugalsko, presun na SOŠV</t>
  </si>
  <si>
    <t>pobytové náklady vrátane stravy pre 32 osôb-29 športovcov+3 real.tím +prenájom bazéna počas MT U16 muži 16-19.4.2025 Nováky, presun na SOŠV</t>
  </si>
  <si>
    <t>Letenky pre 1 osobu/športovca na podujatie  Kvalifikácia ME muži 8-11.6.2025 Istanbul, Turecko, presun na SOŠV</t>
  </si>
  <si>
    <t>vyúčtovanie zálohy 25š037 na letenky pre 16 osôb-13 športovcov+2 real.tím +1 rozhodca na podujatie ME U16 ženy 27.6.-4.7.2025 Istambul, Turecko /spolu: 5968,- eur/, presun na SOŠV</t>
  </si>
  <si>
    <t>letenky pre 18 osôb-14 športovcov+3 real.tím +1 rozhodca na podujatie ME U18 ženy 31.8.-7.9.2025 Malta, presun na SOŠV</t>
  </si>
  <si>
    <t>druhá záloha na ubytovanie pre 17 osôb-14 športovcov+3 rea.l. tím počas ME U18 ženy 30.8.-8.9.2025 v Gzira, Malta, presun na SOŠV</t>
  </si>
  <si>
    <t>záloha na ubytovanie pre 17 osôb-14 športovcov+3 rea.l. tím počas ME U18 ženy 30.8.-8.9.2025 v Gzira, Malta, presun na SOŠV</t>
  </si>
  <si>
    <t>záloha n a ubytovanie pre 17 osôb-14 športovcov+3 real.tím počas ME U18 muži 17-25.8.2025 v Rio Maior, Portugalsko, presun na SOŠV</t>
  </si>
  <si>
    <t>druhá záloha n a ubytovanie pre 17 osôb-14 športovcov+3 real.tím počas ME U18 muži 17-25.8.2025 v Rio Maior, Portugalsko, presun na SOŠV</t>
  </si>
  <si>
    <t>poplatok za vedenie účtu za júl</t>
  </si>
  <si>
    <t>2520š1131</t>
  </si>
  <si>
    <t>6820101357</t>
  </si>
  <si>
    <t>Poistenie majetku-povinné zákonné poistenie vozidla Crafter BL557MU od 24.08.2025 do 23.08.2026</t>
  </si>
  <si>
    <t>25FA40682</t>
  </si>
  <si>
    <t>2025080473</t>
  </si>
  <si>
    <t>WD RED 4TB- výmena disku do sieťového úložiska (sekretariát)</t>
  </si>
  <si>
    <t>25FA40675</t>
  </si>
  <si>
    <t>FV-65400/2025</t>
  </si>
  <si>
    <t>monitoring služobných vozidiel za 07/2025 (BT707DT, BL062GD, BL976KD, BL557MU,BT147AB)</t>
  </si>
  <si>
    <t xml:space="preserve">Pracovná cesta
názov podujatia: Prípravný zraz pred MSJ                              Miesto konania: Šamorín, Slovensko                                                   termín podujatia:  10.08.-16.08.2025                           Spôsob prepravy:                                     Počet všetkých osôb na pracovnej ceste: 10                                                          z toho:
- športovci: 7 
- realizačný tím: 3                                                                                                        </t>
  </si>
  <si>
    <t>25FA40698</t>
  </si>
  <si>
    <t>5020253412</t>
  </si>
  <si>
    <t>ubytovanie vrátane stravy pre 10 osôb-7 športovcov+3 real.tím, prenájom športoviska počas prípravného zrazu pred MSJ 10-16.8.2025 v Šamoríne</t>
  </si>
  <si>
    <r>
      <t>Pracovná cesta
názov podujatia: Kondičné sústredenie RDJ a RDS                                                           Miesto konania: Hurghada, Egypt                                                  termín podujatia:  04.10.-16.10.2025                          Spôsob prepravy: letecky                                    Počet</t>
    </r>
    <r>
      <rPr>
        <sz val="8"/>
        <color theme="1"/>
        <rFont val="Arial"/>
        <family val="2"/>
        <charset val="238"/>
      </rPr>
      <t xml:space="preserve"> všetkých osôb na pracovnej ceste: 34                                                          z toho:
- športovci: 26 
- realizačný tím: 8          </t>
    </r>
    <r>
      <rPr>
        <sz val="8"/>
        <color rgb="FFFF0000"/>
        <rFont val="Arial"/>
        <family val="2"/>
        <charset val="238"/>
      </rPr>
      <t xml:space="preserve">  </t>
    </r>
    <r>
      <rPr>
        <sz val="8"/>
        <rFont val="Arial"/>
        <family val="2"/>
        <charset val="238"/>
      </rPr>
      <t xml:space="preserve">                                                                                            </t>
    </r>
  </si>
  <si>
    <t>25FA40702</t>
  </si>
  <si>
    <t>10255000</t>
  </si>
  <si>
    <t>Letenky pre 34 osôb- 28 športovcov + 6 real.tím Kondičné sústredenie RDJ a RDS 4-16.10.2025 Hurgada/EGYPT</t>
  </si>
  <si>
    <t>25FA40704</t>
  </si>
  <si>
    <t>10255055</t>
  </si>
  <si>
    <t>Letenka pre 1 osobu- športovec na Kondičné sústredenie RDJ a RDS 4-16.10.2025 Hurgada/EGYPT</t>
  </si>
  <si>
    <t>25š063</t>
  </si>
  <si>
    <t>4000600</t>
  </si>
  <si>
    <t>záloha na ubytovanie vrátane stravy pre 43 osôb-36 športovcov+7 real.tím , prenájom športoviska počas kondičného sústredenia RDJ a RDS 4-16.10.2025 Hurgada, Egypt</t>
  </si>
  <si>
    <t>ONEflow Sports GmbH &amp;Co.KG</t>
  </si>
  <si>
    <t>25š059</t>
  </si>
  <si>
    <t>208/2025</t>
  </si>
  <si>
    <t>záloha na ubytovanie pre 1 osobu-rozhodca počas ME U18 ženy 30.8.-8.9.2025 v Gzira, Malta</t>
  </si>
  <si>
    <t>poplatok banke k zálohovej faktúre č. 25š059</t>
  </si>
  <si>
    <t>25š060</t>
  </si>
  <si>
    <t>ATHENS2025</t>
  </si>
  <si>
    <t>záloha na pobytové náklady pre 10 športovcov +2 real.tím počas  podujatia Majstrovstvá sveta mladších juniorov 24-30.8.2025 Atény, Grécko</t>
  </si>
  <si>
    <t>poplatok banke k zálohovej faktúre č. 25š060</t>
  </si>
  <si>
    <t>25š061</t>
  </si>
  <si>
    <t>11/08/2025</t>
  </si>
  <si>
    <t>záloha na pobytové náklady pre 1 osobu-rozhodcu počas  podujatia Majstrovstvá sveta mladších juniorov 24-30.8.2025 Atény, Grécko</t>
  </si>
  <si>
    <t xml:space="preserve">Pracovná cesta
názov podujatia: Kondičné sústredenie RDJ a RDS                                                          Miesto konania: Kecskemet, Maďarsko                         termín podujatia: 16.09.-26.09.2025                                   Spôsob prepravy: l                                    Počet všetkých osôb na pracovnej ceste: 8                                                         z toho:
- športovci: 7 
- realizačný tím: 1                                                                    </t>
  </si>
  <si>
    <t>25š062</t>
  </si>
  <si>
    <t>16-26 september, 2025</t>
  </si>
  <si>
    <t>záloha 1.časť na pobytové náklady vrátane stravy pre 8 osôb-7 športovcov+1 real.tím počas kondičného sústredenia RDS 16-26.9.2025 Kecskemet, Maďarsko</t>
  </si>
  <si>
    <t>Aqua Sport Camp Kft</t>
  </si>
  <si>
    <t>Finančný príspevok na stravu pre zamestnancov na október 2025</t>
  </si>
  <si>
    <t>Finančný príspevok na stravu pre zamestnancov na októberr 2025</t>
  </si>
  <si>
    <t>Hrubé mzdy vyplatené osobám (zamestnancom) vrátane odvodov zamestnávateľa
počet fyzických osôb: 6 TPP+1 dohoda
obdobie 08/2025</t>
  </si>
  <si>
    <t>Hrubé mzdy vyplatené osobám (zamestnancom) vrátane odvodov zamestnávateľa
počet fyzických osôb: 3 TPP+5 dohod
obdobie: 08/2025</t>
  </si>
  <si>
    <t>Hrubé mzdy vyplatené osobám (zamestnancom) vrátane odvodov zamestnávateľa
počet fyzických osôb: 4 TPP+ 14 dohôd
obdobie: 08/2025</t>
  </si>
  <si>
    <t>18 osôb</t>
  </si>
  <si>
    <t>25STR020</t>
  </si>
  <si>
    <t>25FA40721</t>
  </si>
  <si>
    <t>August27.2025</t>
  </si>
  <si>
    <t>vyúčtovanie zálohy 25š045 na ubytovanie pre 14 osôb- 11 športovcov+ 3 real.tím n podujatie MEJ 17-22.6.2025 Setubal,  Portugalsko  /spolu: 10850,-eur/</t>
  </si>
  <si>
    <t>25FA40743</t>
  </si>
  <si>
    <t>September 04, 2025</t>
  </si>
  <si>
    <t>vyúčtovanie zálohy 25š032, 055 na ubytovanie pre 1osobu- rozhodca počas ME U18 muži 17-25.8.2025 v Rio Maior, Portugalsko  spolu: 1890,-eur/</t>
  </si>
  <si>
    <t>25FA40749</t>
  </si>
  <si>
    <t>4000601</t>
  </si>
  <si>
    <t>vyúčtovanie zálohy 25š063 na ubytovanie vrátane stravy pre 43 osôb-36 športovcov+7 real.tím , prenájom športoviska počas kondičného sústredenia RDJ a RDS 4-16.10.2025 Hurgada, Egypt  - doplatok /spolu: 37400,-eur/</t>
  </si>
  <si>
    <t>25FA40760</t>
  </si>
  <si>
    <t>001-A25-000412</t>
  </si>
  <si>
    <t>vyúčtovanie zálohy 25š034 na ubytovanie vrátane stravy, prenájom dráh pre 4 osoby-3 športovcov+1 real.tím počas sústredenia UTM a reprezentácie DP 12-21.5.2025 v Calella, Španielsko  /spolu: 963,-eur/</t>
  </si>
  <si>
    <t>25FA40761</t>
  </si>
  <si>
    <t>70-159-1-25</t>
  </si>
  <si>
    <t>vyúčtovanie zálohy 25š033 na ubytovanie vrátane stravy, prenájom dráh a transfer na letisko pre 18 osôb-16 športovcov+2 real.tím počas sústredenia UTM a reprezentácie DP 12-21.5.2025 v Calella, Španielsko Ispolu: 11450,-eur/</t>
  </si>
  <si>
    <t>25FA40765</t>
  </si>
  <si>
    <t>september 04, 2025</t>
  </si>
  <si>
    <t>vyúčtovanie zálohy 25š026 na pobytové náklady pre 4 osoby-3 športovkyne+1 ral.tím počas EA Artistic Swimming Championships 2.5.-6.6.2025 Funchal (POR) /spolu: 731,25 eur/</t>
  </si>
  <si>
    <t>vyúčtovanie zálohy 25š026 na pobytové náklady pre 4 osoby-3 športovkyne+1 ral.tím počas EA Artistic Swimming Championships 2.5.-6.6.2025 Funchal (POR) /spolu: 4924,75 eur/</t>
  </si>
  <si>
    <t>25FA40766</t>
  </si>
  <si>
    <t>ARA2025000000183</t>
  </si>
  <si>
    <t>vyúčtovanie zálohy 25š041 na pobytové náklady vrátane stravy počas sústredenia Gloria Sports Arena 1-11.6.2025 Antalya, Turecko /spolu: 3728,-eur/</t>
  </si>
  <si>
    <t>vyúčtovanie zálohy na letenky pre 16 osôb-13 športovcov+2 real.tím +1 rozhodca na podujatie ME U16 ženy 27.6.-3.7.2025 Istambul, Turecko, presun na SOŠV</t>
  </si>
  <si>
    <t>yáloha na ubytovanie pre 1 športovca počas ME U16 ženy 27.6.-3.7.2025 v Istanbule / Turecko, presun na SOŠV</t>
  </si>
  <si>
    <t>yáloha na ubytovanie pre 16 osôb-14 športovcov+ 2 real.tím  počas ME U16 ženy 27.6.-3.7.2025 v Istanbule / Turecko</t>
  </si>
  <si>
    <t>yáloha na ubytovanie pre 1 osobu-rozhodca počas ME U16 ženy 27.6.-3.7.2025 v Istanbule / Turecko</t>
  </si>
  <si>
    <t>25FA40786</t>
  </si>
  <si>
    <t>16 - 26 September, 2025</t>
  </si>
  <si>
    <t>vyúčtovanie zálohy 25š062 na pobytové náklady vrátane stravy pre 8 osôb-7 športovcov+1 real.tím počas kondičného sústredenia RDS 16-26.9.2025 Kecskemet, Maďarsko-doplatok /spolu: 8036,-eur/</t>
  </si>
  <si>
    <t>25FA40793</t>
  </si>
  <si>
    <t>2026</t>
  </si>
  <si>
    <t>vyúčtovanie zálohy 25š043 na pobytové náklady pre 12 osôb -10 športovcov+2 real.tím počas ME Juniorov 25.-29.6.2025 Atény, Grécko  /spolu: 17760,-eur/</t>
  </si>
  <si>
    <t>25FA40794</t>
  </si>
  <si>
    <t>4043</t>
  </si>
  <si>
    <t>vyúčtovanie zálohy 25š060 na pobytové náklady pre 10 športovcov +2 real.tím počas  podujatia Majstrovstvá sveta mladších juniorov 24-30.8.2025 Atény, Grécko spolu: 9446,40 eur/</t>
  </si>
  <si>
    <t>25FA40795</t>
  </si>
  <si>
    <t>4044</t>
  </si>
  <si>
    <t>vyúčtovanie zálohy 25š061 na pobytové náklady pre 1 osobu-rozhodcu počas  podujatia Majstrovstvá sveta mladších juniorov 24-30.8.2025 Atény, Grécko /spolu: 1890,-eur/</t>
  </si>
  <si>
    <t>25FA40798</t>
  </si>
  <si>
    <t>vyúčtovanie zálohy 25š059 na ubytovanie pre 1 osobu-rozhodca počas ME U18 ženy 30.8.-8.9.2025 v Gzira, Malta /spolu: 2565,-eur/</t>
  </si>
  <si>
    <t>25FA40771</t>
  </si>
  <si>
    <t>1120500628</t>
  </si>
  <si>
    <t>správa webu is.vodnepolo.com za mesiac 2025/08</t>
  </si>
  <si>
    <t>25DPH040</t>
  </si>
  <si>
    <t>DOP k faktúre č. 25FA40771 - správa webu is.vodnepolo.com za mesiac 2025/08</t>
  </si>
  <si>
    <t>2520š1179</t>
  </si>
  <si>
    <t>25201179</t>
  </si>
  <si>
    <t xml:space="preserve">Jour Grab </t>
  </si>
  <si>
    <t>2520š1180</t>
  </si>
  <si>
    <t>6113</t>
  </si>
  <si>
    <t>SSP TGIF</t>
  </si>
  <si>
    <t>2520š1181</t>
  </si>
  <si>
    <t>085957,104967,104945</t>
  </si>
  <si>
    <t>SPC 397 Havelock</t>
  </si>
  <si>
    <t>2520š1182</t>
  </si>
  <si>
    <t>25201182</t>
  </si>
  <si>
    <t>Slovenskiá sporiteľňa</t>
  </si>
  <si>
    <t>vyúčtovanie zálohy z 8.7.2025 (2000 Vachan) -preprava 5 osôb-4 športovci+1 real.tím počas MS Singapur 10.7.-4.8.2025 /107,75 eur/</t>
  </si>
  <si>
    <t>vyúčtovanie zálohy z 8.7.2025 (2000 Vachan) -obed pre 5 osôb-4 športovci+1 real.tím počas MS Singapur 10.7.-4.8.2025 /106,07 eur/</t>
  </si>
  <si>
    <t>vyúčtovanie zálohy z 8.7.2025 (2000 Vachan) -pitný režim pre 5 osôb-4 športovci+1 real.tím počas MS Singapur 10.7.-4.8.2025  /24,72 eur/</t>
  </si>
  <si>
    <t>vyúčtovanie zálohy z 8.7.2025 (2000 Vachan) -kartové poplatky k platbám za taxi, obed a pitný režim pre 5 osôb-4 športovci+1 real.tím počas MS Singapur 10.7.-4.8.2025 /3,96 eur/</t>
  </si>
  <si>
    <t>25FA40718</t>
  </si>
  <si>
    <t>5856523749</t>
  </si>
  <si>
    <t>Pevná linka, mobilné čísla /11ks/mobilný internet 11ks za obdobie 24.08-23.09.2025</t>
  </si>
  <si>
    <t>25FA40730</t>
  </si>
  <si>
    <t>20250034</t>
  </si>
  <si>
    <t>právne služby k 1.9.2025- doplnenie smernice o trénerských licenciách, súdne konanie-vyjadrenie</t>
  </si>
  <si>
    <t>25FA40745</t>
  </si>
  <si>
    <t>20250108</t>
  </si>
  <si>
    <t>výkon zodpovednej osoby 08/2025 v zmysle Zmluvy o poskytovaní služby v oblasti ochrany osobných údajov zo dňa 16.7.2023</t>
  </si>
  <si>
    <t>25FA40746</t>
  </si>
  <si>
    <t>FV-75812/2025</t>
  </si>
  <si>
    <t>monitoring služobných vozidiel za 08/2025 (BT707DT, BL062GD, BL976KD, BL557MU,BT147AB)</t>
  </si>
  <si>
    <t>25FA40747</t>
  </si>
  <si>
    <t>FA-2508006</t>
  </si>
  <si>
    <t>služby verejného obstarávania za 08/2025</t>
  </si>
  <si>
    <t>25FA40744</t>
  </si>
  <si>
    <t>2025505202</t>
  </si>
  <si>
    <t>preprava 12 osôb-8 športovcov+4 real.tím počas Majstrovstvá sveta juniorov Otopeni/ROM 19-24.8.2025</t>
  </si>
  <si>
    <t>25FA40748</t>
  </si>
  <si>
    <t>10255387</t>
  </si>
  <si>
    <t>Letenka pre 1 osobu- športovec na sústredenie-športová príprava 4.9.-7.10.2025 Flagstaf, Arizona, USA</t>
  </si>
  <si>
    <t>25FA40758</t>
  </si>
  <si>
    <t>2025090551</t>
  </si>
  <si>
    <t>Microsoft 365 Business Standard/licencie za 2025/08</t>
  </si>
  <si>
    <t>25FA40759</t>
  </si>
  <si>
    <t>32506321</t>
  </si>
  <si>
    <t>letenky pre 3 osoby-rozhodkyne na školenie European Aquatic Swimming Clinic 17-19.10.2025 v Tbilisi</t>
  </si>
  <si>
    <t>25FA40769</t>
  </si>
  <si>
    <t>1020250010</t>
  </si>
  <si>
    <t xml:space="preserve">Tvorba web.stránky za 2025/08 na základe rámcovej licenčnej zmluvy  </t>
  </si>
  <si>
    <t>25FA40770</t>
  </si>
  <si>
    <t>70250250</t>
  </si>
  <si>
    <t>doručovateľský servis v zmysle mandátnej zmluvy za 2025/08</t>
  </si>
  <si>
    <t>25FA40768</t>
  </si>
  <si>
    <t>2025012</t>
  </si>
  <si>
    <t>25FA40740</t>
  </si>
  <si>
    <t>2025080273</t>
  </si>
  <si>
    <t xml:space="preserve"> IT služby za mesiac 2025/08 v zmysle zmluvy o poskytovaní služieb z 28.02.2022 +monitorovací systém nad rámec zmluvy</t>
  </si>
  <si>
    <t>25FA40741</t>
  </si>
  <si>
    <t>20250028</t>
  </si>
  <si>
    <t>vedenie reprezentácie DP spojené s administratívou v zmysle Zmluvy č. 001/2025 za 2025/08</t>
  </si>
  <si>
    <t>25FA40750</t>
  </si>
  <si>
    <t>01092025</t>
  </si>
  <si>
    <t>činnosť športového odborníka -trénerské služby počas  VT+MT U18 muži 6-13.8.2025 Nováky, ME U18 muži 18-24.8.2025 Rio Maior, Portugalsko</t>
  </si>
  <si>
    <t>25FA40752</t>
  </si>
  <si>
    <t>9/2025</t>
  </si>
  <si>
    <t>činnosť športového odborníka -trénerské služby počas VT+MT U18 muži 6-13.8.2025 Nováky</t>
  </si>
  <si>
    <t>25FA40751</t>
  </si>
  <si>
    <t>FO2025010</t>
  </si>
  <si>
    <t>činnosť športového odborníka -fyzioterapeuta počas ME U18 muži 18-24.8.2025 Rio Maior, Portugalsko</t>
  </si>
  <si>
    <t>25FA40719</t>
  </si>
  <si>
    <t>1254593</t>
  </si>
  <si>
    <t>25FA40720</t>
  </si>
  <si>
    <t>FA220250801</t>
  </si>
  <si>
    <t>Prenájom kopírovacieho zariadenia za obdobie 08/2025</t>
  </si>
  <si>
    <t>trénerská činnosť SP za 2025/08</t>
  </si>
  <si>
    <t>25FA40706</t>
  </si>
  <si>
    <t>202500227</t>
  </si>
  <si>
    <t>účastnícky poplatok online školenie 1 osoba-delegát vodného póla 12-14.9.2025</t>
  </si>
  <si>
    <t>25FA40707</t>
  </si>
  <si>
    <t>202500220</t>
  </si>
  <si>
    <t>účastnícky poplatok školenie 1 osoba-rozhodca vodného póla 12-14.9.2025 v Belehrade, Srbsko</t>
  </si>
  <si>
    <t>25FA40708</t>
  </si>
  <si>
    <t>202500224</t>
  </si>
  <si>
    <t>25FA40709</t>
  </si>
  <si>
    <t>202500219</t>
  </si>
  <si>
    <t>25FA40710</t>
  </si>
  <si>
    <t>202500228</t>
  </si>
  <si>
    <t>účastnícky poplatok online školenie 1 osoba-rozhodca vodného póla 12-14.9.2025 v Belehrade, Srbsko</t>
  </si>
  <si>
    <t>25FA40711</t>
  </si>
  <si>
    <t>202500225</t>
  </si>
  <si>
    <t>VUB0092025</t>
  </si>
  <si>
    <t>poplatok banke za vykonaný prevod k faktúre č. 25FA40706</t>
  </si>
  <si>
    <t>VUB</t>
  </si>
  <si>
    <t>poplatok banke za vykonaný prevod k faktúre č. 25FA40707</t>
  </si>
  <si>
    <t>poplatok banke za vykonaný prevod k faktúre č. 25FA40708</t>
  </si>
  <si>
    <t>poplatok banke za vykonaný prevod k faktúre č. 25FA40709</t>
  </si>
  <si>
    <t>poplatok banke za vykonaný prevod k faktúre č. 25FA40710</t>
  </si>
  <si>
    <t>poplatok banke za vykonaný prevod k faktúre č. 25FA40711</t>
  </si>
  <si>
    <t>25FA40755</t>
  </si>
  <si>
    <t>202500313</t>
  </si>
  <si>
    <t>25FA40756</t>
  </si>
  <si>
    <t>202500317</t>
  </si>
  <si>
    <t>25FA40757</t>
  </si>
  <si>
    <t>202500316</t>
  </si>
  <si>
    <t>účastnícky poplatok +ubytovanie- školenie 1 osoba-rozhodca SP 17-19.10.2025 v Tbilisi, Gruzínsko</t>
  </si>
  <si>
    <t>poplatok banke za odoslaný prevod k faktúre č. 25FA40755</t>
  </si>
  <si>
    <t>poplatok banke za odoslaný prevod k faktúre č. 25FA40756</t>
  </si>
  <si>
    <t>poplatok banke za odoslaný prevod k faktúre č. 25FA40757</t>
  </si>
  <si>
    <t>2520š1188</t>
  </si>
  <si>
    <t>RSK-2025-76797</t>
  </si>
  <si>
    <t>2520š1189</t>
  </si>
  <si>
    <t>0694/00313</t>
  </si>
  <si>
    <t>2520š1190</t>
  </si>
  <si>
    <t>961993</t>
  </si>
  <si>
    <t>diaľničné známky na prenajaté vozidlá PN851DF a AA721OA počas MT U18 ženy 19-24.8.2025 Szentes, HUN</t>
  </si>
  <si>
    <t>PHM do prenajatého vozidla  AA721OA počas MT U18 ženy 19-24.8.2025 Szentes, HUN</t>
  </si>
  <si>
    <t>PHM do prenajatého vozidla  PN851DF počas MT U18 ženy 19-24.8.2025 Szentes, HUN</t>
  </si>
  <si>
    <t>OMV HUNGARIA KFT</t>
  </si>
  <si>
    <t>25FA40716</t>
  </si>
  <si>
    <t>2025017</t>
  </si>
  <si>
    <t>povinná športová lekárska prehliadky pre 1 športovkyňu</t>
  </si>
  <si>
    <t>35870281</t>
  </si>
  <si>
    <t>SPORTMED s.r.o.</t>
  </si>
  <si>
    <t xml:space="preserve">Pracovná cesta
názov podujatia:  Školenie rozhodcov vodného póla                                           Miesto konania: Belehrad, Srbsko                      termín podujatia: 12.09.-14.09.2025                               Spôsob prepravy: l                                    Počet všetkých osôb na pracovnej ceste: 6                                                         z toho:
- športovci: :0  
- realizačný tím:  6  rozhodcov                                                                </t>
  </si>
  <si>
    <t xml:space="preserve">Pracovná cesta
názov podujatia:  European Aquatic Swimming Clinic                                                        Miesto konania: Tbilisi, Gruzínsko                       termín podujatia:  17.10.-19.10.2025                               Spôsob prepravy: letecky                                    Počet všetkých osôb na pracovnej ceste: 3                                                         z toho:
- športovci: :0  
- realizačný tím:  3   rozhodcovia                                                                </t>
  </si>
  <si>
    <t>25FA40712</t>
  </si>
  <si>
    <t>2025074</t>
  </si>
  <si>
    <t>ubytovanie pre 1 osobu-tréner počas VT+MT U18 muži 6-13.8.2025 Nováky</t>
  </si>
  <si>
    <t>41366026</t>
  </si>
  <si>
    <t>Mgr. Radoslav Vrtiel</t>
  </si>
  <si>
    <t>25FA40714</t>
  </si>
  <si>
    <t>25225</t>
  </si>
  <si>
    <t>ubytovanie pre 10 osôb-športovcov počas MT U18 ženy 20-24.8.2025 Szentes, HUN</t>
  </si>
  <si>
    <t>25FA40715</t>
  </si>
  <si>
    <t>25AUTO362</t>
  </si>
  <si>
    <t>preprava repre družstva SP pre 12 osôb- 10 športovcov+2 real.tím počas MS mladších juniorov 24-30.8.2025 Atény/GRE</t>
  </si>
  <si>
    <t>47145013</t>
  </si>
  <si>
    <t>VEZIE, s. r. o.</t>
  </si>
  <si>
    <t>25FA40717</t>
  </si>
  <si>
    <t>020250047</t>
  </si>
  <si>
    <t xml:space="preserve">Finančný príspevok na usporiadanie, organizáciu a prípravu podujatia 2.kolo Slovenského pohára v DP 3.8.2025 Piešťany </t>
  </si>
  <si>
    <t>36102181</t>
  </si>
  <si>
    <t>Športový klub Delfín Nitra</t>
  </si>
  <si>
    <t xml:space="preserve">Pracovná cesta
názov podujatia: MT U18 ženy                    Miesto konania: Szentes, Maďarsko                        termín podujatia: 19.08.-24.08.2025                                  Spôsob prepravy:                                     Počet všetkých osôb na pracovnej ceste: 10                                                         z toho:
- športovci: 10 
- realizačný tím: 0                                                                    </t>
  </si>
  <si>
    <t>Organizácia podujatia
názov podujatia: II.kolo Slovenský pohár v DP  Miesto konania: Piešťany-Sĺňava, Slovensko                                          termín podujatia: 03.08.2025                    
počet aktívnych účastníkov: 87 športovcov a   10 členov rozhodcovského zboru, 
počet odpracovaných hodín spolu: 70</t>
  </si>
  <si>
    <t xml:space="preserve">Pracovná cesta
názov podujatia:Kvalifikácia na ME muži                                Miesto konania: Tbilisi, Gruzínsko                                                     termín podujatia: 08.06.-12.06.2025                                Spôsob prepravy: letecky                                    Počet všetkých osôb na pracovnej ceste: 1                                                         z toho:
- športovci: 0 
- realizačný tím- 1 rozhodca:                                                                   </t>
  </si>
  <si>
    <t xml:space="preserve">Pracovná cesta
názov podujatia: PZ a MS                                Miesto konania: Bangkok, Thajsko                                                 termín podujatia: 16.07.-04.08.2025                                Spôsob prepravy: letecky                                    Počet všetkých osôb na pracovnej ceste: 9                                                       z toho:
- športovci:  6
- realizačný tím: 3                                                                                                          </t>
  </si>
  <si>
    <t xml:space="preserve">Pracovná cesta
názov podujatia: MS                                 Miesto konania: Singapur                                                  termín podujatia:  09.07.-20.07.2025                                Spôsob prepravy: letecky                                    Počet všetkých osôb na pracovnej ceste: 5                                                        z toho:
- športovci: 4 
- realizačný tím: 1                                                                                                          </t>
  </si>
  <si>
    <t xml:space="preserve">Pracovná cesta
názov podujatia: Sústredenie - športová príprava                                                          Miesto konania: Flagstaf, Arizona/USA                          termín podujatia:  04.09.-07.10.2025                                  Spôsob prepravy: letecky                                    Počet všetkých osôb na pracovnej ceste: 1                                                         z toho:
- športovci: 1  
- realizačný tím: 0                                                                    </t>
  </si>
  <si>
    <t>Refundácia nákladov na športovú prípravu 1 športovca - fyzio+terapia a rekondičné cvičenia Nikoleta Trníková v termíne 31.07.-01.08.2025 - konačný dodávateľ: Bc. Jakub Kmeťko</t>
  </si>
  <si>
    <t>Organizácia podujatia
názov podujatia: III.kolo Slovenský pohár v DP  Miesto konania: Bukovec pri Košiciach, Slovensko                                                 termín podujatia: 16.08.2025                    
počet aktívnych účastníkov: 108 športovcov a 12 členov rozhodcovského zboru, 
počet odpracovaných hodín spolu: 84</t>
  </si>
  <si>
    <t xml:space="preserve">Pracovná cesta
názov podujatia: Prípravný zraz pred ME U23                          Miesto konania: Šamorín, Slovensko                                                 termín podujatia: 18.06.-23.06.2025                                                          Spôsob prepravy:                                     Počet všetkých osôb na pracovnej ceste: 1                                                         z toho:
- športovci: 0
- realizačný tím: 1                                                                                                         </t>
  </si>
  <si>
    <t xml:space="preserve">Pracovná cesta
názov podujatia:Prípravný zraz pred  EYOF                                                                 Miesto konania: Šamorín, Slovensko                        termín podujatia: 13.07.-19.07.2025                     Počet všetkých osôb na pracovnej ceste: 18     z toho:
- športovci: 14 
- realizačný tím: 4                                                                     </t>
  </si>
  <si>
    <t xml:space="preserve">Pracovná cesta
názov podujatia: MT Slovakia Cup ženy                                              Miesto konania: Nováky, Slovensko                  termín podujatia: 23.05.-25.05.2025       Spôsob prepravy:                                         Počet všetkých osôb na pracovnej ceste:  1                                                   z toho:
- športovci: 0
- realizačný tím: 1 rozhodca                                                                     </t>
  </si>
  <si>
    <t>VUB0102025</t>
  </si>
  <si>
    <t>poplatok banke za vedenie účtu ya mesiac september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</si>
</sst>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trike/>
      <sz val="8"/>
      <color indexed="10"/>
      <name val="Arial"/>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sz val="11"/>
      <name val="Calibri"/>
      <family val="2"/>
      <charset val="238"/>
      <scheme val="minor"/>
    </font>
    <font>
      <sz val="8"/>
      <name val="Arial"/>
      <family val="2"/>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3" fillId="0" borderId="0" applyNumberFormat="0" applyFill="0" applyBorder="0" applyAlignment="0" applyProtection="0"/>
    <xf numFmtId="0" fontId="44" fillId="0" borderId="0" applyBorder="0" applyProtection="0"/>
    <xf numFmtId="0" fontId="7" fillId="0" borderId="0"/>
    <xf numFmtId="0" fontId="45" fillId="0" borderId="0"/>
    <xf numFmtId="0" fontId="45" fillId="0" borderId="0"/>
    <xf numFmtId="0" fontId="45" fillId="0" borderId="0"/>
    <xf numFmtId="0" fontId="45" fillId="0" borderId="0"/>
    <xf numFmtId="0" fontId="46" fillId="0" borderId="0"/>
    <xf numFmtId="0" fontId="7" fillId="0" borderId="0"/>
    <xf numFmtId="0" fontId="47" fillId="0" borderId="0"/>
    <xf numFmtId="0" fontId="47" fillId="0" borderId="0"/>
    <xf numFmtId="0" fontId="7" fillId="0" borderId="0"/>
    <xf numFmtId="0" fontId="47" fillId="0" borderId="0"/>
    <xf numFmtId="0" fontId="47" fillId="0" borderId="0"/>
    <xf numFmtId="0" fontId="48" fillId="0" borderId="0"/>
    <xf numFmtId="0" fontId="7" fillId="0" borderId="0"/>
    <xf numFmtId="0" fontId="42" fillId="0" borderId="0"/>
    <xf numFmtId="0" fontId="47" fillId="0" borderId="0"/>
    <xf numFmtId="0" fontId="7" fillId="0" borderId="0"/>
    <xf numFmtId="0" fontId="47" fillId="0" borderId="0"/>
    <xf numFmtId="0" fontId="47" fillId="0" borderId="0"/>
    <xf numFmtId="0" fontId="7" fillId="0" borderId="0"/>
    <xf numFmtId="0" fontId="46" fillId="0" borderId="0"/>
    <xf numFmtId="0" fontId="49" fillId="0" borderId="0"/>
    <xf numFmtId="0" fontId="19" fillId="0" borderId="0"/>
    <xf numFmtId="0" fontId="50" fillId="0" borderId="0"/>
    <xf numFmtId="0" fontId="51" fillId="0" borderId="0"/>
    <xf numFmtId="0" fontId="47" fillId="0" borderId="0"/>
    <xf numFmtId="0" fontId="47" fillId="0" borderId="0"/>
    <xf numFmtId="0" fontId="47" fillId="0" borderId="0"/>
    <xf numFmtId="0" fontId="88" fillId="0" borderId="0" applyNumberFormat="0" applyFill="0" applyBorder="0" applyAlignment="0" applyProtection="0"/>
  </cellStyleXfs>
  <cellXfs count="389">
    <xf numFmtId="0" fontId="0" fillId="0" borderId="0" xfId="0"/>
    <xf numFmtId="0" fontId="52" fillId="0" borderId="0" xfId="0" applyFont="1"/>
    <xf numFmtId="0" fontId="52" fillId="4" borderId="0" xfId="0" applyFont="1" applyFill="1"/>
    <xf numFmtId="0" fontId="54" fillId="0" borderId="0" xfId="0" applyFont="1" applyAlignment="1">
      <alignment vertical="top"/>
    </xf>
    <xf numFmtId="0" fontId="54" fillId="0" borderId="0" xfId="0" applyFont="1" applyAlignment="1">
      <alignment horizontal="center" vertical="center"/>
    </xf>
    <xf numFmtId="0" fontId="54"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5"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6"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5"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5"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7"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7" fillId="3" borderId="0" xfId="0" applyFont="1" applyFill="1" applyAlignment="1">
      <alignment horizontal="right" vertical="center"/>
    </xf>
    <xf numFmtId="0" fontId="58" fillId="3" borderId="0" xfId="0" applyFont="1" applyFill="1" applyAlignment="1">
      <alignment horizontal="center"/>
    </xf>
    <xf numFmtId="4" fontId="58" fillId="3" borderId="0" xfId="0" applyNumberFormat="1" applyFont="1" applyFill="1" applyAlignment="1">
      <alignment horizontal="center"/>
    </xf>
    <xf numFmtId="3" fontId="58" fillId="3" borderId="0" xfId="0" applyNumberFormat="1" applyFont="1" applyFill="1" applyAlignment="1">
      <alignment horizontal="center"/>
    </xf>
    <xf numFmtId="0" fontId="58" fillId="3" borderId="0" xfId="0" applyFont="1" applyFill="1"/>
    <xf numFmtId="0" fontId="59" fillId="3" borderId="0" xfId="0" applyFont="1" applyFill="1"/>
    <xf numFmtId="0" fontId="53" fillId="3" borderId="0" xfId="0" applyFont="1" applyFill="1"/>
    <xf numFmtId="4" fontId="59" fillId="3" borderId="0" xfId="0" applyNumberFormat="1" applyFont="1" applyFill="1"/>
    <xf numFmtId="0" fontId="60" fillId="3" borderId="0" xfId="0" applyFont="1" applyFill="1" applyProtection="1">
      <protection locked="0"/>
    </xf>
    <xf numFmtId="0" fontId="61" fillId="3" borderId="0" xfId="0" applyFont="1" applyFill="1" applyProtection="1">
      <protection locked="0"/>
    </xf>
    <xf numFmtId="0" fontId="62" fillId="3" borderId="0" xfId="0" applyFont="1" applyFill="1"/>
    <xf numFmtId="0" fontId="61" fillId="3" borderId="0" xfId="0" applyFont="1" applyFill="1"/>
    <xf numFmtId="0" fontId="60" fillId="3" borderId="0" xfId="0" applyFont="1" applyFill="1"/>
    <xf numFmtId="0" fontId="63" fillId="3" borderId="0" xfId="0" applyFont="1" applyFill="1"/>
    <xf numFmtId="0" fontId="55" fillId="3" borderId="0" xfId="0" applyFont="1" applyFill="1"/>
    <xf numFmtId="0" fontId="60" fillId="3" borderId="2" xfId="0" applyFont="1" applyFill="1" applyBorder="1" applyProtection="1">
      <protection locked="0"/>
    </xf>
    <xf numFmtId="0" fontId="60" fillId="3" borderId="3" xfId="0" applyFont="1" applyFill="1" applyBorder="1" applyProtection="1">
      <protection locked="0"/>
    </xf>
    <xf numFmtId="0" fontId="60" fillId="3" borderId="4" xfId="0" applyFont="1" applyFill="1" applyBorder="1" applyProtection="1">
      <protection locked="0"/>
    </xf>
    <xf numFmtId="0" fontId="60" fillId="3" borderId="5" xfId="0" applyFont="1" applyFill="1" applyBorder="1" applyProtection="1">
      <protection locked="0"/>
    </xf>
    <xf numFmtId="0" fontId="60" fillId="3" borderId="6" xfId="0" applyFont="1" applyFill="1" applyBorder="1" applyProtection="1">
      <protection locked="0"/>
    </xf>
    <xf numFmtId="0" fontId="60" fillId="3" borderId="7" xfId="0" applyFont="1" applyFill="1" applyBorder="1" applyProtection="1">
      <protection locked="0"/>
    </xf>
    <xf numFmtId="0" fontId="60" fillId="3" borderId="8" xfId="0" applyFont="1" applyFill="1" applyBorder="1" applyProtection="1">
      <protection locked="0"/>
    </xf>
    <xf numFmtId="0" fontId="60" fillId="9" borderId="8" xfId="0" applyFont="1" applyFill="1" applyBorder="1" applyProtection="1">
      <protection locked="0"/>
    </xf>
    <xf numFmtId="0" fontId="60" fillId="10" borderId="5" xfId="0" applyFont="1" applyFill="1" applyBorder="1" applyProtection="1">
      <protection locked="0"/>
    </xf>
    <xf numFmtId="0" fontId="60" fillId="10" borderId="6" xfId="0" applyFont="1" applyFill="1" applyBorder="1" applyProtection="1">
      <protection locked="0"/>
    </xf>
    <xf numFmtId="0" fontId="60" fillId="10" borderId="7" xfId="0" applyFont="1" applyFill="1" applyBorder="1" applyProtection="1">
      <protection locked="0"/>
    </xf>
    <xf numFmtId="0" fontId="60" fillId="10" borderId="8" xfId="0" applyFont="1" applyFill="1" applyBorder="1" applyProtection="1">
      <protection locked="0"/>
    </xf>
    <xf numFmtId="0" fontId="60" fillId="3" borderId="9" xfId="0" applyFont="1" applyFill="1" applyBorder="1" applyProtection="1">
      <protection locked="0"/>
    </xf>
    <xf numFmtId="0" fontId="60" fillId="3" borderId="10" xfId="0" applyFont="1" applyFill="1" applyBorder="1" applyProtection="1">
      <protection locked="0"/>
    </xf>
    <xf numFmtId="0" fontId="60" fillId="10" borderId="11" xfId="0" applyFont="1" applyFill="1" applyBorder="1" applyProtection="1">
      <protection locked="0"/>
    </xf>
    <xf numFmtId="0" fontId="60" fillId="10" borderId="10" xfId="0" applyFont="1" applyFill="1" applyBorder="1" applyProtection="1">
      <protection locked="0"/>
    </xf>
    <xf numFmtId="0" fontId="60"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9" fillId="3" borderId="0" xfId="0" applyFont="1" applyFill="1" applyAlignment="1">
      <alignment horizontal="left"/>
    </xf>
    <xf numFmtId="0" fontId="1" fillId="3" borderId="1" xfId="0" applyFont="1" applyFill="1" applyBorder="1" applyAlignment="1">
      <alignment horizontal="left" vertical="top" wrapText="1"/>
    </xf>
    <xf numFmtId="0" fontId="59"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4" fillId="5" borderId="0" xfId="0" applyFont="1" applyFill="1" applyAlignment="1">
      <alignment vertical="top"/>
    </xf>
    <xf numFmtId="0" fontId="64"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4" fillId="5" borderId="0" xfId="0" applyFont="1" applyFill="1" applyAlignment="1">
      <alignment vertical="top" wrapText="1"/>
    </xf>
    <xf numFmtId="0" fontId="52"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4" fillId="5" borderId="16" xfId="0" applyFont="1" applyFill="1" applyBorder="1" applyAlignment="1">
      <alignment vertical="top"/>
    </xf>
    <xf numFmtId="0" fontId="64" fillId="5" borderId="17" xfId="0" applyFont="1" applyFill="1" applyBorder="1" applyAlignment="1">
      <alignment vertical="top"/>
    </xf>
    <xf numFmtId="0" fontId="64" fillId="5" borderId="18" xfId="0" applyFont="1" applyFill="1" applyBorder="1" applyAlignment="1">
      <alignment vertical="top"/>
    </xf>
    <xf numFmtId="0" fontId="64"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9"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5" fillId="13" borderId="1" xfId="17" applyNumberFormat="1" applyFont="1" applyFill="1" applyBorder="1" applyAlignment="1">
      <alignment horizontal="center" vertical="center" wrapText="1"/>
    </xf>
    <xf numFmtId="49" fontId="54" fillId="5" borderId="1" xfId="17" applyNumberFormat="1" applyFont="1" applyFill="1" applyBorder="1" applyAlignment="1">
      <alignment vertical="top"/>
    </xf>
    <xf numFmtId="0" fontId="54" fillId="0" borderId="1" xfId="0" applyFont="1" applyBorder="1" applyAlignment="1">
      <alignment vertical="top"/>
    </xf>
    <xf numFmtId="0" fontId="65" fillId="13" borderId="1" xfId="17" applyFont="1" applyFill="1" applyBorder="1" applyAlignment="1">
      <alignment horizontal="center" vertical="center" wrapText="1"/>
    </xf>
    <xf numFmtId="0" fontId="54" fillId="5" borderId="1" xfId="17" applyFont="1" applyFill="1" applyBorder="1" applyAlignment="1">
      <alignment vertical="top"/>
    </xf>
    <xf numFmtId="3" fontId="65" fillId="13" borderId="1" xfId="17" applyNumberFormat="1" applyFont="1" applyFill="1" applyBorder="1" applyAlignment="1">
      <alignment horizontal="center" vertical="center" wrapText="1"/>
    </xf>
    <xf numFmtId="9" fontId="65" fillId="13" borderId="1" xfId="17" applyNumberFormat="1" applyFont="1" applyFill="1" applyBorder="1" applyAlignment="1">
      <alignment horizontal="center" vertical="center" wrapText="1"/>
    </xf>
    <xf numFmtId="3" fontId="54" fillId="5" borderId="1" xfId="17" applyNumberFormat="1" applyFont="1" applyFill="1" applyBorder="1" applyAlignment="1">
      <alignment vertical="top"/>
    </xf>
    <xf numFmtId="9" fontId="54"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6" fillId="3" borderId="0" xfId="0" applyFont="1" applyFill="1"/>
    <xf numFmtId="0" fontId="67"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4" fillId="5" borderId="1" xfId="17" applyNumberFormat="1" applyFont="1" applyFill="1" applyBorder="1"/>
    <xf numFmtId="49" fontId="54" fillId="5" borderId="0" xfId="17" applyNumberFormat="1" applyFont="1" applyFill="1"/>
    <xf numFmtId="0" fontId="54" fillId="5" borderId="0" xfId="17" applyFont="1" applyFill="1"/>
    <xf numFmtId="0" fontId="54" fillId="5" borderId="1" xfId="17" applyFont="1" applyFill="1" applyBorder="1"/>
    <xf numFmtId="3" fontId="54" fillId="0" borderId="1" xfId="17" applyNumberFormat="1" applyFont="1" applyBorder="1"/>
    <xf numFmtId="3" fontId="54" fillId="5" borderId="1" xfId="17" applyNumberFormat="1" applyFont="1" applyFill="1" applyBorder="1"/>
    <xf numFmtId="3" fontId="54" fillId="5" borderId="0" xfId="17" applyNumberFormat="1" applyFont="1" applyFill="1"/>
    <xf numFmtId="9" fontId="54" fillId="5" borderId="0" xfId="17" applyNumberFormat="1" applyFont="1" applyFill="1"/>
    <xf numFmtId="0" fontId="54" fillId="5" borderId="1" xfId="17" applyFont="1" applyFill="1" applyBorder="1" applyAlignment="1">
      <alignment vertical="top" wrapText="1"/>
    </xf>
    <xf numFmtId="3" fontId="54" fillId="0" borderId="1" xfId="0" applyNumberFormat="1" applyFont="1" applyBorder="1"/>
    <xf numFmtId="49" fontId="54" fillId="0" borderId="1" xfId="0" applyNumberFormat="1" applyFont="1" applyBorder="1" applyAlignment="1">
      <alignment vertical="top"/>
    </xf>
    <xf numFmtId="0" fontId="52" fillId="5" borderId="0" xfId="0" applyFont="1" applyFill="1" applyAlignment="1">
      <alignment horizontal="right" vertical="top"/>
    </xf>
    <xf numFmtId="0" fontId="52" fillId="5" borderId="0" xfId="0" applyFont="1" applyFill="1" applyAlignment="1">
      <alignment horizontal="left" vertical="top"/>
    </xf>
    <xf numFmtId="0" fontId="24" fillId="5" borderId="1" xfId="0" applyFont="1" applyFill="1" applyBorder="1" applyAlignment="1">
      <alignment vertical="top" wrapText="1"/>
    </xf>
    <xf numFmtId="0" fontId="54" fillId="5" borderId="1" xfId="17" applyFont="1" applyFill="1" applyBorder="1" applyAlignment="1">
      <alignment wrapText="1"/>
    </xf>
    <xf numFmtId="0" fontId="54"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4"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4"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4" fillId="5" borderId="20" xfId="0" applyFont="1" applyFill="1" applyBorder="1" applyAlignment="1">
      <alignment vertical="top"/>
    </xf>
    <xf numFmtId="0" fontId="64" fillId="5" borderId="21" xfId="0" applyFont="1" applyFill="1" applyBorder="1" applyAlignment="1">
      <alignment vertical="top"/>
    </xf>
    <xf numFmtId="0" fontId="64" fillId="5" borderId="22" xfId="0" applyFont="1" applyFill="1" applyBorder="1" applyAlignment="1">
      <alignment vertical="top"/>
    </xf>
    <xf numFmtId="0" fontId="64"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9" fillId="3" borderId="0" xfId="0" applyFont="1" applyFill="1" applyAlignment="1">
      <alignment horizontal="right"/>
    </xf>
    <xf numFmtId="4" fontId="59" fillId="3" borderId="0" xfId="0" applyNumberFormat="1" applyFont="1" applyFill="1" applyAlignment="1">
      <alignment horizontal="right"/>
    </xf>
    <xf numFmtId="3" fontId="59" fillId="3" borderId="0" xfId="0" applyNumberFormat="1" applyFont="1" applyFill="1" applyAlignment="1">
      <alignment horizontal="center"/>
    </xf>
    <xf numFmtId="4" fontId="55"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8"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4" fillId="5" borderId="1" xfId="17" applyNumberFormat="1" applyFont="1" applyFill="1" applyBorder="1"/>
    <xf numFmtId="0" fontId="59" fillId="5" borderId="13" xfId="0" applyFont="1" applyFill="1" applyBorder="1" applyProtection="1">
      <protection locked="0"/>
    </xf>
    <xf numFmtId="0" fontId="69" fillId="9" borderId="25" xfId="0" applyFont="1" applyFill="1" applyBorder="1" applyAlignment="1" applyProtection="1">
      <alignment horizontal="center"/>
      <protection locked="0"/>
    </xf>
    <xf numFmtId="9" fontId="59" fillId="5" borderId="26" xfId="0" applyNumberFormat="1" applyFont="1" applyFill="1" applyBorder="1" applyAlignment="1" applyProtection="1">
      <alignment horizontal="center"/>
      <protection locked="0"/>
    </xf>
    <xf numFmtId="0" fontId="59" fillId="5" borderId="1" xfId="0" applyFont="1" applyFill="1" applyBorder="1" applyAlignment="1" applyProtection="1">
      <alignment horizontal="center"/>
      <protection locked="0"/>
    </xf>
    <xf numFmtId="0" fontId="59" fillId="5" borderId="1" xfId="0" applyFont="1" applyFill="1" applyBorder="1" applyProtection="1">
      <protection locked="0"/>
    </xf>
    <xf numFmtId="4" fontId="59" fillId="5" borderId="1" xfId="0" applyNumberFormat="1" applyFont="1" applyFill="1" applyBorder="1" applyProtection="1">
      <protection locked="0"/>
    </xf>
    <xf numFmtId="0" fontId="69" fillId="9" borderId="27" xfId="0" applyFont="1" applyFill="1" applyBorder="1" applyAlignment="1" applyProtection="1">
      <alignment horizontal="center"/>
      <protection locked="0"/>
    </xf>
    <xf numFmtId="0" fontId="69" fillId="9" borderId="28" xfId="0" applyFont="1" applyFill="1" applyBorder="1" applyAlignment="1" applyProtection="1">
      <alignment horizontal="center"/>
      <protection locked="0"/>
    </xf>
    <xf numFmtId="0" fontId="69" fillId="5" borderId="3" xfId="0" applyFont="1" applyFill="1" applyBorder="1" applyProtection="1">
      <protection locked="0"/>
    </xf>
    <xf numFmtId="9" fontId="59" fillId="5" borderId="1" xfId="0" applyNumberFormat="1" applyFont="1" applyFill="1" applyBorder="1" applyAlignment="1" applyProtection="1">
      <alignment horizontal="center"/>
      <protection locked="0"/>
    </xf>
    <xf numFmtId="0" fontId="59" fillId="3" borderId="0" xfId="0" applyFont="1" applyFill="1" applyProtection="1">
      <protection locked="0"/>
    </xf>
    <xf numFmtId="0" fontId="59" fillId="5" borderId="0" xfId="0" applyFont="1" applyFill="1" applyAlignment="1" applyProtection="1">
      <alignment horizontal="center"/>
      <protection locked="0"/>
    </xf>
    <xf numFmtId="4" fontId="59" fillId="3" borderId="0" xfId="0" applyNumberFormat="1" applyFont="1" applyFill="1" applyProtection="1">
      <protection locked="0"/>
    </xf>
    <xf numFmtId="0" fontId="59" fillId="3" borderId="1" xfId="0" applyFont="1" applyFill="1" applyBorder="1" applyProtection="1">
      <protection locked="0"/>
    </xf>
    <xf numFmtId="3" fontId="59" fillId="5" borderId="0" xfId="0" applyNumberFormat="1" applyFont="1" applyFill="1" applyAlignment="1" applyProtection="1">
      <alignment horizontal="center"/>
      <protection locked="0"/>
    </xf>
    <xf numFmtId="0" fontId="59" fillId="3" borderId="1" xfId="0" applyFont="1" applyFill="1" applyBorder="1" applyAlignment="1" applyProtection="1">
      <alignment vertical="top"/>
      <protection locked="0"/>
    </xf>
    <xf numFmtId="0" fontId="59" fillId="3" borderId="0" xfId="0" applyFont="1" applyFill="1" applyAlignment="1" applyProtection="1">
      <alignment vertical="top"/>
      <protection locked="0"/>
    </xf>
    <xf numFmtId="0" fontId="59" fillId="3" borderId="0" xfId="0" applyFont="1" applyFill="1" applyAlignment="1" applyProtection="1">
      <alignment wrapText="1"/>
      <protection locked="0"/>
    </xf>
    <xf numFmtId="0" fontId="70" fillId="3" borderId="0" xfId="0" applyFont="1" applyFill="1" applyAlignment="1">
      <alignment horizontal="right" vertical="center"/>
    </xf>
    <xf numFmtId="0" fontId="71" fillId="3" borderId="0" xfId="0" applyFont="1" applyFill="1" applyAlignment="1" applyProtection="1">
      <alignment horizontal="center"/>
      <protection locked="0"/>
    </xf>
    <xf numFmtId="0" fontId="71" fillId="3" borderId="0" xfId="0" applyFont="1" applyFill="1" applyAlignment="1">
      <alignment horizontal="center"/>
    </xf>
    <xf numFmtId="164" fontId="5" fillId="5" borderId="0" xfId="9" applyNumberFormat="1" applyFont="1" applyFill="1"/>
    <xf numFmtId="164" fontId="35"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3" fillId="5" borderId="0" xfId="9" applyFont="1" applyFill="1" applyAlignment="1">
      <alignment vertical="top"/>
    </xf>
    <xf numFmtId="0" fontId="15" fillId="5" borderId="0" xfId="9" applyFont="1" applyFill="1" applyAlignment="1">
      <alignment horizontal="center" vertical="top"/>
    </xf>
    <xf numFmtId="0" fontId="42"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3" fillId="5" borderId="0" xfId="9" applyFont="1" applyFill="1" applyAlignment="1">
      <alignment vertical="top" wrapText="1"/>
    </xf>
    <xf numFmtId="0" fontId="72"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3" fillId="3" borderId="0" xfId="0" applyFont="1" applyFill="1"/>
    <xf numFmtId="0" fontId="39"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4" fillId="5" borderId="0" xfId="9" applyFont="1" applyFill="1" applyAlignment="1">
      <alignment horizontal="justify" vertical="top"/>
    </xf>
    <xf numFmtId="0" fontId="7" fillId="0" borderId="0" xfId="9" applyAlignment="1">
      <alignment horizontal="justify" vertical="top"/>
    </xf>
    <xf numFmtId="0" fontId="41"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54" fillId="0" borderId="0" xfId="0" applyFont="1" applyAlignment="1">
      <alignment vertical="center"/>
    </xf>
    <xf numFmtId="0" fontId="1" fillId="0" borderId="0" xfId="22" applyFont="1" applyAlignment="1">
      <alignment vertical="top"/>
    </xf>
    <xf numFmtId="0" fontId="1" fillId="0" borderId="1" xfId="22" applyFont="1" applyBorder="1"/>
    <xf numFmtId="0" fontId="54"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4" fillId="5" borderId="19" xfId="0" applyNumberFormat="1" applyFont="1" applyFill="1" applyBorder="1" applyAlignment="1">
      <alignment vertical="top"/>
    </xf>
    <xf numFmtId="3" fontId="64" fillId="5" borderId="23" xfId="0" applyNumberFormat="1" applyFont="1" applyFill="1" applyBorder="1" applyAlignment="1">
      <alignment vertical="top"/>
    </xf>
    <xf numFmtId="1" fontId="64"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4" fillId="5" borderId="1" xfId="17" applyNumberFormat="1" applyFont="1" applyFill="1" applyBorder="1"/>
    <xf numFmtId="4" fontId="54" fillId="5" borderId="1" xfId="17" applyNumberFormat="1" applyFont="1" applyFill="1" applyBorder="1" applyAlignment="1">
      <alignment vertical="top"/>
    </xf>
    <xf numFmtId="4" fontId="54" fillId="0" borderId="1" xfId="17" applyNumberFormat="1" applyFont="1" applyBorder="1"/>
    <xf numFmtId="4" fontId="54" fillId="0" borderId="1" xfId="0" applyNumberFormat="1" applyFont="1" applyBorder="1"/>
    <xf numFmtId="0" fontId="84" fillId="5" borderId="0" xfId="9" applyFont="1" applyFill="1" applyAlignment="1">
      <alignment horizontal="justify" vertical="top"/>
    </xf>
    <xf numFmtId="0" fontId="83" fillId="5" borderId="0" xfId="9" applyFont="1" applyFill="1" applyAlignment="1">
      <alignment horizontal="justify" vertical="top"/>
    </xf>
    <xf numFmtId="4" fontId="85" fillId="2" borderId="1" xfId="0" applyNumberFormat="1" applyFont="1" applyFill="1" applyBorder="1" applyAlignment="1">
      <alignment horizontal="center" vertical="center" wrapText="1"/>
    </xf>
    <xf numFmtId="0" fontId="47"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7"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70" fillId="5" borderId="0" xfId="9" applyFont="1" applyFill="1" applyAlignment="1">
      <alignment horizontal="justify" vertical="top" wrapText="1"/>
    </xf>
    <xf numFmtId="0" fontId="87"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70"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4" fillId="0" borderId="1" xfId="0" applyFont="1" applyBorder="1" applyAlignment="1">
      <alignment horizontal="justify" vertical="center"/>
    </xf>
    <xf numFmtId="0" fontId="24" fillId="5" borderId="24" xfId="0" applyFont="1" applyFill="1" applyBorder="1" applyAlignment="1">
      <alignment vertical="top" wrapText="1"/>
    </xf>
    <xf numFmtId="49" fontId="54" fillId="3" borderId="0" xfId="0" applyNumberFormat="1" applyFont="1" applyFill="1" applyAlignment="1" applyProtection="1">
      <alignment vertical="top" wrapText="1"/>
      <protection locked="0"/>
    </xf>
    <xf numFmtId="164" fontId="59" fillId="3" borderId="0" xfId="0" applyNumberFormat="1" applyFont="1" applyFill="1" applyAlignment="1" applyProtection="1">
      <alignment vertical="top"/>
      <protection locked="0"/>
    </xf>
    <xf numFmtId="49" fontId="90" fillId="3" borderId="0" xfId="0" applyNumberFormat="1" applyFont="1" applyFill="1" applyAlignment="1" applyProtection="1">
      <alignment vertical="top" wrapText="1"/>
      <protection locked="0"/>
    </xf>
    <xf numFmtId="164" fontId="90" fillId="3" borderId="0" xfId="0" applyNumberFormat="1" applyFont="1" applyFill="1" applyAlignment="1" applyProtection="1">
      <alignment vertical="top"/>
      <protection locked="0"/>
    </xf>
    <xf numFmtId="4" fontId="90" fillId="3" borderId="0" xfId="0" applyNumberFormat="1" applyFont="1" applyFill="1" applyAlignment="1" applyProtection="1">
      <alignment vertical="top"/>
      <protection locked="0"/>
    </xf>
    <xf numFmtId="3" fontId="90" fillId="3" borderId="0" xfId="0" applyNumberFormat="1" applyFont="1" applyFill="1" applyAlignment="1" applyProtection="1">
      <alignment horizontal="center" vertical="top"/>
      <protection locked="0"/>
    </xf>
    <xf numFmtId="14" fontId="0" fillId="0" borderId="0" xfId="0" applyNumberFormat="1"/>
    <xf numFmtId="164" fontId="54" fillId="3" borderId="0" xfId="0" applyNumberFormat="1" applyFont="1" applyFill="1" applyAlignment="1" applyProtection="1">
      <alignment vertical="top"/>
      <protection locked="0"/>
    </xf>
    <xf numFmtId="4" fontId="54" fillId="3" borderId="0" xfId="0" applyNumberFormat="1" applyFont="1" applyFill="1" applyAlignment="1" applyProtection="1">
      <alignment vertical="top"/>
      <protection locked="0"/>
    </xf>
    <xf numFmtId="3" fontId="54" fillId="3" borderId="0" xfId="0" applyNumberFormat="1" applyFont="1" applyFill="1" applyAlignment="1" applyProtection="1">
      <alignment horizontal="center" vertical="top"/>
      <protection locked="0"/>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5" fillId="8" borderId="0" xfId="0" applyNumberFormat="1" applyFont="1" applyFill="1" applyAlignment="1">
      <alignment horizontal="center"/>
    </xf>
    <xf numFmtId="164" fontId="75"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6" fillId="5" borderId="0" xfId="0" applyNumberFormat="1" applyFont="1" applyFill="1" applyAlignment="1">
      <alignment horizontal="left" vertical="top" wrapText="1"/>
    </xf>
    <xf numFmtId="0" fontId="76"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wrapText="1"/>
    </xf>
    <xf numFmtId="0" fontId="7" fillId="3" borderId="0" xfId="0" applyFont="1" applyFill="1" applyAlignment="1">
      <alignment vertical="top" wrapText="1"/>
    </xf>
    <xf numFmtId="0" fontId="77" fillId="4" borderId="33" xfId="0" applyFont="1" applyFill="1" applyBorder="1" applyAlignment="1">
      <alignment horizontal="center" vertical="center" wrapText="1"/>
    </xf>
    <xf numFmtId="0" fontId="77"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7" fillId="3" borderId="0" xfId="0" applyFont="1" applyFill="1" applyAlignment="1">
      <alignment horizontal="center" wrapText="1"/>
    </xf>
    <xf numFmtId="164" fontId="78" fillId="8" borderId="0" xfId="0" applyNumberFormat="1" applyFont="1" applyFill="1" applyAlignment="1">
      <alignment horizontal="center"/>
    </xf>
    <xf numFmtId="2" fontId="78" fillId="8" borderId="0" xfId="0" applyNumberFormat="1" applyFont="1" applyFill="1" applyAlignment="1">
      <alignment horizontal="center"/>
    </xf>
    <xf numFmtId="0" fontId="67" fillId="3" borderId="0" xfId="0" applyFont="1" applyFill="1" applyAlignment="1">
      <alignment horizontal="center"/>
    </xf>
    <xf numFmtId="0" fontId="79" fillId="15" borderId="13" xfId="0" applyFont="1" applyFill="1" applyBorder="1" applyAlignment="1">
      <alignment horizontal="center" vertical="center" wrapText="1"/>
    </xf>
    <xf numFmtId="0" fontId="79" fillId="15" borderId="29" xfId="0" applyFont="1" applyFill="1" applyBorder="1" applyAlignment="1">
      <alignment horizontal="center" vertical="center" wrapText="1"/>
    </xf>
    <xf numFmtId="0" fontId="79" fillId="15" borderId="26" xfId="0" applyFont="1" applyFill="1" applyBorder="1" applyAlignment="1">
      <alignment horizontal="center" vertical="center" wrapText="1"/>
    </xf>
    <xf numFmtId="0" fontId="0" fillId="5" borderId="0" xfId="0" applyFill="1" applyAlignment="1">
      <alignment horizontal="center" vertical="top" wrapText="1"/>
    </xf>
    <xf numFmtId="0" fontId="64" fillId="5" borderId="15" xfId="0" applyFont="1" applyFill="1" applyBorder="1" applyAlignment="1">
      <alignment horizontal="center" vertical="center" wrapText="1"/>
    </xf>
    <xf numFmtId="0" fontId="80" fillId="16" borderId="0" xfId="0" applyFont="1" applyFill="1" applyAlignment="1">
      <alignment horizontal="center" vertical="center" wrapText="1"/>
    </xf>
    <xf numFmtId="0" fontId="80" fillId="16" borderId="0" xfId="0" applyFont="1" applyFill="1" applyAlignment="1">
      <alignment horizontal="center" vertical="center"/>
    </xf>
    <xf numFmtId="0" fontId="81" fillId="5" borderId="0" xfId="0" applyFont="1" applyFill="1" applyAlignment="1">
      <alignment horizontal="center"/>
    </xf>
    <xf numFmtId="0" fontId="0" fillId="5" borderId="0" xfId="0" applyFill="1" applyAlignment="1">
      <alignment horizontal="justify" vertical="top" wrapText="1"/>
    </xf>
    <xf numFmtId="0" fontId="52" fillId="11" borderId="13" xfId="0" applyFont="1" applyFill="1" applyBorder="1" applyAlignment="1" applyProtection="1">
      <alignment horizontal="justify" vertical="top" wrapText="1"/>
      <protection locked="0"/>
    </xf>
    <xf numFmtId="0" fontId="52"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47">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87" noThreeD="1" sel="27" val="23"/>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30480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sbiz.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8" customHeight="1" x14ac:dyDescent="0.25">
      <c r="A1" s="308" t="s">
        <v>0</v>
      </c>
      <c r="C1" s="326"/>
      <c r="D1" s="326"/>
    </row>
    <row r="2" spans="1:4" s="18" customFormat="1" ht="19.2"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1356</v>
      </c>
      <c r="C6" s="205"/>
      <c r="D6" s="205"/>
    </row>
    <row r="7" spans="1:4" s="18" customFormat="1" ht="15" customHeight="1" x14ac:dyDescent="0.25">
      <c r="A7" s="296" t="s">
        <v>4</v>
      </c>
      <c r="C7" s="205"/>
      <c r="D7" s="205"/>
    </row>
    <row r="8" spans="1:4" s="18" customFormat="1" ht="15" customHeight="1" x14ac:dyDescent="0.25">
      <c r="A8" s="269" t="s">
        <v>1357</v>
      </c>
      <c r="C8" s="205"/>
      <c r="D8" s="205"/>
    </row>
    <row r="9" spans="1:4" s="18" customFormat="1" ht="15" customHeight="1" x14ac:dyDescent="0.25">
      <c r="A9" s="269" t="s">
        <v>1358</v>
      </c>
      <c r="C9" s="205"/>
      <c r="D9" s="205"/>
    </row>
    <row r="10" spans="1:4" s="18" customFormat="1" ht="15.75" customHeight="1" x14ac:dyDescent="0.25">
      <c r="A10" s="296" t="s">
        <v>1359</v>
      </c>
      <c r="C10" s="205"/>
      <c r="D10" s="205"/>
    </row>
    <row r="11" spans="1:4" s="18" customFormat="1" ht="42.75" customHeight="1" x14ac:dyDescent="0.25">
      <c r="A11" s="296" t="s">
        <v>1360</v>
      </c>
      <c r="C11" s="205"/>
      <c r="D11" s="205"/>
    </row>
    <row r="12" spans="1:4" s="18" customFormat="1" ht="20.399999999999999" customHeight="1" x14ac:dyDescent="0.25">
      <c r="A12" s="304" t="s">
        <v>1379</v>
      </c>
      <c r="C12" s="205"/>
      <c r="D12" s="205"/>
    </row>
    <row r="13" spans="1:4" s="18" customFormat="1" ht="23.4" customHeight="1" x14ac:dyDescent="0.25">
      <c r="A13" s="309"/>
      <c r="C13" s="205"/>
      <c r="D13" s="205"/>
    </row>
    <row r="14" spans="1:4" s="18" customFormat="1" ht="17.399999999999999" x14ac:dyDescent="0.25">
      <c r="A14" s="310" t="s">
        <v>5</v>
      </c>
      <c r="C14" s="205"/>
      <c r="D14" s="205"/>
    </row>
    <row r="15" spans="1:4" ht="16.2" customHeight="1" x14ac:dyDescent="0.25">
      <c r="A15" s="127"/>
      <c r="C15" s="21"/>
    </row>
    <row r="16" spans="1:4" ht="316.8" x14ac:dyDescent="0.25">
      <c r="A16" s="298" t="s">
        <v>6</v>
      </c>
      <c r="C16" s="21"/>
    </row>
    <row r="17" spans="1:4" ht="17.399999999999999" customHeight="1" x14ac:dyDescent="0.25">
      <c r="A17" s="21"/>
      <c r="C17" s="21"/>
    </row>
    <row r="18" spans="1:4" ht="226.35" customHeight="1" x14ac:dyDescent="0.25">
      <c r="A18" s="298" t="s">
        <v>7</v>
      </c>
      <c r="B18" s="257"/>
      <c r="C18" s="21"/>
    </row>
    <row r="19" spans="1:4" ht="30.6" customHeight="1" x14ac:dyDescent="0.25">
      <c r="A19" s="21"/>
      <c r="B19" s="257"/>
      <c r="C19" s="21"/>
    </row>
    <row r="20" spans="1:4" ht="26.25" customHeight="1" x14ac:dyDescent="0.25">
      <c r="A20" s="299" t="s">
        <v>8</v>
      </c>
      <c r="C20" s="21"/>
    </row>
    <row r="21" spans="1:4" ht="39.6" x14ac:dyDescent="0.25">
      <c r="A21" s="19" t="s">
        <v>9</v>
      </c>
      <c r="C21" s="327"/>
      <c r="D21" s="327"/>
    </row>
    <row r="22" spans="1:4" x14ac:dyDescent="0.25">
      <c r="C22" s="328"/>
      <c r="D22" s="327"/>
    </row>
    <row r="23" spans="1:4" ht="66" x14ac:dyDescent="0.25">
      <c r="A23" s="23" t="s">
        <v>1380</v>
      </c>
      <c r="C23" s="255"/>
      <c r="D23" s="256"/>
    </row>
    <row r="24" spans="1:4" ht="12.75" customHeight="1" x14ac:dyDescent="0.25">
      <c r="C24" s="324"/>
      <c r="D24" s="325"/>
    </row>
    <row r="25" spans="1:4" ht="29.4"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1361</v>
      </c>
    </row>
    <row r="32" spans="1:4" ht="12.6" customHeight="1" x14ac:dyDescent="0.25"/>
    <row r="33" spans="1:3" ht="15.75" customHeight="1" x14ac:dyDescent="0.25">
      <c r="A33" s="19" t="s">
        <v>1362</v>
      </c>
    </row>
    <row r="34" spans="1:3" ht="12.6" customHeight="1" x14ac:dyDescent="0.25"/>
    <row r="35" spans="1:3" ht="52.8" x14ac:dyDescent="0.25">
      <c r="A35" s="19" t="s">
        <v>1364</v>
      </c>
    </row>
    <row r="36" spans="1:3" ht="12" customHeight="1" x14ac:dyDescent="0.25"/>
    <row r="37" spans="1:3" ht="26.4" x14ac:dyDescent="0.25">
      <c r="A37" s="271" t="s">
        <v>1363</v>
      </c>
    </row>
    <row r="39" spans="1:3" ht="79.2" x14ac:dyDescent="0.25">
      <c r="A39" s="23" t="s">
        <v>1365</v>
      </c>
    </row>
    <row r="40" spans="1:3" ht="12.75" customHeight="1" x14ac:dyDescent="0.25"/>
    <row r="41" spans="1:3" ht="26.4" x14ac:dyDescent="0.25">
      <c r="A41" s="19" t="s">
        <v>13</v>
      </c>
    </row>
    <row r="42" spans="1:3" ht="12.75" customHeight="1" x14ac:dyDescent="0.25"/>
    <row r="43" spans="1:3" ht="81.75" customHeight="1" x14ac:dyDescent="0.25">
      <c r="A43" s="294" t="s">
        <v>14</v>
      </c>
      <c r="C43" s="22"/>
    </row>
    <row r="44" spans="1:3" ht="64.5" customHeight="1" x14ac:dyDescent="0.25">
      <c r="A44" s="300" t="s">
        <v>1366</v>
      </c>
      <c r="C44" s="22"/>
    </row>
    <row r="45" spans="1:3" ht="12.75" customHeight="1" x14ac:dyDescent="0.25">
      <c r="A45" s="293"/>
      <c r="C45" s="22"/>
    </row>
    <row r="46" spans="1:3" ht="41.4" customHeight="1" x14ac:dyDescent="0.25">
      <c r="A46" s="301" t="s">
        <v>15</v>
      </c>
      <c r="C46" s="22"/>
    </row>
    <row r="47" spans="1:3" ht="11.4" customHeight="1" x14ac:dyDescent="0.25"/>
    <row r="48" spans="1:3" x14ac:dyDescent="0.25">
      <c r="A48" s="302" t="s">
        <v>1367</v>
      </c>
    </row>
    <row r="49" spans="1:1" ht="12" customHeight="1" x14ac:dyDescent="0.25"/>
    <row r="50" spans="1:1" ht="39.6" x14ac:dyDescent="0.25">
      <c r="A50" s="19" t="s">
        <v>1368</v>
      </c>
    </row>
    <row r="51" spans="1:1" ht="12.75" customHeight="1" x14ac:dyDescent="0.25"/>
    <row r="52" spans="1:1" ht="79.2" x14ac:dyDescent="0.25">
      <c r="A52" s="19" t="s">
        <v>1369</v>
      </c>
    </row>
    <row r="53" spans="1:1" ht="12.75" customHeight="1" x14ac:dyDescent="0.25"/>
    <row r="54" spans="1:1" ht="39.6" x14ac:dyDescent="0.25">
      <c r="A54" s="19" t="s">
        <v>1370</v>
      </c>
    </row>
    <row r="56" spans="1:1" x14ac:dyDescent="0.25">
      <c r="A56" s="19" t="s">
        <v>16</v>
      </c>
    </row>
    <row r="58" spans="1:1" x14ac:dyDescent="0.25">
      <c r="A58" s="19" t="s">
        <v>17</v>
      </c>
    </row>
    <row r="60" spans="1:1" ht="121.8" customHeight="1" x14ac:dyDescent="0.25">
      <c r="A60" s="23" t="s">
        <v>1371</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1372</v>
      </c>
    </row>
    <row r="66" spans="1:1" ht="93.6" customHeight="1" x14ac:dyDescent="0.25">
      <c r="A66" s="23" t="s">
        <v>20</v>
      </c>
    </row>
    <row r="68" spans="1:1" ht="17.399999999999999" x14ac:dyDescent="0.25">
      <c r="A68" s="258" t="s">
        <v>21</v>
      </c>
    </row>
    <row r="70" spans="1:1" ht="174.6" customHeight="1" x14ac:dyDescent="0.25">
      <c r="A70" s="259" t="s">
        <v>22</v>
      </c>
    </row>
    <row r="71" spans="1:1" ht="13.2" customHeight="1" x14ac:dyDescent="0.25">
      <c r="A71" s="259"/>
    </row>
    <row r="72" spans="1:1" ht="173.4" customHeight="1" x14ac:dyDescent="0.25">
      <c r="A72" s="311" t="s">
        <v>1390</v>
      </c>
    </row>
    <row r="73" spans="1:1" ht="39.6" x14ac:dyDescent="0.25">
      <c r="A73" s="23" t="s">
        <v>1391</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5"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1381</v>
      </c>
    </row>
    <row r="96" spans="1:2" x14ac:dyDescent="0.25">
      <c r="A96" s="23"/>
    </row>
    <row r="97" spans="1:4" x14ac:dyDescent="0.25">
      <c r="A97" s="260" t="s">
        <v>40</v>
      </c>
    </row>
    <row r="98" spans="1:4" ht="68.400000000000006" customHeight="1" x14ac:dyDescent="0.25">
      <c r="A98" s="23" t="s">
        <v>1382</v>
      </c>
    </row>
    <row r="99" spans="1:4" x14ac:dyDescent="0.25">
      <c r="A99" s="23"/>
    </row>
    <row r="100" spans="1:4" x14ac:dyDescent="0.25">
      <c r="A100" s="260" t="s">
        <v>41</v>
      </c>
    </row>
    <row r="101" spans="1:4" ht="79.2" x14ac:dyDescent="0.25">
      <c r="A101" s="23" t="s">
        <v>1383</v>
      </c>
    </row>
    <row r="102" spans="1:4" x14ac:dyDescent="0.25">
      <c r="A102" s="23"/>
    </row>
    <row r="103" spans="1:4" x14ac:dyDescent="0.25">
      <c r="A103" s="297" t="s">
        <v>42</v>
      </c>
    </row>
    <row r="104" spans="1:4" ht="52.8" x14ac:dyDescent="0.25">
      <c r="A104" s="23" t="s">
        <v>1384</v>
      </c>
    </row>
    <row r="105" spans="1:4" x14ac:dyDescent="0.25">
      <c r="A105" s="23"/>
      <c r="B105" s="20" t="s">
        <v>43</v>
      </c>
    </row>
    <row r="106" spans="1:4" x14ac:dyDescent="0.25">
      <c r="A106" s="260" t="s">
        <v>44</v>
      </c>
    </row>
    <row r="107" spans="1:4" ht="71.25" customHeight="1" x14ac:dyDescent="0.25">
      <c r="A107" s="19" t="s">
        <v>1385</v>
      </c>
    </row>
    <row r="108" spans="1:4" ht="39.6" x14ac:dyDescent="0.25">
      <c r="A108" s="19" t="s">
        <v>1375</v>
      </c>
    </row>
    <row r="109" spans="1:4" ht="26.4" x14ac:dyDescent="0.25">
      <c r="A109" s="19" t="s">
        <v>45</v>
      </c>
    </row>
    <row r="110" spans="1:4" ht="10.5" customHeight="1" x14ac:dyDescent="0.25">
      <c r="D110" s="20" t="s">
        <v>43</v>
      </c>
    </row>
    <row r="111" spans="1:4" ht="99.75" customHeight="1" x14ac:dyDescent="0.25">
      <c r="A111" s="23" t="s">
        <v>1374</v>
      </c>
    </row>
    <row r="112" spans="1:4" ht="26.4" x14ac:dyDescent="0.25">
      <c r="A112" s="19" t="s">
        <v>1373</v>
      </c>
    </row>
    <row r="114" spans="1:2" ht="184.8" x14ac:dyDescent="0.25">
      <c r="A114" s="23" t="s">
        <v>1386</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1387</v>
      </c>
    </row>
    <row r="128" spans="1:2" ht="12.75" customHeight="1" x14ac:dyDescent="0.25">
      <c r="A128" s="307" t="s">
        <v>23</v>
      </c>
    </row>
    <row r="129" spans="1:1" ht="15.75" customHeight="1" x14ac:dyDescent="0.25">
      <c r="A129" s="306" t="s">
        <v>55</v>
      </c>
    </row>
    <row r="130" spans="1:1" ht="12.75" customHeight="1" x14ac:dyDescent="0.25">
      <c r="A130" s="23"/>
    </row>
    <row r="131" spans="1:1" x14ac:dyDescent="0.25">
      <c r="A131" s="297" t="s">
        <v>56</v>
      </c>
    </row>
    <row r="132" spans="1:1" ht="40.799999999999997" customHeight="1" x14ac:dyDescent="0.25">
      <c r="A132" s="23" t="s">
        <v>1376</v>
      </c>
    </row>
    <row r="133" spans="1:1" ht="61.5" customHeight="1" x14ac:dyDescent="0.25">
      <c r="A133" s="303" t="s">
        <v>1388</v>
      </c>
    </row>
    <row r="134" spans="1:1" x14ac:dyDescent="0.25">
      <c r="A134" s="260" t="s">
        <v>1389</v>
      </c>
    </row>
    <row r="135" spans="1:1" ht="105.6" x14ac:dyDescent="0.25">
      <c r="A135" s="303" t="s">
        <v>1377</v>
      </c>
    </row>
    <row r="136" spans="1:1" x14ac:dyDescent="0.25">
      <c r="A136"/>
    </row>
    <row r="137" spans="1:1" ht="71.55" customHeight="1" x14ac:dyDescent="0.25">
      <c r="A137" s="302" t="s">
        <v>1378</v>
      </c>
    </row>
    <row r="142" spans="1:1" x14ac:dyDescent="0.25">
      <c r="A142" s="24"/>
    </row>
  </sheetData>
  <sheetProtection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9"/>
  <sheetViews>
    <sheetView zoomScaleNormal="100" workbookViewId="0">
      <selection activeCell="F6" sqref="F6"/>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379" t="str">
        <f>Spolu!C3&amp;", "&amp;Spolu!C6</f>
        <v>Slovenská plavecká federácia, Za kasárňou 315/1, Bratislava, 831 03</v>
      </c>
      <c r="B1" s="379"/>
      <c r="C1" s="379"/>
      <c r="N1" s="137" t="str">
        <f>O1&amp;" - "&amp;P1</f>
        <v>a - príspevok uznaným športom</v>
      </c>
      <c r="O1" s="137" t="s">
        <v>338</v>
      </c>
      <c r="P1" s="137" t="str">
        <f>Spolu!B17</f>
        <v>príspevok uznaným športom</v>
      </c>
    </row>
    <row r="2" spans="1:16" x14ac:dyDescent="0.25">
      <c r="N2" s="137" t="str">
        <f t="shared" ref="N2:N19" si="0">O2&amp;" - "&amp;P2</f>
        <v>b - príspevok Slovenskému olympijskému a športovému výboru</v>
      </c>
      <c r="O2" s="137" t="s">
        <v>340</v>
      </c>
      <c r="P2" s="137" t="str">
        <f>Spolu!B18</f>
        <v>príspevok Slovenskému olympijskému a športovému výboru</v>
      </c>
    </row>
    <row r="3" spans="1:16" x14ac:dyDescent="0.25">
      <c r="E3" s="380" t="s">
        <v>1276</v>
      </c>
      <c r="F3" s="381"/>
      <c r="N3" s="137" t="str">
        <f t="shared" si="0"/>
        <v>c - príspevok Slovenskému paralympijskému výboru</v>
      </c>
      <c r="O3" s="137" t="s">
        <v>342</v>
      </c>
      <c r="P3" s="137" t="str">
        <f>Spolu!B19</f>
        <v>príspevok Slovenskému paralympijskému výboru</v>
      </c>
    </row>
    <row r="4" spans="1:16" ht="45.75" customHeight="1" x14ac:dyDescent="0.25">
      <c r="E4" s="381"/>
      <c r="F4" s="381"/>
      <c r="N4" s="137" t="str">
        <f t="shared" si="0"/>
        <v>d - príspevok športovcom top tímu</v>
      </c>
      <c r="O4" s="137" t="s">
        <v>344</v>
      </c>
      <c r="P4" s="137" t="str">
        <f>Spolu!B20</f>
        <v>príspevok športovcom top tímu</v>
      </c>
    </row>
    <row r="5" spans="1:16" ht="30.75" customHeight="1" x14ac:dyDescent="0.25">
      <c r="C5" s="272" t="s">
        <v>1277</v>
      </c>
      <c r="N5" s="137" t="str">
        <f t="shared" si="0"/>
        <v>e - organizácia významnej súťaže alebo účasť na významnej súťaži podľa § 3 písm. h) vrátane prípravy na túto súťaž</v>
      </c>
      <c r="O5" s="137" t="s">
        <v>346</v>
      </c>
      <c r="P5" s="137" t="str">
        <f>Spolu!B21</f>
        <v>organizácia významnej súťaže alebo účasť na významnej súťaži podľa § 3 písm. h) vrátane prípravy na túto súťaž</v>
      </c>
    </row>
    <row r="6" spans="1:16" ht="30" x14ac:dyDescent="0.25">
      <c r="C6" s="138" t="s">
        <v>1278</v>
      </c>
      <c r="E6" s="140" t="s">
        <v>1279</v>
      </c>
      <c r="F6" s="149"/>
      <c r="N6" s="137" t="str">
        <f t="shared" si="0"/>
        <v>f - plnenie úloh verejného záujmu v športe</v>
      </c>
      <c r="O6" s="137" t="s">
        <v>348</v>
      </c>
      <c r="P6" s="137" t="str">
        <f>Spolu!B22</f>
        <v>plnenie úloh verejného záujmu v športe</v>
      </c>
    </row>
    <row r="7" spans="1:16" x14ac:dyDescent="0.25">
      <c r="C7" s="138" t="s">
        <v>1281</v>
      </c>
      <c r="E7" s="140" t="s">
        <v>1282</v>
      </c>
      <c r="F7" s="150"/>
      <c r="N7" s="137" t="str">
        <f t="shared" si="0"/>
        <v>g - rozvoj športov, ktoré nie sú uznanými podľa zákona č. 440/2015 Z. z.</v>
      </c>
      <c r="O7" s="137" t="s">
        <v>350</v>
      </c>
      <c r="P7" s="137" t="str">
        <f>Spolu!B23</f>
        <v>rozvoj športov, ktoré nie sú uznanými podľa zákona č. 440/2015 Z. z.</v>
      </c>
    </row>
    <row r="8" spans="1:16" x14ac:dyDescent="0.25">
      <c r="C8" s="138" t="s">
        <v>1284</v>
      </c>
      <c r="E8" s="140" t="s">
        <v>1285</v>
      </c>
      <c r="F8" s="151"/>
      <c r="N8" s="137" t="str">
        <f t="shared" si="0"/>
        <v>h - podpora a rozvoj turistických a cykloturistických trás</v>
      </c>
      <c r="O8" s="137" t="s">
        <v>352</v>
      </c>
      <c r="P8" s="137" t="str">
        <f>Spolu!B24</f>
        <v>podpora a rozvoj turistických a cykloturistických trás</v>
      </c>
    </row>
    <row r="9" spans="1:16" x14ac:dyDescent="0.25">
      <c r="C9" s="273"/>
      <c r="E9" s="140" t="s">
        <v>1307</v>
      </c>
      <c r="F9" s="151"/>
      <c r="N9" s="137" t="str">
        <f t="shared" si="0"/>
        <v>i - finančné odmeny športovcom a trénerom mládeže za dosiahnuté výsledky</v>
      </c>
      <c r="O9" s="137" t="s">
        <v>354</v>
      </c>
      <c r="P9" s="137" t="str">
        <f>Spolu!B25</f>
        <v>finančné odmeny športovcom a trénerom mládeže za dosiahnuté výsledky</v>
      </c>
    </row>
    <row r="10" spans="1:16" x14ac:dyDescent="0.25">
      <c r="E10" s="140" t="s">
        <v>1286</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82" t="s">
        <v>1308</v>
      </c>
      <c r="B12" s="382"/>
      <c r="C12" s="382"/>
      <c r="D12" s="138"/>
      <c r="E12" s="138"/>
      <c r="F12" s="195" t="s">
        <v>1309</v>
      </c>
      <c r="G12" s="138"/>
      <c r="N12" s="137" t="str">
        <f t="shared" si="0"/>
        <v>l - podpora zdravotne postihnutých športovcov</v>
      </c>
      <c r="O12" s="137" t="s">
        <v>360</v>
      </c>
      <c r="P12" s="137" t="str">
        <f>Spolu!B28</f>
        <v>podpora zdravotne postihnutých športovcov</v>
      </c>
    </row>
    <row r="13" spans="1:16" ht="55.35" customHeight="1" x14ac:dyDescent="0.25">
      <c r="A13" s="38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3"/>
      <c r="C13" s="383"/>
      <c r="F13" s="195" t="s">
        <v>1400</v>
      </c>
      <c r="N13" s="137" t="str">
        <f t="shared" si="0"/>
        <v>m - organizácia tradičných športových podujatí</v>
      </c>
      <c r="O13" s="137" t="s">
        <v>362</v>
      </c>
      <c r="P13" s="137" t="str">
        <f>Spolu!B29</f>
        <v>organizácia tradičných športových podujatí</v>
      </c>
    </row>
    <row r="14" spans="1:16" ht="34.35" customHeight="1" x14ac:dyDescent="0.25">
      <c r="A14" s="139" t="s">
        <v>1292</v>
      </c>
      <c r="B14" s="384" t="s">
        <v>1310</v>
      </c>
      <c r="C14" s="385"/>
      <c r="F14" s="313"/>
      <c r="N14" s="137" t="str">
        <f t="shared" si="0"/>
        <v xml:space="preserve">n - </v>
      </c>
      <c r="O14" s="137" t="s">
        <v>364</v>
      </c>
    </row>
    <row r="15" spans="1:16" ht="34.35" customHeight="1" x14ac:dyDescent="0.25">
      <c r="A15" s="139" t="s">
        <v>1311</v>
      </c>
      <c r="B15" s="384"/>
      <c r="C15" s="385"/>
      <c r="F15" s="387"/>
      <c r="N15" s="137" t="str">
        <f t="shared" si="0"/>
        <v xml:space="preserve">o - </v>
      </c>
      <c r="O15" s="137" t="s">
        <v>365</v>
      </c>
    </row>
    <row r="16" spans="1:16" x14ac:dyDescent="0.25">
      <c r="A16" s="139" t="s">
        <v>1295</v>
      </c>
      <c r="B16" s="142">
        <f>F8</f>
        <v>0</v>
      </c>
      <c r="C16" s="137"/>
      <c r="F16" s="387"/>
      <c r="N16" s="137" t="str">
        <f t="shared" si="0"/>
        <v xml:space="preserve">p - </v>
      </c>
      <c r="O16" s="137" t="s">
        <v>366</v>
      </c>
    </row>
    <row r="17" spans="1:16" ht="32.1" customHeight="1" x14ac:dyDescent="0.25">
      <c r="A17" s="139" t="s">
        <v>1298</v>
      </c>
      <c r="B17" s="142">
        <f>F9</f>
        <v>0</v>
      </c>
      <c r="C17" s="137"/>
      <c r="F17" s="387"/>
      <c r="N17" s="137" t="str">
        <f t="shared" si="0"/>
        <v xml:space="preserve">q - </v>
      </c>
      <c r="O17" s="137" t="s">
        <v>367</v>
      </c>
    </row>
    <row r="18" spans="1:16" ht="15.6" thickBot="1" x14ac:dyDescent="0.3">
      <c r="B18" s="193" t="s">
        <v>1312</v>
      </c>
      <c r="C18" s="194">
        <v>31</v>
      </c>
      <c r="N18" s="137" t="str">
        <f t="shared" si="0"/>
        <v xml:space="preserve">r - </v>
      </c>
      <c r="O18" s="137" t="s">
        <v>368</v>
      </c>
    </row>
    <row r="19" spans="1:16" x14ac:dyDescent="0.25">
      <c r="B19" s="193" t="s">
        <v>1300</v>
      </c>
      <c r="C19" s="142" t="str">
        <f>Spolu!C4</f>
        <v>36068764</v>
      </c>
      <c r="F19" s="145" t="s">
        <v>1296</v>
      </c>
      <c r="G19" s="207"/>
      <c r="H19" s="146"/>
      <c r="N19" s="137" t="str">
        <f t="shared" si="0"/>
        <v xml:space="preserve"> - </v>
      </c>
    </row>
    <row r="20" spans="1:16" x14ac:dyDescent="0.25">
      <c r="A20" s="139" t="s">
        <v>396</v>
      </c>
      <c r="B20" s="143">
        <f>F6</f>
        <v>0</v>
      </c>
      <c r="C20" s="137"/>
      <c r="F20" s="147"/>
      <c r="G20" s="286"/>
      <c r="H20" s="148"/>
    </row>
    <row r="21" spans="1:16" x14ac:dyDescent="0.25">
      <c r="B21" s="137"/>
      <c r="C21" s="137"/>
      <c r="F21" s="147" t="s">
        <v>1301</v>
      </c>
      <c r="G21" s="286">
        <v>421947749446</v>
      </c>
      <c r="H21" s="148"/>
      <c r="N21" s="137" t="str">
        <f>O21&amp;" - "&amp;P21</f>
        <v>026 01 - Šport pre všetkých, školský a univerzitný šport</v>
      </c>
      <c r="O21" s="137" t="s">
        <v>317</v>
      </c>
      <c r="P21" s="137" t="s">
        <v>318</v>
      </c>
    </row>
    <row r="22" spans="1:16" x14ac:dyDescent="0.25">
      <c r="A22" s="137"/>
      <c r="B22" s="137"/>
      <c r="F22" s="147" t="s">
        <v>1302</v>
      </c>
      <c r="G22" s="286">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6" t="s">
        <v>1303</v>
      </c>
      <c r="C24" s="386"/>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1313</v>
      </c>
    </row>
    <row r="28" spans="1:16" x14ac:dyDescent="0.25">
      <c r="N28" s="137" t="s">
        <v>1314</v>
      </c>
    </row>
    <row r="29" spans="1:16" x14ac:dyDescent="0.25">
      <c r="N29" s="137" t="s">
        <v>1315</v>
      </c>
    </row>
  </sheetData>
  <sheetProtection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1316</v>
      </c>
    </row>
    <row r="2" spans="1:2" ht="30" customHeight="1" x14ac:dyDescent="0.25">
      <c r="A2" s="388" t="s">
        <v>1317</v>
      </c>
      <c r="B2" s="388"/>
    </row>
    <row r="3" spans="1:2" x14ac:dyDescent="0.25">
      <c r="A3" s="61" t="s">
        <v>1318</v>
      </c>
      <c r="B3" s="61" t="s">
        <v>1319</v>
      </c>
    </row>
    <row r="4" spans="1:2" x14ac:dyDescent="0.25">
      <c r="A4" s="62" t="s">
        <v>1320</v>
      </c>
      <c r="B4" s="62" t="s">
        <v>1321</v>
      </c>
    </row>
    <row r="5" spans="1:2" x14ac:dyDescent="0.25">
      <c r="A5" s="62" t="s">
        <v>1322</v>
      </c>
      <c r="B5" s="62" t="s">
        <v>1323</v>
      </c>
    </row>
    <row r="6" spans="1:2" x14ac:dyDescent="0.25">
      <c r="A6" s="62" t="s">
        <v>1324</v>
      </c>
      <c r="B6" s="62" t="s">
        <v>1325</v>
      </c>
    </row>
    <row r="7" spans="1:2" x14ac:dyDescent="0.25">
      <c r="A7" s="62" t="s">
        <v>1326</v>
      </c>
      <c r="B7" s="62" t="s">
        <v>1327</v>
      </c>
    </row>
    <row r="8" spans="1:2" x14ac:dyDescent="0.25">
      <c r="A8" s="62" t="s">
        <v>1328</v>
      </c>
      <c r="B8" s="62" t="s">
        <v>1329</v>
      </c>
    </row>
    <row r="9" spans="1:2" x14ac:dyDescent="0.25">
      <c r="A9" s="62" t="s">
        <v>1330</v>
      </c>
      <c r="B9" s="62" t="s">
        <v>1331</v>
      </c>
    </row>
    <row r="10" spans="1:2" x14ac:dyDescent="0.25">
      <c r="A10" s="62" t="s">
        <v>1332</v>
      </c>
      <c r="B10" s="62" t="s">
        <v>1333</v>
      </c>
    </row>
    <row r="11" spans="1:2" x14ac:dyDescent="0.25">
      <c r="A11" s="62" t="s">
        <v>1334</v>
      </c>
      <c r="B11" s="62" t="s">
        <v>1335</v>
      </c>
    </row>
    <row r="12" spans="1:2" x14ac:dyDescent="0.25">
      <c r="A12" s="62" t="s">
        <v>1336</v>
      </c>
      <c r="B12" s="62" t="s">
        <v>1337</v>
      </c>
    </row>
    <row r="13" spans="1:2" x14ac:dyDescent="0.25">
      <c r="A13" s="62" t="s">
        <v>1338</v>
      </c>
      <c r="B13" s="62" t="s">
        <v>1339</v>
      </c>
    </row>
    <row r="14" spans="1:2" x14ac:dyDescent="0.25">
      <c r="A14" s="62" t="s">
        <v>1340</v>
      </c>
      <c r="B14" s="62" t="s">
        <v>1341</v>
      </c>
    </row>
    <row r="15" spans="1:2" x14ac:dyDescent="0.25">
      <c r="A15" s="62" t="s">
        <v>1342</v>
      </c>
      <c r="B15" s="62" t="s">
        <v>1343</v>
      </c>
    </row>
    <row r="16" spans="1:2" x14ac:dyDescent="0.25">
      <c r="A16" s="62" t="s">
        <v>1344</v>
      </c>
      <c r="B16" s="62" t="s">
        <v>1345</v>
      </c>
    </row>
    <row r="17" spans="1:2" x14ac:dyDescent="0.25">
      <c r="A17" s="62" t="s">
        <v>1346</v>
      </c>
      <c r="B17" s="62" t="s">
        <v>1347</v>
      </c>
    </row>
    <row r="18" spans="1:2" x14ac:dyDescent="0.25">
      <c r="A18" s="62" t="s">
        <v>1348</v>
      </c>
      <c r="B18" s="62" t="s">
        <v>1349</v>
      </c>
    </row>
    <row r="19" spans="1:2" x14ac:dyDescent="0.25">
      <c r="A19" s="62" t="s">
        <v>1350</v>
      </c>
      <c r="B19" s="62" t="s">
        <v>1351</v>
      </c>
    </row>
    <row r="20" spans="1:2" x14ac:dyDescent="0.25">
      <c r="A20" s="62" t="s">
        <v>1352</v>
      </c>
      <c r="B20" s="62" t="s">
        <v>1353</v>
      </c>
    </row>
    <row r="21" spans="1:2" x14ac:dyDescent="0.25">
      <c r="A21" s="62" t="s">
        <v>1354</v>
      </c>
      <c r="B21" s="62" t="s">
        <v>1355</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29" t="s">
        <v>57</v>
      </c>
      <c r="B1" s="329"/>
      <c r="C1" s="329"/>
      <c r="D1" s="329"/>
      <c r="E1" s="329"/>
      <c r="F1" s="329"/>
      <c r="G1" s="329"/>
      <c r="H1" s="329"/>
      <c r="I1" s="52"/>
      <c r="J1" s="37"/>
    </row>
    <row r="2" spans="1:11" ht="15.6" x14ac:dyDescent="0.3">
      <c r="A2" s="335" t="s">
        <v>58</v>
      </c>
      <c r="B2" s="335"/>
      <c r="C2" s="335"/>
      <c r="D2" s="335"/>
      <c r="E2" s="335"/>
      <c r="F2" s="335"/>
      <c r="G2" s="335"/>
      <c r="H2" s="333" t="str">
        <f>+Doklady!I100</f>
        <v>V2</v>
      </c>
      <c r="I2" s="333"/>
    </row>
    <row r="3" spans="1:11" ht="13.8" x14ac:dyDescent="0.25">
      <c r="A3" s="40"/>
      <c r="B3" s="40"/>
      <c r="C3" s="40"/>
      <c r="D3" s="40"/>
      <c r="E3" s="40"/>
      <c r="F3" s="40"/>
      <c r="G3" s="40"/>
      <c r="H3" s="334">
        <f>+Doklady!I101</f>
        <v>45887</v>
      </c>
      <c r="I3" s="334"/>
    </row>
    <row r="4" spans="1:11" ht="15.75" customHeight="1" x14ac:dyDescent="0.25">
      <c r="A4" s="41" t="s">
        <v>59</v>
      </c>
      <c r="B4" s="330" t="s">
        <v>60</v>
      </c>
      <c r="C4" s="331"/>
      <c r="D4" s="331"/>
      <c r="E4" s="332"/>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electLockedCells="1" selectUnlockedCells="1"/>
  <mergeCells count="5">
    <mergeCell ref="A1:H1"/>
    <mergeCell ref="B4:E4"/>
    <mergeCell ref="H2:I2"/>
    <mergeCell ref="H3:I3"/>
    <mergeCell ref="A2:G2"/>
  </mergeCells>
  <conditionalFormatting sqref="A78:A2913">
    <cfRule type="expression" dxfId="46" priority="2" stopIfTrue="1">
      <formula>$A78&lt;&gt;""</formula>
    </cfRule>
  </conditionalFormatting>
  <conditionalFormatting sqref="A8:I76 I78">
    <cfRule type="expression" dxfId="45" priority="7" stopIfTrue="1">
      <formula>$A8&lt;&gt;""</formula>
    </cfRule>
  </conditionalFormatting>
  <conditionalFormatting sqref="B78:H2888">
    <cfRule type="expression" dxfId="44" priority="3" stopIfTrue="1">
      <formula>$A78&lt;&gt;""</formula>
    </cfRule>
  </conditionalFormatting>
  <conditionalFormatting sqref="D2886:D2913">
    <cfRule type="expression" dxfId="43"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 sqref="C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38" t="s">
        <v>311</v>
      </c>
      <c r="B1" s="339"/>
      <c r="C1" s="174">
        <v>45688</v>
      </c>
      <c r="D1" s="26"/>
      <c r="G1" s="252">
        <v>45688</v>
      </c>
    </row>
    <row r="2" spans="1:7" ht="13.8" x14ac:dyDescent="0.25">
      <c r="A2" s="28"/>
      <c r="B2" s="28"/>
      <c r="G2" s="252">
        <v>45716</v>
      </c>
    </row>
    <row r="3" spans="1:7" ht="13.8" x14ac:dyDescent="0.25">
      <c r="A3" s="30" t="s">
        <v>312</v>
      </c>
      <c r="B3" s="336" t="str">
        <f>INDEX(Adr!B:B,Doklady!B102+1)</f>
        <v>Slovenská plavecká federácia</v>
      </c>
      <c r="C3" s="336"/>
      <c r="D3" s="336"/>
      <c r="G3" s="252">
        <v>45747</v>
      </c>
    </row>
    <row r="4" spans="1:7" ht="13.8" x14ac:dyDescent="0.25">
      <c r="A4" s="30" t="s">
        <v>313</v>
      </c>
      <c r="B4" s="29" t="str">
        <f>RIGHT("0000"&amp;INDEX(Adr!A:A,Doklady!B102+1),8)</f>
        <v>36068764</v>
      </c>
      <c r="G4" s="252">
        <v>45777</v>
      </c>
    </row>
    <row r="5" spans="1:7" ht="13.8" x14ac:dyDescent="0.25">
      <c r="A5" s="30" t="s">
        <v>314</v>
      </c>
      <c r="B5" s="29" t="str">
        <f>INDEX(Adr!D:D,Doklady!B102+1)&amp;", "&amp;INDEX(Adr!E:E,Doklady!B102+1)</f>
        <v>Za kasárňou 315/1, Bratislava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1428370</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1428370</v>
      </c>
      <c r="G15" s="252"/>
    </row>
    <row r="16" spans="1:7" ht="13.8" x14ac:dyDescent="0.25">
      <c r="G16" s="252"/>
    </row>
    <row r="17" spans="1:5" ht="72" customHeight="1" x14ac:dyDescent="0.25">
      <c r="A17" s="337" t="s">
        <v>328</v>
      </c>
      <c r="B17" s="337"/>
      <c r="C17" s="337"/>
      <c r="D17" s="337"/>
      <c r="E17" s="21"/>
    </row>
    <row r="61" spans="1:1" x14ac:dyDescent="0.25">
      <c r="A61" s="29">
        <v>15</v>
      </c>
    </row>
  </sheetData>
  <sheetProtection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38" zoomScaleNormal="100" workbookViewId="0">
      <selection activeCell="I40" sqref="I40"/>
    </sheetView>
  </sheetViews>
  <sheetFormatPr defaultColWidth="11.44140625" defaultRowHeight="10.199999999999999" x14ac:dyDescent="0.2"/>
  <cols>
    <col min="1" max="1" width="5.5546875" style="8" bestFit="1" customWidth="1"/>
    <col min="2" max="2" width="55.44140625" style="8" customWidth="1"/>
    <col min="3"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31.95" customHeight="1" x14ac:dyDescent="0.3">
      <c r="A1" s="348" t="s">
        <v>1504</v>
      </c>
      <c r="B1" s="348"/>
      <c r="C1" s="348"/>
      <c r="D1" s="348"/>
      <c r="E1" s="348"/>
      <c r="F1" s="348"/>
      <c r="G1" s="348"/>
      <c r="H1" s="348"/>
      <c r="I1" s="348"/>
    </row>
    <row r="2" spans="1:26" ht="7.5" customHeight="1" x14ac:dyDescent="0.2">
      <c r="C2" s="8"/>
      <c r="D2" s="8"/>
      <c r="E2" s="8"/>
      <c r="F2" s="8"/>
      <c r="G2" s="8"/>
      <c r="H2" s="8"/>
      <c r="I2" s="8"/>
    </row>
    <row r="3" spans="1:26" s="9" customFormat="1" ht="26.1" customHeight="1" x14ac:dyDescent="0.25">
      <c r="B3" s="160" t="s">
        <v>59</v>
      </c>
      <c r="C3" s="349" t="str">
        <f>INDEX(Adr!B2:B87,Doklady!B102)</f>
        <v>Slovenská plavecká federácia</v>
      </c>
      <c r="D3" s="349"/>
      <c r="E3" s="349"/>
      <c r="F3" s="349"/>
      <c r="G3" s="215"/>
      <c r="H3" s="215"/>
      <c r="I3" s="65" t="str">
        <f>Doklady!I100</f>
        <v>V2</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INDEX(Adr!A2:A89,Doklady!B102)</f>
        <v>36068764</v>
      </c>
      <c r="I4" s="65">
        <f>Doklady!I101</f>
        <v>45887</v>
      </c>
      <c r="J4" s="85"/>
      <c r="K4" s="85"/>
      <c r="L4" s="85"/>
      <c r="M4" s="85"/>
      <c r="N4" s="85"/>
      <c r="O4" s="85"/>
      <c r="P4" s="85"/>
      <c r="Q4" s="85"/>
      <c r="R4" s="85"/>
      <c r="S4" s="85"/>
      <c r="T4" s="85"/>
      <c r="U4" s="85"/>
      <c r="V4" s="85"/>
      <c r="W4" s="85"/>
      <c r="X4" s="85"/>
      <c r="Y4" s="85"/>
      <c r="Z4" s="85"/>
    </row>
    <row r="5" spans="1:26" s="9" customFormat="1" ht="13.2" x14ac:dyDescent="0.25">
      <c r="B5" s="64" t="s">
        <v>329</v>
      </c>
      <c r="C5" s="9" t="str">
        <f>INDEX(Adr!C2:C89,Doklady!B102)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INDEX(Adr!D2:D89,Doklady!B102)&amp;", "&amp;INDEX(Adr!E2:E89,Doklady!B102)&amp;", "&amp;INDEX(Adr!F2:F89,Doklady!B102)</f>
        <v>Za kasárňou 315/1, Bratislava, 831 03</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330</v>
      </c>
      <c r="C9" s="125" t="s">
        <v>331</v>
      </c>
      <c r="D9" s="125" t="s">
        <v>332</v>
      </c>
      <c r="E9" s="350" t="s">
        <v>333</v>
      </c>
      <c r="F9" s="351"/>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341">
        <f>SUMIF(K:K,A10,I:I)</f>
        <v>0</v>
      </c>
      <c r="F10" s="342"/>
      <c r="L10" s="120" t="s">
        <v>334</v>
      </c>
      <c r="M10" s="118"/>
      <c r="N10" s="118"/>
      <c r="O10" s="118"/>
      <c r="P10" s="118"/>
      <c r="Q10" s="118"/>
      <c r="R10" s="118"/>
      <c r="S10" s="118"/>
    </row>
    <row r="11" spans="1:26" ht="17.399999999999999" x14ac:dyDescent="0.3">
      <c r="A11" s="69" t="s">
        <v>319</v>
      </c>
      <c r="B11" s="70" t="s">
        <v>320</v>
      </c>
      <c r="C11" s="126">
        <f>SUMIF(FP!J:J,Doklady!$B$1&amp;A11,FP!D:D)</f>
        <v>1428370</v>
      </c>
      <c r="D11" s="126">
        <f>+C11-E11</f>
        <v>1428370</v>
      </c>
      <c r="E11" s="352">
        <f>+I39-I42+I44-I47</f>
        <v>0</v>
      </c>
      <c r="F11" s="353"/>
      <c r="J11" s="176"/>
      <c r="L11" s="161" t="str">
        <f>L41</f>
        <v>a - plavecké športy - bežné transfery</v>
      </c>
      <c r="M11" s="118"/>
      <c r="N11" s="118"/>
      <c r="O11" s="118"/>
      <c r="P11" s="118"/>
      <c r="Q11" s="118"/>
      <c r="R11" s="118"/>
      <c r="S11" s="118"/>
    </row>
    <row r="12" spans="1:26" ht="17.399999999999999" x14ac:dyDescent="0.3">
      <c r="A12" s="69" t="s">
        <v>321</v>
      </c>
      <c r="B12" s="70" t="s">
        <v>322</v>
      </c>
      <c r="C12" s="126">
        <f>SUMIF(FP!J:J,Doklady!$B$1&amp;A12,FP!D:D)</f>
        <v>0</v>
      </c>
      <c r="D12" s="126">
        <f>C12-E12</f>
        <v>0</v>
      </c>
      <c r="E12" s="341">
        <f>SUMIF(K:K,A12,I:I)</f>
        <v>0</v>
      </c>
      <c r="F12" s="342"/>
      <c r="J12" s="177"/>
      <c r="L12" s="161" t="str">
        <f>L42</f>
        <v>a - plavecké športy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341">
        <f>SUMIF(K:K,A13,I:I)</f>
        <v>0</v>
      </c>
      <c r="F13" s="342"/>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54">
        <f>SUMIF(K:K,A14,I:I)</f>
        <v>0</v>
      </c>
      <c r="F14" s="355"/>
      <c r="J14" s="8"/>
      <c r="L14" s="161" t="str">
        <f>L47</f>
        <v>2</v>
      </c>
      <c r="N14" s="118"/>
      <c r="O14" s="118"/>
      <c r="P14" s="118"/>
      <c r="Q14" s="118"/>
      <c r="R14" s="118"/>
      <c r="S14" s="118"/>
    </row>
    <row r="15" spans="1:26" ht="5.25" customHeight="1" thickTop="1" x14ac:dyDescent="0.25">
      <c r="I15" s="9"/>
    </row>
    <row r="16" spans="1:26" s="9" customFormat="1" ht="13.2" x14ac:dyDescent="0.25">
      <c r="A16" s="117" t="s">
        <v>335</v>
      </c>
      <c r="B16" s="361" t="s">
        <v>336</v>
      </c>
      <c r="C16" s="362"/>
      <c r="D16" s="362"/>
      <c r="E16" s="362"/>
      <c r="F16" s="362"/>
      <c r="G16" s="362"/>
      <c r="H16" s="363"/>
      <c r="I16" s="136" t="s">
        <v>337</v>
      </c>
      <c r="J16" s="85"/>
      <c r="K16" s="85"/>
      <c r="L16" s="85"/>
      <c r="M16" s="85"/>
      <c r="N16" s="85"/>
      <c r="O16" s="85"/>
      <c r="P16" s="85"/>
      <c r="Q16" s="85"/>
      <c r="R16" s="85"/>
      <c r="S16" s="85"/>
      <c r="T16" s="85"/>
      <c r="U16" s="85"/>
      <c r="V16" s="85"/>
      <c r="W16" s="85"/>
      <c r="X16" s="85"/>
      <c r="Y16" s="85"/>
      <c r="Z16" s="85"/>
    </row>
    <row r="17" spans="1:20" x14ac:dyDescent="0.2">
      <c r="A17" s="115" t="s">
        <v>338</v>
      </c>
      <c r="B17" s="356" t="s">
        <v>339</v>
      </c>
      <c r="C17" s="356"/>
      <c r="D17" s="356"/>
      <c r="E17" s="356"/>
      <c r="F17" s="356"/>
      <c r="G17" s="356"/>
      <c r="H17" s="356"/>
      <c r="I17" s="73">
        <f>SUMIF(FP!I:I,Doklady!$B$1&amp;A17,FP!D:D)</f>
        <v>1428370</v>
      </c>
      <c r="T17" s="86"/>
    </row>
    <row r="18" spans="1:20" x14ac:dyDescent="0.2">
      <c r="A18" s="135" t="s">
        <v>340</v>
      </c>
      <c r="B18" s="356" t="s">
        <v>341</v>
      </c>
      <c r="C18" s="356"/>
      <c r="D18" s="356"/>
      <c r="E18" s="356"/>
      <c r="F18" s="356"/>
      <c r="G18" s="356"/>
      <c r="H18" s="356"/>
      <c r="I18" s="73">
        <f>SUMIF(FP!I:I,Doklady!$B$1&amp;A18,FP!D:D)</f>
        <v>0</v>
      </c>
    </row>
    <row r="19" spans="1:20" x14ac:dyDescent="0.2">
      <c r="A19" s="115" t="s">
        <v>342</v>
      </c>
      <c r="B19" s="356" t="s">
        <v>343</v>
      </c>
      <c r="C19" s="356"/>
      <c r="D19" s="356"/>
      <c r="E19" s="356"/>
      <c r="F19" s="356"/>
      <c r="G19" s="356"/>
      <c r="H19" s="356"/>
      <c r="I19" s="73">
        <f>SUMIF(FP!I:I,Doklady!$B$1&amp;A19,FP!D:D)</f>
        <v>0</v>
      </c>
    </row>
    <row r="20" spans="1:20" x14ac:dyDescent="0.2">
      <c r="A20" s="135" t="s">
        <v>344</v>
      </c>
      <c r="B20" s="345" t="s">
        <v>345</v>
      </c>
      <c r="C20" s="346"/>
      <c r="D20" s="346"/>
      <c r="E20" s="346"/>
      <c r="F20" s="346"/>
      <c r="G20" s="346"/>
      <c r="H20" s="347"/>
      <c r="I20" s="73">
        <f>SUMIF(FP!I:I,Doklady!$B$1&amp;A20,FP!D:D)</f>
        <v>0</v>
      </c>
      <c r="T20" s="86"/>
    </row>
    <row r="21" spans="1:20" x14ac:dyDescent="0.2">
      <c r="A21" s="115" t="s">
        <v>346</v>
      </c>
      <c r="B21" s="345" t="s">
        <v>347</v>
      </c>
      <c r="C21" s="346"/>
      <c r="D21" s="346"/>
      <c r="E21" s="346"/>
      <c r="F21" s="346"/>
      <c r="G21" s="346"/>
      <c r="H21" s="347"/>
      <c r="I21" s="73">
        <f>SUMIF(FP!I:I,Doklady!$B$1&amp;A21,FP!D:D)</f>
        <v>0</v>
      </c>
      <c r="T21" s="86"/>
    </row>
    <row r="22" spans="1:20" x14ac:dyDescent="0.2">
      <c r="A22" s="135" t="s">
        <v>348</v>
      </c>
      <c r="B22" s="364" t="s">
        <v>349</v>
      </c>
      <c r="C22" s="365"/>
      <c r="D22" s="365"/>
      <c r="E22" s="365"/>
      <c r="F22" s="365"/>
      <c r="G22" s="365"/>
      <c r="H22" s="366"/>
      <c r="I22" s="73">
        <f>SUMIF(FP!I:I,Doklady!$B$1&amp;A22,FP!D:D)</f>
        <v>0</v>
      </c>
      <c r="T22" s="86"/>
    </row>
    <row r="23" spans="1:20" x14ac:dyDescent="0.2">
      <c r="A23" s="115" t="s">
        <v>350</v>
      </c>
      <c r="B23" s="345" t="s">
        <v>351</v>
      </c>
      <c r="C23" s="346"/>
      <c r="D23" s="346"/>
      <c r="E23" s="346"/>
      <c r="F23" s="346"/>
      <c r="G23" s="346"/>
      <c r="H23" s="347"/>
      <c r="I23" s="73">
        <f>SUMIF(FP!I:I,Doklady!$B$1&amp;A23,FP!D:D)</f>
        <v>0</v>
      </c>
      <c r="T23" s="86"/>
    </row>
    <row r="24" spans="1:20" x14ac:dyDescent="0.2">
      <c r="A24" s="135" t="s">
        <v>352</v>
      </c>
      <c r="B24" s="345" t="s">
        <v>353</v>
      </c>
      <c r="C24" s="346"/>
      <c r="D24" s="346"/>
      <c r="E24" s="346"/>
      <c r="F24" s="346"/>
      <c r="G24" s="346"/>
      <c r="H24" s="347"/>
      <c r="I24" s="73">
        <f>SUMIF(FP!I:I,Doklady!$B$1&amp;A24,FP!D:D)</f>
        <v>0</v>
      </c>
      <c r="T24" s="86"/>
    </row>
    <row r="25" spans="1:20" x14ac:dyDescent="0.2">
      <c r="A25" s="115" t="s">
        <v>354</v>
      </c>
      <c r="B25" s="357" t="s">
        <v>355</v>
      </c>
      <c r="C25" s="358"/>
      <c r="D25" s="358"/>
      <c r="E25" s="358"/>
      <c r="F25" s="358"/>
      <c r="G25" s="358"/>
      <c r="H25" s="359"/>
      <c r="I25" s="73">
        <f>SUMIF(FP!I:I,Doklady!$B$1&amp;A25,FP!D:D)</f>
        <v>0</v>
      </c>
      <c r="T25" s="86"/>
    </row>
    <row r="26" spans="1:20" x14ac:dyDescent="0.2">
      <c r="A26" s="135" t="s">
        <v>356</v>
      </c>
      <c r="B26" s="345" t="s">
        <v>357</v>
      </c>
      <c r="C26" s="346"/>
      <c r="D26" s="346"/>
      <c r="E26" s="346"/>
      <c r="F26" s="346"/>
      <c r="G26" s="346"/>
      <c r="H26" s="347"/>
      <c r="I26" s="73">
        <f>SUMIF(FP!I:I,Doklady!$B$1&amp;A26,FP!D:D)</f>
        <v>0</v>
      </c>
      <c r="T26" s="86"/>
    </row>
    <row r="27" spans="1:20" x14ac:dyDescent="0.2">
      <c r="A27" s="115" t="s">
        <v>358</v>
      </c>
      <c r="B27" s="345" t="s">
        <v>359</v>
      </c>
      <c r="C27" s="346"/>
      <c r="D27" s="346"/>
      <c r="E27" s="346"/>
      <c r="F27" s="346"/>
      <c r="G27" s="346"/>
      <c r="H27" s="347"/>
      <c r="I27" s="73">
        <f>SUMIF(FP!I:I,Doklady!$B$1&amp;A27,FP!D:D)</f>
        <v>0</v>
      </c>
      <c r="T27" s="86"/>
    </row>
    <row r="28" spans="1:20" x14ac:dyDescent="0.2">
      <c r="A28" s="135" t="s">
        <v>360</v>
      </c>
      <c r="B28" s="345" t="s">
        <v>361</v>
      </c>
      <c r="C28" s="346"/>
      <c r="D28" s="346"/>
      <c r="E28" s="346"/>
      <c r="F28" s="346"/>
      <c r="G28" s="346"/>
      <c r="H28" s="347"/>
      <c r="I28" s="73">
        <f>SUMIF(FP!I:I,Doklady!$B$1&amp;A28,FP!D:D)</f>
        <v>0</v>
      </c>
      <c r="T28" s="86"/>
    </row>
    <row r="29" spans="1:20" x14ac:dyDescent="0.2">
      <c r="A29" s="115" t="s">
        <v>362</v>
      </c>
      <c r="B29" s="345" t="s">
        <v>363</v>
      </c>
      <c r="C29" s="346"/>
      <c r="D29" s="346"/>
      <c r="E29" s="346"/>
      <c r="F29" s="346"/>
      <c r="G29" s="346"/>
      <c r="H29" s="347"/>
      <c r="I29" s="73">
        <f>SUMIF(FP!I:I,Doklady!$B$1&amp;A29,FP!D:D)</f>
        <v>0</v>
      </c>
      <c r="T29" s="86"/>
    </row>
    <row r="30" spans="1:20" hidden="1" x14ac:dyDescent="0.2">
      <c r="A30" s="135" t="s">
        <v>364</v>
      </c>
      <c r="B30" s="345"/>
      <c r="C30" s="346"/>
      <c r="D30" s="346"/>
      <c r="E30" s="346"/>
      <c r="F30" s="346"/>
      <c r="G30" s="346"/>
      <c r="H30" s="347"/>
      <c r="I30" s="73">
        <f>SUMIF(FP!I:I,Doklady!$B$1&amp;A30,FP!D:D)</f>
        <v>0</v>
      </c>
      <c r="T30" s="86"/>
    </row>
    <row r="31" spans="1:20" hidden="1" x14ac:dyDescent="0.2">
      <c r="A31" s="115" t="s">
        <v>365</v>
      </c>
      <c r="B31" s="345"/>
      <c r="C31" s="346"/>
      <c r="D31" s="346"/>
      <c r="E31" s="346"/>
      <c r="F31" s="346"/>
      <c r="G31" s="346"/>
      <c r="H31" s="347"/>
      <c r="I31" s="73">
        <f>SUMIF(FP!I:I,Doklady!$B$1&amp;A31,FP!D:D)</f>
        <v>0</v>
      </c>
      <c r="T31" s="86"/>
    </row>
    <row r="32" spans="1:20" hidden="1" x14ac:dyDescent="0.2">
      <c r="A32" s="135" t="s">
        <v>366</v>
      </c>
      <c r="B32" s="367"/>
      <c r="C32" s="368"/>
      <c r="D32" s="368"/>
      <c r="E32" s="368"/>
      <c r="F32" s="368"/>
      <c r="G32" s="368"/>
      <c r="H32" s="369"/>
      <c r="I32" s="73">
        <f>SUMIF(FP!I:I,Doklady!$B$1&amp;A32,FP!D:D)</f>
        <v>0</v>
      </c>
      <c r="T32" s="86"/>
    </row>
    <row r="33" spans="1:21" hidden="1" x14ac:dyDescent="0.2">
      <c r="A33" s="115" t="s">
        <v>367</v>
      </c>
      <c r="B33" s="367"/>
      <c r="C33" s="368"/>
      <c r="D33" s="368"/>
      <c r="E33" s="368"/>
      <c r="F33" s="368"/>
      <c r="G33" s="368"/>
      <c r="H33" s="369"/>
      <c r="I33" s="73">
        <f>SUMIF(FP!I:I,Doklady!$B$1&amp;A33,FP!D:D)</f>
        <v>0</v>
      </c>
      <c r="T33" s="86"/>
    </row>
    <row r="34" spans="1:21" hidden="1" x14ac:dyDescent="0.2">
      <c r="A34" s="135" t="s">
        <v>368</v>
      </c>
      <c r="B34" s="370"/>
      <c r="C34" s="370"/>
      <c r="D34" s="370"/>
      <c r="E34" s="370"/>
      <c r="F34" s="370"/>
      <c r="G34" s="370"/>
      <c r="H34" s="370"/>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20.399999999999999" x14ac:dyDescent="0.2">
      <c r="A38" s="67" t="s">
        <v>335</v>
      </c>
      <c r="B38" s="67" t="str">
        <f>"Šport "&amp;K40</f>
        <v>Šport plavecké športy</v>
      </c>
      <c r="C38" s="68" t="s">
        <v>370</v>
      </c>
      <c r="D38" s="68" t="s">
        <v>371</v>
      </c>
      <c r="E38" s="68" t="s">
        <v>372</v>
      </c>
      <c r="F38" s="68" t="s">
        <v>373</v>
      </c>
      <c r="G38" s="68" t="s">
        <v>374</v>
      </c>
      <c r="H38" s="68" t="s">
        <v>375</v>
      </c>
      <c r="I38" s="67" t="s">
        <v>327</v>
      </c>
      <c r="L38" s="84">
        <f>COUNTIF(FP!N:N,Doklady!B1&amp;"aB")</f>
        <v>1</v>
      </c>
    </row>
    <row r="39" spans="1:21" x14ac:dyDescent="0.2">
      <c r="A39" s="115" t="s">
        <v>338</v>
      </c>
      <c r="B39" s="116" t="s">
        <v>376</v>
      </c>
      <c r="C39" s="78">
        <f>I39*0</f>
        <v>0</v>
      </c>
      <c r="D39" s="78">
        <f>I39*0</f>
        <v>0</v>
      </c>
      <c r="E39" s="78">
        <f>I39*0</f>
        <v>0</v>
      </c>
      <c r="F39" s="78">
        <f>+I39*0.2</f>
        <v>285674</v>
      </c>
      <c r="G39" s="78">
        <f>+MAX(I39-C39-D39-E39-F39-H39,0)</f>
        <v>1129696</v>
      </c>
      <c r="H39" s="78">
        <f>+IFERROR(VLOOKUP(K40&amp;" - kapitálové transfery",B$53:C$90,2,0),0)</f>
        <v>13000</v>
      </c>
      <c r="I39" s="73">
        <f>SUMIF(FP!K:K,K40,FP!D:D)</f>
        <v>1428370</v>
      </c>
      <c r="L39" s="84">
        <f>COUNTIF(FP!N:N,Doklady!B1&amp;"aK")</f>
        <v>1</v>
      </c>
      <c r="T39" s="86"/>
    </row>
    <row r="40" spans="1:21" x14ac:dyDescent="0.2">
      <c r="A40" s="115" t="s">
        <v>338</v>
      </c>
      <c r="B40" s="116" t="s">
        <v>377</v>
      </c>
      <c r="C40" s="78">
        <f>DSUM(Doklady!A103:J10183,"GGG",Spolu!L40:M42)</f>
        <v>146596.62</v>
      </c>
      <c r="D40" s="78">
        <f>DSUM(Doklady!A103:J10183,"GGG",Spolu!N40:O42)</f>
        <v>237780.27000000005</v>
      </c>
      <c r="E40" s="78">
        <f>DSUM(Doklady!A103:J10183,"GGG",Spolu!P40:Q42)</f>
        <v>530698.31000000017</v>
      </c>
      <c r="F40" s="78">
        <f>DSUM(Doklady!A103:J10183,"GGG",Spolu!R40:S42)</f>
        <v>190977.41000000009</v>
      </c>
      <c r="G40" s="78">
        <f>DSUM(Doklady!A103:J10183,"GGG",Spolu!T40:U42)-H40</f>
        <v>309317.39</v>
      </c>
      <c r="H40" s="78">
        <f>+IFERROR(VLOOKUP(K40&amp;" - kapitálové transfery",B$53:D$90,3,0),0)</f>
        <v>13000</v>
      </c>
      <c r="I40" s="73">
        <f>+C40+D40+E40+F40+G40+H40</f>
        <v>1428370.0000000005</v>
      </c>
      <c r="J40" s="218" t="str">
        <f>+K45</f>
        <v>.</v>
      </c>
      <c r="K40" s="218" t="str">
        <f>IF(L38&gt;0,INDEX(FP!K:K,Doklady!B2),".")</f>
        <v>plavecké športy</v>
      </c>
      <c r="L40" s="120" t="s">
        <v>334</v>
      </c>
      <c r="M40" s="120" t="s">
        <v>378</v>
      </c>
      <c r="N40" s="120" t="s">
        <v>334</v>
      </c>
      <c r="O40" s="120" t="s">
        <v>378</v>
      </c>
      <c r="P40" s="120" t="s">
        <v>334</v>
      </c>
      <c r="Q40" s="120" t="s">
        <v>378</v>
      </c>
      <c r="R40" s="120" t="s">
        <v>334</v>
      </c>
      <c r="S40" s="120" t="s">
        <v>378</v>
      </c>
      <c r="T40" s="120" t="s">
        <v>334</v>
      </c>
      <c r="U40" s="120" t="s">
        <v>378</v>
      </c>
    </row>
    <row r="41" spans="1:21" ht="10.5" customHeight="1" x14ac:dyDescent="0.2">
      <c r="A41" s="115" t="s">
        <v>338</v>
      </c>
      <c r="B41" s="123" t="s">
        <v>379</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plavecké športy - bežné transfery</v>
      </c>
      <c r="M41" s="120">
        <v>1</v>
      </c>
      <c r="N41" s="161" t="str">
        <f>+L41</f>
        <v>a - plavecké športy - bežné transfery</v>
      </c>
      <c r="O41" s="120">
        <v>2</v>
      </c>
      <c r="P41" s="161" t="str">
        <f>+L41</f>
        <v>a - plavecké športy - bežné transfery</v>
      </c>
      <c r="Q41" s="120">
        <v>3</v>
      </c>
      <c r="R41" s="161" t="str">
        <f>+L41</f>
        <v>a - plavecké športy - bežné transfery</v>
      </c>
      <c r="S41" s="120">
        <v>4</v>
      </c>
      <c r="T41" s="161" t="str">
        <f>+L41</f>
        <v>a - plavecké športy - bežné transfery</v>
      </c>
      <c r="U41" s="120">
        <v>5</v>
      </c>
    </row>
    <row r="42" spans="1:21" ht="10.5" customHeight="1" x14ac:dyDescent="0.2">
      <c r="A42" s="115" t="s">
        <v>338</v>
      </c>
      <c r="B42" s="116" t="s">
        <v>380</v>
      </c>
      <c r="C42" s="73">
        <f>+C40</f>
        <v>146596.62</v>
      </c>
      <c r="D42" s="216">
        <f>+D40</f>
        <v>237780.27000000005</v>
      </c>
      <c r="E42" s="216">
        <f>+E40</f>
        <v>530698.31000000017</v>
      </c>
      <c r="F42" s="216">
        <f>+MIN(F39:F40)</f>
        <v>190977.41000000009</v>
      </c>
      <c r="G42" s="216">
        <f>+MIN(G39+MAX(F39-F40,0)-MAX(E40-E39,0)-MAX(D40-D39,0)-MAX(C40-C39,0),G40)</f>
        <v>309317.38999999966</v>
      </c>
      <c r="H42" s="216">
        <f>+MIN(H39:H40)</f>
        <v>13000</v>
      </c>
      <c r="I42" s="73">
        <f>+C42+D42+E42+MIN(F39:F40)+G42+H42</f>
        <v>1428370</v>
      </c>
      <c r="J42" s="219">
        <f>+K47</f>
        <v>0</v>
      </c>
      <c r="K42" s="219">
        <f>+I42-H42</f>
        <v>1415370</v>
      </c>
      <c r="L42" s="161" t="str">
        <f>+SUBSTITUTE(L41,"bežné","kapitálové")</f>
        <v>a - plavecké športy - kapitálové transfery</v>
      </c>
      <c r="M42" s="120">
        <v>1</v>
      </c>
      <c r="N42" s="161" t="str">
        <f>+L42</f>
        <v>a - plavecké športy - kapitálové transfery</v>
      </c>
      <c r="O42" s="120">
        <v>2</v>
      </c>
      <c r="P42" s="161" t="str">
        <f>+L42</f>
        <v>a - plavecké športy - kapitálové transfery</v>
      </c>
      <c r="Q42" s="120">
        <v>3</v>
      </c>
      <c r="R42" s="161" t="str">
        <f>+L42</f>
        <v>a - plavecké športy - kapitálové transfery</v>
      </c>
      <c r="S42" s="120">
        <v>4</v>
      </c>
      <c r="T42" s="161" t="str">
        <f>+L42</f>
        <v>a - plavecké športy - kapitálové transfery</v>
      </c>
      <c r="U42" s="120">
        <v>5</v>
      </c>
    </row>
    <row r="43" spans="1:21" ht="20.399999999999999" x14ac:dyDescent="0.2">
      <c r="A43" s="67" t="s">
        <v>335</v>
      </c>
      <c r="B43" s="67" t="str">
        <f>IF(L38&gt;2,"Šport "&amp;INDEX(FP!K:K,Doklady!B2+2),"Šport "&amp;K45)</f>
        <v>Šport .</v>
      </c>
      <c r="C43" s="68" t="s">
        <v>370</v>
      </c>
      <c r="D43" s="68" t="s">
        <v>371</v>
      </c>
      <c r="E43" s="68" t="s">
        <v>372</v>
      </c>
      <c r="F43" s="68" t="s">
        <v>373</v>
      </c>
      <c r="G43" s="68" t="s">
        <v>374</v>
      </c>
      <c r="H43" s="68" t="s">
        <v>375</v>
      </c>
      <c r="I43" s="67" t="s">
        <v>327</v>
      </c>
      <c r="K43" s="218"/>
      <c r="L43" s="84">
        <f>L38-1</f>
        <v>0</v>
      </c>
    </row>
    <row r="44" spans="1:21" x14ac:dyDescent="0.2">
      <c r="A44" s="115" t="s">
        <v>338</v>
      </c>
      <c r="B44" s="116" t="s">
        <v>376</v>
      </c>
      <c r="C44" s="78">
        <f>I44*0</f>
        <v>0</v>
      </c>
      <c r="D44" s="78">
        <f>I44*0</f>
        <v>0</v>
      </c>
      <c r="E44" s="78">
        <f>I44*0</f>
        <v>0</v>
      </c>
      <c r="F44" s="78">
        <f>+I44*0.2</f>
        <v>0</v>
      </c>
      <c r="G44" s="78">
        <f>+MAX(I44-C44-D44-E44-F44-H44,0)</f>
        <v>0</v>
      </c>
      <c r="H44" s="78">
        <f>+IFERROR(VLOOKUP(K45&amp;" - kapitálové transfery",B$53:C$90,2,0),0)</f>
        <v>0</v>
      </c>
      <c r="I44" s="73">
        <f>SUMIF(FP!K:K,K45,FP!D:D)</f>
        <v>0</v>
      </c>
      <c r="K44" s="218"/>
    </row>
    <row r="45" spans="1:21" x14ac:dyDescent="0.2">
      <c r="A45" s="115" t="s">
        <v>338</v>
      </c>
      <c r="B45" s="116" t="s">
        <v>377</v>
      </c>
      <c r="C45" s="78">
        <f>DSUM(Doklady!A103:J10183,"GGG",Spolu!L45:M47)</f>
        <v>0</v>
      </c>
      <c r="D45" s="78">
        <f>DSUM(Doklady!A103:J10183,"GGG",Spolu!N45:O47)</f>
        <v>0</v>
      </c>
      <c r="E45" s="78">
        <f>DSUM(Doklady!A103:J10183,"GGG",Spolu!P45:Q47)</f>
        <v>0</v>
      </c>
      <c r="F45" s="78">
        <f>DSUM(Doklady!A103:J10183,"GGG",Spolu!R45:S47)</f>
        <v>0</v>
      </c>
      <c r="G45" s="78">
        <f>DSUM(Doklady!A103:J10183,"GGG",Spolu!T45:U47)-H45</f>
        <v>0</v>
      </c>
      <c r="H45" s="78">
        <f>+IFERROR(VLOOKUP(K45&amp;" - kapitálové transfery",B$53:D$90,3,0),0)</f>
        <v>0</v>
      </c>
      <c r="I45" s="73">
        <f>+C45+D45+E45+F45+G45+H45</f>
        <v>0</v>
      </c>
      <c r="K45" s="218" t="str">
        <f>IF(L38&gt;1,INDEX(FP!K:K,Doklady!B2+1),".")</f>
        <v>.</v>
      </c>
      <c r="L45" s="120" t="s">
        <v>334</v>
      </c>
      <c r="M45" s="120" t="s">
        <v>378</v>
      </c>
      <c r="N45" s="120" t="s">
        <v>334</v>
      </c>
      <c r="O45" s="120" t="s">
        <v>378</v>
      </c>
      <c r="P45" s="120" t="s">
        <v>334</v>
      </c>
      <c r="Q45" s="120" t="s">
        <v>378</v>
      </c>
      <c r="R45" s="120" t="s">
        <v>334</v>
      </c>
      <c r="S45" s="120" t="s">
        <v>378</v>
      </c>
      <c r="T45" s="120" t="s">
        <v>334</v>
      </c>
      <c r="U45" s="120" t="s">
        <v>378</v>
      </c>
    </row>
    <row r="46" spans="1:21" x14ac:dyDescent="0.2">
      <c r="A46" s="115" t="s">
        <v>338</v>
      </c>
      <c r="B46" s="123" t="s">
        <v>379</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338</v>
      </c>
      <c r="B47" s="116" t="s">
        <v>380</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43"/>
      <c r="B50" s="344"/>
      <c r="C50" s="344"/>
      <c r="D50" s="344"/>
      <c r="E50" s="344"/>
      <c r="F50" s="344"/>
      <c r="G50" s="344"/>
      <c r="H50" s="344"/>
      <c r="I50" s="344"/>
      <c r="T50" s="86"/>
    </row>
    <row r="51" spans="1:20" x14ac:dyDescent="0.2">
      <c r="A51" s="112"/>
      <c r="B51" s="113"/>
      <c r="C51" s="111"/>
      <c r="D51" s="114"/>
      <c r="E51" s="114"/>
      <c r="F51" s="114"/>
      <c r="G51" s="222"/>
      <c r="H51" s="114"/>
      <c r="I51" s="114"/>
      <c r="T51" s="86"/>
    </row>
    <row r="52" spans="1:20" ht="20.399999999999999" x14ac:dyDescent="0.2">
      <c r="A52" s="72" t="s">
        <v>335</v>
      </c>
      <c r="B52" s="67" t="s">
        <v>381</v>
      </c>
      <c r="C52" s="68" t="s">
        <v>382</v>
      </c>
      <c r="D52" s="68" t="s">
        <v>383</v>
      </c>
      <c r="E52" s="68" t="s">
        <v>384</v>
      </c>
      <c r="F52" s="68" t="s">
        <v>385</v>
      </c>
      <c r="G52" s="221" t="s">
        <v>386</v>
      </c>
      <c r="H52" s="68"/>
      <c r="I52" s="68" t="s">
        <v>387</v>
      </c>
      <c r="K52" s="84" t="s">
        <v>315</v>
      </c>
      <c r="L52" s="84" t="s">
        <v>388</v>
      </c>
      <c r="M52" s="84" t="s">
        <v>389</v>
      </c>
    </row>
    <row r="53" spans="1:20" ht="12" customHeight="1" x14ac:dyDescent="0.2">
      <c r="A53" s="75" t="str">
        <f>Doklady!D1</f>
        <v>a</v>
      </c>
      <c r="B53" s="119" t="str">
        <f>Doklady!H1</f>
        <v>plavecké športy - bežné transfery</v>
      </c>
      <c r="C53" s="73">
        <f>IF(A53&lt;&gt;"",INDEX(FP!D:D,Doklady!B$2+(ROW()-53)),"")</f>
        <v>1415370</v>
      </c>
      <c r="D53" s="73">
        <f>IF(A53&lt;&gt;"",Doklady!I1-Doklady!J1,"")</f>
        <v>1415369.9999999986</v>
      </c>
      <c r="E53" s="73">
        <f>IF(A53&lt;&gt;"",MIN(D53,C53)*Doklady!C1/(1-Doklady!C1),"")</f>
        <v>0</v>
      </c>
      <c r="F53" s="71">
        <f>IF(A53&lt;&gt;"",Doklady!J1,"")</f>
        <v>0</v>
      </c>
      <c r="G53" s="73">
        <f>+IFERROR(HLOOKUP(IF(RIGHT(B53,15)="bežné transfery",LEFT(B53,LEN(B53)-18),0),$J$40:$K$42,3,0),MIN(C53,D53))</f>
        <v>1415370</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K</v>
      </c>
      <c r="M53" s="84" t="str">
        <f>K53&amp;L53</f>
        <v>026 02K</v>
      </c>
      <c r="T53" s="86"/>
    </row>
    <row r="54" spans="1:20" ht="12" customHeight="1" x14ac:dyDescent="0.2">
      <c r="A54" s="75" t="str">
        <f>Doklady!D2</f>
        <v>a</v>
      </c>
      <c r="B54" s="119" t="str">
        <f>Doklady!H2</f>
        <v>plavecké športy - kapitálové transfery</v>
      </c>
      <c r="C54" s="73">
        <f>IF(A54&lt;&gt;"",INDEX(FP!D:D,Doklady!B$2+(ROW()-53)),"")</f>
        <v>13000</v>
      </c>
      <c r="D54" s="73">
        <f>IF(A54&lt;&gt;"",Doklady!I2-Doklady!J2,"")</f>
        <v>13000</v>
      </c>
      <c r="E54" s="73">
        <f>IF(A54&lt;&gt;"",MIN(D54,C54)*Doklady!C2/(1-Doklady!C2),"")</f>
        <v>0</v>
      </c>
      <c r="F54" s="71">
        <f>IF(A54&lt;&gt;"",Doklady!J2,"")</f>
        <v>0</v>
      </c>
      <c r="G54" s="73">
        <f t="shared" ref="G54:G117" si="0">+IFERROR(HLOOKUP(IF(RIGHT(B54,15)="bežné transfery",LEFT(B54,LEN(B54)-18),0),$J$40:$K$42,3,0),MIN(C54,D54))</f>
        <v>13000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026 02</v>
      </c>
      <c r="L54" s="84" t="str">
        <f>IF(A54&lt;&gt;"",INDEX(FP!H:H,Doklady!B$2+(ROW()-52)),"")</f>
        <v>B</v>
      </c>
      <c r="M54" s="84" t="str">
        <f t="shared" ref="M54:M117" si="3">K54&amp;L54</f>
        <v>026 02B</v>
      </c>
    </row>
    <row r="55" spans="1:20" ht="12" hidden="1" customHeight="1"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hidden="1"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t="12" hidden="1" customHeight="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t="12" hidden="1" customHeight="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t="12" hidden="1" customHeight="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t="12" hidden="1" customHeight="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t="12" hidden="1" customHeight="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t="12" hidden="1" customHeight="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t="12" hidden="1" customHeight="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390</v>
      </c>
      <c r="K64" s="84" t="str">
        <f>Doklady!F12</f>
        <v/>
      </c>
      <c r="L64" s="84" t="str">
        <f>IF(A64&lt;&gt;"",INDEX(FP!H:H,Doklady!B$2+(ROW()-52)),"")</f>
        <v/>
      </c>
      <c r="M64" s="84" t="str">
        <f t="shared" si="3"/>
        <v/>
      </c>
    </row>
    <row r="65" spans="1:13" ht="12" hidden="1" customHeight="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t="12" hidden="1" customHeight="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t="12" hidden="1" customHeight="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t="12" hidden="1" customHeight="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t="12" hidden="1" customHeight="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t="12" hidden="1" customHeight="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t="12" hidden="1" customHeight="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t="12" hidden="1" customHeight="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t="12" hidden="1" customHeight="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t="12" hidden="1" customHeight="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t="12" hidden="1" customHeight="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t="12" hidden="1" customHeight="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t="12" hidden="1" customHeight="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t="12" hidden="1" customHeight="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t="12" hidden="1" customHeight="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t="12" hidden="1" customHeight="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t="12" hidden="1" customHeight="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t="12" hidden="1" customHeight="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t="12" hidden="1" customHeight="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t="12" hidden="1" customHeight="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t="12" hidden="1" customHeight="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t="12" hidden="1" customHeight="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t="12" hidden="1" customHeight="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t="12" hidden="1" customHeight="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t="12" hidden="1" customHeight="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t="12" hidden="1" customHeight="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t="12" hidden="1" customHeight="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t="12" hidden="1" customHeight="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t="12" hidden="1" customHeight="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t="12" hidden="1" customHeight="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t="12" hidden="1" customHeight="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t="12" hidden="1" customHeight="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t="12" hidden="1" customHeight="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t="12" hidden="1" customHeight="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t="12" hidden="1" customHeight="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t="12" hidden="1" customHeight="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t="12" hidden="1" customHeight="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t="12" hidden="1" customHeight="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t="12" hidden="1" customHeight="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t="12" hidden="1" customHeight="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t="12" hidden="1" customHeight="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t="12" hidden="1" customHeight="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t="12" hidden="1" customHeight="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t="12" hidden="1" customHeight="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t="12" hidden="1" customHeight="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t="12" hidden="1" customHeight="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t="12" hidden="1" customHeight="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t="12" hidden="1" customHeight="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t="12" hidden="1" customHeight="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t="12" hidden="1" customHeight="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t="12" hidden="1" customHeight="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t="12" hidden="1" customHeight="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t="12" hidden="1" customHeight="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t="12" hidden="1" customHeight="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t="12" hidden="1" customHeight="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t="12" hidden="1" customHeight="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t="12" hidden="1" customHeight="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t="12" hidden="1" customHeight="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t="12" hidden="1" customHeight="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t="12" hidden="1" customHeight="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12"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t="12" hidden="1" customHeight="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t="12" hidden="1" customHeight="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2" customHeight="1" x14ac:dyDescent="0.2">
      <c r="A130" s="226" t="str">
        <f>Doklady!D66</f>
        <v/>
      </c>
      <c r="B130" s="227" t="s">
        <v>327</v>
      </c>
      <c r="C130" s="228">
        <f>SUM(C53:C129)</f>
        <v>1428370</v>
      </c>
      <c r="D130" s="228">
        <f t="shared" ref="D130:I130" si="9">SUM(D53:D129)</f>
        <v>1428369.9999999986</v>
      </c>
      <c r="E130" s="228">
        <f t="shared" si="9"/>
        <v>0</v>
      </c>
      <c r="F130" s="228">
        <f t="shared" si="9"/>
        <v>0</v>
      </c>
      <c r="G130" s="228">
        <f t="shared" si="9"/>
        <v>1428370</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391</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392</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393</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394</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395</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396</v>
      </c>
      <c r="B139" s="9"/>
      <c r="C139" s="74"/>
      <c r="D139" s="74"/>
      <c r="E139" s="74"/>
      <c r="F139" s="74"/>
      <c r="G139" s="74"/>
      <c r="H139" s="74"/>
      <c r="I139" s="74"/>
      <c r="J139" s="85"/>
    </row>
    <row r="140" spans="1:26" ht="13.2" x14ac:dyDescent="0.25">
      <c r="A140" s="9"/>
      <c r="B140" s="281"/>
      <c r="C140" s="229"/>
      <c r="D140" s="360"/>
      <c r="E140" s="360"/>
      <c r="F140" s="360"/>
      <c r="G140" s="360"/>
      <c r="H140" s="360"/>
      <c r="I140" s="360"/>
      <c r="J140" s="85"/>
    </row>
    <row r="141" spans="1:26" ht="68.25" customHeight="1" x14ac:dyDescent="0.25">
      <c r="A141" s="9"/>
      <c r="B141" s="283" t="s">
        <v>397</v>
      </c>
      <c r="C141" s="214"/>
      <c r="D141" s="340" t="s">
        <v>398</v>
      </c>
      <c r="E141" s="340"/>
      <c r="F141" s="340"/>
      <c r="G141" s="340"/>
      <c r="H141" s="340"/>
      <c r="I141" s="340"/>
      <c r="J141" s="85"/>
    </row>
    <row r="142" spans="1:26" ht="13.2" x14ac:dyDescent="0.25">
      <c r="A142" s="9"/>
      <c r="B142" s="282"/>
      <c r="C142" s="214"/>
      <c r="D142" s="263"/>
      <c r="E142" s="263"/>
      <c r="F142" s="263"/>
      <c r="G142" s="263"/>
      <c r="H142" s="263"/>
      <c r="I142" s="263"/>
      <c r="J142" s="85"/>
    </row>
    <row r="143" spans="1:26" ht="13.2" x14ac:dyDescent="0.25">
      <c r="A143" s="9"/>
      <c r="B143" s="282"/>
      <c r="C143" s="214"/>
      <c r="D143" s="263"/>
      <c r="E143" s="263"/>
      <c r="F143" s="263"/>
      <c r="G143" s="263"/>
      <c r="H143" s="263"/>
      <c r="I143" s="263"/>
      <c r="J143" s="85"/>
    </row>
    <row r="144" spans="1:26" ht="13.2" x14ac:dyDescent="0.25">
      <c r="A144" s="9"/>
      <c r="B144" s="283"/>
      <c r="C144" s="214"/>
      <c r="D144" s="263"/>
      <c r="E144" s="263"/>
      <c r="F144" s="263"/>
      <c r="G144" s="263"/>
      <c r="H144" s="263"/>
      <c r="I144" s="263"/>
      <c r="J144" s="85"/>
    </row>
    <row r="145" spans="2:2" ht="13.2" x14ac:dyDescent="0.25">
      <c r="B145" s="266"/>
    </row>
  </sheetData>
  <sheetProtection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42" priority="43" stopIfTrue="1" operator="lessThanOrEqual">
      <formula>0</formula>
    </cfRule>
    <cfRule type="cellIs" dxfId="41" priority="44" stopIfTrue="1" operator="greaterThan">
      <formula>0</formula>
    </cfRule>
  </conditionalFormatting>
  <conditionalFormatting sqref="D53:D129">
    <cfRule type="expression" dxfId="40" priority="31" stopIfTrue="1">
      <formula>$C53=$D53</formula>
    </cfRule>
    <cfRule type="expression" dxfId="39" priority="33" stopIfTrue="1">
      <formula>$C53&lt;&gt;$D53</formula>
    </cfRule>
  </conditionalFormatting>
  <conditionalFormatting sqref="E9:F9">
    <cfRule type="expression" dxfId="38" priority="38" stopIfTrue="1">
      <formula>SUM($E$10:$F$14)&gt;0</formula>
    </cfRule>
  </conditionalFormatting>
  <conditionalFormatting sqref="G53:G129">
    <cfRule type="expression" dxfId="37" priority="13" stopIfTrue="1">
      <formula>$C53=$G53</formula>
    </cfRule>
    <cfRule type="expression" dxfId="36" priority="14" stopIfTrue="1">
      <formula>$C53&lt;&gt;$G53</formula>
    </cfRule>
  </conditionalFormatting>
  <conditionalFormatting sqref="I42">
    <cfRule type="cellIs" dxfId="35" priority="1" stopIfTrue="1" operator="greaterThan">
      <formula>0</formula>
    </cfRule>
  </conditionalFormatting>
  <conditionalFormatting sqref="I47">
    <cfRule type="cellIs" dxfId="34" priority="15" stopIfTrue="1" operator="greaterThan">
      <formula>0</formula>
    </cfRule>
  </conditionalFormatting>
  <conditionalFormatting sqref="I53:I129">
    <cfRule type="cellIs" dxfId="33" priority="40" stopIfTrue="1" operator="equal">
      <formula>0</formula>
    </cfRule>
    <cfRule type="cellIs" dxfId="32"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183"/>
  <sheetViews>
    <sheetView tabSelected="1" topLeftCell="A2138" zoomScaleNormal="100" workbookViewId="0">
      <selection activeCell="H1537" sqref="H1537"/>
    </sheetView>
  </sheetViews>
  <sheetFormatPr defaultColWidth="11.44140625" defaultRowHeight="10.199999999999999" x14ac:dyDescent="0.2"/>
  <cols>
    <col min="1" max="1" width="34.109375" style="6" customWidth="1"/>
    <col min="2" max="2" width="10.88671875" style="6" bestFit="1" customWidth="1"/>
    <col min="3" max="3" width="12" style="6"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5.5546875" style="91" customWidth="1"/>
    <col min="12" max="25" width="5.5546875" style="90" customWidth="1"/>
    <col min="26" max="16384" width="11.44140625" style="8"/>
  </cols>
  <sheetData>
    <row r="1" spans="1:25" s="6" customFormat="1" ht="10.8" hidden="1" thickBot="1" x14ac:dyDescent="0.25">
      <c r="A1" s="231" t="str">
        <f>IF(ROW()&lt;=B$3,INDEX(FP!F:F,B$2+ROW()-1)&amp;" - "&amp;INDEX(FP!C:C,B$2+ROW()-1),"")</f>
        <v>a - plavecké športy - bežné transfery</v>
      </c>
      <c r="B1" s="232" t="str">
        <f>INDEX(Adr!A:A,B102+1)</f>
        <v>36068764</v>
      </c>
      <c r="C1" s="233">
        <f>IF(ROW()&lt;=B$3,INDEX(FP!E:E,B$2+ROW()-1),"")</f>
        <v>0</v>
      </c>
      <c r="D1" s="234" t="str">
        <f>IF(ROW()&lt;=B$3,INDEX(FP!F:F,B$2+ROW()-1),"")</f>
        <v>a</v>
      </c>
      <c r="E1" s="234"/>
      <c r="F1" s="234" t="str">
        <f>IF(ROW()&lt;=B$3,INDEX(FP!G:G,B$2+ROW()-1),"")</f>
        <v>026 02</v>
      </c>
      <c r="G1" s="234"/>
      <c r="H1" s="235" t="str">
        <f>IF(ROW()&lt;=B$3,INDEX(FP!C:C,B$2+ROW()-1),"")</f>
        <v>plavecké športy - bežné transfery</v>
      </c>
      <c r="I1" s="236">
        <f t="shared" ref="I1:I32" si="0">IF(ROW()&lt;=B$3,SUMIF(A$107:A$10225,A1,I$107:I$10225),"")</f>
        <v>1415369.9999999986</v>
      </c>
      <c r="J1" s="236">
        <f t="shared" ref="J1:J32" si="1">IF(ROW()&lt;=B$3,SUMIFS(I$103:I$50225,A$103:A$50225,K1,J$103:J$50225,L1),"")</f>
        <v>0</v>
      </c>
      <c r="K1" s="110" t="str">
        <f>$A1</f>
        <v>a - plavecké športy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a - plavecké športy - kapitálové transfery</v>
      </c>
      <c r="B2" s="237">
        <f>MATCH(B1,FP!A:A,0)</f>
        <v>29</v>
      </c>
      <c r="C2" s="233">
        <f>IF(ROW()&lt;=B$3,INDEX(FP!E:E,B$2+ROW()-1),"")</f>
        <v>0</v>
      </c>
      <c r="D2" s="234" t="str">
        <f>IF(ROW()&lt;=B$3,INDEX(FP!F:F,B$2+ROW()-1),"")</f>
        <v>a</v>
      </c>
      <c r="E2" s="234"/>
      <c r="F2" s="234" t="str">
        <f>IF(ROW()&lt;=B$3,INDEX(FP!G:G,B$2+ROW()-1),"")</f>
        <v>026 02</v>
      </c>
      <c r="G2" s="234"/>
      <c r="H2" s="235" t="str">
        <f>IF(ROW()&lt;=B$3,INDEX(FP!C:C,B$2+ROW()-1),"")</f>
        <v>plavecké športy - kapitálové transfery</v>
      </c>
      <c r="I2" s="236">
        <f t="shared" si="0"/>
        <v>13000</v>
      </c>
      <c r="J2" s="236">
        <f t="shared" si="1"/>
        <v>0</v>
      </c>
      <c r="K2" s="110" t="str">
        <f>$A2</f>
        <v>a - plavecké športy - kapitálové transfery</v>
      </c>
      <c r="L2" s="101">
        <v>99</v>
      </c>
      <c r="M2" s="97" t="s">
        <v>334</v>
      </c>
      <c r="N2" s="98" t="s">
        <v>378</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2</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a - plavecké športy - kapitálové transfery</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334</v>
      </c>
      <c r="N4" s="103" t="s">
        <v>378</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334</v>
      </c>
      <c r="N6" s="98" t="s">
        <v>378</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si="0"/>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0"/>
        <v/>
      </c>
      <c r="J8" s="236" t="str">
        <f t="shared" si="1"/>
        <v/>
      </c>
      <c r="K8" s="110" t="str">
        <f t="shared" si="2"/>
        <v/>
      </c>
      <c r="L8" s="101">
        <v>99</v>
      </c>
      <c r="M8" s="102" t="s">
        <v>334</v>
      </c>
      <c r="N8" s="103" t="s">
        <v>378</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0"/>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0"/>
        <v/>
      </c>
      <c r="J10" s="236" t="str">
        <f t="shared" si="1"/>
        <v/>
      </c>
      <c r="K10" s="110" t="str">
        <f t="shared" si="2"/>
        <v/>
      </c>
      <c r="L10" s="101">
        <v>99</v>
      </c>
      <c r="M10" s="97" t="s">
        <v>334</v>
      </c>
      <c r="N10" s="98" t="s">
        <v>378</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0"/>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0"/>
        <v/>
      </c>
      <c r="J12" s="236" t="str">
        <f t="shared" si="1"/>
        <v/>
      </c>
      <c r="K12" s="110" t="str">
        <f t="shared" si="2"/>
        <v/>
      </c>
      <c r="L12" s="101">
        <v>99</v>
      </c>
      <c r="M12" s="102" t="s">
        <v>334</v>
      </c>
      <c r="N12" s="103" t="s">
        <v>378</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0"/>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0"/>
        <v/>
      </c>
      <c r="J14" s="236" t="str">
        <f t="shared" si="1"/>
        <v/>
      </c>
      <c r="K14" s="110" t="str">
        <f t="shared" si="2"/>
        <v/>
      </c>
      <c r="L14" s="101">
        <v>99</v>
      </c>
      <c r="M14" s="97" t="s">
        <v>334</v>
      </c>
      <c r="N14" s="98" t="s">
        <v>378</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0"/>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0"/>
        <v/>
      </c>
      <c r="J16" s="236" t="str">
        <f t="shared" si="1"/>
        <v/>
      </c>
      <c r="K16" s="110" t="str">
        <f t="shared" si="2"/>
        <v/>
      </c>
      <c r="L16" s="101">
        <v>99</v>
      </c>
      <c r="M16" s="102" t="s">
        <v>334</v>
      </c>
      <c r="N16" s="103" t="s">
        <v>378</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0"/>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0"/>
        <v/>
      </c>
      <c r="J18" s="236" t="str">
        <f t="shared" si="1"/>
        <v/>
      </c>
      <c r="K18" s="110" t="str">
        <f t="shared" si="2"/>
        <v/>
      </c>
      <c r="L18" s="101">
        <v>99</v>
      </c>
      <c r="M18" s="97" t="s">
        <v>334</v>
      </c>
      <c r="N18" s="98" t="s">
        <v>378</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0"/>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0"/>
        <v/>
      </c>
      <c r="J20" s="236" t="str">
        <f t="shared" si="1"/>
        <v/>
      </c>
      <c r="K20" s="110" t="str">
        <f t="shared" si="2"/>
        <v/>
      </c>
      <c r="L20" s="101">
        <v>99</v>
      </c>
      <c r="M20" s="102" t="s">
        <v>334</v>
      </c>
      <c r="N20" s="103" t="s">
        <v>378</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0"/>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0"/>
        <v/>
      </c>
      <c r="J22" s="236" t="str">
        <f t="shared" si="1"/>
        <v/>
      </c>
      <c r="K22" s="110" t="str">
        <f t="shared" si="2"/>
        <v/>
      </c>
      <c r="L22" s="101">
        <v>99</v>
      </c>
      <c r="M22" s="96" t="s">
        <v>334</v>
      </c>
      <c r="N22" s="95" t="s">
        <v>378</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0"/>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0"/>
        <v/>
      </c>
      <c r="J24" s="236" t="str">
        <f t="shared" si="1"/>
        <v/>
      </c>
      <c r="K24" s="110" t="str">
        <f t="shared" si="2"/>
        <v/>
      </c>
      <c r="L24" s="101">
        <v>99</v>
      </c>
      <c r="M24" s="102" t="s">
        <v>334</v>
      </c>
      <c r="N24" s="103" t="s">
        <v>378</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0"/>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0"/>
        <v/>
      </c>
      <c r="J26" s="236" t="str">
        <f t="shared" si="1"/>
        <v/>
      </c>
      <c r="K26" s="110" t="str">
        <f t="shared" si="2"/>
        <v/>
      </c>
      <c r="L26" s="101">
        <v>99</v>
      </c>
      <c r="M26" s="96" t="s">
        <v>334</v>
      </c>
      <c r="N26" s="95" t="s">
        <v>378</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0"/>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0"/>
        <v/>
      </c>
      <c r="J28" s="236" t="str">
        <f t="shared" si="1"/>
        <v/>
      </c>
      <c r="K28" s="110" t="str">
        <f t="shared" si="2"/>
        <v/>
      </c>
      <c r="L28" s="101">
        <v>99</v>
      </c>
      <c r="M28" s="102" t="s">
        <v>334</v>
      </c>
      <c r="N28" s="103" t="s">
        <v>378</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0"/>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0"/>
        <v/>
      </c>
      <c r="J30" s="236" t="str">
        <f t="shared" si="1"/>
        <v/>
      </c>
      <c r="K30" s="110" t="str">
        <f t="shared" si="2"/>
        <v/>
      </c>
      <c r="L30" s="101">
        <v>99</v>
      </c>
      <c r="M30" s="96" t="s">
        <v>334</v>
      </c>
      <c r="N30" s="95" t="s">
        <v>378</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0"/>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0"/>
        <v/>
      </c>
      <c r="J32" s="236" t="str">
        <f t="shared" si="1"/>
        <v/>
      </c>
      <c r="K32" s="110" t="str">
        <f t="shared" si="2"/>
        <v/>
      </c>
      <c r="L32" s="101">
        <v>99</v>
      </c>
      <c r="M32" s="102" t="s">
        <v>334</v>
      </c>
      <c r="N32" s="103" t="s">
        <v>378</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ref="I33:I64" si="3">IF(ROW()&lt;=B$3,SUMIF(A$107:A$10225,A33,I$107:I$10225),"")</f>
        <v/>
      </c>
      <c r="J33" s="236" t="str">
        <f t="shared" ref="J33:J64" si="4">IF(ROW()&lt;=B$3,SUMIFS(I$103:I$50225,A$103:A$50225,K33,J$103:J$50225,L33),"")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334</v>
      </c>
      <c r="N34" s="95" t="s">
        <v>378</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334</v>
      </c>
      <c r="N36" s="103" t="s">
        <v>378</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334</v>
      </c>
      <c r="N38" s="95" t="s">
        <v>378</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334</v>
      </c>
      <c r="N40" s="103" t="s">
        <v>378</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334</v>
      </c>
      <c r="N42" s="95" t="s">
        <v>378</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334</v>
      </c>
      <c r="N44" s="103" t="s">
        <v>378</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334</v>
      </c>
      <c r="N46" s="95" t="s">
        <v>378</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334</v>
      </c>
      <c r="N48" s="103" t="s">
        <v>378</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334</v>
      </c>
      <c r="N50" s="95" t="s">
        <v>378</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334</v>
      </c>
      <c r="N52" s="103" t="s">
        <v>378</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334</v>
      </c>
      <c r="N54" s="95" t="s">
        <v>378</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334</v>
      </c>
      <c r="N56" s="103" t="s">
        <v>378</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334</v>
      </c>
      <c r="N58" s="95" t="s">
        <v>378</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334</v>
      </c>
      <c r="N60" s="103" t="s">
        <v>378</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334</v>
      </c>
      <c r="N62" s="95" t="s">
        <v>378</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334</v>
      </c>
      <c r="N64" s="103" t="s">
        <v>378</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ref="I65:I94" si="5">IF(ROW()&lt;=B$3,SUMIF(A$107:A$10225,A65,I$107:I$10225),"")</f>
        <v/>
      </c>
      <c r="J65" s="236" t="str">
        <f t="shared" ref="J65:J94" si="6">IF(ROW()&lt;=B$3,SUMIFS(I$103:I$50225,A$103:A$50225,K65,J$103:J$50225,L65),"")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5"/>
        <v/>
      </c>
      <c r="J66" s="236" t="str">
        <f t="shared" si="6"/>
        <v/>
      </c>
      <c r="K66" s="110" t="str">
        <f t="shared" si="2"/>
        <v/>
      </c>
      <c r="L66" s="101">
        <v>99</v>
      </c>
      <c r="M66" s="96" t="s">
        <v>334</v>
      </c>
      <c r="N66" s="95" t="s">
        <v>378</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5"/>
        <v/>
      </c>
      <c r="J67" s="236" t="str">
        <f t="shared" si="6"/>
        <v/>
      </c>
      <c r="K67" s="110" t="str">
        <f t="shared" ref="K67:K94" si="7">$A67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5"/>
        <v/>
      </c>
      <c r="J68" s="236" t="str">
        <f t="shared" si="6"/>
        <v/>
      </c>
      <c r="K68" s="110" t="str">
        <f t="shared" si="7"/>
        <v/>
      </c>
      <c r="L68" s="101">
        <v>99</v>
      </c>
      <c r="M68" s="102" t="s">
        <v>334</v>
      </c>
      <c r="N68" s="103" t="s">
        <v>378</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5"/>
        <v/>
      </c>
      <c r="J69" s="236" t="str">
        <f t="shared" si="6"/>
        <v/>
      </c>
      <c r="K69" s="110" t="str">
        <f t="shared" si="7"/>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5"/>
        <v/>
      </c>
      <c r="J70" s="236" t="str">
        <f t="shared" si="6"/>
        <v/>
      </c>
      <c r="K70" s="110" t="str">
        <f t="shared" si="7"/>
        <v/>
      </c>
      <c r="L70" s="101">
        <v>99</v>
      </c>
      <c r="M70" s="96" t="s">
        <v>334</v>
      </c>
      <c r="N70" s="95" t="s">
        <v>378</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si="5"/>
        <v/>
      </c>
      <c r="J71" s="236" t="str">
        <f t="shared" si="6"/>
        <v/>
      </c>
      <c r="K71" s="110" t="str">
        <f t="shared" si="7"/>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5"/>
        <v/>
      </c>
      <c r="J72" s="236" t="str">
        <f t="shared" si="6"/>
        <v/>
      </c>
      <c r="K72" s="110" t="str">
        <f t="shared" si="7"/>
        <v/>
      </c>
      <c r="L72" s="101">
        <v>99</v>
      </c>
      <c r="M72" s="102" t="s">
        <v>334</v>
      </c>
      <c r="N72" s="103" t="s">
        <v>378</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5"/>
        <v/>
      </c>
      <c r="J73" s="236" t="str">
        <f t="shared" si="6"/>
        <v/>
      </c>
      <c r="K73" s="110" t="str">
        <f t="shared" si="7"/>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5"/>
        <v/>
      </c>
      <c r="J74" s="236" t="str">
        <f t="shared" si="6"/>
        <v/>
      </c>
      <c r="K74" s="110" t="str">
        <f t="shared" si="7"/>
        <v/>
      </c>
      <c r="L74" s="101">
        <v>99</v>
      </c>
      <c r="M74" s="96" t="s">
        <v>334</v>
      </c>
      <c r="N74" s="95" t="s">
        <v>378</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5"/>
        <v/>
      </c>
      <c r="J75" s="236" t="str">
        <f t="shared" si="6"/>
        <v/>
      </c>
      <c r="K75" s="110" t="str">
        <f t="shared" si="7"/>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5"/>
        <v/>
      </c>
      <c r="J76" s="236" t="str">
        <f t="shared" si="6"/>
        <v/>
      </c>
      <c r="K76" s="110" t="str">
        <f t="shared" si="7"/>
        <v/>
      </c>
      <c r="L76" s="101">
        <v>99</v>
      </c>
      <c r="M76" s="102" t="s">
        <v>334</v>
      </c>
      <c r="N76" s="103" t="s">
        <v>378</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5"/>
        <v/>
      </c>
      <c r="J77" s="236" t="str">
        <f t="shared" si="6"/>
        <v/>
      </c>
      <c r="K77" s="110" t="str">
        <f t="shared" si="7"/>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5"/>
        <v/>
      </c>
      <c r="J78" s="236" t="str">
        <f t="shared" si="6"/>
        <v/>
      </c>
      <c r="K78" s="110" t="str">
        <f t="shared" si="7"/>
        <v/>
      </c>
      <c r="L78" s="101">
        <v>99</v>
      </c>
      <c r="M78" s="96" t="s">
        <v>334</v>
      </c>
      <c r="N78" s="95" t="s">
        <v>378</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5"/>
        <v/>
      </c>
      <c r="J79" s="236" t="str">
        <f t="shared" si="6"/>
        <v/>
      </c>
      <c r="K79" s="110" t="str">
        <f t="shared" si="7"/>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5"/>
        <v/>
      </c>
      <c r="J80" s="236" t="str">
        <f t="shared" si="6"/>
        <v/>
      </c>
      <c r="K80" s="110" t="str">
        <f t="shared" si="7"/>
        <v/>
      </c>
      <c r="L80" s="101">
        <v>99</v>
      </c>
      <c r="M80" s="102" t="s">
        <v>334</v>
      </c>
      <c r="N80" s="103" t="s">
        <v>378</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5"/>
        <v/>
      </c>
      <c r="J81" s="236" t="str">
        <f t="shared" si="6"/>
        <v/>
      </c>
      <c r="K81" s="110" t="str">
        <f t="shared" si="7"/>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5"/>
        <v/>
      </c>
      <c r="J82" s="236" t="str">
        <f t="shared" si="6"/>
        <v/>
      </c>
      <c r="K82" s="110" t="str">
        <f t="shared" si="7"/>
        <v/>
      </c>
      <c r="L82" s="101">
        <v>99</v>
      </c>
      <c r="M82" s="96" t="s">
        <v>334</v>
      </c>
      <c r="N82" s="95" t="s">
        <v>378</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5"/>
        <v/>
      </c>
      <c r="J83" s="236" t="str">
        <f t="shared" si="6"/>
        <v/>
      </c>
      <c r="K83" s="110" t="str">
        <f t="shared" si="7"/>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5"/>
        <v/>
      </c>
      <c r="J84" s="236" t="str">
        <f t="shared" si="6"/>
        <v/>
      </c>
      <c r="K84" s="110" t="str">
        <f t="shared" si="7"/>
        <v/>
      </c>
      <c r="L84" s="101">
        <v>99</v>
      </c>
      <c r="M84" s="102" t="s">
        <v>334</v>
      </c>
      <c r="N84" s="103" t="s">
        <v>378</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5"/>
        <v/>
      </c>
      <c r="J85" s="236" t="str">
        <f t="shared" si="6"/>
        <v/>
      </c>
      <c r="K85" s="110" t="str">
        <f t="shared" si="7"/>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5"/>
        <v/>
      </c>
      <c r="J86" s="236" t="str">
        <f t="shared" si="6"/>
        <v/>
      </c>
      <c r="K86" s="110" t="str">
        <f t="shared" si="7"/>
        <v/>
      </c>
      <c r="L86" s="101">
        <v>99</v>
      </c>
      <c r="M86" s="96" t="s">
        <v>334</v>
      </c>
      <c r="N86" s="95" t="s">
        <v>378</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5"/>
        <v/>
      </c>
      <c r="J87" s="236" t="str">
        <f t="shared" si="6"/>
        <v/>
      </c>
      <c r="K87" s="110" t="str">
        <f t="shared" si="7"/>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5"/>
        <v/>
      </c>
      <c r="J88" s="236" t="str">
        <f t="shared" si="6"/>
        <v/>
      </c>
      <c r="K88" s="110" t="str">
        <f t="shared" si="7"/>
        <v/>
      </c>
      <c r="L88" s="101">
        <v>99</v>
      </c>
      <c r="M88" s="102" t="s">
        <v>334</v>
      </c>
      <c r="N88" s="103" t="s">
        <v>378</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5"/>
        <v/>
      </c>
      <c r="J89" s="236" t="str">
        <f t="shared" si="6"/>
        <v/>
      </c>
      <c r="K89" s="110" t="str">
        <f t="shared" si="7"/>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5"/>
        <v/>
      </c>
      <c r="J90" s="236" t="str">
        <f t="shared" si="6"/>
        <v/>
      </c>
      <c r="K90" s="110" t="str">
        <f t="shared" si="7"/>
        <v/>
      </c>
      <c r="L90" s="101">
        <v>99</v>
      </c>
      <c r="M90" s="96" t="s">
        <v>334</v>
      </c>
      <c r="N90" s="95" t="s">
        <v>378</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5"/>
        <v/>
      </c>
      <c r="J91" s="236" t="str">
        <f t="shared" si="6"/>
        <v/>
      </c>
      <c r="K91" s="110" t="str">
        <f t="shared" si="7"/>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5"/>
        <v/>
      </c>
      <c r="J92" s="236" t="str">
        <f t="shared" si="6"/>
        <v/>
      </c>
      <c r="K92" s="110" t="str">
        <f t="shared" si="7"/>
        <v/>
      </c>
      <c r="L92" s="101">
        <v>99</v>
      </c>
      <c r="M92" s="102" t="s">
        <v>334</v>
      </c>
      <c r="N92" s="103" t="s">
        <v>378</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5"/>
        <v/>
      </c>
      <c r="J93" s="236" t="str">
        <f t="shared" si="6"/>
        <v/>
      </c>
      <c r="K93" s="110" t="str">
        <f t="shared" si="7"/>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5"/>
        <v/>
      </c>
      <c r="J94" s="236" t="str">
        <f t="shared" si="6"/>
        <v/>
      </c>
      <c r="K94" s="110" t="str">
        <f t="shared" si="7"/>
        <v/>
      </c>
      <c r="L94" s="101">
        <v>99</v>
      </c>
      <c r="M94" s="96" t="s">
        <v>334</v>
      </c>
      <c r="N94" s="95" t="s">
        <v>378</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399</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400</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401</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402</v>
      </c>
      <c r="G99" s="241"/>
      <c r="H99" s="241"/>
      <c r="I99" s="243"/>
      <c r="J99" s="245"/>
      <c r="K99" s="87"/>
      <c r="L99" s="88"/>
      <c r="M99" s="88"/>
      <c r="N99" s="88"/>
      <c r="O99" s="88"/>
      <c r="P99" s="88"/>
      <c r="Q99" s="88"/>
      <c r="R99" s="88"/>
      <c r="S99" s="88"/>
      <c r="T99" s="88"/>
      <c r="U99" s="88"/>
      <c r="V99" s="88"/>
      <c r="W99" s="88"/>
      <c r="X99" s="88"/>
      <c r="Y99" s="88"/>
    </row>
    <row r="100" spans="1:25" ht="30.45" customHeight="1" x14ac:dyDescent="0.3">
      <c r="A100" s="371" t="s">
        <v>1505</v>
      </c>
      <c r="B100" s="371"/>
      <c r="C100" s="371"/>
      <c r="D100" s="371"/>
      <c r="E100" s="371"/>
      <c r="F100" s="371"/>
      <c r="G100" s="371"/>
      <c r="H100" s="371"/>
      <c r="I100" s="373" t="s">
        <v>1488</v>
      </c>
      <c r="J100" s="373"/>
      <c r="K100" s="89"/>
    </row>
    <row r="101" spans="1:25" ht="15.6" x14ac:dyDescent="0.3">
      <c r="A101" s="374"/>
      <c r="B101" s="374"/>
      <c r="C101" s="374"/>
      <c r="D101" s="374"/>
      <c r="E101" s="374"/>
      <c r="F101" s="374"/>
      <c r="G101" s="374"/>
      <c r="H101" s="374"/>
      <c r="I101" s="372">
        <v>45887</v>
      </c>
      <c r="J101" s="372"/>
    </row>
    <row r="102" spans="1:25" ht="13.8" x14ac:dyDescent="0.25">
      <c r="A102" s="249" t="s">
        <v>403</v>
      </c>
      <c r="B102" s="250">
        <v>27</v>
      </c>
      <c r="C102" s="250"/>
      <c r="D102" s="251"/>
      <c r="E102" s="251"/>
      <c r="F102" s="251"/>
      <c r="G102" s="251"/>
      <c r="H102" s="251"/>
      <c r="I102" s="86"/>
      <c r="J102" s="220"/>
    </row>
    <row r="103" spans="1:25" s="83" customFormat="1" x14ac:dyDescent="0.2">
      <c r="A103" s="79" t="s">
        <v>334</v>
      </c>
      <c r="B103" s="80" t="s">
        <v>404</v>
      </c>
      <c r="C103" s="80" t="s">
        <v>405</v>
      </c>
      <c r="D103" s="80" t="s">
        <v>406</v>
      </c>
      <c r="E103" s="80"/>
      <c r="F103" s="80" t="s">
        <v>407</v>
      </c>
      <c r="G103" s="80"/>
      <c r="H103" s="80" t="s">
        <v>408</v>
      </c>
      <c r="I103" s="81" t="s">
        <v>409</v>
      </c>
      <c r="J103" s="82" t="s">
        <v>378</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410</v>
      </c>
      <c r="F104" s="10" t="s">
        <v>65</v>
      </c>
      <c r="G104" s="10" t="s">
        <v>66</v>
      </c>
      <c r="H104" s="10" t="s">
        <v>67</v>
      </c>
      <c r="I104" s="295" t="s">
        <v>411</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375" t="s">
        <v>412</v>
      </c>
      <c r="B105" s="376"/>
      <c r="C105" s="376"/>
      <c r="D105" s="376"/>
      <c r="E105" s="376"/>
      <c r="F105" s="376"/>
      <c r="G105" s="376"/>
      <c r="H105" s="376"/>
      <c r="I105" s="376"/>
      <c r="J105" s="377"/>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0.6" x14ac:dyDescent="0.25">
      <c r="A107" s="14" t="s">
        <v>1506</v>
      </c>
      <c r="B107" s="14" t="s">
        <v>1507</v>
      </c>
      <c r="C107" s="14" t="s">
        <v>1508</v>
      </c>
      <c r="D107" s="16">
        <v>45686</v>
      </c>
      <c r="E107" s="16"/>
      <c r="F107" s="14" t="s">
        <v>1509</v>
      </c>
      <c r="G107" s="14"/>
      <c r="H107" s="14" t="s">
        <v>1510</v>
      </c>
      <c r="I107" s="15">
        <v>196.1</v>
      </c>
      <c r="J107" s="77">
        <v>5</v>
      </c>
      <c r="K107" s="92"/>
    </row>
    <row r="108" spans="1:25" ht="20.399999999999999" x14ac:dyDescent="0.25">
      <c r="A108" s="14" t="s">
        <v>1506</v>
      </c>
      <c r="B108" s="14" t="s">
        <v>1511</v>
      </c>
      <c r="C108" s="14" t="s">
        <v>1507</v>
      </c>
      <c r="D108" s="16">
        <v>45686</v>
      </c>
      <c r="E108" s="16"/>
      <c r="F108" s="14" t="s">
        <v>1512</v>
      </c>
      <c r="G108" s="14"/>
      <c r="H108" s="14" t="s">
        <v>1513</v>
      </c>
      <c r="I108" s="15">
        <v>10</v>
      </c>
      <c r="J108" s="77">
        <v>5</v>
      </c>
      <c r="K108" s="92"/>
    </row>
    <row r="109" spans="1:25" ht="20.399999999999999" x14ac:dyDescent="0.25">
      <c r="A109" s="14" t="s">
        <v>1506</v>
      </c>
      <c r="B109" s="14" t="s">
        <v>1511</v>
      </c>
      <c r="C109" s="14" t="s">
        <v>1507</v>
      </c>
      <c r="D109" s="16">
        <v>45686</v>
      </c>
      <c r="E109" s="16"/>
      <c r="F109" s="14" t="s">
        <v>1512</v>
      </c>
      <c r="G109" s="14"/>
      <c r="H109" s="14" t="s">
        <v>1513</v>
      </c>
      <c r="I109" s="15">
        <v>12.75</v>
      </c>
      <c r="J109" s="77">
        <v>5</v>
      </c>
      <c r="K109" s="92"/>
    </row>
    <row r="110" spans="1:25" ht="20.399999999999999" x14ac:dyDescent="0.25">
      <c r="A110" s="14" t="s">
        <v>1506</v>
      </c>
      <c r="B110" s="14" t="s">
        <v>1514</v>
      </c>
      <c r="C110" s="14" t="s">
        <v>1515</v>
      </c>
      <c r="D110" s="16">
        <v>45686</v>
      </c>
      <c r="E110" s="16"/>
      <c r="F110" s="14" t="s">
        <v>1516</v>
      </c>
      <c r="G110" s="14"/>
      <c r="H110" s="14" t="s">
        <v>1517</v>
      </c>
      <c r="I110" s="15">
        <v>117.5</v>
      </c>
      <c r="J110" s="77">
        <v>4</v>
      </c>
      <c r="K110" s="92"/>
    </row>
    <row r="111" spans="1:25" ht="30.6" x14ac:dyDescent="0.25">
      <c r="A111" s="14" t="s">
        <v>1506</v>
      </c>
      <c r="B111" s="14" t="s">
        <v>1518</v>
      </c>
      <c r="C111" s="14" t="s">
        <v>1519</v>
      </c>
      <c r="D111" s="16">
        <v>45686</v>
      </c>
      <c r="E111" s="16"/>
      <c r="F111" s="14" t="s">
        <v>1520</v>
      </c>
      <c r="G111" s="14"/>
      <c r="H111" s="14" t="s">
        <v>1521</v>
      </c>
      <c r="I111" s="15">
        <v>180</v>
      </c>
      <c r="J111" s="77">
        <v>4</v>
      </c>
      <c r="K111" s="92"/>
    </row>
    <row r="112" spans="1:25" ht="102" x14ac:dyDescent="0.25">
      <c r="A112" s="14" t="s">
        <v>1506</v>
      </c>
      <c r="B112" s="14"/>
      <c r="C112" s="14"/>
      <c r="D112" s="16"/>
      <c r="E112" s="16"/>
      <c r="F112" s="14" t="s">
        <v>1522</v>
      </c>
      <c r="G112" s="14"/>
      <c r="H112" s="14"/>
      <c r="I112" s="15"/>
      <c r="J112" s="77"/>
      <c r="K112" s="92"/>
    </row>
    <row r="113" spans="1:11" ht="40.799999999999997" x14ac:dyDescent="0.25">
      <c r="A113" s="14" t="s">
        <v>1506</v>
      </c>
      <c r="B113" s="14" t="s">
        <v>1523</v>
      </c>
      <c r="C113" s="14" t="s">
        <v>1524</v>
      </c>
      <c r="D113" s="16">
        <v>45686</v>
      </c>
      <c r="E113" s="16"/>
      <c r="F113" s="14" t="s">
        <v>1525</v>
      </c>
      <c r="G113" s="14"/>
      <c r="H113" s="14" t="s">
        <v>1526</v>
      </c>
      <c r="I113" s="15">
        <v>4350</v>
      </c>
      <c r="J113" s="77">
        <v>3</v>
      </c>
      <c r="K113" s="92"/>
    </row>
    <row r="114" spans="1:11" ht="30.6" x14ac:dyDescent="0.25">
      <c r="A114" s="14" t="s">
        <v>1506</v>
      </c>
      <c r="B114" s="14" t="s">
        <v>1527</v>
      </c>
      <c r="C114" s="14" t="s">
        <v>1528</v>
      </c>
      <c r="D114" s="16">
        <v>45686</v>
      </c>
      <c r="E114" s="16"/>
      <c r="F114" s="14" t="s">
        <v>1529</v>
      </c>
      <c r="G114" s="14"/>
      <c r="H114" s="14" t="s">
        <v>1530</v>
      </c>
      <c r="I114" s="15">
        <v>1870</v>
      </c>
      <c r="J114" s="77">
        <v>3</v>
      </c>
      <c r="K114" s="92"/>
    </row>
    <row r="115" spans="1:11" ht="30.6" x14ac:dyDescent="0.25">
      <c r="A115" s="14" t="s">
        <v>1506</v>
      </c>
      <c r="B115" s="14" t="s">
        <v>1531</v>
      </c>
      <c r="C115" s="14" t="s">
        <v>1532</v>
      </c>
      <c r="D115" s="16">
        <v>45730</v>
      </c>
      <c r="E115" s="16"/>
      <c r="F115" s="14" t="s">
        <v>1533</v>
      </c>
      <c r="G115" s="14"/>
      <c r="H115" s="14" t="s">
        <v>1530</v>
      </c>
      <c r="I115" s="15">
        <v>1661</v>
      </c>
      <c r="J115" s="77">
        <v>3</v>
      </c>
      <c r="K115" s="92"/>
    </row>
    <row r="116" spans="1:11" ht="40.799999999999997" x14ac:dyDescent="0.25">
      <c r="A116" s="14" t="s">
        <v>1506</v>
      </c>
      <c r="B116" s="14" t="s">
        <v>1534</v>
      </c>
      <c r="C116" s="14" t="s">
        <v>1535</v>
      </c>
      <c r="D116" s="16">
        <v>45763</v>
      </c>
      <c r="E116" s="16"/>
      <c r="F116" s="14" t="s">
        <v>1536</v>
      </c>
      <c r="G116" s="14" t="s">
        <v>1537</v>
      </c>
      <c r="H116" s="14" t="s">
        <v>1530</v>
      </c>
      <c r="I116" s="15">
        <v>0</v>
      </c>
      <c r="J116" s="77">
        <v>3</v>
      </c>
      <c r="K116" s="92"/>
    </row>
    <row r="117" spans="1:11" ht="30.6" x14ac:dyDescent="0.25">
      <c r="A117" s="14" t="s">
        <v>1506</v>
      </c>
      <c r="B117" s="14" t="s">
        <v>1538</v>
      </c>
      <c r="C117" s="14" t="s">
        <v>1524</v>
      </c>
      <c r="D117" s="16">
        <v>45730</v>
      </c>
      <c r="E117" s="16"/>
      <c r="F117" s="14" t="s">
        <v>1539</v>
      </c>
      <c r="G117" s="14"/>
      <c r="H117" s="14" t="s">
        <v>1540</v>
      </c>
      <c r="I117" s="15">
        <v>4350</v>
      </c>
      <c r="J117" s="77">
        <v>3</v>
      </c>
      <c r="K117" s="92"/>
    </row>
    <row r="118" spans="1:11" ht="30.6" x14ac:dyDescent="0.25">
      <c r="A118" s="14" t="s">
        <v>1506</v>
      </c>
      <c r="B118" s="14" t="s">
        <v>1541</v>
      </c>
      <c r="C118" s="14" t="s">
        <v>1542</v>
      </c>
      <c r="D118" s="16">
        <v>45757</v>
      </c>
      <c r="E118" s="16"/>
      <c r="F118" s="14" t="s">
        <v>1543</v>
      </c>
      <c r="G118" s="14"/>
      <c r="H118" s="14" t="s">
        <v>1540</v>
      </c>
      <c r="I118" s="15">
        <v>654</v>
      </c>
      <c r="J118" s="77">
        <v>3</v>
      </c>
      <c r="K118" s="92"/>
    </row>
    <row r="119" spans="1:11" ht="20.399999999999999" x14ac:dyDescent="0.25">
      <c r="A119" s="14" t="s">
        <v>1506</v>
      </c>
      <c r="B119" s="14" t="s">
        <v>1544</v>
      </c>
      <c r="C119" s="14" t="s">
        <v>1545</v>
      </c>
      <c r="D119" s="16">
        <v>45764</v>
      </c>
      <c r="E119" s="16"/>
      <c r="F119" s="14" t="s">
        <v>1546</v>
      </c>
      <c r="G119" s="14" t="s">
        <v>1547</v>
      </c>
      <c r="H119" s="14" t="s">
        <v>1548</v>
      </c>
      <c r="I119" s="15">
        <v>360</v>
      </c>
      <c r="J119" s="77">
        <v>3</v>
      </c>
      <c r="K119" s="92"/>
    </row>
    <row r="120" spans="1:11" ht="40.799999999999997" x14ac:dyDescent="0.25">
      <c r="A120" s="14" t="s">
        <v>1506</v>
      </c>
      <c r="B120" s="14" t="s">
        <v>1549</v>
      </c>
      <c r="C120" s="14"/>
      <c r="D120" s="16">
        <v>45757</v>
      </c>
      <c r="E120" s="16"/>
      <c r="F120" s="14" t="s">
        <v>1550</v>
      </c>
      <c r="G120" s="14"/>
      <c r="H120" s="14" t="s">
        <v>1551</v>
      </c>
      <c r="I120" s="15">
        <v>800</v>
      </c>
      <c r="J120" s="77">
        <v>3</v>
      </c>
      <c r="K120" s="92"/>
    </row>
    <row r="121" spans="1:11" ht="40.799999999999997" x14ac:dyDescent="0.25">
      <c r="A121" s="14" t="s">
        <v>1506</v>
      </c>
      <c r="B121" s="14" t="s">
        <v>1552</v>
      </c>
      <c r="C121" s="14" t="s">
        <v>1553</v>
      </c>
      <c r="D121" s="16">
        <v>45805</v>
      </c>
      <c r="E121" s="16"/>
      <c r="F121" s="14" t="s">
        <v>1554</v>
      </c>
      <c r="G121" s="14"/>
      <c r="H121" s="14" t="s">
        <v>1555</v>
      </c>
      <c r="I121" s="15">
        <v>0</v>
      </c>
      <c r="J121" s="77">
        <v>3</v>
      </c>
      <c r="K121" s="92"/>
    </row>
    <row r="122" spans="1:11" ht="40.799999999999997" x14ac:dyDescent="0.25">
      <c r="A122" s="14" t="s">
        <v>1506</v>
      </c>
      <c r="B122" s="14" t="s">
        <v>1556</v>
      </c>
      <c r="C122" s="14" t="s">
        <v>1557</v>
      </c>
      <c r="D122" s="16">
        <v>45805</v>
      </c>
      <c r="E122" s="16"/>
      <c r="F122" s="14" t="s">
        <v>1558</v>
      </c>
      <c r="G122" s="14"/>
      <c r="H122" s="14" t="s">
        <v>1559</v>
      </c>
      <c r="I122" s="15">
        <v>0</v>
      </c>
      <c r="J122" s="77">
        <v>3</v>
      </c>
      <c r="K122" s="92"/>
    </row>
    <row r="123" spans="1:11" ht="40.799999999999997" x14ac:dyDescent="0.25">
      <c r="A123" s="14" t="s">
        <v>1506</v>
      </c>
      <c r="B123" s="14" t="s">
        <v>1560</v>
      </c>
      <c r="C123" s="14"/>
      <c r="D123" s="16">
        <v>45790</v>
      </c>
      <c r="E123" s="16"/>
      <c r="F123" s="14" t="s">
        <v>1561</v>
      </c>
      <c r="G123" s="14"/>
      <c r="H123" s="14" t="s">
        <v>1551</v>
      </c>
      <c r="I123" s="15">
        <v>-461.69</v>
      </c>
      <c r="J123" s="77">
        <v>3</v>
      </c>
      <c r="K123" s="92"/>
    </row>
    <row r="124" spans="1:11" ht="30.6" x14ac:dyDescent="0.25">
      <c r="A124" s="14" t="s">
        <v>1506</v>
      </c>
      <c r="B124" s="14" t="s">
        <v>1562</v>
      </c>
      <c r="C124" s="14" t="s">
        <v>1563</v>
      </c>
      <c r="D124" s="16">
        <v>45784</v>
      </c>
      <c r="E124" s="16"/>
      <c r="F124" s="14" t="s">
        <v>1564</v>
      </c>
      <c r="G124" s="14" t="s">
        <v>1565</v>
      </c>
      <c r="H124" s="14" t="s">
        <v>1566</v>
      </c>
      <c r="I124" s="15">
        <v>520</v>
      </c>
      <c r="J124" s="77">
        <v>3</v>
      </c>
      <c r="K124" s="92"/>
    </row>
    <row r="125" spans="1:11" ht="30.6" x14ac:dyDescent="0.25">
      <c r="A125" s="14" t="s">
        <v>1506</v>
      </c>
      <c r="B125" s="14" t="s">
        <v>1567</v>
      </c>
      <c r="C125" s="14" t="s">
        <v>150</v>
      </c>
      <c r="D125" s="16">
        <v>45783</v>
      </c>
      <c r="E125" s="16"/>
      <c r="F125" s="14" t="s">
        <v>1568</v>
      </c>
      <c r="G125" s="14" t="s">
        <v>1569</v>
      </c>
      <c r="H125" s="14" t="s">
        <v>1570</v>
      </c>
      <c r="I125" s="15">
        <v>83</v>
      </c>
      <c r="J125" s="77">
        <v>3</v>
      </c>
      <c r="K125" s="92"/>
    </row>
    <row r="126" spans="1:11" ht="91.8" x14ac:dyDescent="0.25">
      <c r="A126" s="14" t="s">
        <v>1506</v>
      </c>
      <c r="B126" s="14"/>
      <c r="C126" s="14"/>
      <c r="D126" s="16"/>
      <c r="E126" s="16"/>
      <c r="F126" s="14" t="s">
        <v>1571</v>
      </c>
      <c r="G126" s="14"/>
      <c r="H126" s="14"/>
      <c r="I126" s="15"/>
      <c r="J126" s="77"/>
      <c r="K126" s="92"/>
    </row>
    <row r="127" spans="1:11" ht="30.6" x14ac:dyDescent="0.25">
      <c r="A127" s="14" t="s">
        <v>1506</v>
      </c>
      <c r="B127" s="14" t="s">
        <v>1572</v>
      </c>
      <c r="C127" s="14" t="s">
        <v>1573</v>
      </c>
      <c r="D127" s="16">
        <v>45686</v>
      </c>
      <c r="E127" s="16"/>
      <c r="F127" s="14" t="s">
        <v>1574</v>
      </c>
      <c r="G127" s="14"/>
      <c r="H127" s="14" t="s">
        <v>1575</v>
      </c>
      <c r="I127" s="15">
        <v>4665</v>
      </c>
      <c r="J127" s="77">
        <v>2</v>
      </c>
      <c r="K127" s="92"/>
    </row>
    <row r="128" spans="1:11" ht="30.6" x14ac:dyDescent="0.25">
      <c r="A128" s="14" t="s">
        <v>1506</v>
      </c>
      <c r="B128" s="14" t="s">
        <v>1576</v>
      </c>
      <c r="C128" s="14" t="s">
        <v>1577</v>
      </c>
      <c r="D128" s="16">
        <v>45740</v>
      </c>
      <c r="E128" s="16"/>
      <c r="F128" s="14" t="s">
        <v>1578</v>
      </c>
      <c r="G128" s="14"/>
      <c r="H128" s="14" t="s">
        <v>1575</v>
      </c>
      <c r="I128" s="15">
        <v>1140</v>
      </c>
      <c r="J128" s="77">
        <v>2</v>
      </c>
      <c r="K128" s="92"/>
    </row>
    <row r="129" spans="1:11" ht="30.6" x14ac:dyDescent="0.25">
      <c r="A129" s="14" t="s">
        <v>1506</v>
      </c>
      <c r="B129" s="14" t="s">
        <v>1549</v>
      </c>
      <c r="C129" s="14"/>
      <c r="D129" s="16">
        <v>45757</v>
      </c>
      <c r="E129" s="16"/>
      <c r="F129" s="14" t="s">
        <v>1579</v>
      </c>
      <c r="G129" s="14"/>
      <c r="H129" s="14" t="s">
        <v>1580</v>
      </c>
      <c r="I129" s="15">
        <v>800</v>
      </c>
      <c r="J129" s="77">
        <v>2</v>
      </c>
      <c r="K129" s="92"/>
    </row>
    <row r="130" spans="1:11" ht="40.799999999999997" x14ac:dyDescent="0.25">
      <c r="A130" s="14" t="s">
        <v>1506</v>
      </c>
      <c r="B130" s="14" t="s">
        <v>1581</v>
      </c>
      <c r="C130" s="14" t="s">
        <v>1582</v>
      </c>
      <c r="D130" s="16">
        <v>45770</v>
      </c>
      <c r="E130" s="16"/>
      <c r="F130" s="14" t="s">
        <v>1583</v>
      </c>
      <c r="G130" s="14"/>
      <c r="H130" s="14" t="s">
        <v>1584</v>
      </c>
      <c r="I130" s="15">
        <v>0</v>
      </c>
      <c r="J130" s="77">
        <v>2</v>
      </c>
      <c r="K130" s="92"/>
    </row>
    <row r="131" spans="1:11" ht="40.799999999999997" x14ac:dyDescent="0.25">
      <c r="A131" s="14" t="s">
        <v>1506</v>
      </c>
      <c r="B131" s="14" t="s">
        <v>1585</v>
      </c>
      <c r="C131" s="14" t="s">
        <v>1586</v>
      </c>
      <c r="D131" s="16">
        <v>45770</v>
      </c>
      <c r="E131" s="16"/>
      <c r="F131" s="14" t="s">
        <v>1587</v>
      </c>
      <c r="G131" s="14"/>
      <c r="H131" s="14" t="s">
        <v>1588</v>
      </c>
      <c r="I131" s="15">
        <v>0</v>
      </c>
      <c r="J131" s="77">
        <v>2</v>
      </c>
      <c r="K131" s="92"/>
    </row>
    <row r="132" spans="1:11" ht="40.799999999999997" x14ac:dyDescent="0.25">
      <c r="A132" s="14" t="s">
        <v>1506</v>
      </c>
      <c r="B132" s="14" t="s">
        <v>1589</v>
      </c>
      <c r="C132" s="14" t="s">
        <v>1590</v>
      </c>
      <c r="D132" s="16">
        <v>45770</v>
      </c>
      <c r="E132" s="16"/>
      <c r="F132" s="14" t="s">
        <v>1591</v>
      </c>
      <c r="G132" s="14"/>
      <c r="H132" s="14" t="s">
        <v>1592</v>
      </c>
      <c r="I132" s="15">
        <v>0</v>
      </c>
      <c r="J132" s="77">
        <v>2</v>
      </c>
      <c r="K132" s="92"/>
    </row>
    <row r="133" spans="1:11" ht="40.799999999999997" x14ac:dyDescent="0.25">
      <c r="A133" s="14" t="s">
        <v>1506</v>
      </c>
      <c r="B133" s="14" t="s">
        <v>1549</v>
      </c>
      <c r="C133" s="14"/>
      <c r="D133" s="16">
        <v>45769</v>
      </c>
      <c r="E133" s="16"/>
      <c r="F133" s="14" t="s">
        <v>1593</v>
      </c>
      <c r="G133" s="14"/>
      <c r="H133" s="14" t="s">
        <v>1580</v>
      </c>
      <c r="I133" s="15">
        <v>-203.67</v>
      </c>
      <c r="J133" s="77">
        <v>2</v>
      </c>
      <c r="K133" s="92"/>
    </row>
    <row r="134" spans="1:11" ht="20.399999999999999" x14ac:dyDescent="0.25">
      <c r="A134" s="14" t="s">
        <v>1506</v>
      </c>
      <c r="B134" s="14" t="s">
        <v>1594</v>
      </c>
      <c r="C134" s="14" t="s">
        <v>1595</v>
      </c>
      <c r="D134" s="16">
        <v>45764</v>
      </c>
      <c r="E134" s="16"/>
      <c r="F134" s="14" t="s">
        <v>1596</v>
      </c>
      <c r="G134" s="14" t="s">
        <v>1597</v>
      </c>
      <c r="H134" s="14" t="s">
        <v>1598</v>
      </c>
      <c r="I134" s="15">
        <v>240</v>
      </c>
      <c r="J134" s="77">
        <v>2</v>
      </c>
      <c r="K134" s="92"/>
    </row>
    <row r="135" spans="1:11" ht="20.399999999999999" x14ac:dyDescent="0.25">
      <c r="A135" s="14" t="s">
        <v>1506</v>
      </c>
      <c r="B135" s="14" t="s">
        <v>1599</v>
      </c>
      <c r="C135" s="14" t="s">
        <v>1600</v>
      </c>
      <c r="D135" s="16">
        <v>45770</v>
      </c>
      <c r="E135" s="16"/>
      <c r="F135" s="14" t="s">
        <v>1596</v>
      </c>
      <c r="G135" s="14" t="s">
        <v>1601</v>
      </c>
      <c r="H135" s="14" t="s">
        <v>1580</v>
      </c>
      <c r="I135" s="15">
        <v>288</v>
      </c>
      <c r="J135" s="77">
        <v>2</v>
      </c>
      <c r="K135" s="92"/>
    </row>
    <row r="136" spans="1:11" ht="30.6" x14ac:dyDescent="0.25">
      <c r="A136" s="14" t="s">
        <v>1506</v>
      </c>
      <c r="B136" s="14" t="s">
        <v>1602</v>
      </c>
      <c r="C136" s="14" t="s">
        <v>1603</v>
      </c>
      <c r="D136" s="16">
        <v>45777</v>
      </c>
      <c r="E136" s="16"/>
      <c r="F136" s="14" t="s">
        <v>1604</v>
      </c>
      <c r="G136" s="14" t="s">
        <v>1605</v>
      </c>
      <c r="H136" s="14" t="s">
        <v>1606</v>
      </c>
      <c r="I136" s="15">
        <v>1521.5</v>
      </c>
      <c r="J136" s="77">
        <v>2</v>
      </c>
      <c r="K136" s="92"/>
    </row>
    <row r="137" spans="1:11" ht="91.8" x14ac:dyDescent="0.25">
      <c r="A137" s="14" t="s">
        <v>1506</v>
      </c>
      <c r="B137" s="14"/>
      <c r="C137" s="14"/>
      <c r="D137" s="16"/>
      <c r="E137" s="16"/>
      <c r="F137" s="14" t="s">
        <v>1607</v>
      </c>
      <c r="G137" s="14"/>
      <c r="H137" s="14"/>
      <c r="I137" s="15"/>
      <c r="J137" s="77"/>
      <c r="K137" s="92"/>
    </row>
    <row r="138" spans="1:11" ht="30.6" x14ac:dyDescent="0.25">
      <c r="A138" s="14" t="s">
        <v>1506</v>
      </c>
      <c r="B138" s="14" t="s">
        <v>1608</v>
      </c>
      <c r="C138" s="14" t="s">
        <v>1609</v>
      </c>
      <c r="D138" s="16">
        <v>45686</v>
      </c>
      <c r="E138" s="16"/>
      <c r="F138" s="14" t="s">
        <v>1610</v>
      </c>
      <c r="G138" s="14"/>
      <c r="H138" s="14" t="s">
        <v>1530</v>
      </c>
      <c r="I138" s="15">
        <v>5600</v>
      </c>
      <c r="J138" s="77">
        <v>2</v>
      </c>
      <c r="K138" s="92"/>
    </row>
    <row r="139" spans="1:11" ht="30.6" x14ac:dyDescent="0.25">
      <c r="A139" s="14" t="s">
        <v>1506</v>
      </c>
      <c r="B139" s="14" t="s">
        <v>1611</v>
      </c>
      <c r="C139" s="14" t="s">
        <v>1612</v>
      </c>
      <c r="D139" s="16">
        <v>45735</v>
      </c>
      <c r="E139" s="16"/>
      <c r="F139" s="14" t="s">
        <v>1613</v>
      </c>
      <c r="G139" s="14"/>
      <c r="H139" s="14" t="s">
        <v>1530</v>
      </c>
      <c r="I139" s="15">
        <v>3740</v>
      </c>
      <c r="J139" s="77">
        <v>2</v>
      </c>
      <c r="K139" s="92"/>
    </row>
    <row r="140" spans="1:11" ht="40.799999999999997" x14ac:dyDescent="0.25">
      <c r="A140" s="14" t="s">
        <v>1506</v>
      </c>
      <c r="B140" s="14" t="s">
        <v>1614</v>
      </c>
      <c r="C140" s="14" t="s">
        <v>1615</v>
      </c>
      <c r="D140" s="16">
        <v>45763</v>
      </c>
      <c r="E140" s="16"/>
      <c r="F140" s="14" t="s">
        <v>1616</v>
      </c>
      <c r="G140" s="14" t="s">
        <v>1537</v>
      </c>
      <c r="H140" s="14" t="s">
        <v>1530</v>
      </c>
      <c r="I140" s="15">
        <v>0</v>
      </c>
      <c r="J140" s="77">
        <v>2</v>
      </c>
      <c r="K140" s="92"/>
    </row>
    <row r="141" spans="1:11" ht="40.799999999999997" x14ac:dyDescent="0.25">
      <c r="A141" s="14" t="s">
        <v>1506</v>
      </c>
      <c r="B141" s="14" t="s">
        <v>1617</v>
      </c>
      <c r="C141" s="14" t="s">
        <v>1618</v>
      </c>
      <c r="D141" s="16">
        <v>45686</v>
      </c>
      <c r="E141" s="16"/>
      <c r="F141" s="14" t="s">
        <v>1619</v>
      </c>
      <c r="G141" s="14"/>
      <c r="H141" s="14" t="s">
        <v>1620</v>
      </c>
      <c r="I141" s="15">
        <v>3900</v>
      </c>
      <c r="J141" s="77">
        <v>2</v>
      </c>
      <c r="K141" s="92"/>
    </row>
    <row r="142" spans="1:11" ht="30.6" x14ac:dyDescent="0.25">
      <c r="A142" s="14" t="s">
        <v>1506</v>
      </c>
      <c r="B142" s="14" t="s">
        <v>1621</v>
      </c>
      <c r="C142" s="14" t="s">
        <v>1622</v>
      </c>
      <c r="D142" s="16">
        <v>45740</v>
      </c>
      <c r="E142" s="16"/>
      <c r="F142" s="14" t="s">
        <v>1623</v>
      </c>
      <c r="G142" s="14"/>
      <c r="H142" s="14" t="s">
        <v>1620</v>
      </c>
      <c r="I142" s="15">
        <v>3900</v>
      </c>
      <c r="J142" s="77">
        <v>2</v>
      </c>
      <c r="K142" s="92"/>
    </row>
    <row r="143" spans="1:11" ht="20.399999999999999" x14ac:dyDescent="0.25">
      <c r="A143" s="14" t="s">
        <v>1506</v>
      </c>
      <c r="B143" s="14" t="s">
        <v>1549</v>
      </c>
      <c r="C143" s="14"/>
      <c r="D143" s="16">
        <v>45757</v>
      </c>
      <c r="E143" s="16"/>
      <c r="F143" s="14" t="s">
        <v>1624</v>
      </c>
      <c r="G143" s="14"/>
      <c r="H143" s="14" t="s">
        <v>1625</v>
      </c>
      <c r="I143" s="15">
        <v>1000</v>
      </c>
      <c r="J143" s="77">
        <v>2</v>
      </c>
      <c r="K143" s="92"/>
    </row>
    <row r="144" spans="1:11" ht="40.799999999999997" x14ac:dyDescent="0.25">
      <c r="A144" s="14" t="s">
        <v>1506</v>
      </c>
      <c r="B144" s="14" t="s">
        <v>1626</v>
      </c>
      <c r="C144" s="14" t="s">
        <v>1627</v>
      </c>
      <c r="D144" s="16">
        <v>45764</v>
      </c>
      <c r="E144" s="16"/>
      <c r="F144" s="14" t="s">
        <v>1628</v>
      </c>
      <c r="G144" s="14"/>
      <c r="H144" s="14" t="s">
        <v>1629</v>
      </c>
      <c r="I144" s="15">
        <v>0</v>
      </c>
      <c r="J144" s="77">
        <v>2</v>
      </c>
      <c r="K144" s="92"/>
    </row>
    <row r="145" spans="1:11" ht="30.6" x14ac:dyDescent="0.25">
      <c r="A145" s="14" t="s">
        <v>1506</v>
      </c>
      <c r="B145" s="14" t="s">
        <v>1630</v>
      </c>
      <c r="C145" s="14" t="s">
        <v>1631</v>
      </c>
      <c r="D145" s="16">
        <v>45764</v>
      </c>
      <c r="E145" s="16"/>
      <c r="F145" s="14" t="s">
        <v>1632</v>
      </c>
      <c r="G145" s="14"/>
      <c r="H145" s="14" t="s">
        <v>1633</v>
      </c>
      <c r="I145" s="15">
        <v>0</v>
      </c>
      <c r="J145" s="77">
        <v>2</v>
      </c>
      <c r="K145" s="92"/>
    </row>
    <row r="146" spans="1:11" ht="40.799999999999997" x14ac:dyDescent="0.25">
      <c r="A146" s="14" t="s">
        <v>1506</v>
      </c>
      <c r="B146" s="14" t="s">
        <v>1634</v>
      </c>
      <c r="C146" s="14" t="s">
        <v>1635</v>
      </c>
      <c r="D146" s="16">
        <v>45764</v>
      </c>
      <c r="E146" s="16"/>
      <c r="F146" s="14" t="s">
        <v>1636</v>
      </c>
      <c r="G146" s="14"/>
      <c r="H146" s="14" t="s">
        <v>1637</v>
      </c>
      <c r="I146" s="15">
        <v>0</v>
      </c>
      <c r="J146" s="77">
        <v>2</v>
      </c>
      <c r="K146" s="92"/>
    </row>
    <row r="147" spans="1:11" ht="40.799999999999997" x14ac:dyDescent="0.25">
      <c r="A147" s="14" t="s">
        <v>1506</v>
      </c>
      <c r="B147" s="14" t="s">
        <v>1638</v>
      </c>
      <c r="C147" s="14" t="s">
        <v>1639</v>
      </c>
      <c r="D147" s="16">
        <v>45764</v>
      </c>
      <c r="E147" s="16"/>
      <c r="F147" s="14" t="s">
        <v>1640</v>
      </c>
      <c r="G147" s="14"/>
      <c r="H147" s="14" t="s">
        <v>1641</v>
      </c>
      <c r="I147" s="15">
        <v>0</v>
      </c>
      <c r="J147" s="77">
        <v>2</v>
      </c>
      <c r="K147" s="92"/>
    </row>
    <row r="148" spans="1:11" ht="20.399999999999999" x14ac:dyDescent="0.25">
      <c r="A148" s="14" t="s">
        <v>1506</v>
      </c>
      <c r="B148" s="14" t="s">
        <v>1549</v>
      </c>
      <c r="C148" s="14"/>
      <c r="D148" s="16">
        <v>45763</v>
      </c>
      <c r="E148" s="16"/>
      <c r="F148" s="14" t="s">
        <v>1642</v>
      </c>
      <c r="G148" s="14"/>
      <c r="H148" s="14" t="s">
        <v>1625</v>
      </c>
      <c r="I148" s="15">
        <v>-452.88</v>
      </c>
      <c r="J148" s="77">
        <v>2</v>
      </c>
      <c r="K148" s="92"/>
    </row>
    <row r="149" spans="1:11" ht="20.399999999999999" x14ac:dyDescent="0.25">
      <c r="A149" s="14" t="s">
        <v>1506</v>
      </c>
      <c r="B149" s="14" t="s">
        <v>1643</v>
      </c>
      <c r="C149" s="14" t="s">
        <v>1644</v>
      </c>
      <c r="D149" s="16">
        <v>45763</v>
      </c>
      <c r="E149" s="16"/>
      <c r="F149" s="14" t="s">
        <v>1645</v>
      </c>
      <c r="G149" s="14" t="s">
        <v>1569</v>
      </c>
      <c r="H149" s="14" t="s">
        <v>1570</v>
      </c>
      <c r="I149" s="15">
        <v>270</v>
      </c>
      <c r="J149" s="77">
        <v>2</v>
      </c>
      <c r="K149" s="92"/>
    </row>
    <row r="150" spans="1:11" ht="30.6" x14ac:dyDescent="0.25">
      <c r="A150" s="14" t="s">
        <v>1506</v>
      </c>
      <c r="B150" s="14" t="s">
        <v>1646</v>
      </c>
      <c r="C150" s="14" t="s">
        <v>1647</v>
      </c>
      <c r="D150" s="16">
        <v>45763</v>
      </c>
      <c r="E150" s="16"/>
      <c r="F150" s="14" t="s">
        <v>1648</v>
      </c>
      <c r="G150" s="14" t="s">
        <v>1537</v>
      </c>
      <c r="H150" s="14" t="s">
        <v>1530</v>
      </c>
      <c r="I150" s="15">
        <v>80</v>
      </c>
      <c r="J150" s="77">
        <v>2</v>
      </c>
      <c r="K150" s="92"/>
    </row>
    <row r="151" spans="1:11" ht="20.399999999999999" x14ac:dyDescent="0.25">
      <c r="A151" s="14" t="s">
        <v>1506</v>
      </c>
      <c r="B151" s="14" t="s">
        <v>1649</v>
      </c>
      <c r="C151" s="14" t="s">
        <v>1650</v>
      </c>
      <c r="D151" s="16">
        <v>45764</v>
      </c>
      <c r="E151" s="16"/>
      <c r="F151" s="14" t="s">
        <v>1651</v>
      </c>
      <c r="G151" s="14" t="s">
        <v>1652</v>
      </c>
      <c r="H151" s="14" t="s">
        <v>1653</v>
      </c>
      <c r="I151" s="15">
        <v>136.19999999999999</v>
      </c>
      <c r="J151" s="77">
        <v>5</v>
      </c>
      <c r="K151" s="92"/>
    </row>
    <row r="152" spans="1:11" ht="20.399999999999999" x14ac:dyDescent="0.25">
      <c r="A152" s="14" t="s">
        <v>1506</v>
      </c>
      <c r="B152" s="14" t="s">
        <v>1654</v>
      </c>
      <c r="C152" s="14" t="s">
        <v>1655</v>
      </c>
      <c r="D152" s="16">
        <v>45769</v>
      </c>
      <c r="E152" s="16"/>
      <c r="F152" s="14" t="s">
        <v>1656</v>
      </c>
      <c r="G152" s="14" t="s">
        <v>1657</v>
      </c>
      <c r="H152" s="14" t="s">
        <v>1658</v>
      </c>
      <c r="I152" s="15">
        <v>288</v>
      </c>
      <c r="J152" s="77">
        <v>2</v>
      </c>
      <c r="K152" s="92"/>
    </row>
    <row r="153" spans="1:11" ht="30.6" x14ac:dyDescent="0.25">
      <c r="A153" s="14" t="s">
        <v>1506</v>
      </c>
      <c r="B153" s="14" t="s">
        <v>1659</v>
      </c>
      <c r="C153" s="14" t="s">
        <v>1660</v>
      </c>
      <c r="D153" s="16">
        <v>45771</v>
      </c>
      <c r="E153" s="16"/>
      <c r="F153" s="14" t="s">
        <v>1661</v>
      </c>
      <c r="G153" s="14" t="s">
        <v>1662</v>
      </c>
      <c r="H153" s="14" t="s">
        <v>1663</v>
      </c>
      <c r="I153" s="15">
        <v>240</v>
      </c>
      <c r="J153" s="77">
        <v>2</v>
      </c>
      <c r="K153" s="92"/>
    </row>
    <row r="154" spans="1:11" ht="30.6" x14ac:dyDescent="0.25">
      <c r="A154" s="14" t="s">
        <v>1506</v>
      </c>
      <c r="B154" s="14" t="s">
        <v>1664</v>
      </c>
      <c r="C154" s="14" t="s">
        <v>1665</v>
      </c>
      <c r="D154" s="16">
        <v>45772</v>
      </c>
      <c r="E154" s="16"/>
      <c r="F154" s="14" t="s">
        <v>1666</v>
      </c>
      <c r="G154" s="14" t="s">
        <v>1565</v>
      </c>
      <c r="H154" s="14" t="s">
        <v>1566</v>
      </c>
      <c r="I154" s="15">
        <v>660</v>
      </c>
      <c r="J154" s="77">
        <v>2</v>
      </c>
      <c r="K154" s="92"/>
    </row>
    <row r="155" spans="1:11" ht="20.399999999999999" x14ac:dyDescent="0.25">
      <c r="A155" s="14" t="s">
        <v>1506</v>
      </c>
      <c r="B155" s="14" t="s">
        <v>1667</v>
      </c>
      <c r="C155" s="14" t="s">
        <v>1668</v>
      </c>
      <c r="D155" s="16">
        <v>45772</v>
      </c>
      <c r="E155" s="16"/>
      <c r="F155" s="14" t="s">
        <v>1669</v>
      </c>
      <c r="G155" s="14" t="s">
        <v>1670</v>
      </c>
      <c r="H155" s="14" t="s">
        <v>1671</v>
      </c>
      <c r="I155" s="15">
        <v>240</v>
      </c>
      <c r="J155" s="77">
        <v>2</v>
      </c>
      <c r="K155" s="92"/>
    </row>
    <row r="156" spans="1:11" ht="30.6" x14ac:dyDescent="0.25">
      <c r="A156" s="14" t="s">
        <v>1506</v>
      </c>
      <c r="B156" s="14" t="s">
        <v>1672</v>
      </c>
      <c r="C156" s="14" t="s">
        <v>1673</v>
      </c>
      <c r="D156" s="16">
        <v>45804</v>
      </c>
      <c r="E156" s="16"/>
      <c r="F156" s="14" t="s">
        <v>1674</v>
      </c>
      <c r="G156" s="14" t="s">
        <v>1675</v>
      </c>
      <c r="H156" s="14" t="s">
        <v>1676</v>
      </c>
      <c r="I156" s="15">
        <v>44.4</v>
      </c>
      <c r="J156" s="77">
        <v>2</v>
      </c>
      <c r="K156" s="92"/>
    </row>
    <row r="157" spans="1:11" ht="30.6" x14ac:dyDescent="0.25">
      <c r="A157" s="14" t="s">
        <v>1506</v>
      </c>
      <c r="B157" s="14" t="s">
        <v>1677</v>
      </c>
      <c r="C157" s="14" t="s">
        <v>1678</v>
      </c>
      <c r="D157" s="16">
        <v>45805</v>
      </c>
      <c r="E157" s="16"/>
      <c r="F157" s="14" t="s">
        <v>1679</v>
      </c>
      <c r="G157" s="14"/>
      <c r="H157" s="14" t="s">
        <v>1680</v>
      </c>
      <c r="I157" s="15">
        <v>123</v>
      </c>
      <c r="J157" s="77">
        <v>2</v>
      </c>
      <c r="K157" s="92"/>
    </row>
    <row r="158" spans="1:11" ht="20.399999999999999" x14ac:dyDescent="0.25">
      <c r="A158" s="14" t="s">
        <v>1506</v>
      </c>
      <c r="B158" s="14" t="s">
        <v>1681</v>
      </c>
      <c r="C158" s="14" t="s">
        <v>1682</v>
      </c>
      <c r="D158" s="16">
        <v>45818</v>
      </c>
      <c r="E158" s="16"/>
      <c r="F158" s="14" t="s">
        <v>1656</v>
      </c>
      <c r="G158" s="14" t="s">
        <v>1683</v>
      </c>
      <c r="H158" s="14" t="s">
        <v>1684</v>
      </c>
      <c r="I158" s="15">
        <v>240</v>
      </c>
      <c r="J158" s="77">
        <v>2</v>
      </c>
      <c r="K158" s="92"/>
    </row>
    <row r="159" spans="1:11" ht="20.399999999999999" x14ac:dyDescent="0.25">
      <c r="A159" s="14" t="s">
        <v>1506</v>
      </c>
      <c r="B159" s="14" t="s">
        <v>1685</v>
      </c>
      <c r="C159" s="14"/>
      <c r="D159" s="16">
        <v>45687</v>
      </c>
      <c r="E159" s="16"/>
      <c r="F159" s="14" t="s">
        <v>1686</v>
      </c>
      <c r="G159" s="14"/>
      <c r="H159" s="14" t="s">
        <v>1687</v>
      </c>
      <c r="I159" s="15">
        <v>182.8</v>
      </c>
      <c r="J159" s="77">
        <v>3</v>
      </c>
      <c r="K159" s="92"/>
    </row>
    <row r="160" spans="1:11" ht="20.399999999999999" x14ac:dyDescent="0.25">
      <c r="A160" s="14" t="s">
        <v>1506</v>
      </c>
      <c r="B160" s="14" t="s">
        <v>1685</v>
      </c>
      <c r="C160" s="14"/>
      <c r="D160" s="16">
        <v>45687</v>
      </c>
      <c r="E160" s="16"/>
      <c r="F160" s="14" t="s">
        <v>1686</v>
      </c>
      <c r="G160" s="14"/>
      <c r="H160" s="14" t="s">
        <v>1687</v>
      </c>
      <c r="I160" s="15">
        <v>365.6</v>
      </c>
      <c r="J160" s="77">
        <v>4</v>
      </c>
      <c r="K160" s="92"/>
    </row>
    <row r="161" spans="1:11" ht="20.399999999999999" x14ac:dyDescent="0.25">
      <c r="A161" s="14" t="s">
        <v>1506</v>
      </c>
      <c r="B161" s="14" t="s">
        <v>1685</v>
      </c>
      <c r="C161" s="14"/>
      <c r="D161" s="16">
        <v>45687</v>
      </c>
      <c r="E161" s="16"/>
      <c r="F161" s="14" t="s">
        <v>1686</v>
      </c>
      <c r="G161" s="14"/>
      <c r="H161" s="14" t="s">
        <v>1687</v>
      </c>
      <c r="I161" s="15">
        <v>457</v>
      </c>
      <c r="J161" s="77">
        <v>5</v>
      </c>
      <c r="K161" s="92"/>
    </row>
    <row r="162" spans="1:11" ht="20.399999999999999" x14ac:dyDescent="0.25">
      <c r="A162" s="14" t="s">
        <v>1506</v>
      </c>
      <c r="B162" s="14" t="s">
        <v>1688</v>
      </c>
      <c r="C162" s="14"/>
      <c r="D162" s="16">
        <v>45686</v>
      </c>
      <c r="E162" s="16"/>
      <c r="F162" s="14" t="s">
        <v>1689</v>
      </c>
      <c r="G162" s="14" t="s">
        <v>630</v>
      </c>
      <c r="H162" s="14" t="s">
        <v>1690</v>
      </c>
      <c r="I162" s="15">
        <v>3050</v>
      </c>
      <c r="J162" s="77">
        <v>4</v>
      </c>
      <c r="K162" s="92"/>
    </row>
    <row r="163" spans="1:11" ht="20.399999999999999" x14ac:dyDescent="0.25">
      <c r="A163" s="14" t="s">
        <v>1506</v>
      </c>
      <c r="B163" s="14" t="s">
        <v>1691</v>
      </c>
      <c r="C163" s="14" t="s">
        <v>1692</v>
      </c>
      <c r="D163" s="16">
        <v>45712</v>
      </c>
      <c r="E163" s="16"/>
      <c r="F163" s="14" t="s">
        <v>1693</v>
      </c>
      <c r="G163" s="14"/>
      <c r="H163" s="14" t="s">
        <v>1694</v>
      </c>
      <c r="I163" s="15">
        <v>701.5</v>
      </c>
      <c r="J163" s="77">
        <v>4</v>
      </c>
      <c r="K163" s="92"/>
    </row>
    <row r="164" spans="1:11" ht="91.8" x14ac:dyDescent="0.25">
      <c r="A164" s="14" t="s">
        <v>1506</v>
      </c>
      <c r="B164" s="14"/>
      <c r="C164" s="14"/>
      <c r="D164" s="16"/>
      <c r="E164" s="16"/>
      <c r="F164" s="14" t="s">
        <v>1695</v>
      </c>
      <c r="G164" s="14"/>
      <c r="H164" s="14"/>
      <c r="I164" s="15"/>
      <c r="J164" s="77"/>
      <c r="K164" s="92"/>
    </row>
    <row r="165" spans="1:11" ht="30.6" x14ac:dyDescent="0.25">
      <c r="A165" s="14" t="s">
        <v>1506</v>
      </c>
      <c r="B165" s="14" t="s">
        <v>1696</v>
      </c>
      <c r="C165" s="14" t="s">
        <v>1697</v>
      </c>
      <c r="D165" s="16">
        <v>45694</v>
      </c>
      <c r="E165" s="16"/>
      <c r="F165" s="14" t="s">
        <v>1698</v>
      </c>
      <c r="G165" s="14" t="s">
        <v>1699</v>
      </c>
      <c r="H165" s="14" t="s">
        <v>1700</v>
      </c>
      <c r="I165" s="15">
        <v>191.72</v>
      </c>
      <c r="J165" s="77">
        <v>3</v>
      </c>
      <c r="K165" s="92"/>
    </row>
    <row r="166" spans="1:11" ht="91.8" x14ac:dyDescent="0.25">
      <c r="A166" s="14" t="s">
        <v>1506</v>
      </c>
      <c r="B166" s="14"/>
      <c r="C166" s="14"/>
      <c r="D166" s="16"/>
      <c r="E166" s="16"/>
      <c r="F166" s="14" t="s">
        <v>1701</v>
      </c>
      <c r="G166" s="14"/>
      <c r="H166" s="14"/>
      <c r="I166" s="15"/>
      <c r="J166" s="77"/>
      <c r="K166" s="92"/>
    </row>
    <row r="167" spans="1:11" ht="30.6" x14ac:dyDescent="0.25">
      <c r="A167" s="14" t="s">
        <v>1506</v>
      </c>
      <c r="B167" s="14" t="s">
        <v>1702</v>
      </c>
      <c r="C167" s="14" t="s">
        <v>1703</v>
      </c>
      <c r="D167" s="16">
        <v>45846</v>
      </c>
      <c r="E167" s="16"/>
      <c r="F167" s="14" t="s">
        <v>1704</v>
      </c>
      <c r="G167" s="14" t="s">
        <v>1705</v>
      </c>
      <c r="H167" s="14" t="s">
        <v>1706</v>
      </c>
      <c r="I167" s="15">
        <v>5</v>
      </c>
      <c r="J167" s="77">
        <v>2</v>
      </c>
      <c r="K167" s="92"/>
    </row>
    <row r="168" spans="1:11" ht="91.8" x14ac:dyDescent="0.25">
      <c r="A168" s="14" t="s">
        <v>1506</v>
      </c>
      <c r="B168" s="14"/>
      <c r="C168" s="14"/>
      <c r="D168" s="16"/>
      <c r="E168" s="16"/>
      <c r="F168" s="14" t="s">
        <v>1707</v>
      </c>
      <c r="G168" s="14"/>
      <c r="H168" s="14"/>
      <c r="I168" s="15"/>
      <c r="J168" s="77"/>
      <c r="K168" s="92"/>
    </row>
    <row r="169" spans="1:11" ht="30.6" x14ac:dyDescent="0.25">
      <c r="A169" s="14" t="s">
        <v>1506</v>
      </c>
      <c r="B169" s="14" t="s">
        <v>1708</v>
      </c>
      <c r="C169" s="14" t="s">
        <v>1709</v>
      </c>
      <c r="D169" s="16">
        <v>45827</v>
      </c>
      <c r="E169" s="16"/>
      <c r="F169" s="14" t="s">
        <v>1710</v>
      </c>
      <c r="G169" s="14" t="s">
        <v>1711</v>
      </c>
      <c r="H169" s="14" t="s">
        <v>1712</v>
      </c>
      <c r="I169" s="15">
        <v>644.70000000000005</v>
      </c>
      <c r="J169" s="77">
        <v>2</v>
      </c>
      <c r="K169" s="92"/>
    </row>
    <row r="170" spans="1:11" ht="13.2" x14ac:dyDescent="0.25">
      <c r="A170" s="14" t="s">
        <v>1506</v>
      </c>
      <c r="B170" s="14" t="s">
        <v>1713</v>
      </c>
      <c r="C170" s="14" t="s">
        <v>1714</v>
      </c>
      <c r="D170" s="16">
        <v>45833</v>
      </c>
      <c r="E170" s="16"/>
      <c r="F170" s="14" t="s">
        <v>1715</v>
      </c>
      <c r="G170" s="14" t="s">
        <v>1716</v>
      </c>
      <c r="H170" s="14" t="s">
        <v>1717</v>
      </c>
      <c r="I170" s="15">
        <v>729.6</v>
      </c>
      <c r="J170" s="77">
        <v>2</v>
      </c>
      <c r="K170" s="92"/>
    </row>
    <row r="171" spans="1:11" ht="20.399999999999999" x14ac:dyDescent="0.25">
      <c r="A171" s="14" t="s">
        <v>1506</v>
      </c>
      <c r="B171" s="14" t="s">
        <v>1718</v>
      </c>
      <c r="C171" s="14" t="s">
        <v>1719</v>
      </c>
      <c r="D171" s="16">
        <v>45833</v>
      </c>
      <c r="E171" s="16"/>
      <c r="F171" s="14" t="s">
        <v>1720</v>
      </c>
      <c r="G171" s="14" t="s">
        <v>1721</v>
      </c>
      <c r="H171" s="14" t="s">
        <v>1722</v>
      </c>
      <c r="I171" s="15">
        <v>492</v>
      </c>
      <c r="J171" s="77">
        <v>2</v>
      </c>
      <c r="K171" s="92"/>
    </row>
    <row r="172" spans="1:11" ht="30.6" x14ac:dyDescent="0.25">
      <c r="A172" s="14" t="s">
        <v>1506</v>
      </c>
      <c r="B172" s="14" t="s">
        <v>1723</v>
      </c>
      <c r="C172" s="14" t="s">
        <v>1724</v>
      </c>
      <c r="D172" s="16">
        <v>45838</v>
      </c>
      <c r="E172" s="16"/>
      <c r="F172" s="14" t="s">
        <v>1725</v>
      </c>
      <c r="G172" s="14" t="s">
        <v>1726</v>
      </c>
      <c r="H172" s="14" t="s">
        <v>1727</v>
      </c>
      <c r="I172" s="15">
        <v>200</v>
      </c>
      <c r="J172" s="77">
        <v>3</v>
      </c>
      <c r="K172" s="92"/>
    </row>
    <row r="173" spans="1:11" ht="30.6" x14ac:dyDescent="0.25">
      <c r="A173" s="14" t="s">
        <v>1506</v>
      </c>
      <c r="B173" s="14" t="s">
        <v>1728</v>
      </c>
      <c r="C173" s="14" t="s">
        <v>1729</v>
      </c>
      <c r="D173" s="16">
        <v>45838</v>
      </c>
      <c r="E173" s="16"/>
      <c r="F173" s="14" t="s">
        <v>1730</v>
      </c>
      <c r="G173" s="14" t="s">
        <v>1731</v>
      </c>
      <c r="H173" s="14" t="s">
        <v>1732</v>
      </c>
      <c r="I173" s="15">
        <v>300</v>
      </c>
      <c r="J173" s="77">
        <v>3</v>
      </c>
      <c r="K173" s="92"/>
    </row>
    <row r="174" spans="1:11" ht="30.6" x14ac:dyDescent="0.25">
      <c r="A174" s="14" t="s">
        <v>1506</v>
      </c>
      <c r="B174" s="14" t="s">
        <v>1733</v>
      </c>
      <c r="C174" s="14" t="s">
        <v>1734</v>
      </c>
      <c r="D174" s="16">
        <v>45846</v>
      </c>
      <c r="E174" s="16"/>
      <c r="F174" s="14" t="s">
        <v>1735</v>
      </c>
      <c r="G174" s="14" t="s">
        <v>1705</v>
      </c>
      <c r="H174" s="14" t="s">
        <v>1706</v>
      </c>
      <c r="I174" s="15">
        <v>4.37</v>
      </c>
      <c r="J174" s="77">
        <v>2</v>
      </c>
      <c r="K174" s="92"/>
    </row>
    <row r="175" spans="1:11" ht="91.8" x14ac:dyDescent="0.25">
      <c r="A175" s="14" t="s">
        <v>1506</v>
      </c>
      <c r="B175" s="14"/>
      <c r="C175" s="14"/>
      <c r="D175" s="16"/>
      <c r="E175" s="16"/>
      <c r="F175" s="14" t="s">
        <v>1736</v>
      </c>
      <c r="G175" s="14"/>
      <c r="H175" s="14"/>
      <c r="I175" s="15"/>
      <c r="J175" s="77"/>
      <c r="K175" s="92"/>
    </row>
    <row r="176" spans="1:11" ht="30.6" x14ac:dyDescent="0.25">
      <c r="A176" s="14" t="s">
        <v>1506</v>
      </c>
      <c r="B176" s="14" t="s">
        <v>1737</v>
      </c>
      <c r="C176" s="14" t="s">
        <v>1738</v>
      </c>
      <c r="D176" s="16">
        <v>45863</v>
      </c>
      <c r="E176" s="16"/>
      <c r="F176" s="14" t="s">
        <v>1739</v>
      </c>
      <c r="G176" s="14" t="s">
        <v>1721</v>
      </c>
      <c r="H176" s="14" t="s">
        <v>1722</v>
      </c>
      <c r="I176" s="15">
        <v>184.5</v>
      </c>
      <c r="J176" s="77">
        <v>2</v>
      </c>
      <c r="K176" s="92"/>
    </row>
    <row r="177" spans="1:11" ht="30.6" x14ac:dyDescent="0.25">
      <c r="A177" s="14" t="s">
        <v>1506</v>
      </c>
      <c r="B177" s="14" t="s">
        <v>1740</v>
      </c>
      <c r="C177" s="14" t="s">
        <v>1741</v>
      </c>
      <c r="D177" s="16">
        <v>45863</v>
      </c>
      <c r="E177" s="16"/>
      <c r="F177" s="14" t="s">
        <v>1742</v>
      </c>
      <c r="G177" s="14" t="s">
        <v>1743</v>
      </c>
      <c r="H177" s="14" t="s">
        <v>1744</v>
      </c>
      <c r="I177" s="15">
        <v>656</v>
      </c>
      <c r="J177" s="77">
        <v>2</v>
      </c>
      <c r="K177" s="92"/>
    </row>
    <row r="178" spans="1:11" ht="91.8" x14ac:dyDescent="0.25">
      <c r="A178" s="14" t="s">
        <v>1506</v>
      </c>
      <c r="B178" s="14"/>
      <c r="C178" s="14"/>
      <c r="D178" s="16"/>
      <c r="E178" s="16"/>
      <c r="F178" s="14" t="s">
        <v>1745</v>
      </c>
      <c r="G178" s="14"/>
      <c r="H178" s="14"/>
      <c r="I178" s="15"/>
      <c r="J178" s="77"/>
      <c r="K178" s="92"/>
    </row>
    <row r="179" spans="1:11" ht="20.399999999999999" x14ac:dyDescent="0.25">
      <c r="A179" s="14" t="s">
        <v>1506</v>
      </c>
      <c r="B179" s="14" t="s">
        <v>1746</v>
      </c>
      <c r="C179" s="14" t="s">
        <v>1747</v>
      </c>
      <c r="D179" s="16">
        <v>45694</v>
      </c>
      <c r="E179" s="16"/>
      <c r="F179" s="14" t="s">
        <v>1748</v>
      </c>
      <c r="G179" s="14" t="s">
        <v>1726</v>
      </c>
      <c r="H179" s="14" t="s">
        <v>1727</v>
      </c>
      <c r="I179" s="15">
        <v>200</v>
      </c>
      <c r="J179" s="77">
        <v>3</v>
      </c>
      <c r="K179" s="92"/>
    </row>
    <row r="180" spans="1:11" ht="91.8" x14ac:dyDescent="0.25">
      <c r="A180" s="14" t="s">
        <v>1506</v>
      </c>
      <c r="B180" s="14"/>
      <c r="C180" s="14"/>
      <c r="D180" s="16"/>
      <c r="E180" s="16"/>
      <c r="F180" s="14" t="s">
        <v>1749</v>
      </c>
      <c r="G180" s="14"/>
      <c r="H180" s="14"/>
      <c r="I180" s="15"/>
      <c r="J180" s="77"/>
      <c r="K180" s="92"/>
    </row>
    <row r="181" spans="1:11" ht="30.6" x14ac:dyDescent="0.25">
      <c r="A181" s="14" t="s">
        <v>1506</v>
      </c>
      <c r="B181" s="14" t="s">
        <v>1750</v>
      </c>
      <c r="C181" s="14" t="s">
        <v>1751</v>
      </c>
      <c r="D181" s="16">
        <v>45772</v>
      </c>
      <c r="E181" s="16"/>
      <c r="F181" s="14" t="s">
        <v>1752</v>
      </c>
      <c r="G181" s="14" t="s">
        <v>1753</v>
      </c>
      <c r="H181" s="14" t="s">
        <v>1754</v>
      </c>
      <c r="I181" s="15">
        <v>6975.14</v>
      </c>
      <c r="J181" s="77">
        <v>2</v>
      </c>
      <c r="K181" s="92"/>
    </row>
    <row r="182" spans="1:11" ht="40.799999999999997" x14ac:dyDescent="0.25">
      <c r="A182" s="14" t="s">
        <v>1506</v>
      </c>
      <c r="B182" s="14" t="s">
        <v>1750</v>
      </c>
      <c r="C182" s="14" t="s">
        <v>1751</v>
      </c>
      <c r="D182" s="16">
        <v>45772</v>
      </c>
      <c r="E182" s="16"/>
      <c r="F182" s="14" t="s">
        <v>6263</v>
      </c>
      <c r="G182" s="14" t="s">
        <v>1753</v>
      </c>
      <c r="H182" s="14" t="s">
        <v>1754</v>
      </c>
      <c r="I182" s="15">
        <v>-6975.14</v>
      </c>
      <c r="J182" s="77">
        <v>2</v>
      </c>
      <c r="K182" s="92"/>
    </row>
    <row r="183" spans="1:11" ht="30.6" x14ac:dyDescent="0.25">
      <c r="A183" s="14" t="s">
        <v>1506</v>
      </c>
      <c r="B183" s="14" t="s">
        <v>1755</v>
      </c>
      <c r="C183" s="14" t="s">
        <v>1756</v>
      </c>
      <c r="D183" s="16">
        <v>45798</v>
      </c>
      <c r="E183" s="16"/>
      <c r="F183" s="14" t="s">
        <v>1757</v>
      </c>
      <c r="G183" s="14" t="s">
        <v>1758</v>
      </c>
      <c r="H183" s="14" t="s">
        <v>1759</v>
      </c>
      <c r="I183" s="15">
        <v>240</v>
      </c>
      <c r="J183" s="77">
        <v>3</v>
      </c>
      <c r="K183" s="92"/>
    </row>
    <row r="184" spans="1:11" ht="20.399999999999999" x14ac:dyDescent="0.25">
      <c r="A184" s="14" t="s">
        <v>1506</v>
      </c>
      <c r="B184" s="14" t="s">
        <v>1760</v>
      </c>
      <c r="C184" s="14" t="s">
        <v>1761</v>
      </c>
      <c r="D184" s="16">
        <v>45783</v>
      </c>
      <c r="E184" s="16"/>
      <c r="F184" s="14" t="s">
        <v>1762</v>
      </c>
      <c r="G184" s="14"/>
      <c r="H184" s="14" t="s">
        <v>1763</v>
      </c>
      <c r="I184" s="15">
        <v>68.97</v>
      </c>
      <c r="J184" s="77">
        <v>2</v>
      </c>
      <c r="K184" s="92"/>
    </row>
    <row r="185" spans="1:11" ht="91.8" x14ac:dyDescent="0.25">
      <c r="A185" s="14" t="s">
        <v>1506</v>
      </c>
      <c r="B185" s="14"/>
      <c r="C185" s="14"/>
      <c r="D185" s="16"/>
      <c r="E185" s="16"/>
      <c r="F185" s="14" t="s">
        <v>1764</v>
      </c>
      <c r="G185" s="14"/>
      <c r="H185" s="14"/>
      <c r="I185" s="15"/>
      <c r="J185" s="77"/>
      <c r="K185" s="92"/>
    </row>
    <row r="186" spans="1:11" ht="30.6" x14ac:dyDescent="0.25">
      <c r="A186" s="14" t="s">
        <v>1506</v>
      </c>
      <c r="B186" s="14" t="s">
        <v>1765</v>
      </c>
      <c r="C186" s="14" t="s">
        <v>1766</v>
      </c>
      <c r="D186" s="16">
        <v>45812</v>
      </c>
      <c r="E186" s="16"/>
      <c r="F186" s="14" t="s">
        <v>1767</v>
      </c>
      <c r="G186" s="14" t="s">
        <v>1768</v>
      </c>
      <c r="H186" s="14" t="s">
        <v>1769</v>
      </c>
      <c r="I186" s="15">
        <v>2880</v>
      </c>
      <c r="J186" s="77">
        <v>2</v>
      </c>
      <c r="K186" s="92"/>
    </row>
    <row r="187" spans="1:11" ht="30.6" x14ac:dyDescent="0.25">
      <c r="A187" s="14" t="s">
        <v>1506</v>
      </c>
      <c r="B187" s="14" t="s">
        <v>1770</v>
      </c>
      <c r="C187" s="14" t="s">
        <v>1771</v>
      </c>
      <c r="D187" s="16">
        <v>45821</v>
      </c>
      <c r="E187" s="16"/>
      <c r="F187" s="14" t="s">
        <v>1772</v>
      </c>
      <c r="G187" s="14" t="s">
        <v>1753</v>
      </c>
      <c r="H187" s="14" t="s">
        <v>1754</v>
      </c>
      <c r="I187" s="15">
        <v>1248</v>
      </c>
      <c r="J187" s="77">
        <v>2</v>
      </c>
      <c r="K187" s="92"/>
    </row>
    <row r="188" spans="1:11" ht="51" x14ac:dyDescent="0.25">
      <c r="A188" s="14" t="s">
        <v>1506</v>
      </c>
      <c r="B188" s="14" t="s">
        <v>1773</v>
      </c>
      <c r="C188" s="14" t="s">
        <v>1774</v>
      </c>
      <c r="D188" s="16">
        <v>45856</v>
      </c>
      <c r="E188" s="16"/>
      <c r="F188" s="14" t="s">
        <v>1775</v>
      </c>
      <c r="G188" s="14" t="s">
        <v>1776</v>
      </c>
      <c r="H188" s="14" t="s">
        <v>1777</v>
      </c>
      <c r="I188" s="15">
        <v>1350.3</v>
      </c>
      <c r="J188" s="77">
        <v>3</v>
      </c>
      <c r="K188" s="92"/>
    </row>
    <row r="189" spans="1:11" ht="30.6" x14ac:dyDescent="0.25">
      <c r="A189" s="14" t="s">
        <v>1506</v>
      </c>
      <c r="B189" s="14" t="s">
        <v>6033</v>
      </c>
      <c r="C189" s="14" t="s">
        <v>6034</v>
      </c>
      <c r="D189" s="16">
        <v>45874</v>
      </c>
      <c r="E189" s="16"/>
      <c r="F189" s="14" t="s">
        <v>6035</v>
      </c>
      <c r="G189" s="14" t="s">
        <v>1675</v>
      </c>
      <c r="H189" s="14" t="s">
        <v>1676</v>
      </c>
      <c r="I189" s="15">
        <v>29.2</v>
      </c>
      <c r="J189" s="77">
        <v>2</v>
      </c>
      <c r="K189" s="92"/>
    </row>
    <row r="190" spans="1:11" ht="91.8" x14ac:dyDescent="0.25">
      <c r="A190" s="14" t="s">
        <v>1506</v>
      </c>
      <c r="B190" s="14"/>
      <c r="C190" s="14"/>
      <c r="D190" s="16"/>
      <c r="E190" s="16"/>
      <c r="F190" s="14" t="s">
        <v>1778</v>
      </c>
      <c r="G190" s="14"/>
      <c r="H190" s="14"/>
      <c r="I190" s="15"/>
      <c r="J190" s="77"/>
      <c r="K190" s="92"/>
    </row>
    <row r="191" spans="1:11" ht="30.6" x14ac:dyDescent="0.25">
      <c r="A191" s="14" t="s">
        <v>1506</v>
      </c>
      <c r="B191" s="14" t="s">
        <v>1779</v>
      </c>
      <c r="C191" s="14" t="s">
        <v>1780</v>
      </c>
      <c r="D191" s="16">
        <v>45708</v>
      </c>
      <c r="E191" s="16"/>
      <c r="F191" s="14" t="s">
        <v>1781</v>
      </c>
      <c r="G191" s="14" t="s">
        <v>1743</v>
      </c>
      <c r="H191" s="14" t="s">
        <v>1744</v>
      </c>
      <c r="I191" s="15">
        <v>266.5</v>
      </c>
      <c r="J191" s="77">
        <v>2</v>
      </c>
      <c r="K191" s="92"/>
    </row>
    <row r="192" spans="1:11" ht="30.6" x14ac:dyDescent="0.25">
      <c r="A192" s="14" t="s">
        <v>1506</v>
      </c>
      <c r="B192" s="14" t="s">
        <v>1782</v>
      </c>
      <c r="C192" s="14" t="s">
        <v>1783</v>
      </c>
      <c r="D192" s="16">
        <v>45708</v>
      </c>
      <c r="E192" s="16"/>
      <c r="F192" s="14" t="s">
        <v>1784</v>
      </c>
      <c r="G192" s="14">
        <v>52871665</v>
      </c>
      <c r="H192" s="14" t="s">
        <v>1706</v>
      </c>
      <c r="I192" s="15">
        <v>91.65</v>
      </c>
      <c r="J192" s="77">
        <v>2</v>
      </c>
      <c r="K192" s="92"/>
    </row>
    <row r="193" spans="1:11" ht="30.6" x14ac:dyDescent="0.25">
      <c r="A193" s="14" t="s">
        <v>1506</v>
      </c>
      <c r="B193" s="14" t="s">
        <v>1785</v>
      </c>
      <c r="C193" s="14" t="s">
        <v>1786</v>
      </c>
      <c r="D193" s="16">
        <v>45709</v>
      </c>
      <c r="E193" s="16"/>
      <c r="F193" s="14" t="s">
        <v>1784</v>
      </c>
      <c r="G193" s="14" t="s">
        <v>1787</v>
      </c>
      <c r="H193" s="14" t="s">
        <v>1788</v>
      </c>
      <c r="I193" s="15">
        <v>93.24</v>
      </c>
      <c r="J193" s="77">
        <v>2</v>
      </c>
      <c r="K193" s="92"/>
    </row>
    <row r="194" spans="1:11" ht="30.6" x14ac:dyDescent="0.25">
      <c r="A194" s="14" t="s">
        <v>1506</v>
      </c>
      <c r="B194" s="14" t="s">
        <v>1789</v>
      </c>
      <c r="C194" s="14" t="s">
        <v>1790</v>
      </c>
      <c r="D194" s="16">
        <v>45708</v>
      </c>
      <c r="E194" s="16"/>
      <c r="F194" s="14" t="s">
        <v>1791</v>
      </c>
      <c r="G194" s="14"/>
      <c r="H194" s="14" t="s">
        <v>1792</v>
      </c>
      <c r="I194" s="15">
        <v>799.9</v>
      </c>
      <c r="J194" s="77">
        <v>2</v>
      </c>
      <c r="K194" s="92"/>
    </row>
    <row r="195" spans="1:11" ht="40.799999999999997" x14ac:dyDescent="0.25">
      <c r="A195" s="14" t="s">
        <v>1506</v>
      </c>
      <c r="B195" s="14" t="s">
        <v>1793</v>
      </c>
      <c r="C195" s="14" t="s">
        <v>1794</v>
      </c>
      <c r="D195" s="16">
        <v>45709</v>
      </c>
      <c r="E195" s="16"/>
      <c r="F195" s="14" t="s">
        <v>1795</v>
      </c>
      <c r="G195" s="14" t="s">
        <v>1721</v>
      </c>
      <c r="H195" s="14" t="s">
        <v>1722</v>
      </c>
      <c r="I195" s="15">
        <v>153.75</v>
      </c>
      <c r="J195" s="77">
        <v>2</v>
      </c>
      <c r="K195" s="92"/>
    </row>
    <row r="196" spans="1:11" ht="30.6" x14ac:dyDescent="0.25">
      <c r="A196" s="14" t="s">
        <v>1506</v>
      </c>
      <c r="B196" s="14" t="s">
        <v>1796</v>
      </c>
      <c r="C196" s="14" t="s">
        <v>1797</v>
      </c>
      <c r="D196" s="16">
        <v>45709</v>
      </c>
      <c r="E196" s="16"/>
      <c r="F196" s="14" t="s">
        <v>1798</v>
      </c>
      <c r="G196" s="14" t="s">
        <v>1721</v>
      </c>
      <c r="H196" s="14" t="s">
        <v>1722</v>
      </c>
      <c r="I196" s="15">
        <v>196.8</v>
      </c>
      <c r="J196" s="77">
        <v>2</v>
      </c>
      <c r="K196" s="92"/>
    </row>
    <row r="197" spans="1:11" ht="30.6" x14ac:dyDescent="0.25">
      <c r="A197" s="14" t="s">
        <v>1506</v>
      </c>
      <c r="B197" s="14" t="s">
        <v>1799</v>
      </c>
      <c r="C197" s="14" t="s">
        <v>1800</v>
      </c>
      <c r="D197" s="16">
        <v>45709</v>
      </c>
      <c r="E197" s="16"/>
      <c r="F197" s="14" t="s">
        <v>1801</v>
      </c>
      <c r="G197" s="14" t="s">
        <v>1721</v>
      </c>
      <c r="H197" s="14" t="s">
        <v>1722</v>
      </c>
      <c r="I197" s="15">
        <v>196.8</v>
      </c>
      <c r="J197" s="77">
        <v>2</v>
      </c>
      <c r="K197" s="92"/>
    </row>
    <row r="198" spans="1:11" ht="40.799999999999997" x14ac:dyDescent="0.25">
      <c r="A198" s="14" t="s">
        <v>1506</v>
      </c>
      <c r="B198" s="14" t="s">
        <v>1802</v>
      </c>
      <c r="C198" s="14" t="s">
        <v>1803</v>
      </c>
      <c r="D198" s="16">
        <v>45720</v>
      </c>
      <c r="E198" s="16"/>
      <c r="F198" s="14" t="s">
        <v>1804</v>
      </c>
      <c r="G198" s="14"/>
      <c r="H198" s="14" t="s">
        <v>1805</v>
      </c>
      <c r="I198" s="15">
        <v>14.6</v>
      </c>
      <c r="J198" s="77">
        <v>2</v>
      </c>
      <c r="K198" s="92"/>
    </row>
    <row r="199" spans="1:11" ht="20.399999999999999" x14ac:dyDescent="0.25">
      <c r="A199" s="14" t="s">
        <v>1506</v>
      </c>
      <c r="B199" s="14" t="s">
        <v>1806</v>
      </c>
      <c r="C199" s="14" t="s">
        <v>1807</v>
      </c>
      <c r="D199" s="16">
        <v>45709</v>
      </c>
      <c r="E199" s="16"/>
      <c r="F199" s="14" t="s">
        <v>1808</v>
      </c>
      <c r="G199" s="14" t="s">
        <v>1726</v>
      </c>
      <c r="H199" s="14" t="s">
        <v>1727</v>
      </c>
      <c r="I199" s="15">
        <v>160</v>
      </c>
      <c r="J199" s="77">
        <v>3</v>
      </c>
      <c r="K199" s="92"/>
    </row>
    <row r="200" spans="1:11" ht="30.6" x14ac:dyDescent="0.25">
      <c r="A200" s="14" t="s">
        <v>1506</v>
      </c>
      <c r="B200" s="14" t="s">
        <v>1809</v>
      </c>
      <c r="C200" s="14" t="s">
        <v>1800</v>
      </c>
      <c r="D200" s="16">
        <v>45709</v>
      </c>
      <c r="E200" s="16"/>
      <c r="F200" s="14" t="s">
        <v>1810</v>
      </c>
      <c r="G200" s="14" t="s">
        <v>1731</v>
      </c>
      <c r="H200" s="14" t="s">
        <v>1732</v>
      </c>
      <c r="I200" s="15">
        <v>240</v>
      </c>
      <c r="J200" s="77">
        <v>3</v>
      </c>
      <c r="K200" s="92"/>
    </row>
    <row r="201" spans="1:11" ht="71.400000000000006" x14ac:dyDescent="0.25">
      <c r="A201" s="14" t="s">
        <v>1506</v>
      </c>
      <c r="B201" s="14"/>
      <c r="C201" s="14"/>
      <c r="D201" s="16"/>
      <c r="E201" s="16"/>
      <c r="F201" s="14" t="s">
        <v>1811</v>
      </c>
      <c r="G201" s="14"/>
      <c r="H201" s="14"/>
      <c r="I201" s="15"/>
      <c r="J201" s="77"/>
      <c r="K201" s="92"/>
    </row>
    <row r="202" spans="1:11" ht="20.399999999999999" x14ac:dyDescent="0.25">
      <c r="A202" s="14" t="s">
        <v>1506</v>
      </c>
      <c r="B202" s="14" t="s">
        <v>1812</v>
      </c>
      <c r="C202" s="14" t="s">
        <v>1813</v>
      </c>
      <c r="D202" s="16">
        <v>45716</v>
      </c>
      <c r="E202" s="16"/>
      <c r="F202" s="14" t="s">
        <v>1814</v>
      </c>
      <c r="G202" s="14" t="s">
        <v>1815</v>
      </c>
      <c r="H202" s="14" t="s">
        <v>1816</v>
      </c>
      <c r="I202" s="15">
        <v>82</v>
      </c>
      <c r="J202" s="77">
        <v>5</v>
      </c>
      <c r="K202" s="92"/>
    </row>
    <row r="203" spans="1:11" ht="71.400000000000006" x14ac:dyDescent="0.25">
      <c r="A203" s="14" t="s">
        <v>1506</v>
      </c>
      <c r="B203" s="14"/>
      <c r="C203" s="14"/>
      <c r="D203" s="16"/>
      <c r="E203" s="16"/>
      <c r="F203" s="14" t="s">
        <v>1817</v>
      </c>
      <c r="G203" s="14"/>
      <c r="H203" s="14"/>
      <c r="I203" s="15"/>
      <c r="J203" s="77"/>
      <c r="K203" s="92"/>
    </row>
    <row r="204" spans="1:11" ht="20.399999999999999" x14ac:dyDescent="0.25">
      <c r="A204" s="14" t="s">
        <v>1506</v>
      </c>
      <c r="B204" s="14" t="s">
        <v>1818</v>
      </c>
      <c r="C204" s="14" t="s">
        <v>1819</v>
      </c>
      <c r="D204" s="16">
        <v>45750</v>
      </c>
      <c r="E204" s="16"/>
      <c r="F204" s="14" t="s">
        <v>1820</v>
      </c>
      <c r="G204" s="14" t="s">
        <v>1815</v>
      </c>
      <c r="H204" s="14" t="s">
        <v>1816</v>
      </c>
      <c r="I204" s="15">
        <v>113</v>
      </c>
      <c r="J204" s="77">
        <v>5</v>
      </c>
      <c r="K204" s="92"/>
    </row>
    <row r="205" spans="1:11" ht="20.399999999999999" x14ac:dyDescent="0.25">
      <c r="A205" s="14" t="s">
        <v>1506</v>
      </c>
      <c r="B205" s="14" t="s">
        <v>1821</v>
      </c>
      <c r="C205" s="14" t="s">
        <v>1822</v>
      </c>
      <c r="D205" s="16">
        <v>45750</v>
      </c>
      <c r="E205" s="16"/>
      <c r="F205" s="14" t="s">
        <v>1823</v>
      </c>
      <c r="G205" s="14"/>
      <c r="H205" s="14" t="s">
        <v>1824</v>
      </c>
      <c r="I205" s="15">
        <v>116</v>
      </c>
      <c r="J205" s="77">
        <v>5</v>
      </c>
      <c r="K205" s="92"/>
    </row>
    <row r="206" spans="1:11" ht="20.399999999999999" x14ac:dyDescent="0.25">
      <c r="A206" s="14" t="s">
        <v>1506</v>
      </c>
      <c r="B206" s="14" t="s">
        <v>1825</v>
      </c>
      <c r="C206" s="14" t="s">
        <v>1826</v>
      </c>
      <c r="D206" s="16">
        <v>45750</v>
      </c>
      <c r="E206" s="16"/>
      <c r="F206" s="14" t="s">
        <v>1823</v>
      </c>
      <c r="G206" s="14"/>
      <c r="H206" s="14" t="s">
        <v>1827</v>
      </c>
      <c r="I206" s="15">
        <v>116</v>
      </c>
      <c r="J206" s="77">
        <v>5</v>
      </c>
      <c r="K206" s="92"/>
    </row>
    <row r="207" spans="1:11" ht="20.399999999999999" x14ac:dyDescent="0.25">
      <c r="A207" s="14" t="s">
        <v>1506</v>
      </c>
      <c r="B207" s="14" t="s">
        <v>1828</v>
      </c>
      <c r="C207" s="14" t="s">
        <v>1829</v>
      </c>
      <c r="D207" s="16">
        <v>45750</v>
      </c>
      <c r="E207" s="16"/>
      <c r="F207" s="14" t="s">
        <v>1823</v>
      </c>
      <c r="G207" s="14"/>
      <c r="H207" s="14" t="s">
        <v>1830</v>
      </c>
      <c r="I207" s="15">
        <v>116</v>
      </c>
      <c r="J207" s="77">
        <v>5</v>
      </c>
      <c r="K207" s="92"/>
    </row>
    <row r="208" spans="1:11" ht="71.400000000000006" x14ac:dyDescent="0.25">
      <c r="A208" s="14" t="s">
        <v>1506</v>
      </c>
      <c r="B208" s="14"/>
      <c r="C208" s="14"/>
      <c r="D208" s="16"/>
      <c r="E208" s="16"/>
      <c r="F208" s="14" t="s">
        <v>1831</v>
      </c>
      <c r="G208" s="14"/>
      <c r="H208" s="14"/>
      <c r="I208" s="15"/>
      <c r="J208" s="77"/>
      <c r="K208" s="92"/>
    </row>
    <row r="209" spans="1:11" ht="20.399999999999999" x14ac:dyDescent="0.25">
      <c r="A209" s="14" t="s">
        <v>1506</v>
      </c>
      <c r="B209" s="14" t="s">
        <v>1832</v>
      </c>
      <c r="C209" s="14" t="s">
        <v>1833</v>
      </c>
      <c r="D209" s="16">
        <v>45709</v>
      </c>
      <c r="E209" s="16"/>
      <c r="F209" s="14" t="s">
        <v>1834</v>
      </c>
      <c r="G209" s="14"/>
      <c r="H209" s="14" t="s">
        <v>1835</v>
      </c>
      <c r="I209" s="15">
        <v>116</v>
      </c>
      <c r="J209" s="77">
        <v>5</v>
      </c>
      <c r="K209" s="92"/>
    </row>
    <row r="210" spans="1:11" ht="20.399999999999999" x14ac:dyDescent="0.25">
      <c r="A210" s="14" t="s">
        <v>1506</v>
      </c>
      <c r="B210" s="14" t="s">
        <v>1836</v>
      </c>
      <c r="C210" s="14" t="s">
        <v>1837</v>
      </c>
      <c r="D210" s="16">
        <v>45709</v>
      </c>
      <c r="E210" s="16"/>
      <c r="F210" s="14" t="s">
        <v>1834</v>
      </c>
      <c r="G210" s="14"/>
      <c r="H210" s="14" t="s">
        <v>1838</v>
      </c>
      <c r="I210" s="15">
        <v>116</v>
      </c>
      <c r="J210" s="77">
        <v>5</v>
      </c>
      <c r="K210" s="92"/>
    </row>
    <row r="211" spans="1:11" ht="20.399999999999999" x14ac:dyDescent="0.25">
      <c r="A211" s="14" t="s">
        <v>1506</v>
      </c>
      <c r="B211" s="14" t="s">
        <v>1839</v>
      </c>
      <c r="C211" s="14" t="s">
        <v>1840</v>
      </c>
      <c r="D211" s="16">
        <v>45709</v>
      </c>
      <c r="E211" s="16"/>
      <c r="F211" s="14" t="s">
        <v>1834</v>
      </c>
      <c r="G211" s="14"/>
      <c r="H211" s="14" t="s">
        <v>1841</v>
      </c>
      <c r="I211" s="15">
        <v>116</v>
      </c>
      <c r="J211" s="77">
        <v>5</v>
      </c>
      <c r="K211" s="92"/>
    </row>
    <row r="212" spans="1:11" ht="71.400000000000006" x14ac:dyDescent="0.25">
      <c r="A212" s="14" t="s">
        <v>1506</v>
      </c>
      <c r="B212" s="14"/>
      <c r="C212" s="14"/>
      <c r="D212" s="16"/>
      <c r="E212" s="16"/>
      <c r="F212" s="14" t="s">
        <v>1842</v>
      </c>
      <c r="G212" s="14"/>
      <c r="H212" s="14"/>
      <c r="I212" s="15"/>
      <c r="J212" s="77"/>
      <c r="K212" s="92"/>
    </row>
    <row r="213" spans="1:11" ht="20.399999999999999" x14ac:dyDescent="0.25">
      <c r="A213" s="14" t="s">
        <v>1506</v>
      </c>
      <c r="B213" s="14" t="s">
        <v>1843</v>
      </c>
      <c r="C213" s="14" t="s">
        <v>1844</v>
      </c>
      <c r="D213" s="16">
        <v>45715</v>
      </c>
      <c r="E213" s="16"/>
      <c r="F213" s="14" t="s">
        <v>1845</v>
      </c>
      <c r="G213" s="14" t="s">
        <v>1846</v>
      </c>
      <c r="H213" s="14" t="s">
        <v>1847</v>
      </c>
      <c r="I213" s="15">
        <v>115</v>
      </c>
      <c r="J213" s="77">
        <v>5</v>
      </c>
      <c r="K213" s="92"/>
    </row>
    <row r="214" spans="1:11" ht="81.599999999999994" x14ac:dyDescent="0.25">
      <c r="A214" s="14" t="s">
        <v>1506</v>
      </c>
      <c r="B214" s="14"/>
      <c r="C214" s="14"/>
      <c r="D214" s="16"/>
      <c r="E214" s="16"/>
      <c r="F214" s="14" t="s">
        <v>1848</v>
      </c>
      <c r="G214" s="14"/>
      <c r="H214" s="14"/>
      <c r="I214" s="15"/>
      <c r="J214" s="77"/>
      <c r="K214" s="92"/>
    </row>
    <row r="215" spans="1:11" ht="40.799999999999997" x14ac:dyDescent="0.25">
      <c r="A215" s="14" t="s">
        <v>1506</v>
      </c>
      <c r="B215" s="14" t="s">
        <v>1849</v>
      </c>
      <c r="C215" s="14" t="s">
        <v>1850</v>
      </c>
      <c r="D215" s="16">
        <v>45750</v>
      </c>
      <c r="E215" s="16"/>
      <c r="F215" s="14" t="s">
        <v>1851</v>
      </c>
      <c r="G215" s="14" t="s">
        <v>1852</v>
      </c>
      <c r="H215" s="14" t="s">
        <v>1853</v>
      </c>
      <c r="I215" s="15">
        <v>50</v>
      </c>
      <c r="J215" s="77">
        <v>5</v>
      </c>
      <c r="K215" s="92"/>
    </row>
    <row r="216" spans="1:11" ht="71.400000000000006" x14ac:dyDescent="0.25">
      <c r="A216" s="14" t="s">
        <v>1506</v>
      </c>
      <c r="B216" s="14"/>
      <c r="C216" s="14"/>
      <c r="D216" s="16"/>
      <c r="E216" s="16"/>
      <c r="F216" s="14" t="s">
        <v>1854</v>
      </c>
      <c r="G216" s="14"/>
      <c r="H216" s="14"/>
      <c r="I216" s="15"/>
      <c r="J216" s="77"/>
      <c r="K216" s="92"/>
    </row>
    <row r="217" spans="1:11" ht="20.399999999999999" x14ac:dyDescent="0.25">
      <c r="A217" s="14" t="s">
        <v>1506</v>
      </c>
      <c r="B217" s="14" t="s">
        <v>1855</v>
      </c>
      <c r="C217" s="14" t="s">
        <v>1856</v>
      </c>
      <c r="D217" s="16">
        <v>45750</v>
      </c>
      <c r="E217" s="16"/>
      <c r="F217" s="14" t="s">
        <v>1857</v>
      </c>
      <c r="G217" s="14"/>
      <c r="H217" s="14" t="s">
        <v>1838</v>
      </c>
      <c r="I217" s="15">
        <v>116</v>
      </c>
      <c r="J217" s="77">
        <v>5</v>
      </c>
      <c r="K217" s="92"/>
    </row>
    <row r="218" spans="1:11" ht="20.399999999999999" x14ac:dyDescent="0.25">
      <c r="A218" s="14" t="s">
        <v>1506</v>
      </c>
      <c r="B218" s="14" t="s">
        <v>1858</v>
      </c>
      <c r="C218" s="14" t="s">
        <v>1859</v>
      </c>
      <c r="D218" s="16">
        <v>45750</v>
      </c>
      <c r="E218" s="16"/>
      <c r="F218" s="14" t="s">
        <v>1857</v>
      </c>
      <c r="G218" s="14"/>
      <c r="H218" s="14" t="s">
        <v>1860</v>
      </c>
      <c r="I218" s="15">
        <v>116</v>
      </c>
      <c r="J218" s="77">
        <v>5</v>
      </c>
      <c r="K218" s="92"/>
    </row>
    <row r="219" spans="1:11" ht="20.399999999999999" x14ac:dyDescent="0.25">
      <c r="A219" s="14" t="s">
        <v>1506</v>
      </c>
      <c r="B219" s="14" t="s">
        <v>1861</v>
      </c>
      <c r="C219" s="14" t="s">
        <v>1862</v>
      </c>
      <c r="D219" s="16">
        <v>45750</v>
      </c>
      <c r="E219" s="16"/>
      <c r="F219" s="14" t="s">
        <v>1857</v>
      </c>
      <c r="G219" s="14"/>
      <c r="H219" s="14" t="s">
        <v>1835</v>
      </c>
      <c r="I219" s="15">
        <v>116</v>
      </c>
      <c r="J219" s="77">
        <v>5</v>
      </c>
      <c r="K219" s="92"/>
    </row>
    <row r="220" spans="1:11" ht="71.400000000000006" x14ac:dyDescent="0.25">
      <c r="A220" s="14" t="s">
        <v>1506</v>
      </c>
      <c r="B220" s="14"/>
      <c r="C220" s="14"/>
      <c r="D220" s="16"/>
      <c r="E220" s="16"/>
      <c r="F220" s="14" t="s">
        <v>1863</v>
      </c>
      <c r="G220" s="14"/>
      <c r="H220" s="14"/>
      <c r="I220" s="15"/>
      <c r="J220" s="77"/>
      <c r="K220" s="92"/>
    </row>
    <row r="221" spans="1:11" ht="20.399999999999999" x14ac:dyDescent="0.25">
      <c r="A221" s="14" t="s">
        <v>1506</v>
      </c>
      <c r="B221" s="14" t="s">
        <v>1864</v>
      </c>
      <c r="C221" s="14" t="s">
        <v>1865</v>
      </c>
      <c r="D221" s="16">
        <v>45757</v>
      </c>
      <c r="E221" s="16"/>
      <c r="F221" s="14" t="s">
        <v>1866</v>
      </c>
      <c r="G221" s="14"/>
      <c r="H221" s="14" t="s">
        <v>1867</v>
      </c>
      <c r="I221" s="15">
        <v>88</v>
      </c>
      <c r="J221" s="77">
        <v>5</v>
      </c>
      <c r="K221" s="92"/>
    </row>
    <row r="222" spans="1:11" ht="20.399999999999999" x14ac:dyDescent="0.25">
      <c r="A222" s="14" t="s">
        <v>1506</v>
      </c>
      <c r="B222" s="14" t="s">
        <v>1868</v>
      </c>
      <c r="C222" s="14" t="s">
        <v>1869</v>
      </c>
      <c r="D222" s="16">
        <v>45757</v>
      </c>
      <c r="E222" s="16"/>
      <c r="F222" s="14" t="s">
        <v>1866</v>
      </c>
      <c r="G222" s="14"/>
      <c r="H222" s="14" t="s">
        <v>1870</v>
      </c>
      <c r="I222" s="15">
        <v>88</v>
      </c>
      <c r="J222" s="77">
        <v>5</v>
      </c>
      <c r="K222" s="92"/>
    </row>
    <row r="223" spans="1:11" ht="20.399999999999999" x14ac:dyDescent="0.25">
      <c r="A223" s="14" t="s">
        <v>1506</v>
      </c>
      <c r="B223" s="14" t="s">
        <v>1871</v>
      </c>
      <c r="C223" s="14" t="s">
        <v>1872</v>
      </c>
      <c r="D223" s="16">
        <v>45757</v>
      </c>
      <c r="E223" s="16"/>
      <c r="F223" s="14" t="s">
        <v>1866</v>
      </c>
      <c r="G223" s="14"/>
      <c r="H223" s="14" t="s">
        <v>1838</v>
      </c>
      <c r="I223" s="15">
        <v>88</v>
      </c>
      <c r="J223" s="77">
        <v>5</v>
      </c>
      <c r="K223" s="92"/>
    </row>
    <row r="224" spans="1:11" ht="71.400000000000006" x14ac:dyDescent="0.25">
      <c r="A224" s="14" t="s">
        <v>1506</v>
      </c>
      <c r="B224" s="14"/>
      <c r="C224" s="14"/>
      <c r="D224" s="16"/>
      <c r="E224" s="16"/>
      <c r="F224" s="14" t="s">
        <v>1873</v>
      </c>
      <c r="G224" s="14"/>
      <c r="H224" s="14"/>
      <c r="I224" s="15"/>
      <c r="J224" s="77"/>
      <c r="K224" s="92"/>
    </row>
    <row r="225" spans="1:11" ht="20.399999999999999" x14ac:dyDescent="0.25">
      <c r="A225" s="14" t="s">
        <v>1506</v>
      </c>
      <c r="B225" s="14" t="s">
        <v>1874</v>
      </c>
      <c r="C225" s="14" t="s">
        <v>1875</v>
      </c>
      <c r="D225" s="16">
        <v>45782</v>
      </c>
      <c r="E225" s="16"/>
      <c r="F225" s="14" t="s">
        <v>1876</v>
      </c>
      <c r="G225" s="14" t="s">
        <v>1815</v>
      </c>
      <c r="H225" s="14" t="s">
        <v>1816</v>
      </c>
      <c r="I225" s="15">
        <v>82</v>
      </c>
      <c r="J225" s="77">
        <v>5</v>
      </c>
      <c r="K225" s="92"/>
    </row>
    <row r="226" spans="1:11" ht="20.399999999999999" x14ac:dyDescent="0.25">
      <c r="A226" s="14" t="s">
        <v>1506</v>
      </c>
      <c r="B226" s="14" t="s">
        <v>1877</v>
      </c>
      <c r="C226" s="14" t="s">
        <v>1878</v>
      </c>
      <c r="D226" s="16">
        <v>45793</v>
      </c>
      <c r="E226" s="16"/>
      <c r="F226" s="14" t="s">
        <v>1879</v>
      </c>
      <c r="G226" s="14"/>
      <c r="H226" s="14" t="s">
        <v>1824</v>
      </c>
      <c r="I226" s="15">
        <v>116</v>
      </c>
      <c r="J226" s="77">
        <v>5</v>
      </c>
      <c r="K226" s="92"/>
    </row>
    <row r="227" spans="1:11" ht="20.399999999999999" x14ac:dyDescent="0.25">
      <c r="A227" s="14" t="s">
        <v>1506</v>
      </c>
      <c r="B227" s="14" t="s">
        <v>1880</v>
      </c>
      <c r="C227" s="14" t="s">
        <v>1881</v>
      </c>
      <c r="D227" s="16">
        <v>45793</v>
      </c>
      <c r="E227" s="16"/>
      <c r="F227" s="14" t="s">
        <v>1879</v>
      </c>
      <c r="G227" s="14"/>
      <c r="H227" s="14" t="s">
        <v>1763</v>
      </c>
      <c r="I227" s="15">
        <v>136</v>
      </c>
      <c r="J227" s="77">
        <v>5</v>
      </c>
      <c r="K227" s="92"/>
    </row>
    <row r="228" spans="1:11" ht="20.399999999999999" x14ac:dyDescent="0.25">
      <c r="A228" s="14" t="s">
        <v>1506</v>
      </c>
      <c r="B228" s="14" t="s">
        <v>1882</v>
      </c>
      <c r="C228" s="14" t="s">
        <v>1883</v>
      </c>
      <c r="D228" s="16">
        <v>45793</v>
      </c>
      <c r="E228" s="16"/>
      <c r="F228" s="14" t="s">
        <v>1879</v>
      </c>
      <c r="G228" s="14"/>
      <c r="H228" s="14" t="s">
        <v>1870</v>
      </c>
      <c r="I228" s="15">
        <v>136</v>
      </c>
      <c r="J228" s="77">
        <v>5</v>
      </c>
      <c r="K228" s="92"/>
    </row>
    <row r="229" spans="1:11" ht="71.400000000000006" x14ac:dyDescent="0.25">
      <c r="A229" s="14" t="s">
        <v>1506</v>
      </c>
      <c r="B229" s="14"/>
      <c r="C229" s="14"/>
      <c r="D229" s="16"/>
      <c r="E229" s="16"/>
      <c r="F229" s="14" t="s">
        <v>1884</v>
      </c>
      <c r="G229" s="14"/>
      <c r="H229" s="14"/>
      <c r="I229" s="15"/>
      <c r="J229" s="77"/>
      <c r="K229" s="92"/>
    </row>
    <row r="230" spans="1:11" ht="20.399999999999999" x14ac:dyDescent="0.25">
      <c r="A230" s="14" t="s">
        <v>1506</v>
      </c>
      <c r="B230" s="14" t="s">
        <v>1885</v>
      </c>
      <c r="C230" s="14" t="s">
        <v>1886</v>
      </c>
      <c r="D230" s="16">
        <v>45784</v>
      </c>
      <c r="E230" s="16"/>
      <c r="F230" s="14" t="s">
        <v>1887</v>
      </c>
      <c r="G230" s="14" t="s">
        <v>1569</v>
      </c>
      <c r="H230" s="14" t="s">
        <v>1570</v>
      </c>
      <c r="I230" s="15">
        <v>83</v>
      </c>
      <c r="J230" s="77">
        <v>5</v>
      </c>
      <c r="K230" s="92"/>
    </row>
    <row r="231" spans="1:11" ht="30.6" x14ac:dyDescent="0.25">
      <c r="A231" s="14" t="s">
        <v>1506</v>
      </c>
      <c r="B231" s="14" t="s">
        <v>1888</v>
      </c>
      <c r="C231" s="14" t="s">
        <v>1889</v>
      </c>
      <c r="D231" s="16">
        <v>45784</v>
      </c>
      <c r="E231" s="16"/>
      <c r="F231" s="14" t="s">
        <v>1890</v>
      </c>
      <c r="G231" s="14"/>
      <c r="H231" s="14" t="s">
        <v>1891</v>
      </c>
      <c r="I231" s="15">
        <v>162</v>
      </c>
      <c r="J231" s="77">
        <v>5</v>
      </c>
      <c r="K231" s="92"/>
    </row>
    <row r="232" spans="1:11" ht="30.6" x14ac:dyDescent="0.25">
      <c r="A232" s="14" t="s">
        <v>1506</v>
      </c>
      <c r="B232" s="14" t="s">
        <v>1892</v>
      </c>
      <c r="C232" s="14" t="s">
        <v>1893</v>
      </c>
      <c r="D232" s="16">
        <v>45784</v>
      </c>
      <c r="E232" s="16"/>
      <c r="F232" s="14" t="s">
        <v>1890</v>
      </c>
      <c r="G232" s="14"/>
      <c r="H232" s="14" t="s">
        <v>1841</v>
      </c>
      <c r="I232" s="15">
        <v>162</v>
      </c>
      <c r="J232" s="77">
        <v>5</v>
      </c>
      <c r="K232" s="92"/>
    </row>
    <row r="233" spans="1:11" ht="30.6" x14ac:dyDescent="0.25">
      <c r="A233" s="14" t="s">
        <v>1506</v>
      </c>
      <c r="B233" s="14" t="s">
        <v>1894</v>
      </c>
      <c r="C233" s="14" t="s">
        <v>1895</v>
      </c>
      <c r="D233" s="16">
        <v>45784</v>
      </c>
      <c r="E233" s="16"/>
      <c r="F233" s="14" t="s">
        <v>1890</v>
      </c>
      <c r="G233" s="14"/>
      <c r="H233" s="14" t="s">
        <v>1830</v>
      </c>
      <c r="I233" s="15">
        <v>162</v>
      </c>
      <c r="J233" s="77">
        <v>5</v>
      </c>
      <c r="K233" s="92"/>
    </row>
    <row r="234" spans="1:11" ht="71.400000000000006" x14ac:dyDescent="0.25">
      <c r="A234" s="14" t="s">
        <v>1506</v>
      </c>
      <c r="B234" s="14"/>
      <c r="C234" s="14"/>
      <c r="D234" s="16"/>
      <c r="E234" s="16"/>
      <c r="F234" s="14" t="s">
        <v>1896</v>
      </c>
      <c r="G234" s="14"/>
      <c r="H234" s="14"/>
      <c r="I234" s="15"/>
      <c r="J234" s="77"/>
      <c r="K234" s="92"/>
    </row>
    <row r="235" spans="1:11" ht="20.399999999999999" x14ac:dyDescent="0.25">
      <c r="A235" s="14" t="s">
        <v>1506</v>
      </c>
      <c r="B235" s="14" t="s">
        <v>1897</v>
      </c>
      <c r="C235" s="14" t="s">
        <v>1898</v>
      </c>
      <c r="D235" s="16">
        <v>45757</v>
      </c>
      <c r="E235" s="16"/>
      <c r="F235" s="14" t="s">
        <v>1899</v>
      </c>
      <c r="G235" s="14"/>
      <c r="H235" s="14" t="s">
        <v>1900</v>
      </c>
      <c r="I235" s="15">
        <v>88</v>
      </c>
      <c r="J235" s="77">
        <v>5</v>
      </c>
      <c r="K235" s="92"/>
    </row>
    <row r="236" spans="1:11" ht="20.399999999999999" x14ac:dyDescent="0.25">
      <c r="A236" s="14" t="s">
        <v>1506</v>
      </c>
      <c r="B236" s="14" t="s">
        <v>1901</v>
      </c>
      <c r="C236" s="14" t="s">
        <v>1902</v>
      </c>
      <c r="D236" s="16">
        <v>45757</v>
      </c>
      <c r="E236" s="16"/>
      <c r="F236" s="14" t="s">
        <v>1899</v>
      </c>
      <c r="G236" s="14"/>
      <c r="H236" s="14" t="s">
        <v>1891</v>
      </c>
      <c r="I236" s="15">
        <v>88</v>
      </c>
      <c r="J236" s="77">
        <v>5</v>
      </c>
      <c r="K236" s="92"/>
    </row>
    <row r="237" spans="1:11" ht="20.399999999999999" x14ac:dyDescent="0.25">
      <c r="A237" s="14" t="s">
        <v>1506</v>
      </c>
      <c r="B237" s="14" t="s">
        <v>1903</v>
      </c>
      <c r="C237" s="14" t="s">
        <v>1904</v>
      </c>
      <c r="D237" s="16">
        <v>45757</v>
      </c>
      <c r="E237" s="16"/>
      <c r="F237" s="14" t="s">
        <v>1899</v>
      </c>
      <c r="G237" s="14"/>
      <c r="H237" s="14" t="s">
        <v>1841</v>
      </c>
      <c r="I237" s="15">
        <v>88</v>
      </c>
      <c r="J237" s="77">
        <v>5</v>
      </c>
      <c r="K237" s="92"/>
    </row>
    <row r="238" spans="1:11" ht="71.400000000000006" x14ac:dyDescent="0.25">
      <c r="A238" s="14" t="s">
        <v>1506</v>
      </c>
      <c r="B238" s="14"/>
      <c r="C238" s="14"/>
      <c r="D238" s="16"/>
      <c r="E238" s="16"/>
      <c r="F238" s="14" t="s">
        <v>1905</v>
      </c>
      <c r="G238" s="14"/>
      <c r="H238" s="14"/>
      <c r="I238" s="15"/>
      <c r="J238" s="77"/>
      <c r="K238" s="92"/>
    </row>
    <row r="239" spans="1:11" ht="20.399999999999999" x14ac:dyDescent="0.25">
      <c r="A239" s="14" t="s">
        <v>1506</v>
      </c>
      <c r="B239" s="14" t="s">
        <v>1906</v>
      </c>
      <c r="C239" s="14" t="s">
        <v>1907</v>
      </c>
      <c r="D239" s="16">
        <v>45796</v>
      </c>
      <c r="E239" s="16"/>
      <c r="F239" s="14" t="s">
        <v>1908</v>
      </c>
      <c r="G239" s="14"/>
      <c r="H239" s="14" t="s">
        <v>1835</v>
      </c>
      <c r="I239" s="15">
        <v>88</v>
      </c>
      <c r="J239" s="77">
        <v>5</v>
      </c>
      <c r="K239" s="92"/>
    </row>
    <row r="240" spans="1:11" ht="20.399999999999999" x14ac:dyDescent="0.25">
      <c r="A240" s="14" t="s">
        <v>1506</v>
      </c>
      <c r="B240" s="14" t="s">
        <v>1909</v>
      </c>
      <c r="C240" s="14" t="s">
        <v>1910</v>
      </c>
      <c r="D240" s="16">
        <v>45796</v>
      </c>
      <c r="E240" s="16"/>
      <c r="F240" s="14" t="s">
        <v>1908</v>
      </c>
      <c r="G240" s="14"/>
      <c r="H240" s="14" t="s">
        <v>1900</v>
      </c>
      <c r="I240" s="15">
        <v>88</v>
      </c>
      <c r="J240" s="77">
        <v>5</v>
      </c>
      <c r="K240" s="92"/>
    </row>
    <row r="241" spans="1:11" ht="20.399999999999999" x14ac:dyDescent="0.25">
      <c r="A241" s="14" t="s">
        <v>1506</v>
      </c>
      <c r="B241" s="14" t="s">
        <v>1911</v>
      </c>
      <c r="C241" s="14" t="s">
        <v>1912</v>
      </c>
      <c r="D241" s="16">
        <v>45796</v>
      </c>
      <c r="E241" s="16"/>
      <c r="F241" s="14" t="s">
        <v>1908</v>
      </c>
      <c r="G241" s="14"/>
      <c r="H241" s="14" t="s">
        <v>1860</v>
      </c>
      <c r="I241" s="15">
        <v>88</v>
      </c>
      <c r="J241" s="77">
        <v>5</v>
      </c>
      <c r="K241" s="92"/>
    </row>
    <row r="242" spans="1:11" ht="71.400000000000006" x14ac:dyDescent="0.25">
      <c r="A242" s="14" t="s">
        <v>1506</v>
      </c>
      <c r="B242" s="14"/>
      <c r="C242" s="14"/>
      <c r="D242" s="16"/>
      <c r="E242" s="16"/>
      <c r="F242" s="14" t="s">
        <v>1913</v>
      </c>
      <c r="G242" s="14"/>
      <c r="H242" s="14"/>
      <c r="I242" s="15"/>
      <c r="J242" s="77"/>
      <c r="K242" s="92"/>
    </row>
    <row r="243" spans="1:11" ht="20.399999999999999" x14ac:dyDescent="0.25">
      <c r="A243" s="14" t="s">
        <v>1506</v>
      </c>
      <c r="B243" s="14" t="s">
        <v>1914</v>
      </c>
      <c r="C243" s="14" t="s">
        <v>1915</v>
      </c>
      <c r="D243" s="16">
        <v>45796</v>
      </c>
      <c r="E243" s="16"/>
      <c r="F243" s="14" t="s">
        <v>1916</v>
      </c>
      <c r="G243" s="14"/>
      <c r="H243" s="14" t="s">
        <v>1867</v>
      </c>
      <c r="I243" s="15">
        <v>88</v>
      </c>
      <c r="J243" s="77">
        <v>5</v>
      </c>
      <c r="K243" s="92"/>
    </row>
    <row r="244" spans="1:11" ht="20.399999999999999" x14ac:dyDescent="0.25">
      <c r="A244" s="14" t="s">
        <v>1506</v>
      </c>
      <c r="B244" s="14" t="s">
        <v>1917</v>
      </c>
      <c r="C244" s="14" t="s">
        <v>1918</v>
      </c>
      <c r="D244" s="16">
        <v>45796</v>
      </c>
      <c r="E244" s="16"/>
      <c r="F244" s="14" t="s">
        <v>1916</v>
      </c>
      <c r="G244" s="14"/>
      <c r="H244" s="14" t="s">
        <v>1838</v>
      </c>
      <c r="I244" s="15">
        <v>88</v>
      </c>
      <c r="J244" s="77">
        <v>5</v>
      </c>
      <c r="K244" s="92"/>
    </row>
    <row r="245" spans="1:11" ht="20.399999999999999" x14ac:dyDescent="0.25">
      <c r="A245" s="14" t="s">
        <v>1506</v>
      </c>
      <c r="B245" s="14" t="s">
        <v>1919</v>
      </c>
      <c r="C245" s="14" t="s">
        <v>1920</v>
      </c>
      <c r="D245" s="16">
        <v>45796</v>
      </c>
      <c r="E245" s="16"/>
      <c r="F245" s="14" t="s">
        <v>1916</v>
      </c>
      <c r="G245" s="14"/>
      <c r="H245" s="14" t="s">
        <v>1827</v>
      </c>
      <c r="I245" s="15">
        <v>88</v>
      </c>
      <c r="J245" s="77">
        <v>5</v>
      </c>
      <c r="K245" s="92"/>
    </row>
    <row r="246" spans="1:11" ht="71.400000000000006" x14ac:dyDescent="0.25">
      <c r="A246" s="14" t="s">
        <v>1506</v>
      </c>
      <c r="B246" s="14"/>
      <c r="C246" s="14"/>
      <c r="D246" s="16"/>
      <c r="E246" s="16"/>
      <c r="F246" s="14" t="s">
        <v>1921</v>
      </c>
      <c r="G246" s="14"/>
      <c r="H246" s="14"/>
      <c r="I246" s="15"/>
      <c r="J246" s="77"/>
      <c r="K246" s="92"/>
    </row>
    <row r="247" spans="1:11" ht="20.399999999999999" x14ac:dyDescent="0.25">
      <c r="A247" s="14" t="s">
        <v>1506</v>
      </c>
      <c r="B247" s="14" t="s">
        <v>1922</v>
      </c>
      <c r="C247" s="14" t="s">
        <v>1923</v>
      </c>
      <c r="D247" s="16">
        <v>45709</v>
      </c>
      <c r="E247" s="16"/>
      <c r="F247" s="14" t="s">
        <v>1924</v>
      </c>
      <c r="G247" s="14"/>
      <c r="H247" s="14" t="s">
        <v>1925</v>
      </c>
      <c r="I247" s="15">
        <v>116</v>
      </c>
      <c r="J247" s="77">
        <v>5</v>
      </c>
      <c r="K247" s="92"/>
    </row>
    <row r="248" spans="1:11" ht="20.399999999999999" x14ac:dyDescent="0.25">
      <c r="A248" s="14" t="s">
        <v>1506</v>
      </c>
      <c r="B248" s="14" t="s">
        <v>1926</v>
      </c>
      <c r="C248" s="14" t="s">
        <v>1927</v>
      </c>
      <c r="D248" s="16">
        <v>45709</v>
      </c>
      <c r="E248" s="16"/>
      <c r="F248" s="14" t="s">
        <v>1924</v>
      </c>
      <c r="G248" s="14"/>
      <c r="H248" s="14" t="s">
        <v>1928</v>
      </c>
      <c r="I248" s="15">
        <v>116</v>
      </c>
      <c r="J248" s="77">
        <v>5</v>
      </c>
      <c r="K248" s="92"/>
    </row>
    <row r="249" spans="1:11" ht="20.399999999999999" x14ac:dyDescent="0.25">
      <c r="A249" s="14" t="s">
        <v>1506</v>
      </c>
      <c r="B249" s="14" t="s">
        <v>1929</v>
      </c>
      <c r="C249" s="14" t="s">
        <v>1930</v>
      </c>
      <c r="D249" s="16">
        <v>45709</v>
      </c>
      <c r="E249" s="16"/>
      <c r="F249" s="14" t="s">
        <v>1924</v>
      </c>
      <c r="G249" s="14"/>
      <c r="H249" s="14" t="s">
        <v>1860</v>
      </c>
      <c r="I249" s="15">
        <v>116</v>
      </c>
      <c r="J249" s="77">
        <v>5</v>
      </c>
      <c r="K249" s="92"/>
    </row>
    <row r="250" spans="1:11" ht="71.400000000000006" x14ac:dyDescent="0.25">
      <c r="A250" s="14" t="s">
        <v>1506</v>
      </c>
      <c r="B250" s="14"/>
      <c r="C250" s="14"/>
      <c r="D250" s="16"/>
      <c r="E250" s="16"/>
      <c r="F250" s="14" t="s">
        <v>1931</v>
      </c>
      <c r="G250" s="14"/>
      <c r="H250" s="14"/>
      <c r="I250" s="15"/>
      <c r="J250" s="77"/>
      <c r="K250" s="92"/>
    </row>
    <row r="251" spans="1:11" ht="20.399999999999999" x14ac:dyDescent="0.25">
      <c r="A251" s="14" t="s">
        <v>1506</v>
      </c>
      <c r="B251" s="14" t="s">
        <v>1932</v>
      </c>
      <c r="C251" s="14" t="s">
        <v>1933</v>
      </c>
      <c r="D251" s="16">
        <v>45750</v>
      </c>
      <c r="E251" s="16"/>
      <c r="F251" s="14" t="s">
        <v>1934</v>
      </c>
      <c r="G251" s="14" t="s">
        <v>1569</v>
      </c>
      <c r="H251" s="14" t="s">
        <v>1570</v>
      </c>
      <c r="I251" s="15">
        <v>96</v>
      </c>
      <c r="J251" s="77">
        <v>5</v>
      </c>
      <c r="K251" s="92"/>
    </row>
    <row r="252" spans="1:11" ht="71.400000000000006" x14ac:dyDescent="0.25">
      <c r="A252" s="14" t="s">
        <v>1506</v>
      </c>
      <c r="B252" s="14"/>
      <c r="C252" s="14"/>
      <c r="D252" s="16"/>
      <c r="E252" s="16"/>
      <c r="F252" s="314" t="s">
        <v>1935</v>
      </c>
      <c r="G252" s="14"/>
      <c r="H252" s="14"/>
      <c r="I252" s="15"/>
      <c r="J252" s="77"/>
      <c r="K252" s="92"/>
    </row>
    <row r="253" spans="1:11" ht="20.399999999999999" x14ac:dyDescent="0.25">
      <c r="A253" s="14" t="s">
        <v>1506</v>
      </c>
      <c r="B253" s="14" t="s">
        <v>1936</v>
      </c>
      <c r="C253" s="14" t="s">
        <v>1937</v>
      </c>
      <c r="D253" s="16">
        <v>45827</v>
      </c>
      <c r="E253" s="16"/>
      <c r="F253" s="314" t="s">
        <v>1938</v>
      </c>
      <c r="G253" s="14" t="s">
        <v>1939</v>
      </c>
      <c r="H253" s="14" t="s">
        <v>1940</v>
      </c>
      <c r="I253" s="15">
        <v>121</v>
      </c>
      <c r="J253" s="77">
        <v>5</v>
      </c>
      <c r="K253" s="92"/>
    </row>
    <row r="254" spans="1:11" ht="20.399999999999999" x14ac:dyDescent="0.25">
      <c r="A254" s="14" t="s">
        <v>1506</v>
      </c>
      <c r="B254" s="14" t="s">
        <v>1941</v>
      </c>
      <c r="C254" s="14" t="s">
        <v>1942</v>
      </c>
      <c r="D254" s="16">
        <v>45849</v>
      </c>
      <c r="E254" s="16"/>
      <c r="F254" s="314" t="s">
        <v>1943</v>
      </c>
      <c r="G254" s="14"/>
      <c r="H254" s="14" t="s">
        <v>1925</v>
      </c>
      <c r="I254" s="15">
        <v>116</v>
      </c>
      <c r="J254" s="77">
        <v>5</v>
      </c>
      <c r="K254" s="92"/>
    </row>
    <row r="255" spans="1:11" ht="20.399999999999999" x14ac:dyDescent="0.25">
      <c r="A255" s="14" t="s">
        <v>1506</v>
      </c>
      <c r="B255" s="14" t="s">
        <v>1944</v>
      </c>
      <c r="C255" s="14" t="s">
        <v>1945</v>
      </c>
      <c r="D255" s="16">
        <v>45849</v>
      </c>
      <c r="E255" s="16"/>
      <c r="F255" s="314" t="s">
        <v>1943</v>
      </c>
      <c r="G255" s="14"/>
      <c r="H255" s="14" t="s">
        <v>1928</v>
      </c>
      <c r="I255" s="15">
        <v>116</v>
      </c>
      <c r="J255" s="77">
        <v>5</v>
      </c>
      <c r="K255" s="92"/>
    </row>
    <row r="256" spans="1:11" ht="20.399999999999999" x14ac:dyDescent="0.25">
      <c r="A256" s="14" t="s">
        <v>1506</v>
      </c>
      <c r="B256" s="14" t="s">
        <v>1946</v>
      </c>
      <c r="C256" s="14" t="s">
        <v>1947</v>
      </c>
      <c r="D256" s="16">
        <v>45849</v>
      </c>
      <c r="E256" s="16"/>
      <c r="F256" s="314" t="s">
        <v>1943</v>
      </c>
      <c r="G256" s="14"/>
      <c r="H256" s="14" t="s">
        <v>1841</v>
      </c>
      <c r="I256" s="15">
        <v>116</v>
      </c>
      <c r="J256" s="77">
        <v>5</v>
      </c>
      <c r="K256" s="92"/>
    </row>
    <row r="257" spans="1:11" ht="71.400000000000006" x14ac:dyDescent="0.25">
      <c r="A257" s="14" t="s">
        <v>1506</v>
      </c>
      <c r="B257" s="14"/>
      <c r="C257" s="14"/>
      <c r="D257" s="16"/>
      <c r="E257" s="16"/>
      <c r="F257" s="314" t="s">
        <v>1948</v>
      </c>
      <c r="G257" s="14"/>
      <c r="H257" s="14"/>
      <c r="I257" s="15"/>
      <c r="J257" s="77"/>
      <c r="K257" s="92"/>
    </row>
    <row r="258" spans="1:11" ht="20.399999999999999" x14ac:dyDescent="0.25">
      <c r="A258" s="14" t="s">
        <v>1506</v>
      </c>
      <c r="B258" s="14" t="s">
        <v>1949</v>
      </c>
      <c r="C258" s="14" t="s">
        <v>1950</v>
      </c>
      <c r="D258" s="16">
        <v>45814</v>
      </c>
      <c r="E258" s="16"/>
      <c r="F258" s="14" t="s">
        <v>1951</v>
      </c>
      <c r="G258" s="14"/>
      <c r="H258" s="14" t="s">
        <v>1928</v>
      </c>
      <c r="I258" s="15">
        <v>116</v>
      </c>
      <c r="J258" s="77">
        <v>5</v>
      </c>
      <c r="K258" s="92"/>
    </row>
    <row r="259" spans="1:11" ht="20.399999999999999" x14ac:dyDescent="0.25">
      <c r="A259" s="14" t="s">
        <v>1506</v>
      </c>
      <c r="B259" s="14" t="s">
        <v>1952</v>
      </c>
      <c r="C259" s="14" t="s">
        <v>1953</v>
      </c>
      <c r="D259" s="16">
        <v>45814</v>
      </c>
      <c r="E259" s="16"/>
      <c r="F259" s="14" t="s">
        <v>1951</v>
      </c>
      <c r="G259" s="14"/>
      <c r="H259" s="14" t="s">
        <v>1900</v>
      </c>
      <c r="I259" s="15">
        <v>116</v>
      </c>
      <c r="J259" s="77">
        <v>5</v>
      </c>
      <c r="K259" s="92"/>
    </row>
    <row r="260" spans="1:11" ht="20.399999999999999" x14ac:dyDescent="0.25">
      <c r="A260" s="14" t="s">
        <v>1506</v>
      </c>
      <c r="B260" s="14" t="s">
        <v>1954</v>
      </c>
      <c r="C260" s="14" t="s">
        <v>1955</v>
      </c>
      <c r="D260" s="16">
        <v>45814</v>
      </c>
      <c r="E260" s="16"/>
      <c r="F260" s="14" t="s">
        <v>1951</v>
      </c>
      <c r="G260" s="14"/>
      <c r="H260" s="14" t="s">
        <v>1867</v>
      </c>
      <c r="I260" s="15">
        <v>116</v>
      </c>
      <c r="J260" s="77">
        <v>5</v>
      </c>
      <c r="K260" s="92"/>
    </row>
    <row r="261" spans="1:11" ht="71.400000000000006" x14ac:dyDescent="0.25">
      <c r="A261" s="14" t="s">
        <v>1506</v>
      </c>
      <c r="B261" s="14"/>
      <c r="C261" s="14"/>
      <c r="D261" s="16"/>
      <c r="E261" s="16"/>
      <c r="F261" s="14" t="s">
        <v>1956</v>
      </c>
      <c r="G261" s="14"/>
      <c r="H261" s="14"/>
      <c r="I261" s="15"/>
      <c r="J261" s="77"/>
      <c r="K261" s="92"/>
    </row>
    <row r="262" spans="1:11" ht="20.399999999999999" x14ac:dyDescent="0.25">
      <c r="A262" s="14" t="s">
        <v>1506</v>
      </c>
      <c r="B262" s="14" t="s">
        <v>1957</v>
      </c>
      <c r="C262" s="14" t="s">
        <v>1958</v>
      </c>
      <c r="D262" s="16">
        <v>45757</v>
      </c>
      <c r="E262" s="16"/>
      <c r="F262" s="14" t="s">
        <v>1959</v>
      </c>
      <c r="G262" s="14"/>
      <c r="H262" s="14" t="s">
        <v>1841</v>
      </c>
      <c r="I262" s="15">
        <v>116</v>
      </c>
      <c r="J262" s="77">
        <v>5</v>
      </c>
      <c r="K262" s="92"/>
    </row>
    <row r="263" spans="1:11" ht="20.399999999999999" x14ac:dyDescent="0.25">
      <c r="A263" s="14" t="s">
        <v>1506</v>
      </c>
      <c r="B263" s="14" t="s">
        <v>1960</v>
      </c>
      <c r="C263" s="14" t="s">
        <v>1961</v>
      </c>
      <c r="D263" s="16">
        <v>45757</v>
      </c>
      <c r="E263" s="16"/>
      <c r="F263" s="14" t="s">
        <v>1959</v>
      </c>
      <c r="G263" s="14"/>
      <c r="H263" s="14" t="s">
        <v>1891</v>
      </c>
      <c r="I263" s="15">
        <v>116</v>
      </c>
      <c r="J263" s="77">
        <v>5</v>
      </c>
      <c r="K263" s="92"/>
    </row>
    <row r="264" spans="1:11" ht="20.399999999999999" x14ac:dyDescent="0.25">
      <c r="A264" s="14" t="s">
        <v>1506</v>
      </c>
      <c r="B264" s="14" t="s">
        <v>1962</v>
      </c>
      <c r="C264" s="14" t="s">
        <v>1963</v>
      </c>
      <c r="D264" s="16">
        <v>45757</v>
      </c>
      <c r="E264" s="16"/>
      <c r="F264" s="14" t="s">
        <v>1959</v>
      </c>
      <c r="G264" s="14"/>
      <c r="H264" s="14" t="s">
        <v>1928</v>
      </c>
      <c r="I264" s="15">
        <v>116</v>
      </c>
      <c r="J264" s="77">
        <v>5</v>
      </c>
      <c r="K264" s="92"/>
    </row>
    <row r="265" spans="1:11" ht="71.400000000000006" x14ac:dyDescent="0.25">
      <c r="A265" s="14" t="s">
        <v>1506</v>
      </c>
      <c r="B265" s="14"/>
      <c r="C265" s="14"/>
      <c r="D265" s="16"/>
      <c r="E265" s="16"/>
      <c r="F265" s="14" t="s">
        <v>1964</v>
      </c>
      <c r="G265" s="14"/>
      <c r="H265" s="14"/>
      <c r="I265" s="15"/>
      <c r="J265" s="77"/>
      <c r="K265" s="92"/>
    </row>
    <row r="266" spans="1:11" ht="20.399999999999999" x14ac:dyDescent="0.25">
      <c r="A266" s="14" t="s">
        <v>1506</v>
      </c>
      <c r="B266" s="14" t="s">
        <v>1965</v>
      </c>
      <c r="C266" s="14" t="s">
        <v>1966</v>
      </c>
      <c r="D266" s="16">
        <v>45709</v>
      </c>
      <c r="E266" s="16"/>
      <c r="F266" s="14" t="s">
        <v>1967</v>
      </c>
      <c r="G266" s="14"/>
      <c r="H266" s="14" t="s">
        <v>1968</v>
      </c>
      <c r="I266" s="15">
        <v>91</v>
      </c>
      <c r="J266" s="77">
        <v>5</v>
      </c>
      <c r="K266" s="92"/>
    </row>
    <row r="267" spans="1:11" ht="20.399999999999999" x14ac:dyDescent="0.25">
      <c r="A267" s="14" t="s">
        <v>1506</v>
      </c>
      <c r="B267" s="14" t="s">
        <v>1969</v>
      </c>
      <c r="C267" s="14" t="s">
        <v>1970</v>
      </c>
      <c r="D267" s="16">
        <v>45709</v>
      </c>
      <c r="E267" s="16"/>
      <c r="F267" s="14" t="s">
        <v>1967</v>
      </c>
      <c r="G267" s="14"/>
      <c r="H267" s="14" t="s">
        <v>1971</v>
      </c>
      <c r="I267" s="15">
        <v>138</v>
      </c>
      <c r="J267" s="77">
        <v>5</v>
      </c>
      <c r="K267" s="92"/>
    </row>
    <row r="268" spans="1:11" ht="20.399999999999999" x14ac:dyDescent="0.25">
      <c r="A268" s="14" t="s">
        <v>1506</v>
      </c>
      <c r="B268" s="14" t="s">
        <v>1972</v>
      </c>
      <c r="C268" s="14" t="s">
        <v>1973</v>
      </c>
      <c r="D268" s="16">
        <v>45709</v>
      </c>
      <c r="E268" s="16"/>
      <c r="F268" s="14" t="s">
        <v>1967</v>
      </c>
      <c r="G268" s="14"/>
      <c r="H268" s="14" t="s">
        <v>1974</v>
      </c>
      <c r="I268" s="15">
        <v>138</v>
      </c>
      <c r="J268" s="77">
        <v>5</v>
      </c>
      <c r="K268" s="92"/>
    </row>
    <row r="269" spans="1:11" ht="71.400000000000006" x14ac:dyDescent="0.25">
      <c r="A269" s="14" t="s">
        <v>1506</v>
      </c>
      <c r="B269" s="14"/>
      <c r="C269" s="14"/>
      <c r="D269" s="16"/>
      <c r="E269" s="16"/>
      <c r="F269" s="14" t="s">
        <v>1975</v>
      </c>
      <c r="G269" s="14"/>
      <c r="H269" s="14"/>
      <c r="I269" s="15"/>
      <c r="J269" s="77"/>
      <c r="K269" s="92"/>
    </row>
    <row r="270" spans="1:11" ht="20.399999999999999" x14ac:dyDescent="0.25">
      <c r="A270" s="14" t="s">
        <v>1506</v>
      </c>
      <c r="B270" s="14" t="s">
        <v>1976</v>
      </c>
      <c r="C270" s="14" t="s">
        <v>1977</v>
      </c>
      <c r="D270" s="16">
        <v>45709</v>
      </c>
      <c r="E270" s="16"/>
      <c r="F270" s="14" t="s">
        <v>1978</v>
      </c>
      <c r="G270" s="14"/>
      <c r="H270" s="14" t="s">
        <v>1979</v>
      </c>
      <c r="I270" s="15">
        <v>123</v>
      </c>
      <c r="J270" s="77">
        <v>5</v>
      </c>
      <c r="K270" s="92"/>
    </row>
    <row r="271" spans="1:11" ht="20.399999999999999" x14ac:dyDescent="0.25">
      <c r="A271" s="14" t="s">
        <v>1506</v>
      </c>
      <c r="B271" s="14" t="s">
        <v>1980</v>
      </c>
      <c r="C271" s="14" t="s">
        <v>1981</v>
      </c>
      <c r="D271" s="16">
        <v>45709</v>
      </c>
      <c r="E271" s="16"/>
      <c r="F271" s="14" t="s">
        <v>1978</v>
      </c>
      <c r="G271" s="14"/>
      <c r="H271" s="14" t="s">
        <v>1838</v>
      </c>
      <c r="I271" s="15">
        <v>123</v>
      </c>
      <c r="J271" s="77">
        <v>5</v>
      </c>
      <c r="K271" s="92"/>
    </row>
    <row r="272" spans="1:11" ht="20.399999999999999" x14ac:dyDescent="0.25">
      <c r="A272" s="14" t="s">
        <v>1506</v>
      </c>
      <c r="B272" s="14" t="s">
        <v>1982</v>
      </c>
      <c r="C272" s="14" t="s">
        <v>1983</v>
      </c>
      <c r="D272" s="16">
        <v>45709</v>
      </c>
      <c r="E272" s="16"/>
      <c r="F272" s="14" t="s">
        <v>1978</v>
      </c>
      <c r="G272" s="14"/>
      <c r="H272" s="14" t="s">
        <v>1984</v>
      </c>
      <c r="I272" s="15">
        <v>123</v>
      </c>
      <c r="J272" s="77">
        <v>5</v>
      </c>
      <c r="K272" s="92"/>
    </row>
    <row r="273" spans="1:11" ht="71.400000000000006" x14ac:dyDescent="0.25">
      <c r="A273" s="14" t="s">
        <v>1506</v>
      </c>
      <c r="B273" s="14"/>
      <c r="C273" s="14"/>
      <c r="D273" s="16"/>
      <c r="E273" s="16"/>
      <c r="F273" s="14" t="s">
        <v>1985</v>
      </c>
      <c r="G273" s="14"/>
      <c r="H273" s="14"/>
      <c r="I273" s="15"/>
      <c r="J273" s="77"/>
      <c r="K273" s="92"/>
    </row>
    <row r="274" spans="1:11" ht="20.399999999999999" x14ac:dyDescent="0.25">
      <c r="A274" s="14" t="s">
        <v>1506</v>
      </c>
      <c r="B274" s="14" t="s">
        <v>1986</v>
      </c>
      <c r="C274" s="14" t="s">
        <v>1987</v>
      </c>
      <c r="D274" s="16">
        <v>45709</v>
      </c>
      <c r="E274" s="16"/>
      <c r="F274" s="14" t="s">
        <v>1988</v>
      </c>
      <c r="G274" s="14"/>
      <c r="H274" s="14" t="s">
        <v>1989</v>
      </c>
      <c r="I274" s="15">
        <v>123</v>
      </c>
      <c r="J274" s="77">
        <v>5</v>
      </c>
      <c r="K274" s="92"/>
    </row>
    <row r="275" spans="1:11" ht="20.399999999999999" x14ac:dyDescent="0.25">
      <c r="A275" s="14" t="s">
        <v>1506</v>
      </c>
      <c r="B275" s="14" t="s">
        <v>1990</v>
      </c>
      <c r="C275" s="14" t="s">
        <v>1991</v>
      </c>
      <c r="D275" s="16">
        <v>45709</v>
      </c>
      <c r="E275" s="16"/>
      <c r="F275" s="14" t="s">
        <v>1988</v>
      </c>
      <c r="G275" s="14"/>
      <c r="H275" s="14" t="s">
        <v>1992</v>
      </c>
      <c r="I275" s="15">
        <v>123</v>
      </c>
      <c r="J275" s="77">
        <v>5</v>
      </c>
      <c r="K275" s="92"/>
    </row>
    <row r="276" spans="1:11" ht="20.399999999999999" x14ac:dyDescent="0.25">
      <c r="A276" s="14" t="s">
        <v>1506</v>
      </c>
      <c r="B276" s="14" t="s">
        <v>1993</v>
      </c>
      <c r="C276" s="14" t="s">
        <v>1994</v>
      </c>
      <c r="D276" s="16">
        <v>45709</v>
      </c>
      <c r="E276" s="16"/>
      <c r="F276" s="14" t="s">
        <v>1988</v>
      </c>
      <c r="G276" s="14"/>
      <c r="H276" s="14" t="s">
        <v>1995</v>
      </c>
      <c r="I276" s="15">
        <v>123</v>
      </c>
      <c r="J276" s="77">
        <v>5</v>
      </c>
      <c r="K276" s="92"/>
    </row>
    <row r="277" spans="1:11" ht="71.400000000000006" x14ac:dyDescent="0.25">
      <c r="A277" s="14" t="s">
        <v>1506</v>
      </c>
      <c r="B277" s="14"/>
      <c r="C277" s="14"/>
      <c r="D277" s="16"/>
      <c r="E277" s="16"/>
      <c r="F277" s="14" t="s">
        <v>1996</v>
      </c>
      <c r="G277" s="14"/>
      <c r="H277" s="14"/>
      <c r="I277" s="15"/>
      <c r="J277" s="77"/>
      <c r="K277" s="92"/>
    </row>
    <row r="278" spans="1:11" ht="20.399999999999999" x14ac:dyDescent="0.25">
      <c r="A278" s="14" t="s">
        <v>1506</v>
      </c>
      <c r="B278" s="14" t="s">
        <v>1997</v>
      </c>
      <c r="C278" s="14" t="s">
        <v>1998</v>
      </c>
      <c r="D278" s="16">
        <v>45750</v>
      </c>
      <c r="E278" s="16"/>
      <c r="F278" s="14" t="s">
        <v>1999</v>
      </c>
      <c r="G278" s="14" t="s">
        <v>2000</v>
      </c>
      <c r="H278" s="14" t="s">
        <v>2001</v>
      </c>
      <c r="I278" s="15">
        <v>128</v>
      </c>
      <c r="J278" s="77">
        <v>5</v>
      </c>
      <c r="K278" s="92"/>
    </row>
    <row r="279" spans="1:11" ht="20.399999999999999" x14ac:dyDescent="0.25">
      <c r="A279" s="14" t="s">
        <v>1506</v>
      </c>
      <c r="B279" s="14" t="s">
        <v>2002</v>
      </c>
      <c r="C279" s="14" t="s">
        <v>2003</v>
      </c>
      <c r="D279" s="16">
        <v>45750</v>
      </c>
      <c r="E279" s="16"/>
      <c r="F279" s="14" t="s">
        <v>2004</v>
      </c>
      <c r="G279" s="14"/>
      <c r="H279" s="14" t="s">
        <v>2005</v>
      </c>
      <c r="I279" s="15">
        <v>123</v>
      </c>
      <c r="J279" s="77">
        <v>5</v>
      </c>
      <c r="K279" s="92"/>
    </row>
    <row r="280" spans="1:11" ht="20.399999999999999" x14ac:dyDescent="0.25">
      <c r="A280" s="14" t="s">
        <v>1506</v>
      </c>
      <c r="B280" s="14" t="s">
        <v>2006</v>
      </c>
      <c r="C280" s="14" t="s">
        <v>2007</v>
      </c>
      <c r="D280" s="16">
        <v>45750</v>
      </c>
      <c r="E280" s="16"/>
      <c r="F280" s="14" t="s">
        <v>2004</v>
      </c>
      <c r="G280" s="14"/>
      <c r="H280" s="14" t="s">
        <v>1830</v>
      </c>
      <c r="I280" s="15">
        <v>143</v>
      </c>
      <c r="J280" s="77">
        <v>5</v>
      </c>
      <c r="K280" s="92"/>
    </row>
    <row r="281" spans="1:11" ht="20.399999999999999" x14ac:dyDescent="0.25">
      <c r="A281" s="14" t="s">
        <v>1506</v>
      </c>
      <c r="B281" s="14" t="s">
        <v>2008</v>
      </c>
      <c r="C281" s="14" t="s">
        <v>2009</v>
      </c>
      <c r="D281" s="16">
        <v>45750</v>
      </c>
      <c r="E281" s="16"/>
      <c r="F281" s="14" t="s">
        <v>2004</v>
      </c>
      <c r="G281" s="14"/>
      <c r="H281" s="14" t="s">
        <v>1827</v>
      </c>
      <c r="I281" s="15">
        <v>143</v>
      </c>
      <c r="J281" s="77">
        <v>5</v>
      </c>
      <c r="K281" s="92"/>
    </row>
    <row r="282" spans="1:11" ht="71.400000000000006" x14ac:dyDescent="0.25">
      <c r="A282" s="14" t="s">
        <v>1506</v>
      </c>
      <c r="B282" s="14"/>
      <c r="C282" s="14"/>
      <c r="D282" s="16"/>
      <c r="E282" s="16"/>
      <c r="F282" s="314" t="s">
        <v>2010</v>
      </c>
      <c r="G282" s="14"/>
      <c r="H282" s="14"/>
      <c r="I282" s="15"/>
      <c r="J282" s="77"/>
      <c r="K282" s="92"/>
    </row>
    <row r="283" spans="1:11" ht="20.399999999999999" x14ac:dyDescent="0.25">
      <c r="A283" s="14" t="s">
        <v>1506</v>
      </c>
      <c r="B283" s="14" t="s">
        <v>2011</v>
      </c>
      <c r="C283" s="14" t="s">
        <v>2012</v>
      </c>
      <c r="D283" s="16">
        <v>45824</v>
      </c>
      <c r="E283" s="16"/>
      <c r="F283" s="14" t="s">
        <v>2013</v>
      </c>
      <c r="G283" s="14" t="s">
        <v>2014</v>
      </c>
      <c r="H283" s="14" t="s">
        <v>2015</v>
      </c>
      <c r="I283" s="15">
        <v>102</v>
      </c>
      <c r="J283" s="77">
        <v>5</v>
      </c>
      <c r="K283" s="92"/>
    </row>
    <row r="284" spans="1:11" ht="20.399999999999999" x14ac:dyDescent="0.25">
      <c r="A284" s="14" t="s">
        <v>1506</v>
      </c>
      <c r="B284" s="14" t="s">
        <v>2016</v>
      </c>
      <c r="C284" s="14" t="s">
        <v>2017</v>
      </c>
      <c r="D284" s="16">
        <v>45849</v>
      </c>
      <c r="E284" s="16"/>
      <c r="F284" s="14" t="s">
        <v>2018</v>
      </c>
      <c r="G284" s="14"/>
      <c r="H284" s="14" t="s">
        <v>2005</v>
      </c>
      <c r="I284" s="15">
        <v>162</v>
      </c>
      <c r="J284" s="77">
        <v>5</v>
      </c>
      <c r="K284" s="92"/>
    </row>
    <row r="285" spans="1:11" ht="20.399999999999999" x14ac:dyDescent="0.25">
      <c r="A285" s="14" t="s">
        <v>1506</v>
      </c>
      <c r="B285" s="14" t="s">
        <v>2019</v>
      </c>
      <c r="C285" s="14" t="s">
        <v>2020</v>
      </c>
      <c r="D285" s="16">
        <v>45849</v>
      </c>
      <c r="E285" s="16"/>
      <c r="F285" s="14" t="s">
        <v>2018</v>
      </c>
      <c r="G285" s="14"/>
      <c r="H285" s="14" t="s">
        <v>2021</v>
      </c>
      <c r="I285" s="15">
        <v>162</v>
      </c>
      <c r="J285" s="77">
        <v>5</v>
      </c>
      <c r="K285" s="92"/>
    </row>
    <row r="286" spans="1:11" ht="71.400000000000006" x14ac:dyDescent="0.25">
      <c r="A286" s="14" t="s">
        <v>1506</v>
      </c>
      <c r="B286" s="14"/>
      <c r="C286" s="14"/>
      <c r="D286" s="16"/>
      <c r="E286" s="16"/>
      <c r="F286" s="14" t="s">
        <v>2022</v>
      </c>
      <c r="G286" s="14"/>
      <c r="H286" s="14"/>
      <c r="I286" s="15"/>
      <c r="J286" s="77"/>
      <c r="K286" s="92"/>
    </row>
    <row r="287" spans="1:11" ht="20.399999999999999" x14ac:dyDescent="0.25">
      <c r="A287" s="14" t="s">
        <v>1506</v>
      </c>
      <c r="B287" s="14" t="s">
        <v>2023</v>
      </c>
      <c r="C287" s="14" t="s">
        <v>2024</v>
      </c>
      <c r="D287" s="16">
        <v>45757</v>
      </c>
      <c r="E287" s="16"/>
      <c r="F287" s="14" t="s">
        <v>2025</v>
      </c>
      <c r="G287" s="14"/>
      <c r="H287" s="14" t="s">
        <v>1928</v>
      </c>
      <c r="I287" s="15">
        <v>162</v>
      </c>
      <c r="J287" s="77">
        <v>5</v>
      </c>
      <c r="K287" s="92"/>
    </row>
    <row r="288" spans="1:11" ht="20.399999999999999" x14ac:dyDescent="0.25">
      <c r="A288" s="14" t="s">
        <v>1506</v>
      </c>
      <c r="B288" s="14" t="s">
        <v>2026</v>
      </c>
      <c r="C288" s="14" t="s">
        <v>2027</v>
      </c>
      <c r="D288" s="16">
        <v>45757</v>
      </c>
      <c r="E288" s="16"/>
      <c r="F288" s="14" t="s">
        <v>2025</v>
      </c>
      <c r="G288" s="14"/>
      <c r="H288" s="14" t="s">
        <v>1891</v>
      </c>
      <c r="I288" s="15">
        <v>162</v>
      </c>
      <c r="J288" s="77">
        <v>5</v>
      </c>
      <c r="K288" s="92"/>
    </row>
    <row r="289" spans="1:11" ht="71.400000000000006" x14ac:dyDescent="0.25">
      <c r="A289" s="14" t="s">
        <v>1506</v>
      </c>
      <c r="B289" s="14"/>
      <c r="C289" s="14"/>
      <c r="D289" s="16"/>
      <c r="E289" s="16"/>
      <c r="F289" s="14" t="s">
        <v>2028</v>
      </c>
      <c r="G289" s="14"/>
      <c r="H289" s="14"/>
      <c r="I289" s="15"/>
      <c r="J289" s="77"/>
      <c r="K289" s="92"/>
    </row>
    <row r="290" spans="1:11" ht="20.399999999999999" x14ac:dyDescent="0.25">
      <c r="A290" s="14" t="s">
        <v>1506</v>
      </c>
      <c r="B290" s="14" t="s">
        <v>2029</v>
      </c>
      <c r="C290" s="14" t="s">
        <v>2030</v>
      </c>
      <c r="D290" s="16">
        <v>45777</v>
      </c>
      <c r="E290" s="16"/>
      <c r="F290" s="14" t="s">
        <v>2031</v>
      </c>
      <c r="G290" s="14"/>
      <c r="H290" s="14" t="s">
        <v>2005</v>
      </c>
      <c r="I290" s="15">
        <v>123</v>
      </c>
      <c r="J290" s="77">
        <v>5</v>
      </c>
      <c r="K290" s="92"/>
    </row>
    <row r="291" spans="1:11" ht="20.399999999999999" x14ac:dyDescent="0.25">
      <c r="A291" s="14" t="s">
        <v>1506</v>
      </c>
      <c r="B291" s="14" t="s">
        <v>2032</v>
      </c>
      <c r="C291" s="14" t="s">
        <v>2033</v>
      </c>
      <c r="D291" s="16">
        <v>45777</v>
      </c>
      <c r="E291" s="16"/>
      <c r="F291" s="14" t="s">
        <v>2031</v>
      </c>
      <c r="G291" s="14"/>
      <c r="H291" s="14" t="s">
        <v>1974</v>
      </c>
      <c r="I291" s="15">
        <v>91</v>
      </c>
      <c r="J291" s="77">
        <v>5</v>
      </c>
      <c r="K291" s="92"/>
    </row>
    <row r="292" spans="1:11" ht="20.399999999999999" x14ac:dyDescent="0.25">
      <c r="A292" s="14" t="s">
        <v>1506</v>
      </c>
      <c r="B292" s="14" t="s">
        <v>2034</v>
      </c>
      <c r="C292" s="14" t="s">
        <v>2035</v>
      </c>
      <c r="D292" s="16">
        <v>45777</v>
      </c>
      <c r="E292" s="16"/>
      <c r="F292" s="14" t="s">
        <v>2031</v>
      </c>
      <c r="G292" s="14"/>
      <c r="H292" s="14" t="s">
        <v>1989</v>
      </c>
      <c r="I292" s="15">
        <v>162</v>
      </c>
      <c r="J292" s="77">
        <v>5</v>
      </c>
      <c r="K292" s="92"/>
    </row>
    <row r="293" spans="1:11" ht="71.400000000000006" x14ac:dyDescent="0.25">
      <c r="A293" s="14" t="s">
        <v>1506</v>
      </c>
      <c r="B293" s="14"/>
      <c r="C293" s="14"/>
      <c r="D293" s="16"/>
      <c r="E293" s="16"/>
      <c r="F293" s="14" t="s">
        <v>2036</v>
      </c>
      <c r="G293" s="14"/>
      <c r="H293" s="14"/>
      <c r="I293" s="15"/>
      <c r="J293" s="77"/>
      <c r="K293" s="92"/>
    </row>
    <row r="294" spans="1:11" ht="20.399999999999999" x14ac:dyDescent="0.25">
      <c r="A294" s="14" t="s">
        <v>1506</v>
      </c>
      <c r="B294" s="14" t="s">
        <v>2037</v>
      </c>
      <c r="C294" s="14" t="s">
        <v>2038</v>
      </c>
      <c r="D294" s="16">
        <v>45798</v>
      </c>
      <c r="E294" s="16"/>
      <c r="F294" s="14" t="s">
        <v>2039</v>
      </c>
      <c r="G294" s="14" t="s">
        <v>2040</v>
      </c>
      <c r="H294" s="14" t="s">
        <v>2041</v>
      </c>
      <c r="I294" s="15">
        <v>140.4</v>
      </c>
      <c r="J294" s="77">
        <v>5</v>
      </c>
      <c r="K294" s="92"/>
    </row>
    <row r="295" spans="1:11" ht="30.6" x14ac:dyDescent="0.25">
      <c r="A295" s="14" t="s">
        <v>1506</v>
      </c>
      <c r="B295" s="14" t="s">
        <v>2042</v>
      </c>
      <c r="C295" s="14" t="s">
        <v>2043</v>
      </c>
      <c r="D295" s="16">
        <v>45833</v>
      </c>
      <c r="E295" s="16"/>
      <c r="F295" s="14" t="s">
        <v>2044</v>
      </c>
      <c r="G295" s="14"/>
      <c r="H295" s="14" t="s">
        <v>1835</v>
      </c>
      <c r="I295" s="15">
        <v>162</v>
      </c>
      <c r="J295" s="77">
        <v>5</v>
      </c>
      <c r="K295" s="92"/>
    </row>
    <row r="296" spans="1:11" ht="30.6" x14ac:dyDescent="0.25">
      <c r="A296" s="14" t="s">
        <v>1506</v>
      </c>
      <c r="B296" s="14" t="s">
        <v>2045</v>
      </c>
      <c r="C296" s="14" t="s">
        <v>2046</v>
      </c>
      <c r="D296" s="16">
        <v>45833</v>
      </c>
      <c r="E296" s="16"/>
      <c r="F296" s="14" t="s">
        <v>2044</v>
      </c>
      <c r="G296" s="14"/>
      <c r="H296" s="14" t="s">
        <v>1968</v>
      </c>
      <c r="I296" s="15">
        <v>162</v>
      </c>
      <c r="J296" s="77">
        <v>5</v>
      </c>
      <c r="K296" s="92"/>
    </row>
    <row r="297" spans="1:11" ht="30.6" x14ac:dyDescent="0.25">
      <c r="A297" s="14" t="s">
        <v>1506</v>
      </c>
      <c r="B297" s="14" t="s">
        <v>2047</v>
      </c>
      <c r="C297" s="14" t="s">
        <v>2048</v>
      </c>
      <c r="D297" s="16">
        <v>45833</v>
      </c>
      <c r="E297" s="16"/>
      <c r="F297" s="14" t="s">
        <v>2044</v>
      </c>
      <c r="G297" s="14"/>
      <c r="H297" s="14" t="s">
        <v>2005</v>
      </c>
      <c r="I297" s="15">
        <v>182</v>
      </c>
      <c r="J297" s="77">
        <v>5</v>
      </c>
      <c r="K297" s="92"/>
    </row>
    <row r="298" spans="1:11" ht="30.6" x14ac:dyDescent="0.25">
      <c r="A298" s="14" t="s">
        <v>1506</v>
      </c>
      <c r="B298" s="14" t="s">
        <v>2049</v>
      </c>
      <c r="C298" s="14" t="s">
        <v>2050</v>
      </c>
      <c r="D298" s="16">
        <v>45833</v>
      </c>
      <c r="E298" s="16"/>
      <c r="F298" s="14" t="s">
        <v>2044</v>
      </c>
      <c r="G298" s="14"/>
      <c r="H298" s="14" t="s">
        <v>1838</v>
      </c>
      <c r="I298" s="15">
        <v>162</v>
      </c>
      <c r="J298" s="77">
        <v>5</v>
      </c>
      <c r="K298" s="92"/>
    </row>
    <row r="299" spans="1:11" ht="71.400000000000006" x14ac:dyDescent="0.25">
      <c r="A299" s="14" t="s">
        <v>1506</v>
      </c>
      <c r="B299" s="14"/>
      <c r="C299" s="14"/>
      <c r="D299" s="16"/>
      <c r="E299" s="16"/>
      <c r="F299" s="14" t="s">
        <v>2051</v>
      </c>
      <c r="G299" s="14"/>
      <c r="H299" s="14"/>
      <c r="I299" s="15"/>
      <c r="J299" s="77"/>
      <c r="K299" s="92"/>
    </row>
    <row r="300" spans="1:11" ht="20.399999999999999" x14ac:dyDescent="0.25">
      <c r="A300" s="14" t="s">
        <v>1506</v>
      </c>
      <c r="B300" s="14" t="s">
        <v>2052</v>
      </c>
      <c r="C300" s="14" t="s">
        <v>2053</v>
      </c>
      <c r="D300" s="16">
        <v>45793</v>
      </c>
      <c r="E300" s="16"/>
      <c r="F300" s="14" t="s">
        <v>2054</v>
      </c>
      <c r="G300" s="14"/>
      <c r="H300" s="14" t="s">
        <v>1928</v>
      </c>
      <c r="I300" s="15">
        <v>162</v>
      </c>
      <c r="J300" s="77">
        <v>5</v>
      </c>
      <c r="K300" s="92"/>
    </row>
    <row r="301" spans="1:11" ht="20.399999999999999" x14ac:dyDescent="0.25">
      <c r="A301" s="14" t="s">
        <v>1506</v>
      </c>
      <c r="B301" s="14" t="s">
        <v>2055</v>
      </c>
      <c r="C301" s="14" t="s">
        <v>2056</v>
      </c>
      <c r="D301" s="16">
        <v>45793</v>
      </c>
      <c r="E301" s="16"/>
      <c r="F301" s="14" t="s">
        <v>2054</v>
      </c>
      <c r="G301" s="14"/>
      <c r="H301" s="14" t="s">
        <v>1838</v>
      </c>
      <c r="I301" s="15">
        <v>162</v>
      </c>
      <c r="J301" s="77">
        <v>5</v>
      </c>
      <c r="K301" s="92"/>
    </row>
    <row r="302" spans="1:11" ht="71.400000000000006" x14ac:dyDescent="0.25">
      <c r="A302" s="14" t="s">
        <v>1506</v>
      </c>
      <c r="B302" s="14"/>
      <c r="C302" s="14"/>
      <c r="D302" s="16"/>
      <c r="E302" s="16"/>
      <c r="F302" s="14" t="s">
        <v>2057</v>
      </c>
      <c r="G302" s="14"/>
      <c r="H302" s="14"/>
      <c r="I302" s="15"/>
      <c r="J302" s="77"/>
      <c r="K302" s="92"/>
    </row>
    <row r="303" spans="1:11" ht="20.399999999999999" x14ac:dyDescent="0.25">
      <c r="A303" s="14" t="s">
        <v>1506</v>
      </c>
      <c r="B303" s="14" t="s">
        <v>2058</v>
      </c>
      <c r="C303" s="14" t="s">
        <v>2059</v>
      </c>
      <c r="D303" s="16">
        <v>45757</v>
      </c>
      <c r="E303" s="16"/>
      <c r="F303" s="14" t="s">
        <v>2060</v>
      </c>
      <c r="G303" s="14"/>
      <c r="H303" s="14" t="s">
        <v>1968</v>
      </c>
      <c r="I303" s="15">
        <v>142</v>
      </c>
      <c r="J303" s="77">
        <v>5</v>
      </c>
      <c r="K303" s="92"/>
    </row>
    <row r="304" spans="1:11" ht="20.399999999999999" x14ac:dyDescent="0.25">
      <c r="A304" s="14" t="s">
        <v>1506</v>
      </c>
      <c r="B304" s="14" t="s">
        <v>2061</v>
      </c>
      <c r="C304" s="14" t="s">
        <v>2062</v>
      </c>
      <c r="D304" s="16">
        <v>45757</v>
      </c>
      <c r="E304" s="16"/>
      <c r="F304" s="14" t="s">
        <v>2060</v>
      </c>
      <c r="G304" s="14"/>
      <c r="H304" s="14" t="s">
        <v>1900</v>
      </c>
      <c r="I304" s="15">
        <v>142</v>
      </c>
      <c r="J304" s="77">
        <v>5</v>
      </c>
      <c r="K304" s="92"/>
    </row>
    <row r="305" spans="1:11" ht="71.400000000000006" x14ac:dyDescent="0.25">
      <c r="A305" s="14" t="s">
        <v>1506</v>
      </c>
      <c r="B305" s="14"/>
      <c r="C305" s="14"/>
      <c r="D305" s="16"/>
      <c r="E305" s="16"/>
      <c r="F305" s="314" t="s">
        <v>2063</v>
      </c>
      <c r="G305" s="14"/>
      <c r="H305" s="14"/>
      <c r="I305" s="15"/>
      <c r="J305" s="77"/>
      <c r="K305" s="92"/>
    </row>
    <row r="306" spans="1:11" ht="20.399999999999999" x14ac:dyDescent="0.25">
      <c r="A306" s="14" t="s">
        <v>1506</v>
      </c>
      <c r="B306" s="14" t="s">
        <v>2064</v>
      </c>
      <c r="C306" s="14" t="s">
        <v>2065</v>
      </c>
      <c r="D306" s="16">
        <v>45772</v>
      </c>
      <c r="E306" s="16"/>
      <c r="F306" s="314" t="s">
        <v>2066</v>
      </c>
      <c r="G306" s="14" t="s">
        <v>1743</v>
      </c>
      <c r="H306" s="14" t="s">
        <v>1744</v>
      </c>
      <c r="I306" s="15">
        <v>71</v>
      </c>
      <c r="J306" s="77">
        <v>5</v>
      </c>
      <c r="K306" s="92"/>
    </row>
    <row r="307" spans="1:11" ht="71.400000000000006" x14ac:dyDescent="0.25">
      <c r="A307" s="14" t="s">
        <v>1506</v>
      </c>
      <c r="B307" s="14"/>
      <c r="C307" s="14"/>
      <c r="D307" s="16"/>
      <c r="E307" s="16"/>
      <c r="F307" s="314" t="s">
        <v>2067</v>
      </c>
      <c r="G307" s="14"/>
      <c r="H307" s="14"/>
      <c r="I307" s="15"/>
      <c r="J307" s="77"/>
      <c r="K307" s="92"/>
    </row>
    <row r="308" spans="1:11" ht="20.399999999999999" x14ac:dyDescent="0.25">
      <c r="A308" s="14" t="s">
        <v>1506</v>
      </c>
      <c r="B308" s="14" t="s">
        <v>2068</v>
      </c>
      <c r="C308" s="14" t="s">
        <v>2069</v>
      </c>
      <c r="D308" s="16">
        <v>45819</v>
      </c>
      <c r="E308" s="16"/>
      <c r="F308" s="14" t="s">
        <v>2070</v>
      </c>
      <c r="G308" s="14"/>
      <c r="H308" s="14" t="s">
        <v>1968</v>
      </c>
      <c r="I308" s="15">
        <v>142</v>
      </c>
      <c r="J308" s="77">
        <v>5</v>
      </c>
      <c r="K308" s="92"/>
    </row>
    <row r="309" spans="1:11" ht="20.399999999999999" x14ac:dyDescent="0.25">
      <c r="A309" s="14" t="s">
        <v>1506</v>
      </c>
      <c r="B309" s="14" t="s">
        <v>2071</v>
      </c>
      <c r="C309" s="14" t="s">
        <v>2072</v>
      </c>
      <c r="D309" s="16">
        <v>45819</v>
      </c>
      <c r="E309" s="16"/>
      <c r="F309" s="14" t="s">
        <v>2070</v>
      </c>
      <c r="G309" s="14"/>
      <c r="H309" s="14" t="s">
        <v>1925</v>
      </c>
      <c r="I309" s="15">
        <v>142</v>
      </c>
      <c r="J309" s="77">
        <v>5</v>
      </c>
      <c r="K309" s="92"/>
    </row>
    <row r="310" spans="1:11" ht="71.400000000000006" x14ac:dyDescent="0.25">
      <c r="A310" s="14" t="s">
        <v>1506</v>
      </c>
      <c r="B310" s="14"/>
      <c r="C310" s="14"/>
      <c r="D310" s="16"/>
      <c r="E310" s="16"/>
      <c r="F310" s="14" t="s">
        <v>2073</v>
      </c>
      <c r="G310" s="14"/>
      <c r="H310" s="14"/>
      <c r="I310" s="15"/>
      <c r="J310" s="77"/>
      <c r="K310" s="92"/>
    </row>
    <row r="311" spans="1:11" ht="20.399999999999999" x14ac:dyDescent="0.25">
      <c r="A311" s="14" t="s">
        <v>1506</v>
      </c>
      <c r="B311" s="14" t="s">
        <v>2074</v>
      </c>
      <c r="C311" s="14" t="s">
        <v>2075</v>
      </c>
      <c r="D311" s="16">
        <v>45784</v>
      </c>
      <c r="E311" s="16"/>
      <c r="F311" s="14" t="s">
        <v>2076</v>
      </c>
      <c r="G311" s="14" t="s">
        <v>2077</v>
      </c>
      <c r="H311" s="14" t="s">
        <v>2078</v>
      </c>
      <c r="I311" s="15">
        <v>218</v>
      </c>
      <c r="J311" s="77">
        <v>5</v>
      </c>
      <c r="K311" s="92"/>
    </row>
    <row r="312" spans="1:11" ht="20.399999999999999" x14ac:dyDescent="0.25">
      <c r="A312" s="14" t="s">
        <v>1506</v>
      </c>
      <c r="B312" s="14" t="s">
        <v>2079</v>
      </c>
      <c r="C312" s="14" t="s">
        <v>2080</v>
      </c>
      <c r="D312" s="16">
        <v>45804</v>
      </c>
      <c r="E312" s="16"/>
      <c r="F312" s="14" t="s">
        <v>2081</v>
      </c>
      <c r="G312" s="14"/>
      <c r="H312" s="14" t="s">
        <v>2082</v>
      </c>
      <c r="I312" s="15">
        <v>138</v>
      </c>
      <c r="J312" s="77">
        <v>5</v>
      </c>
      <c r="K312" s="92"/>
    </row>
    <row r="313" spans="1:11" ht="20.399999999999999" x14ac:dyDescent="0.25">
      <c r="A313" s="14" t="s">
        <v>1506</v>
      </c>
      <c r="B313" s="14" t="s">
        <v>2083</v>
      </c>
      <c r="C313" s="14" t="s">
        <v>2084</v>
      </c>
      <c r="D313" s="16">
        <v>45804</v>
      </c>
      <c r="E313" s="16"/>
      <c r="F313" s="14" t="s">
        <v>2081</v>
      </c>
      <c r="G313" s="14"/>
      <c r="H313" s="14" t="s">
        <v>1928</v>
      </c>
      <c r="I313" s="15">
        <v>138</v>
      </c>
      <c r="J313" s="77">
        <v>5</v>
      </c>
      <c r="K313" s="92"/>
    </row>
    <row r="314" spans="1:11" ht="71.400000000000006" x14ac:dyDescent="0.25">
      <c r="A314" s="14" t="s">
        <v>1506</v>
      </c>
      <c r="B314" s="14"/>
      <c r="C314" s="14"/>
      <c r="D314" s="16"/>
      <c r="E314" s="16"/>
      <c r="F314" s="314" t="s">
        <v>2085</v>
      </c>
      <c r="G314" s="14"/>
      <c r="H314" s="14"/>
      <c r="I314" s="15"/>
      <c r="J314" s="77"/>
      <c r="K314" s="92"/>
    </row>
    <row r="315" spans="1:11" ht="20.399999999999999" x14ac:dyDescent="0.25">
      <c r="A315" s="14" t="s">
        <v>1506</v>
      </c>
      <c r="B315" s="14" t="s">
        <v>2086</v>
      </c>
      <c r="C315" s="14" t="s">
        <v>2087</v>
      </c>
      <c r="D315" s="16">
        <v>45826</v>
      </c>
      <c r="E315" s="16"/>
      <c r="F315" s="14" t="s">
        <v>2088</v>
      </c>
      <c r="G315" s="14"/>
      <c r="H315" s="14" t="s">
        <v>1891</v>
      </c>
      <c r="I315" s="15">
        <v>162</v>
      </c>
      <c r="J315" s="77">
        <v>5</v>
      </c>
      <c r="K315" s="92"/>
    </row>
    <row r="316" spans="1:11" ht="20.399999999999999" x14ac:dyDescent="0.25">
      <c r="A316" s="14" t="s">
        <v>1506</v>
      </c>
      <c r="B316" s="14" t="s">
        <v>2089</v>
      </c>
      <c r="C316" s="14" t="s">
        <v>2090</v>
      </c>
      <c r="D316" s="16">
        <v>45826</v>
      </c>
      <c r="E316" s="16"/>
      <c r="F316" s="14" t="s">
        <v>2088</v>
      </c>
      <c r="G316" s="14"/>
      <c r="H316" s="14" t="s">
        <v>2091</v>
      </c>
      <c r="I316" s="15">
        <v>162</v>
      </c>
      <c r="J316" s="77">
        <v>5</v>
      </c>
      <c r="K316" s="92"/>
    </row>
    <row r="317" spans="1:11" ht="20.399999999999999" x14ac:dyDescent="0.25">
      <c r="A317" s="14" t="s">
        <v>1506</v>
      </c>
      <c r="B317" s="14" t="s">
        <v>2092</v>
      </c>
      <c r="C317" s="14" t="s">
        <v>2093</v>
      </c>
      <c r="D317" s="16">
        <v>45807</v>
      </c>
      <c r="E317" s="16"/>
      <c r="F317" s="14" t="s">
        <v>2094</v>
      </c>
      <c r="G317" s="14" t="s">
        <v>1569</v>
      </c>
      <c r="H317" s="14" t="s">
        <v>1570</v>
      </c>
      <c r="I317" s="15">
        <v>83</v>
      </c>
      <c r="J317" s="77">
        <v>5</v>
      </c>
      <c r="K317" s="92"/>
    </row>
    <row r="318" spans="1:11" ht="71.400000000000006" x14ac:dyDescent="0.25">
      <c r="A318" s="14" t="s">
        <v>1506</v>
      </c>
      <c r="B318" s="14"/>
      <c r="C318" s="14"/>
      <c r="D318" s="16"/>
      <c r="E318" s="16"/>
      <c r="F318" s="14" t="s">
        <v>2095</v>
      </c>
      <c r="G318" s="14"/>
      <c r="H318" s="14"/>
      <c r="I318" s="15"/>
      <c r="J318" s="77"/>
      <c r="K318" s="92"/>
    </row>
    <row r="319" spans="1:11" ht="20.399999999999999" x14ac:dyDescent="0.25">
      <c r="A319" s="14" t="s">
        <v>1506</v>
      </c>
      <c r="B319" s="14" t="s">
        <v>2096</v>
      </c>
      <c r="C319" s="14" t="s">
        <v>2097</v>
      </c>
      <c r="D319" s="16">
        <v>45804</v>
      </c>
      <c r="E319" s="16"/>
      <c r="F319" s="14" t="s">
        <v>2098</v>
      </c>
      <c r="G319" s="14"/>
      <c r="H319" s="14" t="s">
        <v>2005</v>
      </c>
      <c r="I319" s="15">
        <v>109</v>
      </c>
      <c r="J319" s="77">
        <v>5</v>
      </c>
      <c r="K319" s="92"/>
    </row>
    <row r="320" spans="1:11" ht="20.399999999999999" x14ac:dyDescent="0.25">
      <c r="A320" s="14" t="s">
        <v>1506</v>
      </c>
      <c r="B320" s="14" t="s">
        <v>2099</v>
      </c>
      <c r="C320" s="14" t="s">
        <v>2100</v>
      </c>
      <c r="D320" s="16">
        <v>45804</v>
      </c>
      <c r="E320" s="16"/>
      <c r="F320" s="14" t="s">
        <v>2098</v>
      </c>
      <c r="G320" s="14"/>
      <c r="H320" s="14" t="s">
        <v>1989</v>
      </c>
      <c r="I320" s="15">
        <v>109</v>
      </c>
      <c r="J320" s="77">
        <v>5</v>
      </c>
      <c r="K320" s="92"/>
    </row>
    <row r="321" spans="1:11" ht="20.399999999999999" x14ac:dyDescent="0.25">
      <c r="A321" s="14" t="s">
        <v>1506</v>
      </c>
      <c r="B321" s="14" t="s">
        <v>2101</v>
      </c>
      <c r="C321" s="14" t="s">
        <v>2102</v>
      </c>
      <c r="D321" s="16">
        <v>45804</v>
      </c>
      <c r="E321" s="16"/>
      <c r="F321" s="14" t="s">
        <v>2098</v>
      </c>
      <c r="G321" s="14"/>
      <c r="H321" s="14" t="s">
        <v>1974</v>
      </c>
      <c r="I321" s="15">
        <v>123</v>
      </c>
      <c r="J321" s="77">
        <v>5</v>
      </c>
      <c r="K321" s="92"/>
    </row>
    <row r="322" spans="1:11" ht="20.399999999999999" x14ac:dyDescent="0.25">
      <c r="A322" s="14" t="s">
        <v>1506</v>
      </c>
      <c r="B322" s="14" t="s">
        <v>2103</v>
      </c>
      <c r="C322" s="14" t="s">
        <v>2104</v>
      </c>
      <c r="D322" s="16">
        <v>45804</v>
      </c>
      <c r="E322" s="16"/>
      <c r="F322" s="14" t="s">
        <v>2098</v>
      </c>
      <c r="G322" s="14"/>
      <c r="H322" s="14" t="s">
        <v>2021</v>
      </c>
      <c r="I322" s="15">
        <v>123</v>
      </c>
      <c r="J322" s="77">
        <v>5</v>
      </c>
      <c r="K322" s="92"/>
    </row>
    <row r="323" spans="1:11" ht="102" x14ac:dyDescent="0.25">
      <c r="A323" s="14" t="s">
        <v>1506</v>
      </c>
      <c r="B323" s="14"/>
      <c r="C323" s="14"/>
      <c r="D323" s="16"/>
      <c r="E323" s="16"/>
      <c r="F323" s="14" t="s">
        <v>2105</v>
      </c>
      <c r="G323" s="14"/>
      <c r="H323" s="14"/>
      <c r="I323" s="15"/>
      <c r="J323" s="77"/>
      <c r="K323" s="92"/>
    </row>
    <row r="324" spans="1:11" ht="40.799999999999997" x14ac:dyDescent="0.25">
      <c r="A324" s="14" t="s">
        <v>1506</v>
      </c>
      <c r="B324" s="14" t="s">
        <v>2106</v>
      </c>
      <c r="C324" s="14" t="s">
        <v>2107</v>
      </c>
      <c r="D324" s="16">
        <v>45698</v>
      </c>
      <c r="E324" s="16"/>
      <c r="F324" s="14" t="s">
        <v>2108</v>
      </c>
      <c r="G324" s="14"/>
      <c r="H324" s="14" t="s">
        <v>2109</v>
      </c>
      <c r="I324" s="15">
        <v>591.71</v>
      </c>
      <c r="J324" s="77">
        <v>3</v>
      </c>
      <c r="K324" s="92"/>
    </row>
    <row r="325" spans="1:11" ht="51" x14ac:dyDescent="0.25">
      <c r="A325" s="14" t="s">
        <v>1506</v>
      </c>
      <c r="B325" s="14" t="s">
        <v>2110</v>
      </c>
      <c r="C325" s="14" t="s">
        <v>2111</v>
      </c>
      <c r="D325" s="16">
        <v>45747</v>
      </c>
      <c r="E325" s="16"/>
      <c r="F325" s="14" t="s">
        <v>2112</v>
      </c>
      <c r="G325" s="14"/>
      <c r="H325" s="14" t="s">
        <v>2109</v>
      </c>
      <c r="I325" s="15">
        <v>0</v>
      </c>
      <c r="J325" s="77">
        <v>3</v>
      </c>
      <c r="K325" s="92"/>
    </row>
    <row r="326" spans="1:11" ht="79.2" customHeight="1" x14ac:dyDescent="0.25">
      <c r="A326" s="14" t="s">
        <v>1506</v>
      </c>
      <c r="B326" s="14"/>
      <c r="C326" s="14"/>
      <c r="D326" s="16"/>
      <c r="E326" s="16"/>
      <c r="F326" s="14" t="s">
        <v>2113</v>
      </c>
      <c r="G326" s="14"/>
      <c r="H326" s="14"/>
      <c r="I326" s="15"/>
      <c r="J326" s="77"/>
      <c r="K326" s="92"/>
    </row>
    <row r="327" spans="1:11" ht="20.399999999999999" x14ac:dyDescent="0.25">
      <c r="A327" s="14" t="s">
        <v>1506</v>
      </c>
      <c r="B327" s="14" t="s">
        <v>2114</v>
      </c>
      <c r="C327" s="14" t="s">
        <v>2115</v>
      </c>
      <c r="D327" s="16">
        <v>45705</v>
      </c>
      <c r="E327" s="16"/>
      <c r="F327" s="14" t="s">
        <v>2116</v>
      </c>
      <c r="G327" s="14"/>
      <c r="H327" s="14" t="s">
        <v>2117</v>
      </c>
      <c r="I327" s="15">
        <v>738</v>
      </c>
      <c r="J327" s="77">
        <v>5</v>
      </c>
      <c r="K327" s="92"/>
    </row>
    <row r="328" spans="1:11" ht="30.6" x14ac:dyDescent="0.25">
      <c r="A328" s="14" t="s">
        <v>1506</v>
      </c>
      <c r="B328" s="14" t="s">
        <v>2118</v>
      </c>
      <c r="C328" s="14" t="s">
        <v>2119</v>
      </c>
      <c r="D328" s="16">
        <v>45737</v>
      </c>
      <c r="E328" s="16"/>
      <c r="F328" s="14" t="s">
        <v>2120</v>
      </c>
      <c r="G328" s="14" t="s">
        <v>2121</v>
      </c>
      <c r="H328" s="14" t="s">
        <v>2117</v>
      </c>
      <c r="I328" s="15">
        <v>0</v>
      </c>
      <c r="J328" s="77">
        <v>5</v>
      </c>
      <c r="K328" s="92"/>
    </row>
    <row r="329" spans="1:11" ht="20.399999999999999" x14ac:dyDescent="0.25">
      <c r="A329" s="14" t="s">
        <v>1506</v>
      </c>
      <c r="B329" s="14" t="s">
        <v>2122</v>
      </c>
      <c r="C329" s="14" t="s">
        <v>2123</v>
      </c>
      <c r="D329" s="16">
        <v>45807</v>
      </c>
      <c r="E329" s="16"/>
      <c r="F329" s="14" t="s">
        <v>2124</v>
      </c>
      <c r="G329" s="14"/>
      <c r="H329" s="14" t="s">
        <v>2125</v>
      </c>
      <c r="I329" s="15">
        <v>35</v>
      </c>
      <c r="J329" s="77">
        <v>5</v>
      </c>
      <c r="K329" s="92"/>
    </row>
    <row r="330" spans="1:11" ht="20.399999999999999" x14ac:dyDescent="0.25">
      <c r="A330" s="14" t="s">
        <v>1506</v>
      </c>
      <c r="B330" s="14" t="s">
        <v>2126</v>
      </c>
      <c r="C330" s="14" t="s">
        <v>2127</v>
      </c>
      <c r="D330" s="16">
        <v>45807</v>
      </c>
      <c r="E330" s="16"/>
      <c r="F330" s="14" t="s">
        <v>2124</v>
      </c>
      <c r="G330" s="14"/>
      <c r="H330" s="14" t="s">
        <v>2128</v>
      </c>
      <c r="I330" s="15">
        <v>55</v>
      </c>
      <c r="J330" s="77">
        <v>5</v>
      </c>
      <c r="K330" s="92"/>
    </row>
    <row r="331" spans="1:11" ht="20.399999999999999" x14ac:dyDescent="0.25">
      <c r="A331" s="14" t="s">
        <v>1506</v>
      </c>
      <c r="B331" s="14" t="s">
        <v>2129</v>
      </c>
      <c r="C331" s="14" t="s">
        <v>2130</v>
      </c>
      <c r="D331" s="16">
        <v>45807</v>
      </c>
      <c r="E331" s="16"/>
      <c r="F331" s="14" t="s">
        <v>2124</v>
      </c>
      <c r="G331" s="14"/>
      <c r="H331" s="14" t="s">
        <v>2131</v>
      </c>
      <c r="I331" s="15">
        <v>55</v>
      </c>
      <c r="J331" s="77">
        <v>5</v>
      </c>
      <c r="K331" s="92"/>
    </row>
    <row r="332" spans="1:11" ht="20.399999999999999" x14ac:dyDescent="0.25">
      <c r="A332" s="14" t="s">
        <v>1506</v>
      </c>
      <c r="B332" s="14" t="s">
        <v>2132</v>
      </c>
      <c r="C332" s="14" t="s">
        <v>2133</v>
      </c>
      <c r="D332" s="16">
        <v>45807</v>
      </c>
      <c r="E332" s="16"/>
      <c r="F332" s="14" t="s">
        <v>2124</v>
      </c>
      <c r="G332" s="14"/>
      <c r="H332" s="14" t="s">
        <v>2134</v>
      </c>
      <c r="I332" s="15">
        <v>55</v>
      </c>
      <c r="J332" s="77">
        <v>5</v>
      </c>
      <c r="K332" s="92"/>
    </row>
    <row r="333" spans="1:11" ht="20.399999999999999" x14ac:dyDescent="0.25">
      <c r="A333" s="14" t="s">
        <v>1506</v>
      </c>
      <c r="B333" s="14" t="s">
        <v>2135</v>
      </c>
      <c r="C333" s="14" t="s">
        <v>2136</v>
      </c>
      <c r="D333" s="16">
        <v>45807</v>
      </c>
      <c r="E333" s="16"/>
      <c r="F333" s="14" t="s">
        <v>2124</v>
      </c>
      <c r="G333" s="14"/>
      <c r="H333" s="14" t="s">
        <v>2137</v>
      </c>
      <c r="I333" s="15">
        <v>55</v>
      </c>
      <c r="J333" s="77">
        <v>5</v>
      </c>
      <c r="K333" s="92"/>
    </row>
    <row r="334" spans="1:11" ht="20.399999999999999" x14ac:dyDescent="0.25">
      <c r="A334" s="14" t="s">
        <v>1506</v>
      </c>
      <c r="B334" s="14" t="s">
        <v>2138</v>
      </c>
      <c r="C334" s="14" t="s">
        <v>2139</v>
      </c>
      <c r="D334" s="16">
        <v>45807</v>
      </c>
      <c r="E334" s="16"/>
      <c r="F334" s="14" t="s">
        <v>2124</v>
      </c>
      <c r="G334" s="14"/>
      <c r="H334" s="14" t="s">
        <v>2140</v>
      </c>
      <c r="I334" s="15">
        <v>55</v>
      </c>
      <c r="J334" s="77">
        <v>5</v>
      </c>
      <c r="K334" s="92"/>
    </row>
    <row r="335" spans="1:11" ht="20.399999999999999" x14ac:dyDescent="0.25">
      <c r="A335" s="14" t="s">
        <v>1506</v>
      </c>
      <c r="B335" s="14" t="s">
        <v>2141</v>
      </c>
      <c r="C335" s="14" t="s">
        <v>2142</v>
      </c>
      <c r="D335" s="16">
        <v>45807</v>
      </c>
      <c r="E335" s="16"/>
      <c r="F335" s="14" t="s">
        <v>2124</v>
      </c>
      <c r="G335" s="14"/>
      <c r="H335" s="14" t="s">
        <v>2143</v>
      </c>
      <c r="I335" s="15">
        <v>55</v>
      </c>
      <c r="J335" s="77">
        <v>5</v>
      </c>
      <c r="K335" s="92"/>
    </row>
    <row r="336" spans="1:11" ht="20.399999999999999" x14ac:dyDescent="0.25">
      <c r="A336" s="14" t="s">
        <v>1506</v>
      </c>
      <c r="B336" s="14" t="s">
        <v>2144</v>
      </c>
      <c r="C336" s="14" t="s">
        <v>2145</v>
      </c>
      <c r="D336" s="16">
        <v>45807</v>
      </c>
      <c r="E336" s="16"/>
      <c r="F336" s="14" t="s">
        <v>2124</v>
      </c>
      <c r="G336" s="14"/>
      <c r="H336" s="14" t="s">
        <v>2146</v>
      </c>
      <c r="I336" s="15">
        <v>55</v>
      </c>
      <c r="J336" s="77">
        <v>5</v>
      </c>
      <c r="K336" s="92"/>
    </row>
    <row r="337" spans="1:11" ht="20.399999999999999" x14ac:dyDescent="0.25">
      <c r="A337" s="14" t="s">
        <v>1506</v>
      </c>
      <c r="B337" s="14" t="s">
        <v>2147</v>
      </c>
      <c r="C337" s="14" t="s">
        <v>2148</v>
      </c>
      <c r="D337" s="16">
        <v>45807</v>
      </c>
      <c r="E337" s="16"/>
      <c r="F337" s="14" t="s">
        <v>2124</v>
      </c>
      <c r="G337" s="14"/>
      <c r="H337" s="14" t="s">
        <v>2149</v>
      </c>
      <c r="I337" s="15">
        <v>55</v>
      </c>
      <c r="J337" s="77">
        <v>5</v>
      </c>
      <c r="K337" s="92"/>
    </row>
    <row r="338" spans="1:11" ht="20.399999999999999" x14ac:dyDescent="0.25">
      <c r="A338" s="14" t="s">
        <v>1506</v>
      </c>
      <c r="B338" s="14" t="s">
        <v>2150</v>
      </c>
      <c r="C338" s="14" t="s">
        <v>2151</v>
      </c>
      <c r="D338" s="16">
        <v>45807</v>
      </c>
      <c r="E338" s="16"/>
      <c r="F338" s="14" t="s">
        <v>2124</v>
      </c>
      <c r="G338" s="14"/>
      <c r="H338" s="14" t="s">
        <v>2152</v>
      </c>
      <c r="I338" s="15">
        <v>55</v>
      </c>
      <c r="J338" s="77">
        <v>5</v>
      </c>
      <c r="K338" s="92"/>
    </row>
    <row r="339" spans="1:11" ht="20.399999999999999" x14ac:dyDescent="0.25">
      <c r="A339" s="14" t="s">
        <v>1506</v>
      </c>
      <c r="B339" s="14" t="s">
        <v>2153</v>
      </c>
      <c r="C339" s="14" t="s">
        <v>2154</v>
      </c>
      <c r="D339" s="16">
        <v>45807</v>
      </c>
      <c r="E339" s="16"/>
      <c r="F339" s="14" t="s">
        <v>2124</v>
      </c>
      <c r="G339" s="14"/>
      <c r="H339" s="14" t="s">
        <v>2155</v>
      </c>
      <c r="I339" s="15">
        <v>55</v>
      </c>
      <c r="J339" s="77">
        <v>5</v>
      </c>
      <c r="K339" s="92"/>
    </row>
    <row r="340" spans="1:11" ht="20.399999999999999" x14ac:dyDescent="0.25">
      <c r="A340" s="14" t="s">
        <v>1506</v>
      </c>
      <c r="B340" s="14" t="s">
        <v>2156</v>
      </c>
      <c r="C340" s="14" t="s">
        <v>2157</v>
      </c>
      <c r="D340" s="16">
        <v>45807</v>
      </c>
      <c r="E340" s="16"/>
      <c r="F340" s="14" t="s">
        <v>2124</v>
      </c>
      <c r="G340" s="14"/>
      <c r="H340" s="14" t="s">
        <v>2158</v>
      </c>
      <c r="I340" s="15">
        <v>55</v>
      </c>
      <c r="J340" s="77">
        <v>5</v>
      </c>
      <c r="K340" s="92"/>
    </row>
    <row r="341" spans="1:11" ht="20.399999999999999" x14ac:dyDescent="0.25">
      <c r="A341" s="14" t="s">
        <v>1506</v>
      </c>
      <c r="B341" s="14" t="s">
        <v>2159</v>
      </c>
      <c r="C341" s="14" t="s">
        <v>2160</v>
      </c>
      <c r="D341" s="16">
        <v>45807</v>
      </c>
      <c r="E341" s="16"/>
      <c r="F341" s="14" t="s">
        <v>2124</v>
      </c>
      <c r="G341" s="14"/>
      <c r="H341" s="14" t="s">
        <v>2161</v>
      </c>
      <c r="I341" s="15">
        <v>55</v>
      </c>
      <c r="J341" s="77">
        <v>5</v>
      </c>
      <c r="K341" s="92"/>
    </row>
    <row r="342" spans="1:11" ht="20.399999999999999" x14ac:dyDescent="0.25">
      <c r="A342" s="14" t="s">
        <v>1506</v>
      </c>
      <c r="B342" s="14" t="s">
        <v>2162</v>
      </c>
      <c r="C342" s="14" t="s">
        <v>2163</v>
      </c>
      <c r="D342" s="16">
        <v>45807</v>
      </c>
      <c r="E342" s="16"/>
      <c r="F342" s="14" t="s">
        <v>2124</v>
      </c>
      <c r="G342" s="14"/>
      <c r="H342" s="14" t="s">
        <v>2164</v>
      </c>
      <c r="I342" s="15">
        <v>55</v>
      </c>
      <c r="J342" s="77">
        <v>5</v>
      </c>
      <c r="K342" s="92"/>
    </row>
    <row r="343" spans="1:11" ht="20.399999999999999" x14ac:dyDescent="0.25">
      <c r="A343" s="14" t="s">
        <v>1506</v>
      </c>
      <c r="B343" s="14" t="s">
        <v>2165</v>
      </c>
      <c r="C343" s="14" t="s">
        <v>2166</v>
      </c>
      <c r="D343" s="16">
        <v>45807</v>
      </c>
      <c r="E343" s="16"/>
      <c r="F343" s="14" t="s">
        <v>2124</v>
      </c>
      <c r="G343" s="14"/>
      <c r="H343" s="14" t="s">
        <v>2167</v>
      </c>
      <c r="I343" s="15">
        <v>55</v>
      </c>
      <c r="J343" s="77">
        <v>5</v>
      </c>
      <c r="K343" s="92"/>
    </row>
    <row r="344" spans="1:11" ht="20.399999999999999" x14ac:dyDescent="0.25">
      <c r="A344" s="14" t="s">
        <v>1506</v>
      </c>
      <c r="B344" s="14" t="s">
        <v>2168</v>
      </c>
      <c r="C344" s="14" t="s">
        <v>2169</v>
      </c>
      <c r="D344" s="16">
        <v>45807</v>
      </c>
      <c r="E344" s="16"/>
      <c r="F344" s="14" t="s">
        <v>2124</v>
      </c>
      <c r="G344" s="14"/>
      <c r="H344" s="14" t="s">
        <v>2170</v>
      </c>
      <c r="I344" s="15">
        <v>55</v>
      </c>
      <c r="J344" s="77">
        <v>5</v>
      </c>
      <c r="K344" s="92"/>
    </row>
    <row r="345" spans="1:11" ht="20.399999999999999" x14ac:dyDescent="0.25">
      <c r="A345" s="14" t="s">
        <v>1506</v>
      </c>
      <c r="B345" s="14" t="s">
        <v>2171</v>
      </c>
      <c r="C345" s="14" t="s">
        <v>2172</v>
      </c>
      <c r="D345" s="16">
        <v>45807</v>
      </c>
      <c r="E345" s="16"/>
      <c r="F345" s="14" t="s">
        <v>2124</v>
      </c>
      <c r="G345" s="14"/>
      <c r="H345" s="14" t="s">
        <v>2173</v>
      </c>
      <c r="I345" s="15">
        <v>55</v>
      </c>
      <c r="J345" s="77">
        <v>5</v>
      </c>
      <c r="K345" s="92"/>
    </row>
    <row r="346" spans="1:11" ht="20.399999999999999" x14ac:dyDescent="0.25">
      <c r="A346" s="14" t="s">
        <v>1506</v>
      </c>
      <c r="B346" s="14" t="s">
        <v>2174</v>
      </c>
      <c r="C346" s="14" t="s">
        <v>2175</v>
      </c>
      <c r="D346" s="16">
        <v>45807</v>
      </c>
      <c r="E346" s="16"/>
      <c r="F346" s="14" t="s">
        <v>2124</v>
      </c>
      <c r="G346" s="14"/>
      <c r="H346" s="14" t="s">
        <v>2176</v>
      </c>
      <c r="I346" s="15">
        <v>55</v>
      </c>
      <c r="J346" s="77">
        <v>5</v>
      </c>
      <c r="K346" s="92"/>
    </row>
    <row r="347" spans="1:11" ht="20.399999999999999" x14ac:dyDescent="0.25">
      <c r="A347" s="14" t="s">
        <v>1506</v>
      </c>
      <c r="B347" s="14" t="s">
        <v>2177</v>
      </c>
      <c r="C347" s="14" t="s">
        <v>2178</v>
      </c>
      <c r="D347" s="16">
        <v>45807</v>
      </c>
      <c r="E347" s="16"/>
      <c r="F347" s="14" t="s">
        <v>2124</v>
      </c>
      <c r="G347" s="14"/>
      <c r="H347" s="14" t="s">
        <v>2179</v>
      </c>
      <c r="I347" s="15">
        <v>70</v>
      </c>
      <c r="J347" s="77">
        <v>5</v>
      </c>
      <c r="K347" s="92"/>
    </row>
    <row r="348" spans="1:11" ht="20.399999999999999" x14ac:dyDescent="0.25">
      <c r="A348" s="14" t="s">
        <v>1506</v>
      </c>
      <c r="B348" s="14" t="s">
        <v>2180</v>
      </c>
      <c r="C348" s="14" t="s">
        <v>2181</v>
      </c>
      <c r="D348" s="16">
        <v>45807</v>
      </c>
      <c r="E348" s="16"/>
      <c r="F348" s="14" t="s">
        <v>2124</v>
      </c>
      <c r="G348" s="14"/>
      <c r="H348" s="14" t="s">
        <v>2182</v>
      </c>
      <c r="I348" s="15">
        <v>70</v>
      </c>
      <c r="J348" s="77">
        <v>5</v>
      </c>
      <c r="K348" s="92"/>
    </row>
    <row r="349" spans="1:11" ht="20.399999999999999" x14ac:dyDescent="0.25">
      <c r="A349" s="14" t="s">
        <v>1506</v>
      </c>
      <c r="B349" s="14" t="s">
        <v>2183</v>
      </c>
      <c r="C349" s="14" t="s">
        <v>2184</v>
      </c>
      <c r="D349" s="16">
        <v>45807</v>
      </c>
      <c r="E349" s="16"/>
      <c r="F349" s="14" t="s">
        <v>2124</v>
      </c>
      <c r="G349" s="14"/>
      <c r="H349" s="14" t="s">
        <v>2185</v>
      </c>
      <c r="I349" s="15">
        <v>75</v>
      </c>
      <c r="J349" s="77">
        <v>5</v>
      </c>
      <c r="K349" s="92"/>
    </row>
    <row r="350" spans="1:11" ht="20.399999999999999" x14ac:dyDescent="0.25">
      <c r="A350" s="14" t="s">
        <v>1506</v>
      </c>
      <c r="B350" s="14" t="s">
        <v>2186</v>
      </c>
      <c r="C350" s="14" t="s">
        <v>2187</v>
      </c>
      <c r="D350" s="16">
        <v>45807</v>
      </c>
      <c r="E350" s="16"/>
      <c r="F350" s="14" t="s">
        <v>2124</v>
      </c>
      <c r="G350" s="14"/>
      <c r="H350" s="14" t="s">
        <v>2188</v>
      </c>
      <c r="I350" s="15">
        <v>75</v>
      </c>
      <c r="J350" s="77">
        <v>5</v>
      </c>
      <c r="K350" s="92"/>
    </row>
    <row r="351" spans="1:11" ht="20.399999999999999" x14ac:dyDescent="0.25">
      <c r="A351" s="14" t="s">
        <v>1506</v>
      </c>
      <c r="B351" s="14" t="s">
        <v>2189</v>
      </c>
      <c r="C351" s="14" t="s">
        <v>2190</v>
      </c>
      <c r="D351" s="16">
        <v>45807</v>
      </c>
      <c r="E351" s="16"/>
      <c r="F351" s="14" t="s">
        <v>2124</v>
      </c>
      <c r="G351" s="14"/>
      <c r="H351" s="14" t="s">
        <v>2191</v>
      </c>
      <c r="I351" s="15">
        <v>87</v>
      </c>
      <c r="J351" s="77">
        <v>5</v>
      </c>
      <c r="K351" s="92"/>
    </row>
    <row r="352" spans="1:11" ht="20.399999999999999" x14ac:dyDescent="0.25">
      <c r="A352" s="14" t="s">
        <v>1506</v>
      </c>
      <c r="B352" s="14" t="s">
        <v>2192</v>
      </c>
      <c r="C352" s="14" t="s">
        <v>2193</v>
      </c>
      <c r="D352" s="16">
        <v>45807</v>
      </c>
      <c r="E352" s="16"/>
      <c r="F352" s="14" t="s">
        <v>2124</v>
      </c>
      <c r="G352" s="14"/>
      <c r="H352" s="14" t="s">
        <v>2194</v>
      </c>
      <c r="I352" s="15">
        <v>87</v>
      </c>
      <c r="J352" s="77">
        <v>5</v>
      </c>
      <c r="K352" s="92"/>
    </row>
    <row r="353" spans="1:11" ht="20.399999999999999" x14ac:dyDescent="0.25">
      <c r="A353" s="14" t="s">
        <v>1506</v>
      </c>
      <c r="B353" s="14" t="s">
        <v>2195</v>
      </c>
      <c r="C353" s="14" t="s">
        <v>2196</v>
      </c>
      <c r="D353" s="16">
        <v>45807</v>
      </c>
      <c r="E353" s="16"/>
      <c r="F353" s="14" t="s">
        <v>2124</v>
      </c>
      <c r="G353" s="14"/>
      <c r="H353" s="14" t="s">
        <v>2197</v>
      </c>
      <c r="I353" s="15">
        <v>127</v>
      </c>
      <c r="J353" s="77">
        <v>5</v>
      </c>
      <c r="K353" s="92"/>
    </row>
    <row r="354" spans="1:11" ht="40.799999999999997" x14ac:dyDescent="0.25">
      <c r="A354" s="14" t="s">
        <v>1506</v>
      </c>
      <c r="B354" s="14" t="s">
        <v>2198</v>
      </c>
      <c r="C354" s="14" t="s">
        <v>2199</v>
      </c>
      <c r="D354" s="16">
        <v>45824</v>
      </c>
      <c r="E354" s="16"/>
      <c r="F354" s="314" t="s">
        <v>2200</v>
      </c>
      <c r="G354" s="14" t="s">
        <v>2201</v>
      </c>
      <c r="H354" s="14" t="s">
        <v>2202</v>
      </c>
      <c r="I354" s="15">
        <v>400</v>
      </c>
      <c r="J354" s="77">
        <v>5</v>
      </c>
      <c r="K354" s="92"/>
    </row>
    <row r="355" spans="1:11" ht="51" x14ac:dyDescent="0.25">
      <c r="A355" s="14" t="s">
        <v>1506</v>
      </c>
      <c r="B355" s="14" t="s">
        <v>2198</v>
      </c>
      <c r="C355" s="14" t="s">
        <v>2199</v>
      </c>
      <c r="D355" s="16">
        <v>45800</v>
      </c>
      <c r="E355" s="16">
        <v>45824</v>
      </c>
      <c r="F355" s="314" t="s">
        <v>2203</v>
      </c>
      <c r="G355" s="14" t="s">
        <v>2201</v>
      </c>
      <c r="H355" s="14" t="s">
        <v>2202</v>
      </c>
      <c r="I355" s="15">
        <v>80</v>
      </c>
      <c r="J355" s="77">
        <v>5</v>
      </c>
      <c r="K355" s="92"/>
    </row>
    <row r="356" spans="1:11" ht="71.400000000000006" x14ac:dyDescent="0.25">
      <c r="A356" s="14" t="s">
        <v>1506</v>
      </c>
      <c r="B356" s="14"/>
      <c r="C356" s="14"/>
      <c r="D356" s="16"/>
      <c r="E356" s="16"/>
      <c r="F356" s="14" t="s">
        <v>2204</v>
      </c>
      <c r="G356" s="14"/>
      <c r="H356" s="14"/>
      <c r="I356" s="15"/>
      <c r="J356" s="77"/>
      <c r="K356" s="92"/>
    </row>
    <row r="357" spans="1:11" ht="30.6" x14ac:dyDescent="0.25">
      <c r="A357" s="14" t="s">
        <v>1506</v>
      </c>
      <c r="B357" s="14" t="s">
        <v>2205</v>
      </c>
      <c r="C357" s="14" t="s">
        <v>2206</v>
      </c>
      <c r="D357" s="16">
        <v>45790</v>
      </c>
      <c r="E357" s="16"/>
      <c r="F357" s="14" t="s">
        <v>2207</v>
      </c>
      <c r="G357" s="14" t="s">
        <v>2208</v>
      </c>
      <c r="H357" s="14" t="s">
        <v>2209</v>
      </c>
      <c r="I357" s="15">
        <v>400</v>
      </c>
      <c r="J357" s="77">
        <v>5</v>
      </c>
      <c r="K357" s="92"/>
    </row>
    <row r="358" spans="1:11" ht="51" x14ac:dyDescent="0.25">
      <c r="A358" s="14" t="s">
        <v>1506</v>
      </c>
      <c r="B358" s="14" t="s">
        <v>2205</v>
      </c>
      <c r="C358" s="14" t="s">
        <v>2206</v>
      </c>
      <c r="D358" s="16">
        <v>45751</v>
      </c>
      <c r="E358" s="16">
        <v>45790</v>
      </c>
      <c r="F358" s="14" t="s">
        <v>2210</v>
      </c>
      <c r="G358" s="14" t="s">
        <v>2208</v>
      </c>
      <c r="H358" s="14" t="s">
        <v>2209</v>
      </c>
      <c r="I358" s="15">
        <v>80</v>
      </c>
      <c r="J358" s="77">
        <v>5</v>
      </c>
      <c r="K358" s="92"/>
    </row>
    <row r="359" spans="1:11" ht="20.399999999999999" x14ac:dyDescent="0.25">
      <c r="A359" s="14" t="s">
        <v>1506</v>
      </c>
      <c r="B359" s="14" t="s">
        <v>2211</v>
      </c>
      <c r="C359" s="14" t="s">
        <v>2212</v>
      </c>
      <c r="D359" s="16">
        <v>45758</v>
      </c>
      <c r="E359" s="16"/>
      <c r="F359" s="14" t="s">
        <v>2213</v>
      </c>
      <c r="G359" s="14"/>
      <c r="H359" s="14" t="s">
        <v>2214</v>
      </c>
      <c r="I359" s="15">
        <v>35</v>
      </c>
      <c r="J359" s="77">
        <v>5</v>
      </c>
      <c r="K359" s="92"/>
    </row>
    <row r="360" spans="1:11" ht="20.399999999999999" x14ac:dyDescent="0.25">
      <c r="A360" s="14" t="s">
        <v>1506</v>
      </c>
      <c r="B360" s="14" t="s">
        <v>2215</v>
      </c>
      <c r="C360" s="14" t="s">
        <v>2216</v>
      </c>
      <c r="D360" s="16">
        <v>45758</v>
      </c>
      <c r="E360" s="16"/>
      <c r="F360" s="14" t="s">
        <v>2213</v>
      </c>
      <c r="G360" s="14"/>
      <c r="H360" s="14" t="s">
        <v>2217</v>
      </c>
      <c r="I360" s="15">
        <v>35</v>
      </c>
      <c r="J360" s="77">
        <v>5</v>
      </c>
      <c r="K360" s="92"/>
    </row>
    <row r="361" spans="1:11" ht="20.399999999999999" x14ac:dyDescent="0.25">
      <c r="A361" s="14" t="s">
        <v>1506</v>
      </c>
      <c r="B361" s="14" t="s">
        <v>2218</v>
      </c>
      <c r="C361" s="14" t="s">
        <v>2219</v>
      </c>
      <c r="D361" s="16">
        <v>45758</v>
      </c>
      <c r="E361" s="16"/>
      <c r="F361" s="14" t="s">
        <v>2213</v>
      </c>
      <c r="G361" s="14"/>
      <c r="H361" s="14" t="s">
        <v>2220</v>
      </c>
      <c r="I361" s="15">
        <v>35</v>
      </c>
      <c r="J361" s="77">
        <v>5</v>
      </c>
      <c r="K361" s="92"/>
    </row>
    <row r="362" spans="1:11" ht="20.399999999999999" x14ac:dyDescent="0.25">
      <c r="A362" s="14" t="s">
        <v>1506</v>
      </c>
      <c r="B362" s="14" t="s">
        <v>2221</v>
      </c>
      <c r="C362" s="14" t="s">
        <v>2222</v>
      </c>
      <c r="D362" s="16">
        <v>45758</v>
      </c>
      <c r="E362" s="16"/>
      <c r="F362" s="14" t="s">
        <v>2213</v>
      </c>
      <c r="G362" s="14"/>
      <c r="H362" s="14" t="s">
        <v>2223</v>
      </c>
      <c r="I362" s="15">
        <v>40</v>
      </c>
      <c r="J362" s="77">
        <v>5</v>
      </c>
      <c r="K362" s="92"/>
    </row>
    <row r="363" spans="1:11" ht="20.399999999999999" x14ac:dyDescent="0.25">
      <c r="A363" s="14" t="s">
        <v>1506</v>
      </c>
      <c r="B363" s="14" t="s">
        <v>2224</v>
      </c>
      <c r="C363" s="14" t="s">
        <v>2225</v>
      </c>
      <c r="D363" s="16">
        <v>45758</v>
      </c>
      <c r="E363" s="16"/>
      <c r="F363" s="14" t="s">
        <v>2213</v>
      </c>
      <c r="G363" s="14"/>
      <c r="H363" s="14" t="s">
        <v>2226</v>
      </c>
      <c r="I363" s="15">
        <v>40</v>
      </c>
      <c r="J363" s="77">
        <v>5</v>
      </c>
      <c r="K363" s="92"/>
    </row>
    <row r="364" spans="1:11" ht="20.399999999999999" x14ac:dyDescent="0.25">
      <c r="A364" s="14" t="s">
        <v>1506</v>
      </c>
      <c r="B364" s="14" t="s">
        <v>2227</v>
      </c>
      <c r="C364" s="14" t="s">
        <v>2228</v>
      </c>
      <c r="D364" s="16">
        <v>45758</v>
      </c>
      <c r="E364" s="16"/>
      <c r="F364" s="14" t="s">
        <v>2213</v>
      </c>
      <c r="G364" s="14"/>
      <c r="H364" s="14" t="s">
        <v>2229</v>
      </c>
      <c r="I364" s="15">
        <v>55</v>
      </c>
      <c r="J364" s="77">
        <v>5</v>
      </c>
      <c r="K364" s="92"/>
    </row>
    <row r="365" spans="1:11" ht="20.399999999999999" x14ac:dyDescent="0.25">
      <c r="A365" s="14" t="s">
        <v>1506</v>
      </c>
      <c r="B365" s="14" t="s">
        <v>2230</v>
      </c>
      <c r="C365" s="14" t="s">
        <v>2231</v>
      </c>
      <c r="D365" s="16">
        <v>45758</v>
      </c>
      <c r="E365" s="16"/>
      <c r="F365" s="14" t="s">
        <v>2213</v>
      </c>
      <c r="G365" s="14"/>
      <c r="H365" s="14" t="s">
        <v>2232</v>
      </c>
      <c r="I365" s="15">
        <v>55</v>
      </c>
      <c r="J365" s="77">
        <v>5</v>
      </c>
      <c r="K365" s="92"/>
    </row>
    <row r="366" spans="1:11" ht="20.399999999999999" x14ac:dyDescent="0.25">
      <c r="A366" s="14" t="s">
        <v>1506</v>
      </c>
      <c r="B366" s="14" t="s">
        <v>2233</v>
      </c>
      <c r="C366" s="14" t="s">
        <v>2234</v>
      </c>
      <c r="D366" s="16">
        <v>45758</v>
      </c>
      <c r="E366" s="16"/>
      <c r="F366" s="14" t="s">
        <v>2213</v>
      </c>
      <c r="G366" s="14"/>
      <c r="H366" s="14" t="s">
        <v>2235</v>
      </c>
      <c r="I366" s="15">
        <v>55</v>
      </c>
      <c r="J366" s="77">
        <v>5</v>
      </c>
      <c r="K366" s="92"/>
    </row>
    <row r="367" spans="1:11" ht="20.399999999999999" x14ac:dyDescent="0.25">
      <c r="A367" s="14" t="s">
        <v>1506</v>
      </c>
      <c r="B367" s="14" t="s">
        <v>2236</v>
      </c>
      <c r="C367" s="14" t="s">
        <v>2237</v>
      </c>
      <c r="D367" s="16">
        <v>45758</v>
      </c>
      <c r="E367" s="16"/>
      <c r="F367" s="14" t="s">
        <v>2213</v>
      </c>
      <c r="G367" s="14"/>
      <c r="H367" s="14" t="s">
        <v>2238</v>
      </c>
      <c r="I367" s="15">
        <v>55</v>
      </c>
      <c r="J367" s="77">
        <v>5</v>
      </c>
      <c r="K367" s="92"/>
    </row>
    <row r="368" spans="1:11" ht="20.399999999999999" x14ac:dyDescent="0.25">
      <c r="A368" s="14" t="s">
        <v>1506</v>
      </c>
      <c r="B368" s="14" t="s">
        <v>2239</v>
      </c>
      <c r="C368" s="14" t="s">
        <v>2240</v>
      </c>
      <c r="D368" s="16">
        <v>45758</v>
      </c>
      <c r="E368" s="16"/>
      <c r="F368" s="14" t="s">
        <v>2213</v>
      </c>
      <c r="G368" s="14"/>
      <c r="H368" s="14" t="s">
        <v>2241</v>
      </c>
      <c r="I368" s="15">
        <v>55</v>
      </c>
      <c r="J368" s="77">
        <v>5</v>
      </c>
      <c r="K368" s="92"/>
    </row>
    <row r="369" spans="1:11" ht="20.399999999999999" x14ac:dyDescent="0.25">
      <c r="A369" s="14" t="s">
        <v>1506</v>
      </c>
      <c r="B369" s="14" t="s">
        <v>2242</v>
      </c>
      <c r="C369" s="14" t="s">
        <v>2243</v>
      </c>
      <c r="D369" s="16">
        <v>45758</v>
      </c>
      <c r="E369" s="16"/>
      <c r="F369" s="14" t="s">
        <v>2213</v>
      </c>
      <c r="G369" s="14"/>
      <c r="H369" s="14" t="s">
        <v>2244</v>
      </c>
      <c r="I369" s="15">
        <v>55</v>
      </c>
      <c r="J369" s="77">
        <v>5</v>
      </c>
      <c r="K369" s="92"/>
    </row>
    <row r="370" spans="1:11" ht="20.399999999999999" x14ac:dyDescent="0.25">
      <c r="A370" s="14" t="s">
        <v>1506</v>
      </c>
      <c r="B370" s="14" t="s">
        <v>2245</v>
      </c>
      <c r="C370" s="14" t="s">
        <v>2246</v>
      </c>
      <c r="D370" s="16">
        <v>45758</v>
      </c>
      <c r="E370" s="16"/>
      <c r="F370" s="14" t="s">
        <v>2213</v>
      </c>
      <c r="G370" s="14"/>
      <c r="H370" s="14" t="s">
        <v>2247</v>
      </c>
      <c r="I370" s="15">
        <v>55</v>
      </c>
      <c r="J370" s="77">
        <v>5</v>
      </c>
      <c r="K370" s="92"/>
    </row>
    <row r="371" spans="1:11" ht="20.399999999999999" x14ac:dyDescent="0.25">
      <c r="A371" s="14" t="s">
        <v>1506</v>
      </c>
      <c r="B371" s="14" t="s">
        <v>2248</v>
      </c>
      <c r="C371" s="14" t="s">
        <v>2249</v>
      </c>
      <c r="D371" s="16">
        <v>45758</v>
      </c>
      <c r="E371" s="16"/>
      <c r="F371" s="14" t="s">
        <v>2213</v>
      </c>
      <c r="G371" s="14"/>
      <c r="H371" s="14" t="s">
        <v>2250</v>
      </c>
      <c r="I371" s="15">
        <v>55</v>
      </c>
      <c r="J371" s="77">
        <v>5</v>
      </c>
      <c r="K371" s="92"/>
    </row>
    <row r="372" spans="1:11" ht="20.399999999999999" x14ac:dyDescent="0.25">
      <c r="A372" s="14" t="s">
        <v>1506</v>
      </c>
      <c r="B372" s="14" t="s">
        <v>2251</v>
      </c>
      <c r="C372" s="14" t="s">
        <v>2252</v>
      </c>
      <c r="D372" s="16">
        <v>45758</v>
      </c>
      <c r="E372" s="16"/>
      <c r="F372" s="14" t="s">
        <v>2213</v>
      </c>
      <c r="G372" s="14"/>
      <c r="H372" s="14" t="s">
        <v>2253</v>
      </c>
      <c r="I372" s="15">
        <v>55</v>
      </c>
      <c r="J372" s="77">
        <v>5</v>
      </c>
      <c r="K372" s="92"/>
    </row>
    <row r="373" spans="1:11" ht="20.399999999999999" x14ac:dyDescent="0.25">
      <c r="A373" s="14" t="s">
        <v>1506</v>
      </c>
      <c r="B373" s="14" t="s">
        <v>2254</v>
      </c>
      <c r="C373" s="14" t="s">
        <v>2255</v>
      </c>
      <c r="D373" s="16">
        <v>45758</v>
      </c>
      <c r="E373" s="16"/>
      <c r="F373" s="14" t="s">
        <v>2213</v>
      </c>
      <c r="G373" s="14"/>
      <c r="H373" s="14" t="s">
        <v>2256</v>
      </c>
      <c r="I373" s="15">
        <v>55</v>
      </c>
      <c r="J373" s="77">
        <v>5</v>
      </c>
      <c r="K373" s="92"/>
    </row>
    <row r="374" spans="1:11" ht="20.399999999999999" x14ac:dyDescent="0.25">
      <c r="A374" s="14" t="s">
        <v>1506</v>
      </c>
      <c r="B374" s="14" t="s">
        <v>2257</v>
      </c>
      <c r="C374" s="14" t="s">
        <v>2258</v>
      </c>
      <c r="D374" s="16">
        <v>45758</v>
      </c>
      <c r="E374" s="16"/>
      <c r="F374" s="14" t="s">
        <v>2213</v>
      </c>
      <c r="G374" s="14"/>
      <c r="H374" s="14" t="s">
        <v>2259</v>
      </c>
      <c r="I374" s="15">
        <v>55</v>
      </c>
      <c r="J374" s="77">
        <v>5</v>
      </c>
      <c r="K374" s="92"/>
    </row>
    <row r="375" spans="1:11" ht="20.399999999999999" x14ac:dyDescent="0.25">
      <c r="A375" s="14" t="s">
        <v>1506</v>
      </c>
      <c r="B375" s="14" t="s">
        <v>2260</v>
      </c>
      <c r="C375" s="14" t="s">
        <v>2261</v>
      </c>
      <c r="D375" s="16">
        <v>45758</v>
      </c>
      <c r="E375" s="16"/>
      <c r="F375" s="14" t="s">
        <v>2213</v>
      </c>
      <c r="G375" s="14"/>
      <c r="H375" s="14" t="s">
        <v>2262</v>
      </c>
      <c r="I375" s="15">
        <v>55</v>
      </c>
      <c r="J375" s="77">
        <v>5</v>
      </c>
      <c r="K375" s="92"/>
    </row>
    <row r="376" spans="1:11" ht="20.399999999999999" x14ac:dyDescent="0.25">
      <c r="A376" s="14" t="s">
        <v>1506</v>
      </c>
      <c r="B376" s="14" t="s">
        <v>2263</v>
      </c>
      <c r="C376" s="14" t="s">
        <v>2264</v>
      </c>
      <c r="D376" s="16">
        <v>45758</v>
      </c>
      <c r="E376" s="16"/>
      <c r="F376" s="14" t="s">
        <v>2213</v>
      </c>
      <c r="G376" s="14"/>
      <c r="H376" s="14" t="s">
        <v>2265</v>
      </c>
      <c r="I376" s="15">
        <v>55</v>
      </c>
      <c r="J376" s="77">
        <v>5</v>
      </c>
      <c r="K376" s="92"/>
    </row>
    <row r="377" spans="1:11" ht="20.399999999999999" x14ac:dyDescent="0.25">
      <c r="A377" s="14" t="s">
        <v>1506</v>
      </c>
      <c r="B377" s="14" t="s">
        <v>2266</v>
      </c>
      <c r="C377" s="14" t="s">
        <v>2267</v>
      </c>
      <c r="D377" s="16">
        <v>45758</v>
      </c>
      <c r="E377" s="16"/>
      <c r="F377" s="14" t="s">
        <v>2213</v>
      </c>
      <c r="G377" s="14"/>
      <c r="H377" s="14" t="s">
        <v>2268</v>
      </c>
      <c r="I377" s="15">
        <v>55</v>
      </c>
      <c r="J377" s="77">
        <v>5</v>
      </c>
      <c r="K377" s="92"/>
    </row>
    <row r="378" spans="1:11" ht="20.399999999999999" x14ac:dyDescent="0.25">
      <c r="A378" s="14" t="s">
        <v>1506</v>
      </c>
      <c r="B378" s="14" t="s">
        <v>2269</v>
      </c>
      <c r="C378" s="14" t="s">
        <v>2270</v>
      </c>
      <c r="D378" s="16">
        <v>45758</v>
      </c>
      <c r="E378" s="16"/>
      <c r="F378" s="14" t="s">
        <v>2213</v>
      </c>
      <c r="G378" s="14"/>
      <c r="H378" s="14" t="s">
        <v>2271</v>
      </c>
      <c r="I378" s="15">
        <v>55</v>
      </c>
      <c r="J378" s="77">
        <v>5</v>
      </c>
      <c r="K378" s="92"/>
    </row>
    <row r="379" spans="1:11" ht="20.399999999999999" x14ac:dyDescent="0.25">
      <c r="A379" s="14" t="s">
        <v>1506</v>
      </c>
      <c r="B379" s="14" t="s">
        <v>2272</v>
      </c>
      <c r="C379" s="14" t="s">
        <v>2273</v>
      </c>
      <c r="D379" s="16">
        <v>45758</v>
      </c>
      <c r="E379" s="16"/>
      <c r="F379" s="14" t="s">
        <v>2213</v>
      </c>
      <c r="G379" s="14"/>
      <c r="H379" s="14" t="s">
        <v>2274</v>
      </c>
      <c r="I379" s="15">
        <v>55</v>
      </c>
      <c r="J379" s="77">
        <v>5</v>
      </c>
      <c r="K379" s="92"/>
    </row>
    <row r="380" spans="1:11" ht="20.399999999999999" x14ac:dyDescent="0.25">
      <c r="A380" s="14" t="s">
        <v>1506</v>
      </c>
      <c r="B380" s="14" t="s">
        <v>2275</v>
      </c>
      <c r="C380" s="14" t="s">
        <v>2276</v>
      </c>
      <c r="D380" s="16">
        <v>45758</v>
      </c>
      <c r="E380" s="16"/>
      <c r="F380" s="14" t="s">
        <v>2213</v>
      </c>
      <c r="G380" s="14"/>
      <c r="H380" s="14" t="s">
        <v>2277</v>
      </c>
      <c r="I380" s="15">
        <v>55</v>
      </c>
      <c r="J380" s="77">
        <v>5</v>
      </c>
      <c r="K380" s="92"/>
    </row>
    <row r="381" spans="1:11" ht="20.399999999999999" x14ac:dyDescent="0.25">
      <c r="A381" s="14" t="s">
        <v>1506</v>
      </c>
      <c r="B381" s="14" t="s">
        <v>2278</v>
      </c>
      <c r="C381" s="14" t="s">
        <v>2279</v>
      </c>
      <c r="D381" s="16">
        <v>45758</v>
      </c>
      <c r="E381" s="16"/>
      <c r="F381" s="14" t="s">
        <v>2213</v>
      </c>
      <c r="G381" s="14"/>
      <c r="H381" s="14" t="s">
        <v>2280</v>
      </c>
      <c r="I381" s="15">
        <v>55</v>
      </c>
      <c r="J381" s="77">
        <v>5</v>
      </c>
      <c r="K381" s="92"/>
    </row>
    <row r="382" spans="1:11" ht="20.399999999999999" x14ac:dyDescent="0.25">
      <c r="A382" s="14" t="s">
        <v>1506</v>
      </c>
      <c r="B382" s="14" t="s">
        <v>2281</v>
      </c>
      <c r="C382" s="14" t="s">
        <v>2282</v>
      </c>
      <c r="D382" s="16">
        <v>45758</v>
      </c>
      <c r="E382" s="16"/>
      <c r="F382" s="14" t="s">
        <v>2213</v>
      </c>
      <c r="G382" s="14"/>
      <c r="H382" s="14" t="s">
        <v>2283</v>
      </c>
      <c r="I382" s="15">
        <v>55</v>
      </c>
      <c r="J382" s="77">
        <v>5</v>
      </c>
      <c r="K382" s="92"/>
    </row>
    <row r="383" spans="1:11" ht="20.399999999999999" x14ac:dyDescent="0.25">
      <c r="A383" s="14" t="s">
        <v>1506</v>
      </c>
      <c r="B383" s="14" t="s">
        <v>2284</v>
      </c>
      <c r="C383" s="14" t="s">
        <v>2285</v>
      </c>
      <c r="D383" s="16">
        <v>45758</v>
      </c>
      <c r="E383" s="16"/>
      <c r="F383" s="14" t="s">
        <v>2213</v>
      </c>
      <c r="G383" s="14"/>
      <c r="H383" s="14" t="s">
        <v>2286</v>
      </c>
      <c r="I383" s="15">
        <v>70</v>
      </c>
      <c r="J383" s="77">
        <v>5</v>
      </c>
      <c r="K383" s="92"/>
    </row>
    <row r="384" spans="1:11" ht="20.399999999999999" x14ac:dyDescent="0.25">
      <c r="A384" s="14" t="s">
        <v>1506</v>
      </c>
      <c r="B384" s="14" t="s">
        <v>2287</v>
      </c>
      <c r="C384" s="14" t="s">
        <v>2288</v>
      </c>
      <c r="D384" s="16">
        <v>45758</v>
      </c>
      <c r="E384" s="16"/>
      <c r="F384" s="14" t="s">
        <v>2213</v>
      </c>
      <c r="G384" s="14"/>
      <c r="H384" s="14" t="s">
        <v>2289</v>
      </c>
      <c r="I384" s="15">
        <v>70</v>
      </c>
      <c r="J384" s="77">
        <v>5</v>
      </c>
      <c r="K384" s="92"/>
    </row>
    <row r="385" spans="1:11" ht="20.399999999999999" x14ac:dyDescent="0.25">
      <c r="A385" s="14" t="s">
        <v>1506</v>
      </c>
      <c r="B385" s="14" t="s">
        <v>2290</v>
      </c>
      <c r="C385" s="14" t="s">
        <v>2291</v>
      </c>
      <c r="D385" s="16">
        <v>45758</v>
      </c>
      <c r="E385" s="16"/>
      <c r="F385" s="14" t="s">
        <v>2213</v>
      </c>
      <c r="G385" s="14"/>
      <c r="H385" s="14" t="s">
        <v>2292</v>
      </c>
      <c r="I385" s="15">
        <v>70</v>
      </c>
      <c r="J385" s="77">
        <v>5</v>
      </c>
      <c r="K385" s="92"/>
    </row>
    <row r="386" spans="1:11" ht="20.399999999999999" x14ac:dyDescent="0.25">
      <c r="A386" s="14" t="s">
        <v>1506</v>
      </c>
      <c r="B386" s="14" t="s">
        <v>2293</v>
      </c>
      <c r="C386" s="14" t="s">
        <v>2294</v>
      </c>
      <c r="D386" s="16">
        <v>45758</v>
      </c>
      <c r="E386" s="16"/>
      <c r="F386" s="14" t="s">
        <v>2213</v>
      </c>
      <c r="G386" s="14"/>
      <c r="H386" s="14" t="s">
        <v>2295</v>
      </c>
      <c r="I386" s="15">
        <v>75</v>
      </c>
      <c r="J386" s="77">
        <v>5</v>
      </c>
      <c r="K386" s="92"/>
    </row>
    <row r="387" spans="1:11" ht="20.399999999999999" x14ac:dyDescent="0.25">
      <c r="A387" s="14" t="s">
        <v>1506</v>
      </c>
      <c r="B387" s="14" t="s">
        <v>2296</v>
      </c>
      <c r="C387" s="14" t="s">
        <v>2297</v>
      </c>
      <c r="D387" s="16">
        <v>45758</v>
      </c>
      <c r="E387" s="16"/>
      <c r="F387" s="14" t="s">
        <v>2213</v>
      </c>
      <c r="G387" s="14"/>
      <c r="H387" s="14" t="s">
        <v>2298</v>
      </c>
      <c r="I387" s="15">
        <v>87</v>
      </c>
      <c r="J387" s="77">
        <v>5</v>
      </c>
      <c r="K387" s="92"/>
    </row>
    <row r="388" spans="1:11" ht="20.399999999999999" x14ac:dyDescent="0.25">
      <c r="A388" s="14" t="s">
        <v>1506</v>
      </c>
      <c r="B388" s="14" t="s">
        <v>2299</v>
      </c>
      <c r="C388" s="14" t="s">
        <v>2300</v>
      </c>
      <c r="D388" s="16">
        <v>45758</v>
      </c>
      <c r="E388" s="16"/>
      <c r="F388" s="14" t="s">
        <v>2213</v>
      </c>
      <c r="G388" s="14"/>
      <c r="H388" s="14" t="s">
        <v>2301</v>
      </c>
      <c r="I388" s="15">
        <v>87</v>
      </c>
      <c r="J388" s="77">
        <v>5</v>
      </c>
      <c r="K388" s="92"/>
    </row>
    <row r="389" spans="1:11" ht="76.8" customHeight="1" x14ac:dyDescent="0.25">
      <c r="A389" s="14" t="s">
        <v>1506</v>
      </c>
      <c r="B389" s="14"/>
      <c r="C389" s="14"/>
      <c r="D389" s="16"/>
      <c r="E389" s="16"/>
      <c r="F389" s="14" t="s">
        <v>2302</v>
      </c>
      <c r="G389" s="14"/>
      <c r="H389" s="14"/>
      <c r="I389" s="15"/>
      <c r="J389" s="77"/>
      <c r="K389" s="92"/>
    </row>
    <row r="390" spans="1:11" ht="39" customHeight="1" x14ac:dyDescent="0.25">
      <c r="A390" s="14" t="s">
        <v>1506</v>
      </c>
      <c r="B390" s="14" t="s">
        <v>2303</v>
      </c>
      <c r="C390" s="14" t="s">
        <v>2304</v>
      </c>
      <c r="D390" s="16">
        <v>45790</v>
      </c>
      <c r="E390" s="16"/>
      <c r="F390" s="14" t="s">
        <v>2305</v>
      </c>
      <c r="G390" s="14" t="s">
        <v>2208</v>
      </c>
      <c r="H390" s="14" t="s">
        <v>2209</v>
      </c>
      <c r="I390" s="15">
        <v>400</v>
      </c>
      <c r="J390" s="77">
        <v>5</v>
      </c>
      <c r="K390" s="92"/>
    </row>
    <row r="391" spans="1:11" ht="66" customHeight="1" x14ac:dyDescent="0.25">
      <c r="A391" s="14" t="s">
        <v>1506</v>
      </c>
      <c r="B391" s="14" t="s">
        <v>2303</v>
      </c>
      <c r="C391" s="14" t="s">
        <v>2304</v>
      </c>
      <c r="D391" s="16">
        <v>45751</v>
      </c>
      <c r="E391" s="16">
        <v>45790</v>
      </c>
      <c r="F391" s="14" t="s">
        <v>2306</v>
      </c>
      <c r="G391" s="14" t="s">
        <v>2208</v>
      </c>
      <c r="H391" s="14" t="s">
        <v>2209</v>
      </c>
      <c r="I391" s="15">
        <v>80</v>
      </c>
      <c r="J391" s="77">
        <v>5</v>
      </c>
      <c r="K391" s="92"/>
    </row>
    <row r="392" spans="1:11" ht="72" customHeight="1" x14ac:dyDescent="0.25">
      <c r="A392" s="14" t="s">
        <v>1506</v>
      </c>
      <c r="B392" s="14" t="s">
        <v>2303</v>
      </c>
      <c r="C392" s="14" t="s">
        <v>2304</v>
      </c>
      <c r="D392" s="16">
        <v>45730</v>
      </c>
      <c r="E392" s="16">
        <v>45790</v>
      </c>
      <c r="F392" s="14" t="s">
        <v>2307</v>
      </c>
      <c r="G392" s="14" t="s">
        <v>2208</v>
      </c>
      <c r="H392" s="14" t="s">
        <v>2209</v>
      </c>
      <c r="I392" s="15">
        <v>10</v>
      </c>
      <c r="J392" s="77">
        <v>5</v>
      </c>
      <c r="K392" s="92"/>
    </row>
    <row r="393" spans="1:11" ht="20.399999999999999" x14ac:dyDescent="0.25">
      <c r="A393" s="14" t="s">
        <v>1506</v>
      </c>
      <c r="B393" s="14" t="s">
        <v>2308</v>
      </c>
      <c r="C393" s="14" t="s">
        <v>2309</v>
      </c>
      <c r="D393" s="16">
        <v>45771</v>
      </c>
      <c r="E393" s="16"/>
      <c r="F393" s="14" t="s">
        <v>2310</v>
      </c>
      <c r="G393" s="14"/>
      <c r="H393" s="14" t="s">
        <v>2223</v>
      </c>
      <c r="I393" s="15">
        <v>20</v>
      </c>
      <c r="J393" s="77">
        <v>5</v>
      </c>
      <c r="K393" s="92"/>
    </row>
    <row r="394" spans="1:11" ht="20.399999999999999" x14ac:dyDescent="0.25">
      <c r="A394" s="14" t="s">
        <v>1506</v>
      </c>
      <c r="B394" s="14" t="s">
        <v>2311</v>
      </c>
      <c r="C394" s="14" t="s">
        <v>2312</v>
      </c>
      <c r="D394" s="16">
        <v>45771</v>
      </c>
      <c r="E394" s="16"/>
      <c r="F394" s="14" t="s">
        <v>2310</v>
      </c>
      <c r="G394" s="14"/>
      <c r="H394" s="14" t="s">
        <v>2226</v>
      </c>
      <c r="I394" s="15">
        <v>20</v>
      </c>
      <c r="J394" s="77">
        <v>5</v>
      </c>
      <c r="K394" s="92"/>
    </row>
    <row r="395" spans="1:11" ht="20.399999999999999" x14ac:dyDescent="0.25">
      <c r="A395" s="14" t="s">
        <v>1506</v>
      </c>
      <c r="B395" s="14" t="s">
        <v>2313</v>
      </c>
      <c r="C395" s="14" t="s">
        <v>2314</v>
      </c>
      <c r="D395" s="16">
        <v>45771</v>
      </c>
      <c r="E395" s="16"/>
      <c r="F395" s="14" t="s">
        <v>2310</v>
      </c>
      <c r="G395" s="14"/>
      <c r="H395" s="14" t="s">
        <v>2220</v>
      </c>
      <c r="I395" s="15">
        <v>35</v>
      </c>
      <c r="J395" s="77">
        <v>5</v>
      </c>
      <c r="K395" s="92"/>
    </row>
    <row r="396" spans="1:11" ht="20.399999999999999" x14ac:dyDescent="0.25">
      <c r="A396" s="14" t="s">
        <v>1506</v>
      </c>
      <c r="B396" s="14" t="s">
        <v>2315</v>
      </c>
      <c r="C396" s="14" t="s">
        <v>2316</v>
      </c>
      <c r="D396" s="16">
        <v>45771</v>
      </c>
      <c r="E396" s="16"/>
      <c r="F396" s="14" t="s">
        <v>2310</v>
      </c>
      <c r="G396" s="14"/>
      <c r="H396" s="14" t="s">
        <v>2217</v>
      </c>
      <c r="I396" s="15">
        <v>35</v>
      </c>
      <c r="J396" s="77">
        <v>5</v>
      </c>
      <c r="K396" s="92"/>
    </row>
    <row r="397" spans="1:11" ht="20.399999999999999" x14ac:dyDescent="0.25">
      <c r="A397" s="14" t="s">
        <v>1506</v>
      </c>
      <c r="B397" s="14" t="s">
        <v>2317</v>
      </c>
      <c r="C397" s="14" t="s">
        <v>2318</v>
      </c>
      <c r="D397" s="16">
        <v>45771</v>
      </c>
      <c r="E397" s="16"/>
      <c r="F397" s="14" t="s">
        <v>2310</v>
      </c>
      <c r="G397" s="14"/>
      <c r="H397" s="14" t="s">
        <v>2232</v>
      </c>
      <c r="I397" s="15">
        <v>55</v>
      </c>
      <c r="J397" s="77">
        <v>5</v>
      </c>
      <c r="K397" s="92"/>
    </row>
    <row r="398" spans="1:11" ht="20.399999999999999" x14ac:dyDescent="0.25">
      <c r="A398" s="14" t="s">
        <v>1506</v>
      </c>
      <c r="B398" s="14" t="s">
        <v>2319</v>
      </c>
      <c r="C398" s="14" t="s">
        <v>2320</v>
      </c>
      <c r="D398" s="16">
        <v>45771</v>
      </c>
      <c r="E398" s="16"/>
      <c r="F398" s="14" t="s">
        <v>2310</v>
      </c>
      <c r="G398" s="14"/>
      <c r="H398" s="14" t="s">
        <v>2229</v>
      </c>
      <c r="I398" s="15">
        <v>55</v>
      </c>
      <c r="J398" s="77">
        <v>5</v>
      </c>
      <c r="K398" s="92"/>
    </row>
    <row r="399" spans="1:11" ht="20.399999999999999" x14ac:dyDescent="0.25">
      <c r="A399" s="14" t="s">
        <v>1506</v>
      </c>
      <c r="B399" s="14" t="s">
        <v>2321</v>
      </c>
      <c r="C399" s="14" t="s">
        <v>2322</v>
      </c>
      <c r="D399" s="16">
        <v>45771</v>
      </c>
      <c r="E399" s="16"/>
      <c r="F399" s="14" t="s">
        <v>2310</v>
      </c>
      <c r="G399" s="14"/>
      <c r="H399" s="14" t="s">
        <v>2235</v>
      </c>
      <c r="I399" s="15">
        <v>55</v>
      </c>
      <c r="J399" s="77">
        <v>5</v>
      </c>
      <c r="K399" s="92"/>
    </row>
    <row r="400" spans="1:11" ht="20.399999999999999" x14ac:dyDescent="0.25">
      <c r="A400" s="14" t="s">
        <v>1506</v>
      </c>
      <c r="B400" s="14" t="s">
        <v>2323</v>
      </c>
      <c r="C400" s="14" t="s">
        <v>2324</v>
      </c>
      <c r="D400" s="16">
        <v>45771</v>
      </c>
      <c r="E400" s="16"/>
      <c r="F400" s="14" t="s">
        <v>2310</v>
      </c>
      <c r="G400" s="14"/>
      <c r="H400" s="14" t="s">
        <v>2238</v>
      </c>
      <c r="I400" s="15">
        <v>55</v>
      </c>
      <c r="J400" s="77">
        <v>5</v>
      </c>
      <c r="K400" s="92"/>
    </row>
    <row r="401" spans="1:11" ht="20.399999999999999" x14ac:dyDescent="0.25">
      <c r="A401" s="14" t="s">
        <v>1506</v>
      </c>
      <c r="B401" s="14" t="s">
        <v>2325</v>
      </c>
      <c r="C401" s="14" t="s">
        <v>2326</v>
      </c>
      <c r="D401" s="16">
        <v>45771</v>
      </c>
      <c r="E401" s="16"/>
      <c r="F401" s="14" t="s">
        <v>2310</v>
      </c>
      <c r="G401" s="14"/>
      <c r="H401" s="14" t="s">
        <v>2241</v>
      </c>
      <c r="I401" s="15">
        <v>55</v>
      </c>
      <c r="J401" s="77">
        <v>5</v>
      </c>
      <c r="K401" s="92"/>
    </row>
    <row r="402" spans="1:11" ht="20.399999999999999" x14ac:dyDescent="0.25">
      <c r="A402" s="14" t="s">
        <v>1506</v>
      </c>
      <c r="B402" s="14" t="s">
        <v>2327</v>
      </c>
      <c r="C402" s="14" t="s">
        <v>2328</v>
      </c>
      <c r="D402" s="16">
        <v>45771</v>
      </c>
      <c r="E402" s="16"/>
      <c r="F402" s="14" t="s">
        <v>2310</v>
      </c>
      <c r="G402" s="14"/>
      <c r="H402" s="14" t="s">
        <v>2265</v>
      </c>
      <c r="I402" s="15">
        <v>55</v>
      </c>
      <c r="J402" s="77">
        <v>5</v>
      </c>
      <c r="K402" s="92"/>
    </row>
    <row r="403" spans="1:11" ht="20.399999999999999" x14ac:dyDescent="0.25">
      <c r="A403" s="14" t="s">
        <v>1506</v>
      </c>
      <c r="B403" s="14" t="s">
        <v>2329</v>
      </c>
      <c r="C403" s="14" t="s">
        <v>2330</v>
      </c>
      <c r="D403" s="16">
        <v>45771</v>
      </c>
      <c r="E403" s="16"/>
      <c r="F403" s="14" t="s">
        <v>2310</v>
      </c>
      <c r="G403" s="14"/>
      <c r="H403" s="14" t="s">
        <v>2331</v>
      </c>
      <c r="I403" s="15">
        <v>55</v>
      </c>
      <c r="J403" s="77">
        <v>5</v>
      </c>
      <c r="K403" s="92"/>
    </row>
    <row r="404" spans="1:11" ht="20.399999999999999" x14ac:dyDescent="0.25">
      <c r="A404" s="14" t="s">
        <v>1506</v>
      </c>
      <c r="B404" s="14" t="s">
        <v>2332</v>
      </c>
      <c r="C404" s="14" t="s">
        <v>2333</v>
      </c>
      <c r="D404" s="16">
        <v>45771</v>
      </c>
      <c r="E404" s="16"/>
      <c r="F404" s="14" t="s">
        <v>2310</v>
      </c>
      <c r="G404" s="14"/>
      <c r="H404" s="14" t="s">
        <v>2334</v>
      </c>
      <c r="I404" s="15">
        <v>55</v>
      </c>
      <c r="J404" s="77">
        <v>5</v>
      </c>
      <c r="K404" s="92"/>
    </row>
    <row r="405" spans="1:11" ht="20.399999999999999" x14ac:dyDescent="0.25">
      <c r="A405" s="14" t="s">
        <v>1506</v>
      </c>
      <c r="B405" s="14" t="s">
        <v>2335</v>
      </c>
      <c r="C405" s="14" t="s">
        <v>2336</v>
      </c>
      <c r="D405" s="16">
        <v>45771</v>
      </c>
      <c r="E405" s="16"/>
      <c r="F405" s="14" t="s">
        <v>2310</v>
      </c>
      <c r="G405" s="14"/>
      <c r="H405" s="14" t="s">
        <v>2253</v>
      </c>
      <c r="I405" s="15">
        <v>55</v>
      </c>
      <c r="J405" s="77">
        <v>5</v>
      </c>
      <c r="K405" s="92"/>
    </row>
    <row r="406" spans="1:11" ht="20.399999999999999" x14ac:dyDescent="0.25">
      <c r="A406" s="14" t="s">
        <v>1506</v>
      </c>
      <c r="B406" s="14" t="s">
        <v>2337</v>
      </c>
      <c r="C406" s="14" t="s">
        <v>2338</v>
      </c>
      <c r="D406" s="16">
        <v>45771</v>
      </c>
      <c r="E406" s="16"/>
      <c r="F406" s="14" t="s">
        <v>2310</v>
      </c>
      <c r="G406" s="14"/>
      <c r="H406" s="14" t="s">
        <v>2256</v>
      </c>
      <c r="I406" s="15">
        <v>55</v>
      </c>
      <c r="J406" s="77">
        <v>5</v>
      </c>
      <c r="K406" s="92"/>
    </row>
    <row r="407" spans="1:11" ht="20.399999999999999" x14ac:dyDescent="0.25">
      <c r="A407" s="14" t="s">
        <v>1506</v>
      </c>
      <c r="B407" s="14" t="s">
        <v>2339</v>
      </c>
      <c r="C407" s="14" t="s">
        <v>2340</v>
      </c>
      <c r="D407" s="16">
        <v>45771</v>
      </c>
      <c r="E407" s="16"/>
      <c r="F407" s="14" t="s">
        <v>2310</v>
      </c>
      <c r="G407" s="14"/>
      <c r="H407" s="14" t="s">
        <v>2259</v>
      </c>
      <c r="I407" s="15">
        <v>55</v>
      </c>
      <c r="J407" s="77">
        <v>5</v>
      </c>
      <c r="K407" s="92"/>
    </row>
    <row r="408" spans="1:11" ht="20.399999999999999" x14ac:dyDescent="0.25">
      <c r="A408" s="14" t="s">
        <v>1506</v>
      </c>
      <c r="B408" s="14" t="s">
        <v>2341</v>
      </c>
      <c r="C408" s="14" t="s">
        <v>2342</v>
      </c>
      <c r="D408" s="16">
        <v>45771</v>
      </c>
      <c r="E408" s="16"/>
      <c r="F408" s="14" t="s">
        <v>2310</v>
      </c>
      <c r="G408" s="14"/>
      <c r="H408" s="14" t="s">
        <v>2262</v>
      </c>
      <c r="I408" s="15">
        <v>55</v>
      </c>
      <c r="J408" s="77">
        <v>5</v>
      </c>
      <c r="K408" s="92"/>
    </row>
    <row r="409" spans="1:11" ht="20.399999999999999" x14ac:dyDescent="0.25">
      <c r="A409" s="14" t="s">
        <v>1506</v>
      </c>
      <c r="B409" s="14" t="s">
        <v>2343</v>
      </c>
      <c r="C409" s="14" t="s">
        <v>2344</v>
      </c>
      <c r="D409" s="16">
        <v>45771</v>
      </c>
      <c r="E409" s="16"/>
      <c r="F409" s="14" t="s">
        <v>2310</v>
      </c>
      <c r="G409" s="14"/>
      <c r="H409" s="14" t="s">
        <v>2244</v>
      </c>
      <c r="I409" s="15">
        <v>55</v>
      </c>
      <c r="J409" s="77">
        <v>5</v>
      </c>
      <c r="K409" s="92"/>
    </row>
    <row r="410" spans="1:11" ht="20.399999999999999" x14ac:dyDescent="0.25">
      <c r="A410" s="14" t="s">
        <v>1506</v>
      </c>
      <c r="B410" s="14" t="s">
        <v>2345</v>
      </c>
      <c r="C410" s="14" t="s">
        <v>2346</v>
      </c>
      <c r="D410" s="16">
        <v>45771</v>
      </c>
      <c r="E410" s="16"/>
      <c r="F410" s="14" t="s">
        <v>2310</v>
      </c>
      <c r="G410" s="14"/>
      <c r="H410" s="14" t="s">
        <v>2268</v>
      </c>
      <c r="I410" s="15">
        <v>55</v>
      </c>
      <c r="J410" s="77">
        <v>5</v>
      </c>
      <c r="K410" s="92"/>
    </row>
    <row r="411" spans="1:11" ht="20.399999999999999" x14ac:dyDescent="0.25">
      <c r="A411" s="14" t="s">
        <v>1506</v>
      </c>
      <c r="B411" s="14" t="s">
        <v>2347</v>
      </c>
      <c r="C411" s="14" t="s">
        <v>2348</v>
      </c>
      <c r="D411" s="16">
        <v>45771</v>
      </c>
      <c r="E411" s="16"/>
      <c r="F411" s="14" t="s">
        <v>2310</v>
      </c>
      <c r="G411" s="14"/>
      <c r="H411" s="14" t="s">
        <v>2271</v>
      </c>
      <c r="I411" s="15">
        <v>55</v>
      </c>
      <c r="J411" s="77">
        <v>5</v>
      </c>
      <c r="K411" s="92"/>
    </row>
    <row r="412" spans="1:11" ht="20.399999999999999" x14ac:dyDescent="0.25">
      <c r="A412" s="14" t="s">
        <v>1506</v>
      </c>
      <c r="B412" s="14" t="s">
        <v>2349</v>
      </c>
      <c r="C412" s="14" t="s">
        <v>2350</v>
      </c>
      <c r="D412" s="16">
        <v>45771</v>
      </c>
      <c r="E412" s="16"/>
      <c r="F412" s="14" t="s">
        <v>2310</v>
      </c>
      <c r="G412" s="14"/>
      <c r="H412" s="14" t="s">
        <v>2274</v>
      </c>
      <c r="I412" s="15">
        <v>55</v>
      </c>
      <c r="J412" s="77">
        <v>5</v>
      </c>
      <c r="K412" s="92"/>
    </row>
    <row r="413" spans="1:11" ht="20.399999999999999" x14ac:dyDescent="0.25">
      <c r="A413" s="14" t="s">
        <v>1506</v>
      </c>
      <c r="B413" s="14" t="s">
        <v>2351</v>
      </c>
      <c r="C413" s="14" t="s">
        <v>2352</v>
      </c>
      <c r="D413" s="16">
        <v>45771</v>
      </c>
      <c r="E413" s="16"/>
      <c r="F413" s="14" t="s">
        <v>2310</v>
      </c>
      <c r="G413" s="14"/>
      <c r="H413" s="14" t="s">
        <v>2277</v>
      </c>
      <c r="I413" s="15">
        <v>55</v>
      </c>
      <c r="J413" s="77">
        <v>5</v>
      </c>
      <c r="K413" s="92"/>
    </row>
    <row r="414" spans="1:11" ht="20.399999999999999" x14ac:dyDescent="0.25">
      <c r="A414" s="14" t="s">
        <v>1506</v>
      </c>
      <c r="B414" s="14" t="s">
        <v>2353</v>
      </c>
      <c r="C414" s="14" t="s">
        <v>2354</v>
      </c>
      <c r="D414" s="16">
        <v>45771</v>
      </c>
      <c r="E414" s="16"/>
      <c r="F414" s="14" t="s">
        <v>2310</v>
      </c>
      <c r="G414" s="14"/>
      <c r="H414" s="14" t="s">
        <v>2280</v>
      </c>
      <c r="I414" s="15">
        <v>55</v>
      </c>
      <c r="J414" s="77">
        <v>5</v>
      </c>
      <c r="K414" s="92"/>
    </row>
    <row r="415" spans="1:11" ht="20.399999999999999" x14ac:dyDescent="0.25">
      <c r="A415" s="14" t="s">
        <v>1506</v>
      </c>
      <c r="B415" s="14" t="s">
        <v>2355</v>
      </c>
      <c r="C415" s="14" t="s">
        <v>2356</v>
      </c>
      <c r="D415" s="16">
        <v>45771</v>
      </c>
      <c r="E415" s="16"/>
      <c r="F415" s="14" t="s">
        <v>2310</v>
      </c>
      <c r="G415" s="14"/>
      <c r="H415" s="14" t="s">
        <v>2292</v>
      </c>
      <c r="I415" s="15">
        <v>55</v>
      </c>
      <c r="J415" s="77">
        <v>5</v>
      </c>
      <c r="K415" s="92"/>
    </row>
    <row r="416" spans="1:11" ht="20.399999999999999" x14ac:dyDescent="0.25">
      <c r="A416" s="14" t="s">
        <v>1506</v>
      </c>
      <c r="B416" s="14" t="s">
        <v>2357</v>
      </c>
      <c r="C416" s="14" t="s">
        <v>2358</v>
      </c>
      <c r="D416" s="16">
        <v>45771</v>
      </c>
      <c r="E416" s="16"/>
      <c r="F416" s="14" t="s">
        <v>2310</v>
      </c>
      <c r="G416" s="14"/>
      <c r="H416" s="14" t="s">
        <v>2283</v>
      </c>
      <c r="I416" s="15">
        <v>55</v>
      </c>
      <c r="J416" s="77">
        <v>5</v>
      </c>
      <c r="K416" s="92"/>
    </row>
    <row r="417" spans="1:11" ht="20.399999999999999" x14ac:dyDescent="0.25">
      <c r="A417" s="14" t="s">
        <v>1506</v>
      </c>
      <c r="B417" s="14" t="s">
        <v>2359</v>
      </c>
      <c r="C417" s="14" t="s">
        <v>2360</v>
      </c>
      <c r="D417" s="16">
        <v>45771</v>
      </c>
      <c r="E417" s="16"/>
      <c r="F417" s="14" t="s">
        <v>2310</v>
      </c>
      <c r="G417" s="14"/>
      <c r="H417" s="14" t="s">
        <v>2298</v>
      </c>
      <c r="I417" s="15">
        <v>70</v>
      </c>
      <c r="J417" s="77">
        <v>5</v>
      </c>
      <c r="K417" s="92"/>
    </row>
    <row r="418" spans="1:11" ht="20.399999999999999" x14ac:dyDescent="0.25">
      <c r="A418" s="14" t="s">
        <v>1506</v>
      </c>
      <c r="B418" s="14" t="s">
        <v>2361</v>
      </c>
      <c r="C418" s="14" t="s">
        <v>2362</v>
      </c>
      <c r="D418" s="16">
        <v>45771</v>
      </c>
      <c r="E418" s="16"/>
      <c r="F418" s="14" t="s">
        <v>2310</v>
      </c>
      <c r="G418" s="14"/>
      <c r="H418" s="14" t="s">
        <v>2295</v>
      </c>
      <c r="I418" s="15">
        <v>70</v>
      </c>
      <c r="J418" s="77">
        <v>5</v>
      </c>
      <c r="K418" s="92"/>
    </row>
    <row r="419" spans="1:11" ht="20.399999999999999" x14ac:dyDescent="0.25">
      <c r="A419" s="14" t="s">
        <v>1506</v>
      </c>
      <c r="B419" s="14" t="s">
        <v>2363</v>
      </c>
      <c r="C419" s="14" t="s">
        <v>2364</v>
      </c>
      <c r="D419" s="16">
        <v>45771</v>
      </c>
      <c r="E419" s="16"/>
      <c r="F419" s="14" t="s">
        <v>2310</v>
      </c>
      <c r="G419" s="14"/>
      <c r="H419" s="14" t="s">
        <v>2182</v>
      </c>
      <c r="I419" s="15">
        <v>70</v>
      </c>
      <c r="J419" s="77">
        <v>5</v>
      </c>
      <c r="K419" s="92"/>
    </row>
    <row r="420" spans="1:11" ht="20.399999999999999" x14ac:dyDescent="0.25">
      <c r="A420" s="14" t="s">
        <v>1506</v>
      </c>
      <c r="B420" s="14" t="s">
        <v>2365</v>
      </c>
      <c r="C420" s="14" t="s">
        <v>2366</v>
      </c>
      <c r="D420" s="16">
        <v>45771</v>
      </c>
      <c r="E420" s="16"/>
      <c r="F420" s="14" t="s">
        <v>2310</v>
      </c>
      <c r="G420" s="14"/>
      <c r="H420" s="14" t="s">
        <v>2286</v>
      </c>
      <c r="I420" s="15">
        <v>75</v>
      </c>
      <c r="J420" s="77">
        <v>5</v>
      </c>
      <c r="K420" s="92"/>
    </row>
    <row r="421" spans="1:11" ht="20.399999999999999" x14ac:dyDescent="0.25">
      <c r="A421" s="14" t="s">
        <v>1506</v>
      </c>
      <c r="B421" s="14" t="s">
        <v>2367</v>
      </c>
      <c r="C421" s="14" t="s">
        <v>2368</v>
      </c>
      <c r="D421" s="16">
        <v>45771</v>
      </c>
      <c r="E421" s="16"/>
      <c r="F421" s="14" t="s">
        <v>2310</v>
      </c>
      <c r="G421" s="14"/>
      <c r="H421" s="14" t="s">
        <v>2289</v>
      </c>
      <c r="I421" s="15">
        <v>87</v>
      </c>
      <c r="J421" s="77">
        <v>5</v>
      </c>
      <c r="K421" s="92"/>
    </row>
    <row r="422" spans="1:11" ht="20.399999999999999" x14ac:dyDescent="0.25">
      <c r="A422" s="14" t="s">
        <v>1506</v>
      </c>
      <c r="B422" s="14" t="s">
        <v>2369</v>
      </c>
      <c r="C422" s="14" t="s">
        <v>2370</v>
      </c>
      <c r="D422" s="16">
        <v>45771</v>
      </c>
      <c r="E422" s="16"/>
      <c r="F422" s="14" t="s">
        <v>2310</v>
      </c>
      <c r="G422" s="14"/>
      <c r="H422" s="14" t="s">
        <v>2301</v>
      </c>
      <c r="I422" s="15">
        <v>107</v>
      </c>
      <c r="J422" s="77">
        <v>5</v>
      </c>
      <c r="K422" s="92"/>
    </row>
    <row r="423" spans="1:11" ht="30.6" x14ac:dyDescent="0.25">
      <c r="A423" s="14" t="s">
        <v>1506</v>
      </c>
      <c r="B423" s="14" t="s">
        <v>2371</v>
      </c>
      <c r="C423" s="14" t="s">
        <v>2372</v>
      </c>
      <c r="D423" s="16">
        <v>45798</v>
      </c>
      <c r="E423" s="16"/>
      <c r="F423" s="14" t="s">
        <v>2373</v>
      </c>
      <c r="G423" s="14" t="s">
        <v>2374</v>
      </c>
      <c r="H423" s="14" t="s">
        <v>2375</v>
      </c>
      <c r="I423" s="15">
        <v>4050</v>
      </c>
      <c r="J423" s="77">
        <v>5</v>
      </c>
      <c r="K423" s="92"/>
    </row>
    <row r="424" spans="1:11" ht="91.8" x14ac:dyDescent="0.25">
      <c r="A424" s="14" t="s">
        <v>1506</v>
      </c>
      <c r="B424" s="14"/>
      <c r="C424" s="14"/>
      <c r="D424" s="16"/>
      <c r="E424" s="16"/>
      <c r="F424" s="14" t="s">
        <v>2376</v>
      </c>
      <c r="G424" s="14"/>
      <c r="H424" s="14"/>
      <c r="I424" s="15"/>
      <c r="J424" s="77"/>
      <c r="K424" s="92"/>
    </row>
    <row r="425" spans="1:11" ht="30.6" x14ac:dyDescent="0.25">
      <c r="A425" s="14" t="s">
        <v>1506</v>
      </c>
      <c r="B425" s="14" t="s">
        <v>2377</v>
      </c>
      <c r="C425" s="14" t="s">
        <v>2378</v>
      </c>
      <c r="D425" s="16">
        <v>45709</v>
      </c>
      <c r="E425" s="16"/>
      <c r="F425" s="14" t="s">
        <v>2379</v>
      </c>
      <c r="G425" s="14" t="s">
        <v>2380</v>
      </c>
      <c r="H425" s="14" t="s">
        <v>2381</v>
      </c>
      <c r="I425" s="15">
        <v>393.6</v>
      </c>
      <c r="J425" s="77">
        <v>3</v>
      </c>
      <c r="K425" s="92"/>
    </row>
    <row r="426" spans="1:11" ht="40.799999999999997" x14ac:dyDescent="0.25">
      <c r="A426" s="14" t="s">
        <v>1506</v>
      </c>
      <c r="B426" s="14" t="s">
        <v>2382</v>
      </c>
      <c r="C426" s="14" t="s">
        <v>2383</v>
      </c>
      <c r="D426" s="16">
        <v>45709</v>
      </c>
      <c r="E426" s="16"/>
      <c r="F426" s="14" t="s">
        <v>2384</v>
      </c>
      <c r="G426" s="14" t="s">
        <v>2385</v>
      </c>
      <c r="H426" s="14" t="s">
        <v>2386</v>
      </c>
      <c r="I426" s="15">
        <v>96.45</v>
      </c>
      <c r="J426" s="77">
        <v>3</v>
      </c>
      <c r="K426" s="92"/>
    </row>
    <row r="427" spans="1:11" ht="30.6" x14ac:dyDescent="0.25">
      <c r="A427" s="14" t="s">
        <v>1506</v>
      </c>
      <c r="B427" s="14" t="s">
        <v>2387</v>
      </c>
      <c r="C427" s="14" t="s">
        <v>1697</v>
      </c>
      <c r="D427" s="16">
        <v>45720</v>
      </c>
      <c r="E427" s="16"/>
      <c r="F427" s="14" t="s">
        <v>2388</v>
      </c>
      <c r="G427" s="14" t="s">
        <v>2389</v>
      </c>
      <c r="H427" s="14" t="s">
        <v>2390</v>
      </c>
      <c r="I427" s="15">
        <v>240</v>
      </c>
      <c r="J427" s="77">
        <v>3</v>
      </c>
      <c r="K427" s="92"/>
    </row>
    <row r="428" spans="1:11" ht="30.6" x14ac:dyDescent="0.25">
      <c r="A428" s="14" t="s">
        <v>1506</v>
      </c>
      <c r="B428" s="14" t="s">
        <v>2391</v>
      </c>
      <c r="C428" s="14" t="s">
        <v>2392</v>
      </c>
      <c r="D428" s="16">
        <v>45720</v>
      </c>
      <c r="E428" s="16"/>
      <c r="F428" s="14" t="s">
        <v>2388</v>
      </c>
      <c r="G428" s="14" t="s">
        <v>2393</v>
      </c>
      <c r="H428" s="14" t="s">
        <v>2394</v>
      </c>
      <c r="I428" s="15">
        <v>240</v>
      </c>
      <c r="J428" s="77">
        <v>3</v>
      </c>
      <c r="K428" s="92"/>
    </row>
    <row r="429" spans="1:11" ht="91.8" x14ac:dyDescent="0.25">
      <c r="A429" s="14" t="s">
        <v>1506</v>
      </c>
      <c r="B429" s="14"/>
      <c r="C429" s="14"/>
      <c r="D429" s="16"/>
      <c r="E429" s="16"/>
      <c r="F429" s="14" t="s">
        <v>2395</v>
      </c>
      <c r="G429" s="14"/>
      <c r="H429" s="14"/>
      <c r="I429" s="15"/>
      <c r="J429" s="77"/>
      <c r="K429" s="92"/>
    </row>
    <row r="430" spans="1:11" ht="40.799999999999997" x14ac:dyDescent="0.25">
      <c r="A430" s="14" t="s">
        <v>1506</v>
      </c>
      <c r="B430" s="14" t="s">
        <v>2396</v>
      </c>
      <c r="C430" s="14" t="s">
        <v>2397</v>
      </c>
      <c r="D430" s="16">
        <v>45750</v>
      </c>
      <c r="E430" s="16"/>
      <c r="F430" s="14" t="s">
        <v>2398</v>
      </c>
      <c r="G430" s="14" t="s">
        <v>2399</v>
      </c>
      <c r="H430" s="14" t="s">
        <v>2400</v>
      </c>
      <c r="I430" s="15">
        <v>88.7</v>
      </c>
      <c r="J430" s="77">
        <v>3</v>
      </c>
      <c r="K430" s="92"/>
    </row>
    <row r="431" spans="1:11" ht="20.399999999999999" x14ac:dyDescent="0.25">
      <c r="A431" s="14" t="s">
        <v>1506</v>
      </c>
      <c r="B431" s="14" t="s">
        <v>2401</v>
      </c>
      <c r="C431" s="14" t="s">
        <v>2402</v>
      </c>
      <c r="D431" s="16">
        <v>45757</v>
      </c>
      <c r="E431" s="16"/>
      <c r="F431" s="14" t="s">
        <v>2403</v>
      </c>
      <c r="G431" s="14"/>
      <c r="H431" s="14" t="s">
        <v>1763</v>
      </c>
      <c r="I431" s="15">
        <v>62.6</v>
      </c>
      <c r="J431" s="77">
        <v>3</v>
      </c>
      <c r="K431" s="92"/>
    </row>
    <row r="432" spans="1:11" ht="95.4" customHeight="1" x14ac:dyDescent="0.25">
      <c r="A432" s="14" t="s">
        <v>1506</v>
      </c>
      <c r="B432" s="14"/>
      <c r="C432" s="14"/>
      <c r="D432" s="16"/>
      <c r="E432" s="16"/>
      <c r="F432" s="14" t="s">
        <v>2404</v>
      </c>
      <c r="G432" s="14"/>
      <c r="H432" s="14"/>
      <c r="I432" s="15"/>
      <c r="J432" s="77"/>
      <c r="K432" s="92"/>
    </row>
    <row r="433" spans="1:11" ht="40.799999999999997" x14ac:dyDescent="0.25">
      <c r="A433" s="14" t="s">
        <v>1506</v>
      </c>
      <c r="B433" s="14" t="s">
        <v>2405</v>
      </c>
      <c r="C433" s="14" t="s">
        <v>2406</v>
      </c>
      <c r="D433" s="16">
        <v>45763</v>
      </c>
      <c r="E433" s="16"/>
      <c r="F433" s="14" t="s">
        <v>2407</v>
      </c>
      <c r="G433" s="14" t="s">
        <v>2408</v>
      </c>
      <c r="H433" s="14" t="s">
        <v>2409</v>
      </c>
      <c r="I433" s="15">
        <v>11500</v>
      </c>
      <c r="J433" s="77">
        <v>3</v>
      </c>
      <c r="K433" s="92"/>
    </row>
    <row r="434" spans="1:11" ht="30.6" x14ac:dyDescent="0.25">
      <c r="A434" s="14" t="s">
        <v>1506</v>
      </c>
      <c r="B434" s="14" t="s">
        <v>2410</v>
      </c>
      <c r="C434" s="14" t="s">
        <v>2411</v>
      </c>
      <c r="D434" s="16">
        <v>45763</v>
      </c>
      <c r="E434" s="16"/>
      <c r="F434" s="14" t="s">
        <v>2412</v>
      </c>
      <c r="G434" s="14" t="s">
        <v>2380</v>
      </c>
      <c r="H434" s="14" t="s">
        <v>2381</v>
      </c>
      <c r="I434" s="15">
        <v>393.6</v>
      </c>
      <c r="J434" s="77">
        <v>3</v>
      </c>
      <c r="K434" s="92"/>
    </row>
    <row r="435" spans="1:11" ht="30.6" x14ac:dyDescent="0.25">
      <c r="A435" s="14" t="s">
        <v>1506</v>
      </c>
      <c r="B435" s="14" t="s">
        <v>2413</v>
      </c>
      <c r="C435" s="14" t="s">
        <v>2414</v>
      </c>
      <c r="D435" s="16">
        <v>45763</v>
      </c>
      <c r="E435" s="16"/>
      <c r="F435" s="14" t="s">
        <v>2415</v>
      </c>
      <c r="G435" s="14" t="s">
        <v>2389</v>
      </c>
      <c r="H435" s="14" t="s">
        <v>2390</v>
      </c>
      <c r="I435" s="15">
        <v>240</v>
      </c>
      <c r="J435" s="77">
        <v>3</v>
      </c>
      <c r="K435" s="92"/>
    </row>
    <row r="436" spans="1:11" ht="30.6" x14ac:dyDescent="0.25">
      <c r="A436" s="14" t="s">
        <v>1506</v>
      </c>
      <c r="B436" s="14" t="s">
        <v>2416</v>
      </c>
      <c r="C436" s="14" t="s">
        <v>2417</v>
      </c>
      <c r="D436" s="16">
        <v>45763</v>
      </c>
      <c r="E436" s="16"/>
      <c r="F436" s="14" t="s">
        <v>2415</v>
      </c>
      <c r="G436" s="14" t="s">
        <v>2393</v>
      </c>
      <c r="H436" s="14" t="s">
        <v>2394</v>
      </c>
      <c r="I436" s="15">
        <v>240</v>
      </c>
      <c r="J436" s="77">
        <v>3</v>
      </c>
      <c r="K436" s="92"/>
    </row>
    <row r="437" spans="1:11" ht="30.6" x14ac:dyDescent="0.25">
      <c r="A437" s="14" t="s">
        <v>1506</v>
      </c>
      <c r="B437" s="14" t="s">
        <v>2418</v>
      </c>
      <c r="C437" s="14" t="s">
        <v>2419</v>
      </c>
      <c r="D437" s="16">
        <v>45762</v>
      </c>
      <c r="E437" s="16"/>
      <c r="F437" s="14" t="s">
        <v>2420</v>
      </c>
      <c r="G437" s="14" t="s">
        <v>2385</v>
      </c>
      <c r="H437" s="14" t="s">
        <v>2386</v>
      </c>
      <c r="I437" s="15">
        <v>110.84</v>
      </c>
      <c r="J437" s="77">
        <v>3</v>
      </c>
      <c r="K437" s="92"/>
    </row>
    <row r="438" spans="1:11" ht="30.6" x14ac:dyDescent="0.25">
      <c r="A438" s="14" t="s">
        <v>1506</v>
      </c>
      <c r="B438" s="14" t="s">
        <v>2421</v>
      </c>
      <c r="C438" s="14" t="s">
        <v>2422</v>
      </c>
      <c r="D438" s="16">
        <v>45790</v>
      </c>
      <c r="E438" s="16"/>
      <c r="F438" s="14" t="s">
        <v>2423</v>
      </c>
      <c r="G438" s="14"/>
      <c r="H438" s="14" t="s">
        <v>2424</v>
      </c>
      <c r="I438" s="15">
        <v>130.02000000000001</v>
      </c>
      <c r="J438" s="77">
        <v>3</v>
      </c>
      <c r="K438" s="92"/>
    </row>
    <row r="439" spans="1:11" ht="20.399999999999999" x14ac:dyDescent="0.25">
      <c r="A439" s="14" t="s">
        <v>1506</v>
      </c>
      <c r="B439" s="14" t="s">
        <v>2425</v>
      </c>
      <c r="C439" s="14" t="s">
        <v>2426</v>
      </c>
      <c r="D439" s="16">
        <v>45791</v>
      </c>
      <c r="E439" s="16"/>
      <c r="F439" s="14" t="s">
        <v>2427</v>
      </c>
      <c r="G439" s="14"/>
      <c r="H439" s="14" t="s">
        <v>1763</v>
      </c>
      <c r="I439" s="15">
        <v>69.64</v>
      </c>
      <c r="J439" s="77">
        <v>3</v>
      </c>
      <c r="K439" s="92"/>
    </row>
    <row r="440" spans="1:11" ht="91.8" x14ac:dyDescent="0.25">
      <c r="A440" s="14" t="s">
        <v>1506</v>
      </c>
      <c r="B440" s="14"/>
      <c r="C440" s="14"/>
      <c r="D440" s="16"/>
      <c r="E440" s="16"/>
      <c r="F440" s="14" t="s">
        <v>2428</v>
      </c>
      <c r="G440" s="14"/>
      <c r="H440" s="14"/>
      <c r="I440" s="15"/>
      <c r="J440" s="77"/>
      <c r="K440" s="92"/>
    </row>
    <row r="441" spans="1:11" ht="40.799999999999997" x14ac:dyDescent="0.25">
      <c r="A441" s="14" t="s">
        <v>1506</v>
      </c>
      <c r="B441" s="14" t="s">
        <v>2429</v>
      </c>
      <c r="C441" s="14" t="s">
        <v>1655</v>
      </c>
      <c r="D441" s="16">
        <v>45820</v>
      </c>
      <c r="E441" s="16"/>
      <c r="F441" s="314" t="s">
        <v>2430</v>
      </c>
      <c r="G441" s="14" t="s">
        <v>1852</v>
      </c>
      <c r="H441" s="14" t="s">
        <v>1853</v>
      </c>
      <c r="I441" s="15">
        <v>588.96</v>
      </c>
      <c r="J441" s="77">
        <v>5</v>
      </c>
      <c r="K441" s="92"/>
    </row>
    <row r="442" spans="1:11" ht="91.8" x14ac:dyDescent="0.25">
      <c r="A442" s="14" t="s">
        <v>1506</v>
      </c>
      <c r="B442" s="14"/>
      <c r="C442" s="14"/>
      <c r="D442" s="16"/>
      <c r="E442" s="16"/>
      <c r="F442" s="314" t="s">
        <v>2431</v>
      </c>
      <c r="G442" s="14"/>
      <c r="H442" s="14"/>
      <c r="I442" s="15"/>
      <c r="J442" s="77"/>
      <c r="K442" s="92"/>
    </row>
    <row r="443" spans="1:11" ht="30.6" x14ac:dyDescent="0.25">
      <c r="A443" s="14" t="s">
        <v>1506</v>
      </c>
      <c r="B443" s="14" t="s">
        <v>2432</v>
      </c>
      <c r="C443" s="14" t="s">
        <v>2433</v>
      </c>
      <c r="D443" s="16">
        <v>45821</v>
      </c>
      <c r="E443" s="16"/>
      <c r="F443" s="14" t="s">
        <v>2434</v>
      </c>
      <c r="G443" s="14" t="s">
        <v>1753</v>
      </c>
      <c r="H443" s="14" t="s">
        <v>1754</v>
      </c>
      <c r="I443" s="15">
        <v>3600.07</v>
      </c>
      <c r="J443" s="77">
        <v>3</v>
      </c>
      <c r="K443" s="92"/>
    </row>
    <row r="444" spans="1:11" ht="30.6" x14ac:dyDescent="0.25">
      <c r="A444" s="14" t="s">
        <v>1506</v>
      </c>
      <c r="B444" s="14" t="s">
        <v>2435</v>
      </c>
      <c r="C444" s="14" t="s">
        <v>2406</v>
      </c>
      <c r="D444" s="16">
        <v>45826</v>
      </c>
      <c r="E444" s="16"/>
      <c r="F444" s="14" t="s">
        <v>2436</v>
      </c>
      <c r="G444" s="14" t="s">
        <v>2389</v>
      </c>
      <c r="H444" s="14" t="s">
        <v>2390</v>
      </c>
      <c r="I444" s="15">
        <v>240</v>
      </c>
      <c r="J444" s="77">
        <v>3</v>
      </c>
      <c r="K444" s="92"/>
    </row>
    <row r="445" spans="1:11" ht="30.6" x14ac:dyDescent="0.25">
      <c r="A445" s="14" t="s">
        <v>1506</v>
      </c>
      <c r="B445" s="14" t="s">
        <v>2437</v>
      </c>
      <c r="C445" s="14" t="s">
        <v>2438</v>
      </c>
      <c r="D445" s="16">
        <v>45826</v>
      </c>
      <c r="E445" s="16"/>
      <c r="F445" s="14" t="s">
        <v>2436</v>
      </c>
      <c r="G445" s="14" t="s">
        <v>2393</v>
      </c>
      <c r="H445" s="14" t="s">
        <v>2394</v>
      </c>
      <c r="I445" s="15">
        <v>240</v>
      </c>
      <c r="J445" s="77">
        <v>3</v>
      </c>
      <c r="K445" s="92"/>
    </row>
    <row r="446" spans="1:11" ht="40.799999999999997" x14ac:dyDescent="0.25">
      <c r="A446" s="14" t="s">
        <v>1506</v>
      </c>
      <c r="B446" s="14" t="s">
        <v>2439</v>
      </c>
      <c r="C446" s="14" t="s">
        <v>2440</v>
      </c>
      <c r="D446" s="16">
        <v>45826</v>
      </c>
      <c r="E446" s="16"/>
      <c r="F446" s="14" t="s">
        <v>2441</v>
      </c>
      <c r="G446" s="14" t="s">
        <v>2380</v>
      </c>
      <c r="H446" s="14" t="s">
        <v>2381</v>
      </c>
      <c r="I446" s="15">
        <v>393.6</v>
      </c>
      <c r="J446" s="77">
        <v>3</v>
      </c>
      <c r="K446" s="92"/>
    </row>
    <row r="447" spans="1:11" ht="20.399999999999999" x14ac:dyDescent="0.25">
      <c r="A447" s="14" t="s">
        <v>1506</v>
      </c>
      <c r="B447" s="14" t="s">
        <v>2442</v>
      </c>
      <c r="C447" s="14" t="s">
        <v>2443</v>
      </c>
      <c r="D447" s="16">
        <v>45826</v>
      </c>
      <c r="E447" s="16"/>
      <c r="F447" s="14" t="s">
        <v>2444</v>
      </c>
      <c r="G447" s="14"/>
      <c r="H447" s="14" t="s">
        <v>2445</v>
      </c>
      <c r="I447" s="15">
        <v>315.95</v>
      </c>
      <c r="J447" s="77">
        <v>3</v>
      </c>
      <c r="K447" s="92"/>
    </row>
    <row r="448" spans="1:11" ht="30.6" x14ac:dyDescent="0.25">
      <c r="A448" s="14" t="s">
        <v>1506</v>
      </c>
      <c r="B448" s="14" t="s">
        <v>2446</v>
      </c>
      <c r="C448" s="14" t="s">
        <v>2447</v>
      </c>
      <c r="D448" s="16">
        <v>45826</v>
      </c>
      <c r="E448" s="16"/>
      <c r="F448" s="14" t="s">
        <v>2448</v>
      </c>
      <c r="G448" s="14"/>
      <c r="H448" s="14" t="s">
        <v>2386</v>
      </c>
      <c r="I448" s="15">
        <v>90.1</v>
      </c>
      <c r="J448" s="77">
        <v>3</v>
      </c>
      <c r="K448" s="92"/>
    </row>
    <row r="449" spans="1:11" ht="20.399999999999999" x14ac:dyDescent="0.25">
      <c r="A449" s="14" t="s">
        <v>1506</v>
      </c>
      <c r="B449" s="14" t="s">
        <v>2449</v>
      </c>
      <c r="C449" s="14" t="s">
        <v>2450</v>
      </c>
      <c r="D449" s="16">
        <v>45826</v>
      </c>
      <c r="E449" s="16"/>
      <c r="F449" s="14" t="s">
        <v>2444</v>
      </c>
      <c r="G449" s="14"/>
      <c r="H449" s="14" t="s">
        <v>2451</v>
      </c>
      <c r="I449" s="15">
        <v>452.21</v>
      </c>
      <c r="J449" s="77">
        <v>3</v>
      </c>
      <c r="K449" s="92"/>
    </row>
    <row r="450" spans="1:11" ht="20.399999999999999" x14ac:dyDescent="0.25">
      <c r="A450" s="14" t="s">
        <v>1506</v>
      </c>
      <c r="B450" s="14" t="s">
        <v>2452</v>
      </c>
      <c r="C450" s="14" t="s">
        <v>2453</v>
      </c>
      <c r="D450" s="16">
        <v>45826</v>
      </c>
      <c r="E450" s="16"/>
      <c r="F450" s="14" t="s">
        <v>2444</v>
      </c>
      <c r="G450" s="14"/>
      <c r="H450" s="14" t="s">
        <v>2454</v>
      </c>
      <c r="I450" s="15">
        <v>108.12</v>
      </c>
      <c r="J450" s="77">
        <v>3</v>
      </c>
      <c r="K450" s="92"/>
    </row>
    <row r="451" spans="1:11" ht="20.399999999999999" x14ac:dyDescent="0.25">
      <c r="A451" s="14" t="s">
        <v>1506</v>
      </c>
      <c r="B451" s="14" t="s">
        <v>2455</v>
      </c>
      <c r="C451" s="14" t="s">
        <v>2456</v>
      </c>
      <c r="D451" s="16">
        <v>45826</v>
      </c>
      <c r="E451" s="16"/>
      <c r="F451" s="14" t="s">
        <v>2444</v>
      </c>
      <c r="G451" s="14"/>
      <c r="H451" s="14" t="s">
        <v>2457</v>
      </c>
      <c r="I451" s="15">
        <v>511.34</v>
      </c>
      <c r="J451" s="77">
        <v>3</v>
      </c>
      <c r="K451" s="92"/>
    </row>
    <row r="452" spans="1:11" ht="23.4" customHeight="1" x14ac:dyDescent="0.25">
      <c r="A452" s="14" t="s">
        <v>1506</v>
      </c>
      <c r="B452" s="14" t="s">
        <v>2458</v>
      </c>
      <c r="C452" s="14" t="s">
        <v>2459</v>
      </c>
      <c r="D452" s="16">
        <v>45840</v>
      </c>
      <c r="E452" s="16"/>
      <c r="F452" s="14" t="s">
        <v>2460</v>
      </c>
      <c r="G452" s="14"/>
      <c r="H452" s="14" t="s">
        <v>1835</v>
      </c>
      <c r="I452" s="15">
        <v>26.13</v>
      </c>
      <c r="J452" s="77">
        <v>3</v>
      </c>
      <c r="K452" s="92"/>
    </row>
    <row r="453" spans="1:11" ht="24" customHeight="1" x14ac:dyDescent="0.25">
      <c r="A453" s="14" t="s">
        <v>1506</v>
      </c>
      <c r="B453" s="14" t="s">
        <v>6133</v>
      </c>
      <c r="C453" s="14" t="s">
        <v>6134</v>
      </c>
      <c r="D453" s="16">
        <v>45874</v>
      </c>
      <c r="E453" s="16"/>
      <c r="F453" s="14" t="s">
        <v>6135</v>
      </c>
      <c r="G453" s="14"/>
      <c r="H453" s="14" t="s">
        <v>1763</v>
      </c>
      <c r="I453" s="15">
        <v>68.739999999999995</v>
      </c>
      <c r="J453" s="77">
        <v>3</v>
      </c>
      <c r="K453" s="92"/>
    </row>
    <row r="454" spans="1:11" ht="98.4" customHeight="1" x14ac:dyDescent="0.25">
      <c r="A454" s="14" t="s">
        <v>1506</v>
      </c>
      <c r="B454" s="14"/>
      <c r="C454" s="14"/>
      <c r="D454" s="16"/>
      <c r="E454" s="16"/>
      <c r="F454" s="14" t="s">
        <v>6514</v>
      </c>
      <c r="G454" s="14"/>
      <c r="H454" s="14"/>
      <c r="I454" s="15"/>
      <c r="J454" s="77"/>
      <c r="K454" s="92"/>
    </row>
    <row r="455" spans="1:11" ht="30.6" x14ac:dyDescent="0.25">
      <c r="A455" s="14" t="s">
        <v>1506</v>
      </c>
      <c r="B455" s="14" t="s">
        <v>2461</v>
      </c>
      <c r="C455" s="14" t="s">
        <v>2462</v>
      </c>
      <c r="D455" s="16">
        <v>45840</v>
      </c>
      <c r="E455" s="16"/>
      <c r="F455" s="14" t="s">
        <v>2463</v>
      </c>
      <c r="G455" s="14"/>
      <c r="H455" s="14" t="s">
        <v>1835</v>
      </c>
      <c r="I455" s="15">
        <v>26.17</v>
      </c>
      <c r="J455" s="77">
        <v>3</v>
      </c>
      <c r="K455" s="92"/>
    </row>
    <row r="456" spans="1:11" ht="98.4" customHeight="1" x14ac:dyDescent="0.25">
      <c r="A456" s="14" t="s">
        <v>1506</v>
      </c>
      <c r="B456" s="14"/>
      <c r="C456" s="14"/>
      <c r="D456" s="16"/>
      <c r="E456" s="16"/>
      <c r="F456" s="14" t="s">
        <v>2464</v>
      </c>
      <c r="G456" s="14"/>
      <c r="H456" s="14"/>
      <c r="I456" s="15"/>
      <c r="J456" s="77"/>
      <c r="K456" s="92"/>
    </row>
    <row r="457" spans="1:11" ht="30.6" x14ac:dyDescent="0.25">
      <c r="A457" s="14" t="s">
        <v>1506</v>
      </c>
      <c r="B457" s="14" t="s">
        <v>2465</v>
      </c>
      <c r="C457" s="14" t="s">
        <v>2466</v>
      </c>
      <c r="D457" s="16">
        <v>45807</v>
      </c>
      <c r="E457" s="16"/>
      <c r="F457" s="14" t="s">
        <v>2467</v>
      </c>
      <c r="G457" s="14" t="s">
        <v>1753</v>
      </c>
      <c r="H457" s="14" t="s">
        <v>1754</v>
      </c>
      <c r="I457" s="15">
        <v>1260</v>
      </c>
      <c r="J457" s="77">
        <v>3</v>
      </c>
      <c r="K457" s="92"/>
    </row>
    <row r="458" spans="1:11" ht="40.799999999999997" x14ac:dyDescent="0.25">
      <c r="A458" s="14" t="s">
        <v>1506</v>
      </c>
      <c r="B458" s="14" t="s">
        <v>2468</v>
      </c>
      <c r="C458" s="14" t="s">
        <v>2469</v>
      </c>
      <c r="D458" s="16">
        <v>45807</v>
      </c>
      <c r="E458" s="16"/>
      <c r="F458" s="14" t="s">
        <v>2470</v>
      </c>
      <c r="G458" s="14" t="s">
        <v>2380</v>
      </c>
      <c r="H458" s="14" t="s">
        <v>2381</v>
      </c>
      <c r="I458" s="15">
        <v>393.6</v>
      </c>
      <c r="J458" s="77">
        <v>3</v>
      </c>
      <c r="K458" s="92"/>
    </row>
    <row r="459" spans="1:11" ht="30.6" x14ac:dyDescent="0.25">
      <c r="A459" s="14" t="s">
        <v>1506</v>
      </c>
      <c r="B459" s="14" t="s">
        <v>2471</v>
      </c>
      <c r="C459" s="14" t="s">
        <v>2406</v>
      </c>
      <c r="D459" s="16">
        <v>45812</v>
      </c>
      <c r="E459" s="16"/>
      <c r="F459" s="14" t="s">
        <v>2472</v>
      </c>
      <c r="G459" s="14" t="s">
        <v>2393</v>
      </c>
      <c r="H459" s="14" t="s">
        <v>2394</v>
      </c>
      <c r="I459" s="15">
        <v>240</v>
      </c>
      <c r="J459" s="77">
        <v>3</v>
      </c>
      <c r="K459" s="92"/>
    </row>
    <row r="460" spans="1:11" ht="30.6" x14ac:dyDescent="0.25">
      <c r="A460" s="14" t="s">
        <v>1506</v>
      </c>
      <c r="B460" s="14" t="s">
        <v>2473</v>
      </c>
      <c r="C460" s="14" t="s">
        <v>2417</v>
      </c>
      <c r="D460" s="16">
        <v>45812</v>
      </c>
      <c r="E460" s="16"/>
      <c r="F460" s="14" t="s">
        <v>2472</v>
      </c>
      <c r="G460" s="14" t="s">
        <v>2389</v>
      </c>
      <c r="H460" s="14" t="s">
        <v>2390</v>
      </c>
      <c r="I460" s="15">
        <v>240</v>
      </c>
      <c r="J460" s="77">
        <v>3</v>
      </c>
      <c r="K460" s="92"/>
    </row>
    <row r="461" spans="1:11" ht="30.6" x14ac:dyDescent="0.25">
      <c r="A461" s="14" t="s">
        <v>1506</v>
      </c>
      <c r="B461" s="14" t="s">
        <v>2474</v>
      </c>
      <c r="C461" s="14" t="s">
        <v>2475</v>
      </c>
      <c r="D461" s="16">
        <v>45827</v>
      </c>
      <c r="E461" s="16"/>
      <c r="F461" s="14" t="s">
        <v>2476</v>
      </c>
      <c r="G461" s="14" t="s">
        <v>1675</v>
      </c>
      <c r="H461" s="14" t="s">
        <v>1676</v>
      </c>
      <c r="I461" s="15">
        <v>34.799999999999997</v>
      </c>
      <c r="J461" s="77">
        <v>3</v>
      </c>
      <c r="K461" s="92"/>
    </row>
    <row r="462" spans="1:11" ht="40.799999999999997" x14ac:dyDescent="0.25">
      <c r="A462" s="14" t="s">
        <v>1506</v>
      </c>
      <c r="B462" s="14" t="s">
        <v>2477</v>
      </c>
      <c r="C462" s="14" t="s">
        <v>2478</v>
      </c>
      <c r="D462" s="16">
        <v>45812</v>
      </c>
      <c r="E462" s="16"/>
      <c r="F462" s="14" t="s">
        <v>2479</v>
      </c>
      <c r="G462" s="14"/>
      <c r="H462" s="14" t="s">
        <v>2480</v>
      </c>
      <c r="I462" s="15">
        <v>29.98</v>
      </c>
      <c r="J462" s="77">
        <v>3</v>
      </c>
      <c r="K462" s="92"/>
    </row>
    <row r="463" spans="1:11" ht="40.799999999999997" x14ac:dyDescent="0.25">
      <c r="A463" s="14" t="s">
        <v>1506</v>
      </c>
      <c r="B463" s="14" t="s">
        <v>2481</v>
      </c>
      <c r="C463" s="14" t="s">
        <v>2482</v>
      </c>
      <c r="D463" s="16">
        <v>45812</v>
      </c>
      <c r="E463" s="16"/>
      <c r="F463" s="14" t="s">
        <v>2479</v>
      </c>
      <c r="G463" s="14"/>
      <c r="H463" s="14" t="s">
        <v>2483</v>
      </c>
      <c r="I463" s="15">
        <v>97.39</v>
      </c>
      <c r="J463" s="77">
        <v>3</v>
      </c>
      <c r="K463" s="92"/>
    </row>
    <row r="464" spans="1:11" ht="40.799999999999997" x14ac:dyDescent="0.25">
      <c r="A464" s="14" t="s">
        <v>1506</v>
      </c>
      <c r="B464" s="14" t="s">
        <v>2484</v>
      </c>
      <c r="C464" s="14" t="s">
        <v>2485</v>
      </c>
      <c r="D464" s="16">
        <v>45812</v>
      </c>
      <c r="E464" s="16"/>
      <c r="F464" s="14" t="s">
        <v>2479</v>
      </c>
      <c r="G464" s="14"/>
      <c r="H464" s="14" t="s">
        <v>2483</v>
      </c>
      <c r="I464" s="15">
        <v>92.46</v>
      </c>
      <c r="J464" s="77">
        <v>3</v>
      </c>
      <c r="K464" s="92"/>
    </row>
    <row r="465" spans="1:11" ht="40.799999999999997" x14ac:dyDescent="0.25">
      <c r="A465" s="14" t="s">
        <v>1506</v>
      </c>
      <c r="B465" s="14" t="s">
        <v>2486</v>
      </c>
      <c r="C465" s="14" t="s">
        <v>2487</v>
      </c>
      <c r="D465" s="16">
        <v>45812</v>
      </c>
      <c r="E465" s="16"/>
      <c r="F465" s="14" t="s">
        <v>2479</v>
      </c>
      <c r="G465" s="14"/>
      <c r="H465" s="14" t="s">
        <v>2488</v>
      </c>
      <c r="I465" s="15">
        <v>79.959999999999994</v>
      </c>
      <c r="J465" s="77">
        <v>3</v>
      </c>
      <c r="K465" s="92"/>
    </row>
    <row r="466" spans="1:11" ht="30.6" x14ac:dyDescent="0.25">
      <c r="A466" s="14" t="s">
        <v>1506</v>
      </c>
      <c r="B466" s="14" t="s">
        <v>2489</v>
      </c>
      <c r="C466" s="14" t="s">
        <v>2490</v>
      </c>
      <c r="D466" s="16">
        <v>45812</v>
      </c>
      <c r="E466" s="16"/>
      <c r="F466" s="14" t="s">
        <v>2491</v>
      </c>
      <c r="G466" s="14"/>
      <c r="H466" s="14" t="s">
        <v>2492</v>
      </c>
      <c r="I466" s="15">
        <v>93.56</v>
      </c>
      <c r="J466" s="77">
        <v>3</v>
      </c>
      <c r="K466" s="92"/>
    </row>
    <row r="467" spans="1:11" ht="30.6" x14ac:dyDescent="0.25">
      <c r="A467" s="14" t="s">
        <v>1506</v>
      </c>
      <c r="B467" s="14" t="s">
        <v>2493</v>
      </c>
      <c r="C467" s="14" t="s">
        <v>2494</v>
      </c>
      <c r="D467" s="16">
        <v>45812</v>
      </c>
      <c r="E467" s="16"/>
      <c r="F467" s="14" t="s">
        <v>2491</v>
      </c>
      <c r="G467" s="14"/>
      <c r="H467" s="14" t="s">
        <v>2495</v>
      </c>
      <c r="I467" s="15">
        <v>67.900000000000006</v>
      </c>
      <c r="J467" s="77">
        <v>3</v>
      </c>
      <c r="K467" s="92"/>
    </row>
    <row r="468" spans="1:11" ht="108.6" customHeight="1" x14ac:dyDescent="0.25">
      <c r="A468" s="14" t="s">
        <v>1506</v>
      </c>
      <c r="B468" s="14"/>
      <c r="C468" s="14"/>
      <c r="D468" s="16"/>
      <c r="E468" s="16"/>
      <c r="F468" s="14" t="s">
        <v>2496</v>
      </c>
      <c r="G468" s="14"/>
      <c r="H468" s="14"/>
      <c r="I468" s="15"/>
      <c r="J468" s="77"/>
      <c r="K468" s="92"/>
    </row>
    <row r="469" spans="1:11" ht="30.6" x14ac:dyDescent="0.25">
      <c r="A469" s="14" t="s">
        <v>1506</v>
      </c>
      <c r="B469" s="14" t="s">
        <v>2497</v>
      </c>
      <c r="C469" s="14" t="s">
        <v>2498</v>
      </c>
      <c r="D469" s="16">
        <v>45708</v>
      </c>
      <c r="E469" s="16"/>
      <c r="F469" s="14" t="s">
        <v>2499</v>
      </c>
      <c r="G469" s="14" t="s">
        <v>1537</v>
      </c>
      <c r="H469" s="14" t="s">
        <v>1530</v>
      </c>
      <c r="I469" s="15">
        <v>753</v>
      </c>
      <c r="J469" s="77">
        <v>3</v>
      </c>
      <c r="K469" s="92"/>
    </row>
    <row r="470" spans="1:11" ht="30.6" x14ac:dyDescent="0.25">
      <c r="A470" s="14" t="s">
        <v>1506</v>
      </c>
      <c r="B470" s="14" t="s">
        <v>2500</v>
      </c>
      <c r="C470" s="14" t="s">
        <v>2501</v>
      </c>
      <c r="D470" s="16">
        <v>45750</v>
      </c>
      <c r="E470" s="16"/>
      <c r="F470" s="14" t="s">
        <v>2502</v>
      </c>
      <c r="G470" s="14" t="s">
        <v>1569</v>
      </c>
      <c r="H470" s="14" t="s">
        <v>1570</v>
      </c>
      <c r="I470" s="15">
        <v>179</v>
      </c>
      <c r="J470" s="77">
        <v>3</v>
      </c>
      <c r="K470" s="92"/>
    </row>
    <row r="471" spans="1:11" ht="30.6" x14ac:dyDescent="0.25">
      <c r="A471" s="14" t="s">
        <v>1506</v>
      </c>
      <c r="B471" s="14" t="s">
        <v>2503</v>
      </c>
      <c r="C471" s="14" t="s">
        <v>2504</v>
      </c>
      <c r="D471" s="16">
        <v>45763</v>
      </c>
      <c r="E471" s="16"/>
      <c r="F471" s="14" t="s">
        <v>2505</v>
      </c>
      <c r="G471" s="14" t="s">
        <v>1675</v>
      </c>
      <c r="H471" s="14" t="s">
        <v>1676</v>
      </c>
      <c r="I471" s="15">
        <v>18.7</v>
      </c>
      <c r="J471" s="77">
        <v>3</v>
      </c>
      <c r="K471" s="92"/>
    </row>
    <row r="472" spans="1:11" ht="30.6" x14ac:dyDescent="0.25">
      <c r="A472" s="14" t="s">
        <v>1506</v>
      </c>
      <c r="B472" s="14" t="s">
        <v>2506</v>
      </c>
      <c r="C472" s="14" t="s">
        <v>2507</v>
      </c>
      <c r="D472" s="16">
        <v>45777</v>
      </c>
      <c r="E472" s="16"/>
      <c r="F472" s="14" t="s">
        <v>2508</v>
      </c>
      <c r="G472" s="14"/>
      <c r="H472" s="14" t="s">
        <v>2509</v>
      </c>
      <c r="I472" s="15">
        <v>60</v>
      </c>
      <c r="J472" s="77">
        <v>3</v>
      </c>
      <c r="K472" s="92"/>
    </row>
    <row r="473" spans="1:11" ht="20.399999999999999" x14ac:dyDescent="0.25">
      <c r="A473" s="14" t="s">
        <v>1506</v>
      </c>
      <c r="B473" s="14" t="s">
        <v>2510</v>
      </c>
      <c r="C473" s="14"/>
      <c r="D473" s="16">
        <v>45715</v>
      </c>
      <c r="E473" s="16"/>
      <c r="F473" s="14" t="s">
        <v>2511</v>
      </c>
      <c r="G473" s="14"/>
      <c r="H473" s="14" t="s">
        <v>1687</v>
      </c>
      <c r="I473" s="15">
        <v>191.94</v>
      </c>
      <c r="J473" s="77">
        <v>3</v>
      </c>
      <c r="K473" s="92"/>
    </row>
    <row r="474" spans="1:11" ht="20.399999999999999" x14ac:dyDescent="0.25">
      <c r="A474" s="14" t="s">
        <v>1506</v>
      </c>
      <c r="B474" s="14" t="s">
        <v>2510</v>
      </c>
      <c r="C474" s="14"/>
      <c r="D474" s="16">
        <v>45715</v>
      </c>
      <c r="E474" s="16"/>
      <c r="F474" s="14" t="s">
        <v>2511</v>
      </c>
      <c r="G474" s="14"/>
      <c r="H474" s="14" t="s">
        <v>1687</v>
      </c>
      <c r="I474" s="15">
        <v>479.85</v>
      </c>
      <c r="J474" s="77">
        <v>5</v>
      </c>
      <c r="K474" s="92"/>
    </row>
    <row r="475" spans="1:11" ht="20.399999999999999" x14ac:dyDescent="0.25">
      <c r="A475" s="14" t="s">
        <v>1506</v>
      </c>
      <c r="B475" s="14" t="s">
        <v>2510</v>
      </c>
      <c r="C475" s="14"/>
      <c r="D475" s="16">
        <v>45715</v>
      </c>
      <c r="E475" s="16"/>
      <c r="F475" s="14" t="s">
        <v>2511</v>
      </c>
      <c r="G475" s="14"/>
      <c r="H475" s="14" t="s">
        <v>1687</v>
      </c>
      <c r="I475" s="15">
        <v>374.74</v>
      </c>
      <c r="J475" s="77">
        <v>4</v>
      </c>
      <c r="K475" s="92"/>
    </row>
    <row r="476" spans="1:11" ht="51" x14ac:dyDescent="0.25">
      <c r="A476" s="14" t="s">
        <v>1506</v>
      </c>
      <c r="B476" s="14" t="s">
        <v>2512</v>
      </c>
      <c r="C476" s="14"/>
      <c r="D476" s="16">
        <v>45698</v>
      </c>
      <c r="E476" s="16"/>
      <c r="F476" s="14" t="s">
        <v>2513</v>
      </c>
      <c r="G476" s="14"/>
      <c r="H476" s="14" t="s">
        <v>2514</v>
      </c>
      <c r="I476" s="15">
        <v>12607.39</v>
      </c>
      <c r="J476" s="77">
        <v>4</v>
      </c>
      <c r="K476" s="92"/>
    </row>
    <row r="477" spans="1:11" ht="51" x14ac:dyDescent="0.25">
      <c r="A477" s="14" t="s">
        <v>1506</v>
      </c>
      <c r="B477" s="14" t="s">
        <v>2512</v>
      </c>
      <c r="C477" s="14"/>
      <c r="D477" s="16">
        <v>45698</v>
      </c>
      <c r="E477" s="16"/>
      <c r="F477" s="14" t="s">
        <v>2515</v>
      </c>
      <c r="G477" s="14"/>
      <c r="H477" s="14" t="s">
        <v>2516</v>
      </c>
      <c r="I477" s="15">
        <v>10813.46</v>
      </c>
      <c r="J477" s="77">
        <v>3</v>
      </c>
      <c r="K477" s="92"/>
    </row>
    <row r="478" spans="1:11" ht="51" x14ac:dyDescent="0.25">
      <c r="A478" s="14" t="s">
        <v>1506</v>
      </c>
      <c r="B478" s="14" t="s">
        <v>2512</v>
      </c>
      <c r="C478" s="14"/>
      <c r="D478" s="16">
        <v>45698</v>
      </c>
      <c r="E478" s="16"/>
      <c r="F478" s="14" t="s">
        <v>2517</v>
      </c>
      <c r="G478" s="14"/>
      <c r="H478" s="14" t="s">
        <v>2518</v>
      </c>
      <c r="I478" s="15">
        <v>10398.57</v>
      </c>
      <c r="J478" s="77">
        <v>5</v>
      </c>
      <c r="K478" s="92"/>
    </row>
    <row r="479" spans="1:11" ht="30.6" x14ac:dyDescent="0.25">
      <c r="A479" s="14" t="s">
        <v>1506</v>
      </c>
      <c r="B479" s="14" t="s">
        <v>2519</v>
      </c>
      <c r="C479" s="14" t="s">
        <v>2520</v>
      </c>
      <c r="D479" s="16">
        <v>45694</v>
      </c>
      <c r="E479" s="16"/>
      <c r="F479" s="14" t="s">
        <v>2521</v>
      </c>
      <c r="G479" s="14" t="s">
        <v>1731</v>
      </c>
      <c r="H479" s="14" t="s">
        <v>1732</v>
      </c>
      <c r="I479" s="15">
        <v>500</v>
      </c>
      <c r="J479" s="77">
        <v>3</v>
      </c>
      <c r="K479" s="92"/>
    </row>
    <row r="480" spans="1:11" ht="30.6" x14ac:dyDescent="0.25">
      <c r="A480" s="14" t="s">
        <v>1506</v>
      </c>
      <c r="B480" s="14" t="s">
        <v>2522</v>
      </c>
      <c r="C480" s="14" t="s">
        <v>2523</v>
      </c>
      <c r="D480" s="16">
        <v>45694</v>
      </c>
      <c r="E480" s="16"/>
      <c r="F480" s="14" t="s">
        <v>2524</v>
      </c>
      <c r="G480" s="14" t="s">
        <v>2525</v>
      </c>
      <c r="H480" s="14" t="s">
        <v>2526</v>
      </c>
      <c r="I480" s="15">
        <v>500</v>
      </c>
      <c r="J480" s="77">
        <v>3</v>
      </c>
      <c r="K480" s="92"/>
    </row>
    <row r="481" spans="1:11" ht="30.6" x14ac:dyDescent="0.25">
      <c r="A481" s="14" t="s">
        <v>1506</v>
      </c>
      <c r="B481" s="14" t="s">
        <v>2527</v>
      </c>
      <c r="C481" s="14" t="s">
        <v>2528</v>
      </c>
      <c r="D481" s="16">
        <v>45694</v>
      </c>
      <c r="E481" s="16"/>
      <c r="F481" s="14" t="s">
        <v>2529</v>
      </c>
      <c r="G481" s="14" t="s">
        <v>2530</v>
      </c>
      <c r="H481" s="14" t="s">
        <v>2531</v>
      </c>
      <c r="I481" s="15">
        <v>500</v>
      </c>
      <c r="J481" s="77">
        <v>3</v>
      </c>
      <c r="K481" s="92"/>
    </row>
    <row r="482" spans="1:11" ht="30.6" x14ac:dyDescent="0.25">
      <c r="A482" s="14" t="s">
        <v>1506</v>
      </c>
      <c r="B482" s="14" t="s">
        <v>2532</v>
      </c>
      <c r="C482" s="14" t="s">
        <v>2533</v>
      </c>
      <c r="D482" s="16">
        <v>45694</v>
      </c>
      <c r="E482" s="16"/>
      <c r="F482" s="14" t="s">
        <v>2534</v>
      </c>
      <c r="G482" s="14" t="s">
        <v>2535</v>
      </c>
      <c r="H482" s="14" t="s">
        <v>2536</v>
      </c>
      <c r="I482" s="15">
        <v>500</v>
      </c>
      <c r="J482" s="77">
        <v>3</v>
      </c>
      <c r="K482" s="92"/>
    </row>
    <row r="483" spans="1:11" ht="40.799999999999997" x14ac:dyDescent="0.25">
      <c r="A483" s="14" t="s">
        <v>1506</v>
      </c>
      <c r="B483" s="14" t="s">
        <v>2537</v>
      </c>
      <c r="C483" s="14" t="s">
        <v>2523</v>
      </c>
      <c r="D483" s="16">
        <v>45694</v>
      </c>
      <c r="E483" s="16"/>
      <c r="F483" s="14" t="s">
        <v>2538</v>
      </c>
      <c r="G483" s="14" t="s">
        <v>2539</v>
      </c>
      <c r="H483" s="14" t="s">
        <v>2540</v>
      </c>
      <c r="I483" s="15">
        <v>750</v>
      </c>
      <c r="J483" s="77">
        <v>3</v>
      </c>
      <c r="K483" s="92"/>
    </row>
    <row r="484" spans="1:11" ht="30.6" x14ac:dyDescent="0.25">
      <c r="A484" s="14" t="s">
        <v>1506</v>
      </c>
      <c r="B484" s="14" t="s">
        <v>2541</v>
      </c>
      <c r="C484" s="14" t="s">
        <v>2542</v>
      </c>
      <c r="D484" s="16">
        <v>45694</v>
      </c>
      <c r="E484" s="16"/>
      <c r="F484" s="14" t="s">
        <v>2543</v>
      </c>
      <c r="G484" s="14" t="s">
        <v>2539</v>
      </c>
      <c r="H484" s="14" t="s">
        <v>2540</v>
      </c>
      <c r="I484" s="15">
        <v>500</v>
      </c>
      <c r="J484" s="77">
        <v>3</v>
      </c>
      <c r="K484" s="92"/>
    </row>
    <row r="485" spans="1:11" ht="30.6" x14ac:dyDescent="0.25">
      <c r="A485" s="14" t="s">
        <v>1506</v>
      </c>
      <c r="B485" s="14" t="s">
        <v>2544</v>
      </c>
      <c r="C485" s="14" t="s">
        <v>2199</v>
      </c>
      <c r="D485" s="16">
        <v>45708</v>
      </c>
      <c r="E485" s="16"/>
      <c r="F485" s="14" t="s">
        <v>2545</v>
      </c>
      <c r="G485" s="14" t="s">
        <v>2389</v>
      </c>
      <c r="H485" s="14" t="s">
        <v>2546</v>
      </c>
      <c r="I485" s="15">
        <v>500</v>
      </c>
      <c r="J485" s="77">
        <v>3</v>
      </c>
      <c r="K485" s="92"/>
    </row>
    <row r="486" spans="1:11" ht="30.6" x14ac:dyDescent="0.25">
      <c r="A486" s="14" t="s">
        <v>1506</v>
      </c>
      <c r="B486" s="14" t="s">
        <v>2547</v>
      </c>
      <c r="C486" s="14" t="s">
        <v>1697</v>
      </c>
      <c r="D486" s="16">
        <v>45708</v>
      </c>
      <c r="E486" s="16"/>
      <c r="F486" s="14" t="s">
        <v>2548</v>
      </c>
      <c r="G486" s="14" t="s">
        <v>2393</v>
      </c>
      <c r="H486" s="14" t="s">
        <v>2549</v>
      </c>
      <c r="I486" s="15">
        <v>500</v>
      </c>
      <c r="J486" s="77">
        <v>3</v>
      </c>
      <c r="K486" s="92"/>
    </row>
    <row r="487" spans="1:11" ht="51" x14ac:dyDescent="0.25">
      <c r="A487" s="14" t="s">
        <v>1506</v>
      </c>
      <c r="B487" s="14" t="s">
        <v>2550</v>
      </c>
      <c r="C487" s="14"/>
      <c r="D487" s="16">
        <v>45723</v>
      </c>
      <c r="E487" s="16"/>
      <c r="F487" s="14" t="s">
        <v>2551</v>
      </c>
      <c r="G487" s="14"/>
      <c r="H487" s="14" t="s">
        <v>2514</v>
      </c>
      <c r="I487" s="15">
        <v>12438.32</v>
      </c>
      <c r="J487" s="77">
        <v>4</v>
      </c>
      <c r="K487" s="92"/>
    </row>
    <row r="488" spans="1:11" ht="51" x14ac:dyDescent="0.25">
      <c r="A488" s="14" t="s">
        <v>1506</v>
      </c>
      <c r="B488" s="14" t="s">
        <v>2550</v>
      </c>
      <c r="C488" s="14"/>
      <c r="D488" s="16">
        <v>45723</v>
      </c>
      <c r="E488" s="16"/>
      <c r="F488" s="14" t="s">
        <v>2552</v>
      </c>
      <c r="G488" s="14"/>
      <c r="H488" s="14" t="s">
        <v>2516</v>
      </c>
      <c r="I488" s="15">
        <v>8758.07</v>
      </c>
      <c r="J488" s="77">
        <v>3</v>
      </c>
      <c r="K488" s="92"/>
    </row>
    <row r="489" spans="1:11" ht="51" x14ac:dyDescent="0.25">
      <c r="A489" s="14" t="s">
        <v>1506</v>
      </c>
      <c r="B489" s="14" t="s">
        <v>2550</v>
      </c>
      <c r="C489" s="14"/>
      <c r="D489" s="16">
        <v>45723</v>
      </c>
      <c r="E489" s="16"/>
      <c r="F489" s="14" t="s">
        <v>2553</v>
      </c>
      <c r="G489" s="14"/>
      <c r="H489" s="14" t="s">
        <v>2554</v>
      </c>
      <c r="I489" s="15">
        <v>11738.57</v>
      </c>
      <c r="J489" s="77">
        <v>5</v>
      </c>
      <c r="K489" s="92"/>
    </row>
    <row r="490" spans="1:11" ht="20.399999999999999" x14ac:dyDescent="0.25">
      <c r="A490" s="14" t="s">
        <v>1506</v>
      </c>
      <c r="B490" s="14" t="s">
        <v>2555</v>
      </c>
      <c r="C490" s="14"/>
      <c r="D490" s="16">
        <v>45744</v>
      </c>
      <c r="E490" s="16"/>
      <c r="F490" s="14" t="s">
        <v>2556</v>
      </c>
      <c r="G490" s="14"/>
      <c r="H490" s="14" t="s">
        <v>1687</v>
      </c>
      <c r="I490" s="15">
        <v>193.6</v>
      </c>
      <c r="J490" s="77">
        <v>3</v>
      </c>
      <c r="K490" s="92"/>
    </row>
    <row r="491" spans="1:11" ht="20.399999999999999" x14ac:dyDescent="0.25">
      <c r="A491" s="14" t="s">
        <v>1506</v>
      </c>
      <c r="B491" s="14" t="s">
        <v>2555</v>
      </c>
      <c r="C491" s="14"/>
      <c r="D491" s="16">
        <v>45744</v>
      </c>
      <c r="E491" s="16"/>
      <c r="F491" s="14" t="s">
        <v>2556</v>
      </c>
      <c r="G491" s="14"/>
      <c r="H491" s="14" t="s">
        <v>1687</v>
      </c>
      <c r="I491" s="15">
        <v>484</v>
      </c>
      <c r="J491" s="77">
        <v>5</v>
      </c>
      <c r="K491" s="92"/>
    </row>
    <row r="492" spans="1:11" ht="20.399999999999999" x14ac:dyDescent="0.25">
      <c r="A492" s="14" t="s">
        <v>1506</v>
      </c>
      <c r="B492" s="14" t="s">
        <v>2555</v>
      </c>
      <c r="C492" s="14"/>
      <c r="D492" s="16">
        <v>45744</v>
      </c>
      <c r="E492" s="16"/>
      <c r="F492" s="14" t="s">
        <v>2556</v>
      </c>
      <c r="G492" s="14"/>
      <c r="H492" s="14" t="s">
        <v>1687</v>
      </c>
      <c r="I492" s="15">
        <v>387.2</v>
      </c>
      <c r="J492" s="77">
        <v>4</v>
      </c>
      <c r="K492" s="92"/>
    </row>
    <row r="493" spans="1:11" ht="13.2" x14ac:dyDescent="0.25">
      <c r="A493" s="14" t="s">
        <v>1506</v>
      </c>
      <c r="B493" s="14" t="s">
        <v>2557</v>
      </c>
      <c r="C493" s="14" t="s">
        <v>2558</v>
      </c>
      <c r="D493" s="16">
        <v>45721</v>
      </c>
      <c r="E493" s="16"/>
      <c r="F493" s="14" t="s">
        <v>2559</v>
      </c>
      <c r="G493" s="14" t="s">
        <v>2560</v>
      </c>
      <c r="H493" s="14" t="s">
        <v>2561</v>
      </c>
      <c r="I493" s="15">
        <v>1000</v>
      </c>
      <c r="J493" s="77">
        <v>2</v>
      </c>
      <c r="K493" s="92"/>
    </row>
    <row r="494" spans="1:11" ht="30.6" x14ac:dyDescent="0.25">
      <c r="A494" s="14" t="s">
        <v>1506</v>
      </c>
      <c r="B494" s="14" t="s">
        <v>2562</v>
      </c>
      <c r="C494" s="14" t="s">
        <v>2563</v>
      </c>
      <c r="D494" s="16">
        <v>45744</v>
      </c>
      <c r="E494" s="16"/>
      <c r="F494" s="14" t="s">
        <v>2564</v>
      </c>
      <c r="G494" s="14" t="s">
        <v>2565</v>
      </c>
      <c r="H494" s="14" t="s">
        <v>2566</v>
      </c>
      <c r="I494" s="15">
        <v>107.68</v>
      </c>
      <c r="J494" s="77">
        <v>5</v>
      </c>
      <c r="K494" s="92"/>
    </row>
    <row r="495" spans="1:11" ht="20.399999999999999" x14ac:dyDescent="0.25">
      <c r="A495" s="14" t="s">
        <v>1506</v>
      </c>
      <c r="B495" s="14" t="s">
        <v>2567</v>
      </c>
      <c r="C495" s="14" t="s">
        <v>2568</v>
      </c>
      <c r="D495" s="16">
        <v>45747</v>
      </c>
      <c r="E495" s="16"/>
      <c r="F495" s="14" t="s">
        <v>2569</v>
      </c>
      <c r="G495" s="14"/>
      <c r="H495" s="14" t="s">
        <v>2570</v>
      </c>
      <c r="I495" s="15">
        <v>113</v>
      </c>
      <c r="J495" s="77">
        <v>4</v>
      </c>
      <c r="K495" s="92"/>
    </row>
    <row r="496" spans="1:11" ht="20.399999999999999" x14ac:dyDescent="0.25">
      <c r="A496" s="14" t="s">
        <v>1506</v>
      </c>
      <c r="B496" s="14" t="s">
        <v>2571</v>
      </c>
      <c r="C496" s="14" t="s">
        <v>2572</v>
      </c>
      <c r="D496" s="16">
        <v>45721</v>
      </c>
      <c r="E496" s="16"/>
      <c r="F496" s="14" t="s">
        <v>2573</v>
      </c>
      <c r="G496" s="14" t="s">
        <v>2574</v>
      </c>
      <c r="H496" s="14" t="s">
        <v>2575</v>
      </c>
      <c r="I496" s="15">
        <v>60.88</v>
      </c>
      <c r="J496" s="77">
        <v>3</v>
      </c>
      <c r="K496" s="92"/>
    </row>
    <row r="497" spans="1:11" ht="13.2" x14ac:dyDescent="0.25">
      <c r="A497" s="14" t="s">
        <v>1506</v>
      </c>
      <c r="B497" s="14" t="s">
        <v>2576</v>
      </c>
      <c r="C497" s="14" t="s">
        <v>2577</v>
      </c>
      <c r="D497" s="16">
        <v>45726</v>
      </c>
      <c r="E497" s="16"/>
      <c r="F497" s="14" t="s">
        <v>2559</v>
      </c>
      <c r="G497" s="14" t="s">
        <v>2578</v>
      </c>
      <c r="H497" s="14" t="s">
        <v>2579</v>
      </c>
      <c r="I497" s="15">
        <v>400</v>
      </c>
      <c r="J497" s="77">
        <v>2</v>
      </c>
      <c r="K497" s="92"/>
    </row>
    <row r="498" spans="1:11" ht="20.399999999999999" x14ac:dyDescent="0.25">
      <c r="A498" s="14" t="s">
        <v>1506</v>
      </c>
      <c r="B498" s="14" t="s">
        <v>2580</v>
      </c>
      <c r="C498" s="14" t="s">
        <v>2581</v>
      </c>
      <c r="D498" s="16">
        <v>45735</v>
      </c>
      <c r="E498" s="16"/>
      <c r="F498" s="14" t="s">
        <v>2582</v>
      </c>
      <c r="G498" s="14" t="s">
        <v>2583</v>
      </c>
      <c r="H498" s="14" t="s">
        <v>2584</v>
      </c>
      <c r="I498" s="15">
        <v>985.88</v>
      </c>
      <c r="J498" s="77">
        <v>3</v>
      </c>
      <c r="K498" s="92"/>
    </row>
    <row r="499" spans="1:11" ht="20.399999999999999" x14ac:dyDescent="0.25">
      <c r="A499" s="14" t="s">
        <v>1506</v>
      </c>
      <c r="B499" s="14" t="s">
        <v>2585</v>
      </c>
      <c r="C499" s="14" t="s">
        <v>2586</v>
      </c>
      <c r="D499" s="16">
        <v>45735</v>
      </c>
      <c r="E499" s="16"/>
      <c r="F499" s="14" t="s">
        <v>2587</v>
      </c>
      <c r="G499" s="14"/>
      <c r="H499" s="14" t="s">
        <v>2588</v>
      </c>
      <c r="I499" s="15">
        <v>1424.59</v>
      </c>
      <c r="J499" s="77">
        <v>5</v>
      </c>
      <c r="K499" s="92"/>
    </row>
    <row r="500" spans="1:11" ht="30.6" x14ac:dyDescent="0.25">
      <c r="A500" s="14" t="s">
        <v>1506</v>
      </c>
      <c r="B500" s="14" t="s">
        <v>2589</v>
      </c>
      <c r="C500" s="14" t="s">
        <v>2585</v>
      </c>
      <c r="D500" s="16">
        <v>45748</v>
      </c>
      <c r="E500" s="16"/>
      <c r="F500" s="14" t="s">
        <v>2590</v>
      </c>
      <c r="G500" s="14"/>
      <c r="H500" s="14" t="s">
        <v>1694</v>
      </c>
      <c r="I500" s="15">
        <v>327.66000000000003</v>
      </c>
      <c r="J500" s="77">
        <v>5</v>
      </c>
      <c r="K500" s="92"/>
    </row>
    <row r="501" spans="1:11" ht="20.399999999999999" x14ac:dyDescent="0.25">
      <c r="A501" s="14" t="s">
        <v>1506</v>
      </c>
      <c r="B501" s="14" t="s">
        <v>2550</v>
      </c>
      <c r="C501" s="14"/>
      <c r="D501" s="16">
        <v>45735</v>
      </c>
      <c r="E501" s="16"/>
      <c r="F501" s="14" t="s">
        <v>2591</v>
      </c>
      <c r="G501" s="14"/>
      <c r="H501" s="14" t="s">
        <v>1513</v>
      </c>
      <c r="I501" s="15">
        <v>10</v>
      </c>
      <c r="J501" s="77">
        <v>5</v>
      </c>
      <c r="K501" s="92"/>
    </row>
    <row r="502" spans="1:11" ht="20.399999999999999" x14ac:dyDescent="0.25">
      <c r="A502" s="14" t="s">
        <v>1506</v>
      </c>
      <c r="B502" s="14" t="s">
        <v>2592</v>
      </c>
      <c r="C502" s="14" t="s">
        <v>2593</v>
      </c>
      <c r="D502" s="16">
        <v>45741</v>
      </c>
      <c r="E502" s="16"/>
      <c r="F502" s="14" t="s">
        <v>2594</v>
      </c>
      <c r="G502" s="14"/>
      <c r="H502" s="14" t="s">
        <v>2595</v>
      </c>
      <c r="I502" s="15">
        <v>107.9</v>
      </c>
      <c r="J502" s="77">
        <v>4</v>
      </c>
      <c r="K502" s="92"/>
    </row>
    <row r="503" spans="1:11" ht="13.2" x14ac:dyDescent="0.25">
      <c r="A503" s="14" t="s">
        <v>1506</v>
      </c>
      <c r="B503" s="14" t="s">
        <v>2596</v>
      </c>
      <c r="C503" s="14" t="s">
        <v>2597</v>
      </c>
      <c r="D503" s="16">
        <v>45741</v>
      </c>
      <c r="E503" s="16"/>
      <c r="F503" s="14" t="s">
        <v>2598</v>
      </c>
      <c r="G503" s="14" t="s">
        <v>2599</v>
      </c>
      <c r="H503" s="14" t="s">
        <v>1521</v>
      </c>
      <c r="I503" s="15">
        <v>90</v>
      </c>
      <c r="J503" s="77">
        <v>4</v>
      </c>
      <c r="K503" s="92"/>
    </row>
    <row r="504" spans="1:11" ht="20.399999999999999" x14ac:dyDescent="0.25">
      <c r="A504" s="14" t="s">
        <v>1506</v>
      </c>
      <c r="B504" s="14" t="s">
        <v>2600</v>
      </c>
      <c r="C504" s="14">
        <v>5833549659</v>
      </c>
      <c r="D504" s="16">
        <v>45747</v>
      </c>
      <c r="E504" s="16"/>
      <c r="F504" s="14" t="s">
        <v>2601</v>
      </c>
      <c r="G504" s="14"/>
      <c r="H504" s="14" t="s">
        <v>2602</v>
      </c>
      <c r="I504" s="15">
        <v>106.64</v>
      </c>
      <c r="J504" s="77">
        <v>3</v>
      </c>
      <c r="K504" s="92"/>
    </row>
    <row r="505" spans="1:11" ht="20.399999999999999" x14ac:dyDescent="0.25">
      <c r="A505" s="14" t="s">
        <v>1506</v>
      </c>
      <c r="B505" s="14" t="s">
        <v>2600</v>
      </c>
      <c r="C505" s="14">
        <v>5833549659</v>
      </c>
      <c r="D505" s="16">
        <v>45747</v>
      </c>
      <c r="E505" s="16"/>
      <c r="F505" s="14" t="s">
        <v>2601</v>
      </c>
      <c r="G505" s="14"/>
      <c r="H505" s="14" t="s">
        <v>2602</v>
      </c>
      <c r="I505" s="15">
        <v>131.99</v>
      </c>
      <c r="J505" s="77">
        <v>5</v>
      </c>
      <c r="K505" s="92"/>
    </row>
    <row r="506" spans="1:11" ht="20.399999999999999" x14ac:dyDescent="0.25">
      <c r="A506" s="14" t="s">
        <v>1506</v>
      </c>
      <c r="B506" s="14" t="s">
        <v>2600</v>
      </c>
      <c r="C506" s="14">
        <v>5833549659</v>
      </c>
      <c r="D506" s="16">
        <v>45747</v>
      </c>
      <c r="E506" s="16"/>
      <c r="F506" s="14" t="s">
        <v>2601</v>
      </c>
      <c r="G506" s="14"/>
      <c r="H506" s="14" t="s">
        <v>2602</v>
      </c>
      <c r="I506" s="15">
        <v>314.61</v>
      </c>
      <c r="J506" s="77">
        <v>4</v>
      </c>
      <c r="K506" s="92"/>
    </row>
    <row r="507" spans="1:11" ht="13.2" x14ac:dyDescent="0.25">
      <c r="A507" s="14" t="s">
        <v>1506</v>
      </c>
      <c r="B507" s="14" t="s">
        <v>2603</v>
      </c>
      <c r="C507" s="14" t="s">
        <v>2604</v>
      </c>
      <c r="D507" s="16">
        <v>45741</v>
      </c>
      <c r="E507" s="16"/>
      <c r="F507" s="14" t="s">
        <v>2605</v>
      </c>
      <c r="G507" s="14"/>
      <c r="H507" s="14" t="s">
        <v>1694</v>
      </c>
      <c r="I507" s="15">
        <v>41.4</v>
      </c>
      <c r="J507" s="77">
        <v>5</v>
      </c>
      <c r="K507" s="92"/>
    </row>
    <row r="508" spans="1:11" ht="61.2" x14ac:dyDescent="0.25">
      <c r="A508" s="14" t="s">
        <v>1506</v>
      </c>
      <c r="B508" s="14" t="s">
        <v>2606</v>
      </c>
      <c r="C508" s="14" t="s">
        <v>2607</v>
      </c>
      <c r="D508" s="16">
        <v>45736</v>
      </c>
      <c r="E508" s="16"/>
      <c r="F508" s="14" t="s">
        <v>2608</v>
      </c>
      <c r="G508" s="14" t="s">
        <v>2609</v>
      </c>
      <c r="H508" s="14" t="s">
        <v>2610</v>
      </c>
      <c r="I508" s="15">
        <v>450</v>
      </c>
      <c r="J508" s="77">
        <v>5</v>
      </c>
      <c r="K508" s="92"/>
    </row>
    <row r="509" spans="1:11" ht="71.400000000000006" x14ac:dyDescent="0.25">
      <c r="A509" s="14" t="s">
        <v>1506</v>
      </c>
      <c r="B509" s="14"/>
      <c r="C509" s="14"/>
      <c r="D509" s="16"/>
      <c r="E509" s="16"/>
      <c r="F509" s="14" t="s">
        <v>2611</v>
      </c>
      <c r="G509" s="14"/>
      <c r="H509" s="14"/>
      <c r="I509" s="15"/>
      <c r="J509" s="77"/>
      <c r="K509" s="92"/>
    </row>
    <row r="510" spans="1:11" ht="30.6" x14ac:dyDescent="0.25">
      <c r="A510" s="14" t="s">
        <v>1506</v>
      </c>
      <c r="B510" s="14" t="s">
        <v>2612</v>
      </c>
      <c r="C510" s="14" t="s">
        <v>2613</v>
      </c>
      <c r="D510" s="16">
        <v>45757</v>
      </c>
      <c r="E510" s="16"/>
      <c r="F510" s="14" t="s">
        <v>2614</v>
      </c>
      <c r="G510" s="14" t="s">
        <v>2615</v>
      </c>
      <c r="H510" s="14" t="s">
        <v>2616</v>
      </c>
      <c r="I510" s="15">
        <v>7.18</v>
      </c>
      <c r="J510" s="77">
        <v>5</v>
      </c>
      <c r="K510" s="92"/>
    </row>
    <row r="511" spans="1:11" ht="20.399999999999999" x14ac:dyDescent="0.25">
      <c r="A511" s="14" t="s">
        <v>1506</v>
      </c>
      <c r="B511" s="14" t="s">
        <v>2617</v>
      </c>
      <c r="C511" s="14" t="s">
        <v>2618</v>
      </c>
      <c r="D511" s="16">
        <v>45763</v>
      </c>
      <c r="E511" s="16"/>
      <c r="F511" s="14" t="s">
        <v>2619</v>
      </c>
      <c r="G511" s="14" t="s">
        <v>2620</v>
      </c>
      <c r="H511" s="14" t="s">
        <v>2621</v>
      </c>
      <c r="I511" s="15">
        <v>1230</v>
      </c>
      <c r="J511" s="77">
        <v>5</v>
      </c>
      <c r="K511" s="92"/>
    </row>
    <row r="512" spans="1:11" ht="20.399999999999999" x14ac:dyDescent="0.25">
      <c r="A512" s="14" t="s">
        <v>1506</v>
      </c>
      <c r="B512" s="14" t="s">
        <v>2622</v>
      </c>
      <c r="C512" s="14" t="s">
        <v>2623</v>
      </c>
      <c r="D512" s="16">
        <v>45777</v>
      </c>
      <c r="E512" s="16"/>
      <c r="F512" s="14" t="s">
        <v>2624</v>
      </c>
      <c r="G512" s="14"/>
      <c r="H512" s="14" t="s">
        <v>2625</v>
      </c>
      <c r="I512" s="15">
        <v>35</v>
      </c>
      <c r="J512" s="77">
        <v>5</v>
      </c>
      <c r="K512" s="92"/>
    </row>
    <row r="513" spans="1:11" ht="20.399999999999999" x14ac:dyDescent="0.25">
      <c r="A513" s="14" t="s">
        <v>1506</v>
      </c>
      <c r="B513" s="14" t="s">
        <v>2626</v>
      </c>
      <c r="C513" s="14" t="s">
        <v>2627</v>
      </c>
      <c r="D513" s="16">
        <v>45777</v>
      </c>
      <c r="E513" s="16"/>
      <c r="F513" s="14" t="s">
        <v>2624</v>
      </c>
      <c r="G513" s="14"/>
      <c r="H513" s="14" t="s">
        <v>2628</v>
      </c>
      <c r="I513" s="15">
        <v>35</v>
      </c>
      <c r="J513" s="77">
        <v>5</v>
      </c>
      <c r="K513" s="92"/>
    </row>
    <row r="514" spans="1:11" ht="20.399999999999999" x14ac:dyDescent="0.25">
      <c r="A514" s="14" t="s">
        <v>1506</v>
      </c>
      <c r="B514" s="14" t="s">
        <v>2629</v>
      </c>
      <c r="C514" s="14" t="s">
        <v>2630</v>
      </c>
      <c r="D514" s="16">
        <v>45777</v>
      </c>
      <c r="E514" s="16"/>
      <c r="F514" s="14" t="s">
        <v>2624</v>
      </c>
      <c r="G514" s="14"/>
      <c r="H514" s="14" t="s">
        <v>2631</v>
      </c>
      <c r="I514" s="15">
        <v>75</v>
      </c>
      <c r="J514" s="77">
        <v>5</v>
      </c>
      <c r="K514" s="92"/>
    </row>
    <row r="515" spans="1:11" ht="20.399999999999999" x14ac:dyDescent="0.25">
      <c r="A515" s="14" t="s">
        <v>1506</v>
      </c>
      <c r="B515" s="14" t="s">
        <v>2632</v>
      </c>
      <c r="C515" s="14" t="s">
        <v>2633</v>
      </c>
      <c r="D515" s="16">
        <v>45777</v>
      </c>
      <c r="E515" s="16"/>
      <c r="F515" s="14" t="s">
        <v>2624</v>
      </c>
      <c r="G515" s="14"/>
      <c r="H515" s="14" t="s">
        <v>2634</v>
      </c>
      <c r="I515" s="15">
        <v>75</v>
      </c>
      <c r="J515" s="77">
        <v>5</v>
      </c>
      <c r="K515" s="92"/>
    </row>
    <row r="516" spans="1:11" ht="20.399999999999999" x14ac:dyDescent="0.25">
      <c r="A516" s="14" t="s">
        <v>1506</v>
      </c>
      <c r="B516" s="14" t="s">
        <v>2635</v>
      </c>
      <c r="C516" s="14" t="s">
        <v>2636</v>
      </c>
      <c r="D516" s="16">
        <v>45777</v>
      </c>
      <c r="E516" s="16"/>
      <c r="F516" s="14" t="s">
        <v>2624</v>
      </c>
      <c r="G516" s="14"/>
      <c r="H516" s="14" t="s">
        <v>2637</v>
      </c>
      <c r="I516" s="15">
        <v>75</v>
      </c>
      <c r="J516" s="77">
        <v>5</v>
      </c>
      <c r="K516" s="92"/>
    </row>
    <row r="517" spans="1:11" ht="20.399999999999999" x14ac:dyDescent="0.25">
      <c r="A517" s="14" t="s">
        <v>1506</v>
      </c>
      <c r="B517" s="14" t="s">
        <v>2638</v>
      </c>
      <c r="C517" s="14" t="s">
        <v>2639</v>
      </c>
      <c r="D517" s="16">
        <v>45777</v>
      </c>
      <c r="E517" s="16"/>
      <c r="F517" s="14" t="s">
        <v>2624</v>
      </c>
      <c r="G517" s="14"/>
      <c r="H517" s="14" t="s">
        <v>2640</v>
      </c>
      <c r="I517" s="15">
        <v>70</v>
      </c>
      <c r="J517" s="77">
        <v>5</v>
      </c>
      <c r="K517" s="92"/>
    </row>
    <row r="518" spans="1:11" ht="20.399999999999999" x14ac:dyDescent="0.25">
      <c r="A518" s="14" t="s">
        <v>1506</v>
      </c>
      <c r="B518" s="14" t="s">
        <v>2641</v>
      </c>
      <c r="C518" s="14" t="s">
        <v>2642</v>
      </c>
      <c r="D518" s="16">
        <v>45777</v>
      </c>
      <c r="E518" s="16"/>
      <c r="F518" s="14" t="s">
        <v>2624</v>
      </c>
      <c r="G518" s="14"/>
      <c r="H518" s="14" t="s">
        <v>2643</v>
      </c>
      <c r="I518" s="15">
        <v>87</v>
      </c>
      <c r="J518" s="77">
        <v>5</v>
      </c>
      <c r="K518" s="92"/>
    </row>
    <row r="519" spans="1:11" ht="20.399999999999999" x14ac:dyDescent="0.25">
      <c r="A519" s="14" t="s">
        <v>1506</v>
      </c>
      <c r="B519" s="14" t="s">
        <v>2644</v>
      </c>
      <c r="C519" s="14" t="s">
        <v>2645</v>
      </c>
      <c r="D519" s="16">
        <v>45777</v>
      </c>
      <c r="E519" s="16"/>
      <c r="F519" s="14" t="s">
        <v>2624</v>
      </c>
      <c r="G519" s="14"/>
      <c r="H519" s="14" t="s">
        <v>2646</v>
      </c>
      <c r="I519" s="15">
        <v>55</v>
      </c>
      <c r="J519" s="77">
        <v>5</v>
      </c>
      <c r="K519" s="92"/>
    </row>
    <row r="520" spans="1:11" ht="20.399999999999999" x14ac:dyDescent="0.25">
      <c r="A520" s="14" t="s">
        <v>1506</v>
      </c>
      <c r="B520" s="14" t="s">
        <v>2647</v>
      </c>
      <c r="C520" s="14" t="s">
        <v>2648</v>
      </c>
      <c r="D520" s="16">
        <v>45777</v>
      </c>
      <c r="E520" s="16"/>
      <c r="F520" s="14" t="s">
        <v>2624</v>
      </c>
      <c r="G520" s="14"/>
      <c r="H520" s="14" t="s">
        <v>2649</v>
      </c>
      <c r="I520" s="15">
        <v>55</v>
      </c>
      <c r="J520" s="77">
        <v>5</v>
      </c>
      <c r="K520" s="92"/>
    </row>
    <row r="521" spans="1:11" ht="20.399999999999999" x14ac:dyDescent="0.25">
      <c r="A521" s="14" t="s">
        <v>1506</v>
      </c>
      <c r="B521" s="14" t="s">
        <v>2650</v>
      </c>
      <c r="C521" s="14" t="s">
        <v>2651</v>
      </c>
      <c r="D521" s="16">
        <v>45777</v>
      </c>
      <c r="E521" s="16"/>
      <c r="F521" s="14" t="s">
        <v>2624</v>
      </c>
      <c r="G521" s="14"/>
      <c r="H521" s="14" t="s">
        <v>2652</v>
      </c>
      <c r="I521" s="15">
        <v>55</v>
      </c>
      <c r="J521" s="77">
        <v>5</v>
      </c>
      <c r="K521" s="92"/>
    </row>
    <row r="522" spans="1:11" ht="20.399999999999999" x14ac:dyDescent="0.25">
      <c r="A522" s="14" t="s">
        <v>1506</v>
      </c>
      <c r="B522" s="14" t="s">
        <v>2653</v>
      </c>
      <c r="C522" s="14" t="s">
        <v>2654</v>
      </c>
      <c r="D522" s="16">
        <v>45777</v>
      </c>
      <c r="E522" s="16"/>
      <c r="F522" s="14" t="s">
        <v>2624</v>
      </c>
      <c r="G522" s="14"/>
      <c r="H522" s="14" t="s">
        <v>2655</v>
      </c>
      <c r="I522" s="15">
        <v>55</v>
      </c>
      <c r="J522" s="77">
        <v>5</v>
      </c>
      <c r="K522" s="92"/>
    </row>
    <row r="523" spans="1:11" ht="20.399999999999999" x14ac:dyDescent="0.25">
      <c r="A523" s="14" t="s">
        <v>1506</v>
      </c>
      <c r="B523" s="14" t="s">
        <v>2656</v>
      </c>
      <c r="C523" s="14" t="s">
        <v>2657</v>
      </c>
      <c r="D523" s="16">
        <v>45777</v>
      </c>
      <c r="E523" s="16"/>
      <c r="F523" s="14" t="s">
        <v>2624</v>
      </c>
      <c r="G523" s="14"/>
      <c r="H523" s="14" t="s">
        <v>2658</v>
      </c>
      <c r="I523" s="15">
        <v>55</v>
      </c>
      <c r="J523" s="77">
        <v>5</v>
      </c>
      <c r="K523" s="92"/>
    </row>
    <row r="524" spans="1:11" ht="20.399999999999999" x14ac:dyDescent="0.25">
      <c r="A524" s="14" t="s">
        <v>1506</v>
      </c>
      <c r="B524" s="14" t="s">
        <v>2659</v>
      </c>
      <c r="C524" s="14" t="s">
        <v>2660</v>
      </c>
      <c r="D524" s="16">
        <v>45777</v>
      </c>
      <c r="E524" s="16"/>
      <c r="F524" s="14" t="s">
        <v>2624</v>
      </c>
      <c r="G524" s="14"/>
      <c r="H524" s="14" t="s">
        <v>2661</v>
      </c>
      <c r="I524" s="15">
        <v>55</v>
      </c>
      <c r="J524" s="77">
        <v>5</v>
      </c>
      <c r="K524" s="92"/>
    </row>
    <row r="525" spans="1:11" ht="20.399999999999999" x14ac:dyDescent="0.25">
      <c r="A525" s="14" t="s">
        <v>1506</v>
      </c>
      <c r="B525" s="14" t="s">
        <v>2662</v>
      </c>
      <c r="C525" s="14" t="s">
        <v>2663</v>
      </c>
      <c r="D525" s="16">
        <v>45777</v>
      </c>
      <c r="E525" s="16"/>
      <c r="F525" s="14" t="s">
        <v>2624</v>
      </c>
      <c r="G525" s="14"/>
      <c r="H525" s="14" t="s">
        <v>2664</v>
      </c>
      <c r="I525" s="15">
        <v>55</v>
      </c>
      <c r="J525" s="77">
        <v>5</v>
      </c>
      <c r="K525" s="92"/>
    </row>
    <row r="526" spans="1:11" ht="20.399999999999999" x14ac:dyDescent="0.25">
      <c r="A526" s="14" t="s">
        <v>1506</v>
      </c>
      <c r="B526" s="14" t="s">
        <v>2665</v>
      </c>
      <c r="C526" s="14" t="s">
        <v>2666</v>
      </c>
      <c r="D526" s="16">
        <v>45777</v>
      </c>
      <c r="E526" s="16"/>
      <c r="F526" s="14" t="s">
        <v>2624</v>
      </c>
      <c r="G526" s="14"/>
      <c r="H526" s="14" t="s">
        <v>2667</v>
      </c>
      <c r="I526" s="15">
        <v>55</v>
      </c>
      <c r="J526" s="77">
        <v>5</v>
      </c>
      <c r="K526" s="92"/>
    </row>
    <row r="527" spans="1:11" ht="20.399999999999999" x14ac:dyDescent="0.25">
      <c r="A527" s="14" t="s">
        <v>1506</v>
      </c>
      <c r="B527" s="14" t="s">
        <v>2668</v>
      </c>
      <c r="C527" s="14" t="s">
        <v>2669</v>
      </c>
      <c r="D527" s="16">
        <v>45777</v>
      </c>
      <c r="E527" s="16"/>
      <c r="F527" s="14" t="s">
        <v>2624</v>
      </c>
      <c r="G527" s="14"/>
      <c r="H527" s="14" t="s">
        <v>2670</v>
      </c>
      <c r="I527" s="15">
        <v>55</v>
      </c>
      <c r="J527" s="77">
        <v>5</v>
      </c>
      <c r="K527" s="92"/>
    </row>
    <row r="528" spans="1:11" ht="20.399999999999999" x14ac:dyDescent="0.25">
      <c r="A528" s="14" t="s">
        <v>1506</v>
      </c>
      <c r="B528" s="14" t="s">
        <v>2671</v>
      </c>
      <c r="C528" s="14" t="s">
        <v>2672</v>
      </c>
      <c r="D528" s="16">
        <v>45777</v>
      </c>
      <c r="E528" s="16"/>
      <c r="F528" s="14" t="s">
        <v>2624</v>
      </c>
      <c r="G528" s="14"/>
      <c r="H528" s="14" t="s">
        <v>2673</v>
      </c>
      <c r="I528" s="15">
        <v>55</v>
      </c>
      <c r="J528" s="77">
        <v>5</v>
      </c>
      <c r="K528" s="92"/>
    </row>
    <row r="529" spans="1:11" ht="20.399999999999999" x14ac:dyDescent="0.25">
      <c r="A529" s="14" t="s">
        <v>1506</v>
      </c>
      <c r="B529" s="14" t="s">
        <v>2674</v>
      </c>
      <c r="C529" s="14" t="s">
        <v>2675</v>
      </c>
      <c r="D529" s="16">
        <v>45777</v>
      </c>
      <c r="E529" s="16"/>
      <c r="F529" s="14" t="s">
        <v>2624</v>
      </c>
      <c r="G529" s="14"/>
      <c r="H529" s="14" t="s">
        <v>2676</v>
      </c>
      <c r="I529" s="15">
        <v>55</v>
      </c>
      <c r="J529" s="77">
        <v>5</v>
      </c>
      <c r="K529" s="92"/>
    </row>
    <row r="530" spans="1:11" ht="20.399999999999999" x14ac:dyDescent="0.25">
      <c r="A530" s="14" t="s">
        <v>1506</v>
      </c>
      <c r="B530" s="14" t="s">
        <v>2677</v>
      </c>
      <c r="C530" s="14" t="s">
        <v>2678</v>
      </c>
      <c r="D530" s="16">
        <v>45777</v>
      </c>
      <c r="E530" s="16"/>
      <c r="F530" s="14" t="s">
        <v>2624</v>
      </c>
      <c r="G530" s="14"/>
      <c r="H530" s="14" t="s">
        <v>2679</v>
      </c>
      <c r="I530" s="15">
        <v>55</v>
      </c>
      <c r="J530" s="77">
        <v>5</v>
      </c>
      <c r="K530" s="92"/>
    </row>
    <row r="531" spans="1:11" ht="20.399999999999999" x14ac:dyDescent="0.25">
      <c r="A531" s="14" t="s">
        <v>1506</v>
      </c>
      <c r="B531" s="14" t="s">
        <v>2680</v>
      </c>
      <c r="C531" s="14" t="s">
        <v>2681</v>
      </c>
      <c r="D531" s="16">
        <v>45777</v>
      </c>
      <c r="E531" s="16"/>
      <c r="F531" s="14" t="s">
        <v>2624</v>
      </c>
      <c r="G531" s="14"/>
      <c r="H531" s="14" t="s">
        <v>2682</v>
      </c>
      <c r="I531" s="15">
        <v>55</v>
      </c>
      <c r="J531" s="77">
        <v>5</v>
      </c>
      <c r="K531" s="92"/>
    </row>
    <row r="532" spans="1:11" ht="20.399999999999999" x14ac:dyDescent="0.25">
      <c r="A532" s="14" t="s">
        <v>1506</v>
      </c>
      <c r="B532" s="14" t="s">
        <v>2683</v>
      </c>
      <c r="C532" s="14" t="s">
        <v>2684</v>
      </c>
      <c r="D532" s="16">
        <v>45777</v>
      </c>
      <c r="E532" s="16"/>
      <c r="F532" s="14" t="s">
        <v>2624</v>
      </c>
      <c r="G532" s="14"/>
      <c r="H532" s="14" t="s">
        <v>2685</v>
      </c>
      <c r="I532" s="15">
        <v>55</v>
      </c>
      <c r="J532" s="77">
        <v>5</v>
      </c>
      <c r="K532" s="92"/>
    </row>
    <row r="533" spans="1:11" ht="20.399999999999999" x14ac:dyDescent="0.25">
      <c r="A533" s="14" t="s">
        <v>1506</v>
      </c>
      <c r="B533" s="14" t="s">
        <v>2686</v>
      </c>
      <c r="C533" s="14" t="s">
        <v>2687</v>
      </c>
      <c r="D533" s="16">
        <v>45777</v>
      </c>
      <c r="E533" s="16"/>
      <c r="F533" s="14" t="s">
        <v>2624</v>
      </c>
      <c r="G533" s="14"/>
      <c r="H533" s="14" t="s">
        <v>2688</v>
      </c>
      <c r="I533" s="15">
        <v>55</v>
      </c>
      <c r="J533" s="77">
        <v>5</v>
      </c>
      <c r="K533" s="92"/>
    </row>
    <row r="534" spans="1:11" ht="20.399999999999999" x14ac:dyDescent="0.25">
      <c r="A534" s="14" t="s">
        <v>1506</v>
      </c>
      <c r="B534" s="14" t="s">
        <v>2689</v>
      </c>
      <c r="C534" s="14" t="s">
        <v>2690</v>
      </c>
      <c r="D534" s="16">
        <v>45777</v>
      </c>
      <c r="E534" s="16"/>
      <c r="F534" s="14" t="s">
        <v>2624</v>
      </c>
      <c r="G534" s="14"/>
      <c r="H534" s="14" t="s">
        <v>2691</v>
      </c>
      <c r="I534" s="15">
        <v>55</v>
      </c>
      <c r="J534" s="77">
        <v>5</v>
      </c>
      <c r="K534" s="92"/>
    </row>
    <row r="535" spans="1:11" ht="20.399999999999999" x14ac:dyDescent="0.25">
      <c r="A535" s="14" t="s">
        <v>1506</v>
      </c>
      <c r="B535" s="14" t="s">
        <v>2692</v>
      </c>
      <c r="C535" s="14" t="s">
        <v>2693</v>
      </c>
      <c r="D535" s="16">
        <v>45777</v>
      </c>
      <c r="E535" s="16"/>
      <c r="F535" s="14" t="s">
        <v>2624</v>
      </c>
      <c r="G535" s="14"/>
      <c r="H535" s="14" t="s">
        <v>2694</v>
      </c>
      <c r="I535" s="15">
        <v>70</v>
      </c>
      <c r="J535" s="77">
        <v>5</v>
      </c>
      <c r="K535" s="92"/>
    </row>
    <row r="536" spans="1:11" ht="20.399999999999999" x14ac:dyDescent="0.25">
      <c r="A536" s="14" t="s">
        <v>1506</v>
      </c>
      <c r="B536" s="14" t="s">
        <v>2695</v>
      </c>
      <c r="C536" s="14" t="s">
        <v>2696</v>
      </c>
      <c r="D536" s="16">
        <v>45777</v>
      </c>
      <c r="E536" s="16"/>
      <c r="F536" s="14" t="s">
        <v>2624</v>
      </c>
      <c r="G536" s="14"/>
      <c r="H536" s="14" t="s">
        <v>2697</v>
      </c>
      <c r="I536" s="15">
        <v>55</v>
      </c>
      <c r="J536" s="77">
        <v>5</v>
      </c>
      <c r="K536" s="92"/>
    </row>
    <row r="537" spans="1:11" ht="20.399999999999999" x14ac:dyDescent="0.25">
      <c r="A537" s="14" t="s">
        <v>1506</v>
      </c>
      <c r="B537" s="14" t="s">
        <v>2698</v>
      </c>
      <c r="C537" s="14" t="s">
        <v>2699</v>
      </c>
      <c r="D537" s="16">
        <v>45777</v>
      </c>
      <c r="E537" s="16"/>
      <c r="F537" s="14" t="s">
        <v>2624</v>
      </c>
      <c r="G537" s="14"/>
      <c r="H537" s="14" t="s">
        <v>2700</v>
      </c>
      <c r="I537" s="15">
        <v>70</v>
      </c>
      <c r="J537" s="77">
        <v>5</v>
      </c>
      <c r="K537" s="92"/>
    </row>
    <row r="538" spans="1:11" ht="20.399999999999999" x14ac:dyDescent="0.25">
      <c r="A538" s="14" t="s">
        <v>1506</v>
      </c>
      <c r="B538" s="14" t="s">
        <v>2701</v>
      </c>
      <c r="C538" s="14" t="s">
        <v>2702</v>
      </c>
      <c r="D538" s="16">
        <v>45777</v>
      </c>
      <c r="E538" s="16"/>
      <c r="F538" s="14" t="s">
        <v>2624</v>
      </c>
      <c r="G538" s="14"/>
      <c r="H538" s="14" t="s">
        <v>2703</v>
      </c>
      <c r="I538" s="15">
        <v>87</v>
      </c>
      <c r="J538" s="77">
        <v>5</v>
      </c>
      <c r="K538" s="92"/>
    </row>
    <row r="539" spans="1:11" ht="30.6" x14ac:dyDescent="0.25">
      <c r="A539" s="14" t="s">
        <v>1506</v>
      </c>
      <c r="B539" s="14" t="s">
        <v>2704</v>
      </c>
      <c r="C539" s="14" t="s">
        <v>2705</v>
      </c>
      <c r="D539" s="16">
        <v>45771</v>
      </c>
      <c r="E539" s="16"/>
      <c r="F539" s="14" t="s">
        <v>2706</v>
      </c>
      <c r="G539" s="14" t="s">
        <v>2707</v>
      </c>
      <c r="H539" s="14" t="s">
        <v>2708</v>
      </c>
      <c r="I539" s="15">
        <v>400</v>
      </c>
      <c r="J539" s="77">
        <v>5</v>
      </c>
      <c r="K539" s="92"/>
    </row>
    <row r="540" spans="1:11" ht="51" x14ac:dyDescent="0.25">
      <c r="A540" s="14" t="s">
        <v>1506</v>
      </c>
      <c r="B540" s="14" t="s">
        <v>2704</v>
      </c>
      <c r="C540" s="14" t="s">
        <v>2705</v>
      </c>
      <c r="D540" s="16">
        <v>45751</v>
      </c>
      <c r="E540" s="16">
        <v>45771</v>
      </c>
      <c r="F540" s="14" t="s">
        <v>2709</v>
      </c>
      <c r="G540" s="14" t="s">
        <v>2707</v>
      </c>
      <c r="H540" s="14" t="s">
        <v>2708</v>
      </c>
      <c r="I540" s="15">
        <v>33.15</v>
      </c>
      <c r="J540" s="77">
        <v>5</v>
      </c>
      <c r="K540" s="92"/>
    </row>
    <row r="541" spans="1:11" ht="51" x14ac:dyDescent="0.25">
      <c r="A541" s="14" t="s">
        <v>1506</v>
      </c>
      <c r="B541" s="14" t="s">
        <v>2704</v>
      </c>
      <c r="C541" s="14" t="s">
        <v>2705</v>
      </c>
      <c r="D541" s="16">
        <v>45754</v>
      </c>
      <c r="E541" s="16">
        <v>45771</v>
      </c>
      <c r="F541" s="14" t="s">
        <v>2710</v>
      </c>
      <c r="G541" s="14" t="s">
        <v>2707</v>
      </c>
      <c r="H541" s="14" t="s">
        <v>2708</v>
      </c>
      <c r="I541" s="15">
        <v>46.43</v>
      </c>
      <c r="J541" s="77">
        <v>5</v>
      </c>
      <c r="K541" s="92"/>
    </row>
    <row r="542" spans="1:11" ht="51" x14ac:dyDescent="0.25">
      <c r="A542" s="14" t="s">
        <v>1506</v>
      </c>
      <c r="B542" s="14" t="s">
        <v>2704</v>
      </c>
      <c r="C542" s="14" t="s">
        <v>2705</v>
      </c>
      <c r="D542" s="16">
        <v>45754</v>
      </c>
      <c r="E542" s="16">
        <v>45771</v>
      </c>
      <c r="F542" s="14" t="s">
        <v>2711</v>
      </c>
      <c r="G542" s="14" t="s">
        <v>2707</v>
      </c>
      <c r="H542" s="14" t="s">
        <v>2708</v>
      </c>
      <c r="I542" s="15">
        <v>6.38</v>
      </c>
      <c r="J542" s="77">
        <v>5</v>
      </c>
      <c r="K542" s="92"/>
    </row>
    <row r="543" spans="1:11" ht="71.400000000000006" x14ac:dyDescent="0.25">
      <c r="A543" s="14" t="s">
        <v>1506</v>
      </c>
      <c r="B543" s="14"/>
      <c r="C543" s="14"/>
      <c r="D543" s="16"/>
      <c r="E543" s="16"/>
      <c r="F543" s="14" t="s">
        <v>2712</v>
      </c>
      <c r="G543" s="14"/>
      <c r="H543" s="14"/>
      <c r="I543" s="15"/>
      <c r="J543" s="77"/>
      <c r="K543" s="92"/>
    </row>
    <row r="544" spans="1:11" ht="20.399999999999999" x14ac:dyDescent="0.25">
      <c r="A544" s="14" t="s">
        <v>1506</v>
      </c>
      <c r="B544" s="14" t="s">
        <v>2713</v>
      </c>
      <c r="C544" s="14" t="s">
        <v>2714</v>
      </c>
      <c r="D544" s="16">
        <v>45807</v>
      </c>
      <c r="E544" s="16"/>
      <c r="F544" s="14" t="s">
        <v>2715</v>
      </c>
      <c r="G544" s="14" t="s">
        <v>2620</v>
      </c>
      <c r="H544" s="14" t="s">
        <v>2621</v>
      </c>
      <c r="I544" s="15">
        <v>1230</v>
      </c>
      <c r="J544" s="77">
        <v>5</v>
      </c>
      <c r="K544" s="92"/>
    </row>
    <row r="545" spans="1:11" ht="71.400000000000006" x14ac:dyDescent="0.25">
      <c r="A545" s="14" t="s">
        <v>1506</v>
      </c>
      <c r="B545" s="14"/>
      <c r="C545" s="14"/>
      <c r="D545" s="16"/>
      <c r="E545" s="16"/>
      <c r="F545" s="14" t="s">
        <v>2716</v>
      </c>
      <c r="G545" s="14"/>
      <c r="H545" s="14"/>
      <c r="I545" s="15"/>
      <c r="J545" s="77"/>
      <c r="K545" s="92"/>
    </row>
    <row r="546" spans="1:11" ht="20.399999999999999" x14ac:dyDescent="0.25">
      <c r="A546" s="14" t="s">
        <v>1506</v>
      </c>
      <c r="B546" s="14" t="s">
        <v>2717</v>
      </c>
      <c r="C546" s="14" t="s">
        <v>2718</v>
      </c>
      <c r="D546" s="16">
        <v>45817</v>
      </c>
      <c r="E546" s="16"/>
      <c r="F546" s="14" t="s">
        <v>2719</v>
      </c>
      <c r="G546" s="14"/>
      <c r="H546" s="14" t="s">
        <v>2703</v>
      </c>
      <c r="I546" s="15">
        <v>87</v>
      </c>
      <c r="J546" s="77">
        <v>5</v>
      </c>
      <c r="K546" s="92"/>
    </row>
    <row r="547" spans="1:11" ht="20.399999999999999" x14ac:dyDescent="0.25">
      <c r="A547" s="14" t="s">
        <v>1506</v>
      </c>
      <c r="B547" s="14" t="s">
        <v>2720</v>
      </c>
      <c r="C547" s="14" t="s">
        <v>2721</v>
      </c>
      <c r="D547" s="16">
        <v>45817</v>
      </c>
      <c r="E547" s="16"/>
      <c r="F547" s="14" t="s">
        <v>2719</v>
      </c>
      <c r="G547" s="14"/>
      <c r="H547" s="14" t="s">
        <v>2625</v>
      </c>
      <c r="I547" s="15">
        <v>35</v>
      </c>
      <c r="J547" s="77">
        <v>5</v>
      </c>
      <c r="K547" s="92"/>
    </row>
    <row r="548" spans="1:11" ht="20.399999999999999" x14ac:dyDescent="0.25">
      <c r="A548" s="14" t="s">
        <v>1506</v>
      </c>
      <c r="B548" s="14" t="s">
        <v>2722</v>
      </c>
      <c r="C548" s="14" t="s">
        <v>2723</v>
      </c>
      <c r="D548" s="16">
        <v>45817</v>
      </c>
      <c r="E548" s="16"/>
      <c r="F548" s="14" t="s">
        <v>2719</v>
      </c>
      <c r="G548" s="14"/>
      <c r="H548" s="14" t="s">
        <v>2634</v>
      </c>
      <c r="I548" s="15">
        <v>35</v>
      </c>
      <c r="J548" s="77">
        <v>5</v>
      </c>
      <c r="K548" s="92"/>
    </row>
    <row r="549" spans="1:11" ht="20.399999999999999" x14ac:dyDescent="0.25">
      <c r="A549" s="14" t="s">
        <v>1506</v>
      </c>
      <c r="B549" s="14" t="s">
        <v>2724</v>
      </c>
      <c r="C549" s="14" t="s">
        <v>2725</v>
      </c>
      <c r="D549" s="16">
        <v>45817</v>
      </c>
      <c r="E549" s="16"/>
      <c r="F549" s="14" t="s">
        <v>2719</v>
      </c>
      <c r="G549" s="14"/>
      <c r="H549" s="14" t="s">
        <v>2697</v>
      </c>
      <c r="I549" s="15">
        <v>55</v>
      </c>
      <c r="J549" s="77">
        <v>5</v>
      </c>
      <c r="K549" s="92"/>
    </row>
    <row r="550" spans="1:11" ht="20.399999999999999" x14ac:dyDescent="0.25">
      <c r="A550" s="14" t="s">
        <v>1506</v>
      </c>
      <c r="B550" s="14" t="s">
        <v>2726</v>
      </c>
      <c r="C550" s="14" t="s">
        <v>2727</v>
      </c>
      <c r="D550" s="16">
        <v>45817</v>
      </c>
      <c r="E550" s="16"/>
      <c r="F550" s="14" t="s">
        <v>2719</v>
      </c>
      <c r="G550" s="14"/>
      <c r="H550" s="14" t="s">
        <v>2652</v>
      </c>
      <c r="I550" s="15">
        <v>55</v>
      </c>
      <c r="J550" s="77">
        <v>5</v>
      </c>
      <c r="K550" s="92"/>
    </row>
    <row r="551" spans="1:11" ht="20.399999999999999" x14ac:dyDescent="0.25">
      <c r="A551" s="14" t="s">
        <v>1506</v>
      </c>
      <c r="B551" s="14" t="s">
        <v>2728</v>
      </c>
      <c r="C551" s="14" t="s">
        <v>2729</v>
      </c>
      <c r="D551" s="16">
        <v>45817</v>
      </c>
      <c r="E551" s="16"/>
      <c r="F551" s="14" t="s">
        <v>2719</v>
      </c>
      <c r="G551" s="14"/>
      <c r="H551" s="14" t="s">
        <v>2688</v>
      </c>
      <c r="I551" s="15">
        <v>55</v>
      </c>
      <c r="J551" s="77">
        <v>5</v>
      </c>
      <c r="K551" s="92"/>
    </row>
    <row r="552" spans="1:11" ht="20.399999999999999" x14ac:dyDescent="0.25">
      <c r="A552" s="14" t="s">
        <v>1506</v>
      </c>
      <c r="B552" s="14" t="s">
        <v>2730</v>
      </c>
      <c r="C552" s="14" t="s">
        <v>2731</v>
      </c>
      <c r="D552" s="16">
        <v>45817</v>
      </c>
      <c r="E552" s="16"/>
      <c r="F552" s="14" t="s">
        <v>2719</v>
      </c>
      <c r="G552" s="14"/>
      <c r="H552" s="14" t="s">
        <v>2732</v>
      </c>
      <c r="I552" s="15">
        <v>55</v>
      </c>
      <c r="J552" s="77">
        <v>5</v>
      </c>
      <c r="K552" s="92"/>
    </row>
    <row r="553" spans="1:11" ht="20.399999999999999" x14ac:dyDescent="0.25">
      <c r="A553" s="14" t="s">
        <v>1506</v>
      </c>
      <c r="B553" s="14" t="s">
        <v>2733</v>
      </c>
      <c r="C553" s="14" t="s">
        <v>2734</v>
      </c>
      <c r="D553" s="16">
        <v>45817</v>
      </c>
      <c r="E553" s="16"/>
      <c r="F553" s="14" t="s">
        <v>2719</v>
      </c>
      <c r="G553" s="14"/>
      <c r="H553" s="14" t="s">
        <v>2735</v>
      </c>
      <c r="I553" s="15">
        <v>55</v>
      </c>
      <c r="J553" s="77">
        <v>5</v>
      </c>
      <c r="K553" s="92"/>
    </row>
    <row r="554" spans="1:11" ht="20.399999999999999" x14ac:dyDescent="0.25">
      <c r="A554" s="14" t="s">
        <v>1506</v>
      </c>
      <c r="B554" s="14" t="s">
        <v>2736</v>
      </c>
      <c r="C554" s="14" t="s">
        <v>2737</v>
      </c>
      <c r="D554" s="16">
        <v>45817</v>
      </c>
      <c r="E554" s="16"/>
      <c r="F554" s="14" t="s">
        <v>2719</v>
      </c>
      <c r="G554" s="14"/>
      <c r="H554" s="14" t="s">
        <v>2670</v>
      </c>
      <c r="I554" s="15">
        <v>55</v>
      </c>
      <c r="J554" s="77">
        <v>5</v>
      </c>
      <c r="K554" s="92"/>
    </row>
    <row r="555" spans="1:11" ht="20.399999999999999" x14ac:dyDescent="0.25">
      <c r="A555" s="14" t="s">
        <v>1506</v>
      </c>
      <c r="B555" s="14" t="s">
        <v>2738</v>
      </c>
      <c r="C555" s="14" t="s">
        <v>2739</v>
      </c>
      <c r="D555" s="16">
        <v>45817</v>
      </c>
      <c r="E555" s="16"/>
      <c r="F555" s="14" t="s">
        <v>2719</v>
      </c>
      <c r="G555" s="14"/>
      <c r="H555" s="14" t="s">
        <v>2658</v>
      </c>
      <c r="I555" s="15">
        <v>55</v>
      </c>
      <c r="J555" s="77">
        <v>5</v>
      </c>
      <c r="K555" s="92"/>
    </row>
    <row r="556" spans="1:11" ht="20.399999999999999" x14ac:dyDescent="0.25">
      <c r="A556" s="14" t="s">
        <v>1506</v>
      </c>
      <c r="B556" s="14" t="s">
        <v>2740</v>
      </c>
      <c r="C556" s="14" t="s">
        <v>2741</v>
      </c>
      <c r="D556" s="16">
        <v>45817</v>
      </c>
      <c r="E556" s="16"/>
      <c r="F556" s="14" t="s">
        <v>2719</v>
      </c>
      <c r="G556" s="14"/>
      <c r="H556" s="14" t="s">
        <v>2742</v>
      </c>
      <c r="I556" s="15">
        <v>55</v>
      </c>
      <c r="J556" s="77">
        <v>5</v>
      </c>
      <c r="K556" s="92"/>
    </row>
    <row r="557" spans="1:11" ht="20.399999999999999" x14ac:dyDescent="0.25">
      <c r="A557" s="14" t="s">
        <v>1506</v>
      </c>
      <c r="B557" s="14" t="s">
        <v>2743</v>
      </c>
      <c r="C557" s="14" t="s">
        <v>2744</v>
      </c>
      <c r="D557" s="16">
        <v>45817</v>
      </c>
      <c r="E557" s="16"/>
      <c r="F557" s="14" t="s">
        <v>2719</v>
      </c>
      <c r="G557" s="14"/>
      <c r="H557" s="14" t="s">
        <v>2745</v>
      </c>
      <c r="I557" s="15">
        <v>55</v>
      </c>
      <c r="J557" s="77">
        <v>5</v>
      </c>
      <c r="K557" s="92"/>
    </row>
    <row r="558" spans="1:11" ht="20.399999999999999" x14ac:dyDescent="0.25">
      <c r="A558" s="14" t="s">
        <v>1506</v>
      </c>
      <c r="B558" s="14" t="s">
        <v>2746</v>
      </c>
      <c r="C558" s="14" t="s">
        <v>2747</v>
      </c>
      <c r="D558" s="16">
        <v>45817</v>
      </c>
      <c r="E558" s="16"/>
      <c r="F558" s="14" t="s">
        <v>2719</v>
      </c>
      <c r="G558" s="14"/>
      <c r="H558" s="14" t="s">
        <v>2748</v>
      </c>
      <c r="I558" s="15">
        <v>55</v>
      </c>
      <c r="J558" s="77">
        <v>5</v>
      </c>
      <c r="K558" s="92"/>
    </row>
    <row r="559" spans="1:11" ht="20.399999999999999" x14ac:dyDescent="0.25">
      <c r="A559" s="14" t="s">
        <v>1506</v>
      </c>
      <c r="B559" s="14" t="s">
        <v>2749</v>
      </c>
      <c r="C559" s="14" t="s">
        <v>2750</v>
      </c>
      <c r="D559" s="16">
        <v>45817</v>
      </c>
      <c r="E559" s="16"/>
      <c r="F559" s="14" t="s">
        <v>2719</v>
      </c>
      <c r="G559" s="14"/>
      <c r="H559" s="14" t="s">
        <v>2751</v>
      </c>
      <c r="I559" s="15">
        <v>55</v>
      </c>
      <c r="J559" s="77">
        <v>5</v>
      </c>
      <c r="K559" s="92"/>
    </row>
    <row r="560" spans="1:11" ht="20.399999999999999" x14ac:dyDescent="0.25">
      <c r="A560" s="14" t="s">
        <v>1506</v>
      </c>
      <c r="B560" s="14" t="s">
        <v>2752</v>
      </c>
      <c r="C560" s="14" t="s">
        <v>2753</v>
      </c>
      <c r="D560" s="16">
        <v>45817</v>
      </c>
      <c r="E560" s="16"/>
      <c r="F560" s="14" t="s">
        <v>2719</v>
      </c>
      <c r="G560" s="14"/>
      <c r="H560" s="14" t="s">
        <v>2754</v>
      </c>
      <c r="I560" s="15">
        <v>55</v>
      </c>
      <c r="J560" s="77">
        <v>5</v>
      </c>
      <c r="K560" s="92"/>
    </row>
    <row r="561" spans="1:11" ht="20.399999999999999" x14ac:dyDescent="0.25">
      <c r="A561" s="14" t="s">
        <v>1506</v>
      </c>
      <c r="B561" s="14" t="s">
        <v>2755</v>
      </c>
      <c r="C561" s="14" t="s">
        <v>2756</v>
      </c>
      <c r="D561" s="16">
        <v>45817</v>
      </c>
      <c r="E561" s="16"/>
      <c r="F561" s="14" t="s">
        <v>2719</v>
      </c>
      <c r="G561" s="14"/>
      <c r="H561" s="14" t="s">
        <v>2676</v>
      </c>
      <c r="I561" s="15">
        <v>55</v>
      </c>
      <c r="J561" s="77">
        <v>5</v>
      </c>
      <c r="K561" s="92"/>
    </row>
    <row r="562" spans="1:11" ht="20.399999999999999" x14ac:dyDescent="0.25">
      <c r="A562" s="14" t="s">
        <v>1506</v>
      </c>
      <c r="B562" s="14" t="s">
        <v>2757</v>
      </c>
      <c r="C562" s="14" t="s">
        <v>2758</v>
      </c>
      <c r="D562" s="16">
        <v>45817</v>
      </c>
      <c r="E562" s="16"/>
      <c r="F562" s="14" t="s">
        <v>2719</v>
      </c>
      <c r="G562" s="14"/>
      <c r="H562" s="14" t="s">
        <v>2759</v>
      </c>
      <c r="I562" s="15">
        <v>55</v>
      </c>
      <c r="J562" s="77">
        <v>5</v>
      </c>
      <c r="K562" s="92"/>
    </row>
    <row r="563" spans="1:11" ht="20.399999999999999" x14ac:dyDescent="0.25">
      <c r="A563" s="14" t="s">
        <v>1506</v>
      </c>
      <c r="B563" s="14" t="s">
        <v>2760</v>
      </c>
      <c r="C563" s="14" t="s">
        <v>2761</v>
      </c>
      <c r="D563" s="16">
        <v>45817</v>
      </c>
      <c r="E563" s="16"/>
      <c r="F563" s="14" t="s">
        <v>2719</v>
      </c>
      <c r="G563" s="14"/>
      <c r="H563" s="14" t="s">
        <v>2682</v>
      </c>
      <c r="I563" s="15">
        <v>55</v>
      </c>
      <c r="J563" s="77">
        <v>5</v>
      </c>
      <c r="K563" s="92"/>
    </row>
    <row r="564" spans="1:11" ht="20.399999999999999" x14ac:dyDescent="0.25">
      <c r="A564" s="14" t="s">
        <v>1506</v>
      </c>
      <c r="B564" s="14" t="s">
        <v>2762</v>
      </c>
      <c r="C564" s="14" t="s">
        <v>2763</v>
      </c>
      <c r="D564" s="16">
        <v>45817</v>
      </c>
      <c r="E564" s="16"/>
      <c r="F564" s="14" t="s">
        <v>2719</v>
      </c>
      <c r="G564" s="14"/>
      <c r="H564" s="14" t="s">
        <v>2685</v>
      </c>
      <c r="I564" s="15">
        <v>55</v>
      </c>
      <c r="J564" s="77">
        <v>5</v>
      </c>
      <c r="K564" s="92"/>
    </row>
    <row r="565" spans="1:11" ht="20.399999999999999" x14ac:dyDescent="0.25">
      <c r="A565" s="14" t="s">
        <v>1506</v>
      </c>
      <c r="B565" s="14" t="s">
        <v>2764</v>
      </c>
      <c r="C565" s="14" t="s">
        <v>2765</v>
      </c>
      <c r="D565" s="16">
        <v>45817</v>
      </c>
      <c r="E565" s="16"/>
      <c r="F565" s="14" t="s">
        <v>2719</v>
      </c>
      <c r="G565" s="14"/>
      <c r="H565" s="14" t="s">
        <v>2700</v>
      </c>
      <c r="I565" s="15">
        <v>55</v>
      </c>
      <c r="J565" s="77">
        <v>5</v>
      </c>
      <c r="K565" s="92"/>
    </row>
    <row r="566" spans="1:11" ht="20.399999999999999" x14ac:dyDescent="0.25">
      <c r="A566" s="14" t="s">
        <v>1506</v>
      </c>
      <c r="B566" s="14" t="s">
        <v>2766</v>
      </c>
      <c r="C566" s="14" t="s">
        <v>2767</v>
      </c>
      <c r="D566" s="16">
        <v>45817</v>
      </c>
      <c r="E566" s="16"/>
      <c r="F566" s="14" t="s">
        <v>2719</v>
      </c>
      <c r="G566" s="14"/>
      <c r="H566" s="14" t="s">
        <v>2691</v>
      </c>
      <c r="I566" s="15">
        <v>55</v>
      </c>
      <c r="J566" s="77">
        <v>5</v>
      </c>
      <c r="K566" s="92"/>
    </row>
    <row r="567" spans="1:11" ht="20.399999999999999" x14ac:dyDescent="0.25">
      <c r="A567" s="14" t="s">
        <v>1506</v>
      </c>
      <c r="B567" s="14" t="s">
        <v>2768</v>
      </c>
      <c r="C567" s="14" t="s">
        <v>2769</v>
      </c>
      <c r="D567" s="16">
        <v>45817</v>
      </c>
      <c r="E567" s="16"/>
      <c r="F567" s="14" t="s">
        <v>2719</v>
      </c>
      <c r="G567" s="14"/>
      <c r="H567" s="14" t="s">
        <v>2770</v>
      </c>
      <c r="I567" s="15">
        <v>70</v>
      </c>
      <c r="J567" s="77">
        <v>5</v>
      </c>
      <c r="K567" s="92"/>
    </row>
    <row r="568" spans="1:11" ht="20.399999999999999" x14ac:dyDescent="0.25">
      <c r="A568" s="14" t="s">
        <v>1506</v>
      </c>
      <c r="B568" s="14" t="s">
        <v>2771</v>
      </c>
      <c r="C568" s="14" t="s">
        <v>2772</v>
      </c>
      <c r="D568" s="16">
        <v>45817</v>
      </c>
      <c r="E568" s="16"/>
      <c r="F568" s="14" t="s">
        <v>2719</v>
      </c>
      <c r="G568" s="14"/>
      <c r="H568" s="14" t="s">
        <v>2773</v>
      </c>
      <c r="I568" s="15">
        <v>70</v>
      </c>
      <c r="J568" s="77">
        <v>5</v>
      </c>
      <c r="K568" s="92"/>
    </row>
    <row r="569" spans="1:11" ht="20.399999999999999" x14ac:dyDescent="0.25">
      <c r="A569" s="14" t="s">
        <v>1506</v>
      </c>
      <c r="B569" s="14" t="s">
        <v>2774</v>
      </c>
      <c r="C569" s="14" t="s">
        <v>2775</v>
      </c>
      <c r="D569" s="16">
        <v>45817</v>
      </c>
      <c r="E569" s="16"/>
      <c r="F569" s="14" t="s">
        <v>2719</v>
      </c>
      <c r="G569" s="14"/>
      <c r="H569" s="14" t="s">
        <v>2640</v>
      </c>
      <c r="I569" s="15">
        <v>70</v>
      </c>
      <c r="J569" s="77">
        <v>5</v>
      </c>
      <c r="K569" s="92"/>
    </row>
    <row r="570" spans="1:11" ht="20.399999999999999" x14ac:dyDescent="0.25">
      <c r="A570" s="14" t="s">
        <v>1506</v>
      </c>
      <c r="B570" s="14" t="s">
        <v>2776</v>
      </c>
      <c r="C570" s="14" t="s">
        <v>2777</v>
      </c>
      <c r="D570" s="16">
        <v>45817</v>
      </c>
      <c r="E570" s="16"/>
      <c r="F570" s="14" t="s">
        <v>2719</v>
      </c>
      <c r="G570" s="14"/>
      <c r="H570" s="14" t="s">
        <v>2631</v>
      </c>
      <c r="I570" s="15">
        <v>75</v>
      </c>
      <c r="J570" s="77">
        <v>5</v>
      </c>
      <c r="K570" s="92"/>
    </row>
    <row r="571" spans="1:11" ht="20.399999999999999" x14ac:dyDescent="0.25">
      <c r="A571" s="14" t="s">
        <v>1506</v>
      </c>
      <c r="B571" s="14" t="s">
        <v>2778</v>
      </c>
      <c r="C571" s="14" t="s">
        <v>2779</v>
      </c>
      <c r="D571" s="16">
        <v>45817</v>
      </c>
      <c r="E571" s="16"/>
      <c r="F571" s="14" t="s">
        <v>2719</v>
      </c>
      <c r="G571" s="14"/>
      <c r="H571" s="14" t="s">
        <v>2780</v>
      </c>
      <c r="I571" s="15">
        <v>75</v>
      </c>
      <c r="J571" s="77">
        <v>5</v>
      </c>
      <c r="K571" s="92"/>
    </row>
    <row r="572" spans="1:11" ht="20.399999999999999" x14ac:dyDescent="0.25">
      <c r="A572" s="14" t="s">
        <v>1506</v>
      </c>
      <c r="B572" s="14" t="s">
        <v>2781</v>
      </c>
      <c r="C572" s="14" t="s">
        <v>2782</v>
      </c>
      <c r="D572" s="16">
        <v>45817</v>
      </c>
      <c r="E572" s="16"/>
      <c r="F572" s="14" t="s">
        <v>2719</v>
      </c>
      <c r="G572" s="14"/>
      <c r="H572" s="14" t="s">
        <v>2637</v>
      </c>
      <c r="I572" s="15">
        <v>75</v>
      </c>
      <c r="J572" s="77">
        <v>5</v>
      </c>
      <c r="K572" s="92"/>
    </row>
    <row r="573" spans="1:11" ht="20.399999999999999" x14ac:dyDescent="0.25">
      <c r="A573" s="14" t="s">
        <v>1506</v>
      </c>
      <c r="B573" s="14" t="s">
        <v>2783</v>
      </c>
      <c r="C573" s="14" t="s">
        <v>2784</v>
      </c>
      <c r="D573" s="16">
        <v>45817</v>
      </c>
      <c r="E573" s="16"/>
      <c r="F573" s="14" t="s">
        <v>2719</v>
      </c>
      <c r="G573" s="14"/>
      <c r="H573" s="14" t="s">
        <v>2785</v>
      </c>
      <c r="I573" s="15">
        <v>87</v>
      </c>
      <c r="J573" s="77">
        <v>5</v>
      </c>
      <c r="K573" s="92"/>
    </row>
    <row r="574" spans="1:11" ht="40.799999999999997" x14ac:dyDescent="0.25">
      <c r="A574" s="14" t="s">
        <v>1506</v>
      </c>
      <c r="B574" s="14" t="s">
        <v>2786</v>
      </c>
      <c r="C574" s="14" t="s">
        <v>2787</v>
      </c>
      <c r="D574" s="16">
        <v>45798</v>
      </c>
      <c r="E574" s="16"/>
      <c r="F574" s="14" t="s">
        <v>2788</v>
      </c>
      <c r="G574" s="14" t="s">
        <v>2707</v>
      </c>
      <c r="H574" s="14" t="s">
        <v>2708</v>
      </c>
      <c r="I574" s="15">
        <v>400</v>
      </c>
      <c r="J574" s="77">
        <v>5</v>
      </c>
      <c r="K574" s="92"/>
    </row>
    <row r="575" spans="1:11" ht="51" x14ac:dyDescent="0.25">
      <c r="A575" s="14" t="s">
        <v>1506</v>
      </c>
      <c r="B575" s="14" t="s">
        <v>2786</v>
      </c>
      <c r="C575" s="14" t="s">
        <v>2787</v>
      </c>
      <c r="D575" s="16">
        <v>45793</v>
      </c>
      <c r="E575" s="16">
        <v>45798</v>
      </c>
      <c r="F575" s="14" t="s">
        <v>2789</v>
      </c>
      <c r="G575" s="14" t="s">
        <v>2707</v>
      </c>
      <c r="H575" s="14" t="s">
        <v>2708</v>
      </c>
      <c r="I575" s="15">
        <v>43.04</v>
      </c>
      <c r="J575" s="77">
        <v>5</v>
      </c>
      <c r="K575" s="92"/>
    </row>
    <row r="576" spans="1:11" ht="51" x14ac:dyDescent="0.25">
      <c r="A576" s="14" t="s">
        <v>1506</v>
      </c>
      <c r="B576" s="14" t="s">
        <v>2786</v>
      </c>
      <c r="C576" s="14" t="s">
        <v>2787</v>
      </c>
      <c r="D576" s="16">
        <v>45796</v>
      </c>
      <c r="E576" s="16">
        <v>45798</v>
      </c>
      <c r="F576" s="14" t="s">
        <v>2790</v>
      </c>
      <c r="G576" s="14" t="s">
        <v>2707</v>
      </c>
      <c r="H576" s="14" t="s">
        <v>2708</v>
      </c>
      <c r="I576" s="15">
        <v>36.85</v>
      </c>
      <c r="J576" s="77">
        <v>5</v>
      </c>
      <c r="K576" s="92"/>
    </row>
    <row r="577" spans="1:11" ht="71.400000000000006" x14ac:dyDescent="0.25">
      <c r="A577" s="14" t="s">
        <v>1506</v>
      </c>
      <c r="B577" s="14"/>
      <c r="C577" s="14"/>
      <c r="D577" s="16"/>
      <c r="E577" s="16"/>
      <c r="F577" s="14" t="s">
        <v>2791</v>
      </c>
      <c r="G577" s="14"/>
      <c r="H577" s="14"/>
      <c r="I577" s="15"/>
      <c r="J577" s="77"/>
      <c r="K577" s="92"/>
    </row>
    <row r="578" spans="1:11" ht="30.6" x14ac:dyDescent="0.25">
      <c r="A578" s="14" t="s">
        <v>1506</v>
      </c>
      <c r="B578" s="14" t="s">
        <v>2792</v>
      </c>
      <c r="C578" s="14" t="s">
        <v>2793</v>
      </c>
      <c r="D578" s="16">
        <v>45771</v>
      </c>
      <c r="E578" s="16"/>
      <c r="F578" s="14" t="s">
        <v>2794</v>
      </c>
      <c r="G578" s="14" t="s">
        <v>2795</v>
      </c>
      <c r="H578" s="14" t="s">
        <v>2796</v>
      </c>
      <c r="I578" s="15">
        <v>48.65</v>
      </c>
      <c r="J578" s="77">
        <v>5</v>
      </c>
      <c r="K578" s="92"/>
    </row>
    <row r="579" spans="1:11" ht="30.6" x14ac:dyDescent="0.25">
      <c r="A579" s="14" t="s">
        <v>1506</v>
      </c>
      <c r="B579" s="14" t="s">
        <v>2797</v>
      </c>
      <c r="C579" s="14" t="s">
        <v>2798</v>
      </c>
      <c r="D579" s="16">
        <v>45786</v>
      </c>
      <c r="E579" s="16"/>
      <c r="F579" s="14" t="s">
        <v>2799</v>
      </c>
      <c r="G579" s="14" t="s">
        <v>2615</v>
      </c>
      <c r="H579" s="14" t="s">
        <v>2616</v>
      </c>
      <c r="I579" s="15">
        <v>7.28</v>
      </c>
      <c r="J579" s="77">
        <v>5</v>
      </c>
      <c r="K579" s="92"/>
    </row>
    <row r="580" spans="1:11" ht="20.399999999999999" x14ac:dyDescent="0.25">
      <c r="A580" s="14" t="s">
        <v>1506</v>
      </c>
      <c r="B580" s="14" t="s">
        <v>2800</v>
      </c>
      <c r="C580" s="14" t="s">
        <v>2801</v>
      </c>
      <c r="D580" s="16">
        <v>45798</v>
      </c>
      <c r="E580" s="16"/>
      <c r="F580" s="14" t="s">
        <v>2802</v>
      </c>
      <c r="G580" s="14" t="s">
        <v>2803</v>
      </c>
      <c r="H580" s="14" t="s">
        <v>2804</v>
      </c>
      <c r="I580" s="15">
        <v>3456</v>
      </c>
      <c r="J580" s="77">
        <v>5</v>
      </c>
      <c r="K580" s="92"/>
    </row>
    <row r="581" spans="1:11" ht="30.6" x14ac:dyDescent="0.25">
      <c r="A581" s="14" t="s">
        <v>1506</v>
      </c>
      <c r="B581" s="14" t="s">
        <v>2805</v>
      </c>
      <c r="C581" s="14" t="s">
        <v>2806</v>
      </c>
      <c r="D581" s="16">
        <v>45812</v>
      </c>
      <c r="E581" s="16"/>
      <c r="F581" s="14" t="s">
        <v>2807</v>
      </c>
      <c r="G581" s="14"/>
      <c r="H581" s="14" t="s">
        <v>2808</v>
      </c>
      <c r="I581" s="15">
        <v>55</v>
      </c>
      <c r="J581" s="77">
        <v>5</v>
      </c>
      <c r="K581" s="92"/>
    </row>
    <row r="582" spans="1:11" ht="30.6" x14ac:dyDescent="0.25">
      <c r="A582" s="14" t="s">
        <v>1506</v>
      </c>
      <c r="B582" s="14" t="s">
        <v>2809</v>
      </c>
      <c r="C582" s="14" t="s">
        <v>2810</v>
      </c>
      <c r="D582" s="16">
        <v>45812</v>
      </c>
      <c r="E582" s="16"/>
      <c r="F582" s="14" t="s">
        <v>2807</v>
      </c>
      <c r="G582" s="14"/>
      <c r="H582" s="14" t="s">
        <v>2811</v>
      </c>
      <c r="I582" s="15">
        <v>55</v>
      </c>
      <c r="J582" s="77">
        <v>5</v>
      </c>
      <c r="K582" s="92"/>
    </row>
    <row r="583" spans="1:11" ht="30.6" x14ac:dyDescent="0.25">
      <c r="A583" s="14" t="s">
        <v>1506</v>
      </c>
      <c r="B583" s="14" t="s">
        <v>2812</v>
      </c>
      <c r="C583" s="14" t="s">
        <v>2813</v>
      </c>
      <c r="D583" s="16">
        <v>45812</v>
      </c>
      <c r="E583" s="16"/>
      <c r="F583" s="14" t="s">
        <v>2807</v>
      </c>
      <c r="G583" s="14"/>
      <c r="H583" s="14" t="s">
        <v>2814</v>
      </c>
      <c r="I583" s="15">
        <v>55</v>
      </c>
      <c r="J583" s="77">
        <v>5</v>
      </c>
      <c r="K583" s="92"/>
    </row>
    <row r="584" spans="1:11" ht="30.6" x14ac:dyDescent="0.25">
      <c r="A584" s="14" t="s">
        <v>1506</v>
      </c>
      <c r="B584" s="14" t="s">
        <v>2815</v>
      </c>
      <c r="C584" s="14" t="s">
        <v>2816</v>
      </c>
      <c r="D584" s="16">
        <v>45812</v>
      </c>
      <c r="E584" s="16"/>
      <c r="F584" s="14" t="s">
        <v>2807</v>
      </c>
      <c r="G584" s="14"/>
      <c r="H584" s="14" t="s">
        <v>2817</v>
      </c>
      <c r="I584" s="15">
        <v>55</v>
      </c>
      <c r="J584" s="77">
        <v>5</v>
      </c>
      <c r="K584" s="92"/>
    </row>
    <row r="585" spans="1:11" ht="30.6" x14ac:dyDescent="0.25">
      <c r="A585" s="14" t="s">
        <v>1506</v>
      </c>
      <c r="B585" s="14" t="s">
        <v>2818</v>
      </c>
      <c r="C585" s="14" t="s">
        <v>2819</v>
      </c>
      <c r="D585" s="16">
        <v>45812</v>
      </c>
      <c r="E585" s="16"/>
      <c r="F585" s="14" t="s">
        <v>2807</v>
      </c>
      <c r="G585" s="14"/>
      <c r="H585" s="14" t="s">
        <v>2820</v>
      </c>
      <c r="I585" s="15">
        <v>55</v>
      </c>
      <c r="J585" s="77">
        <v>5</v>
      </c>
      <c r="K585" s="92"/>
    </row>
    <row r="586" spans="1:11" ht="30.6" x14ac:dyDescent="0.25">
      <c r="A586" s="14" t="s">
        <v>1506</v>
      </c>
      <c r="B586" s="14" t="s">
        <v>2821</v>
      </c>
      <c r="C586" s="14" t="s">
        <v>2822</v>
      </c>
      <c r="D586" s="16">
        <v>45812</v>
      </c>
      <c r="E586" s="16"/>
      <c r="F586" s="14" t="s">
        <v>2807</v>
      </c>
      <c r="G586" s="14"/>
      <c r="H586" s="14" t="s">
        <v>2823</v>
      </c>
      <c r="I586" s="15">
        <v>55</v>
      </c>
      <c r="J586" s="77">
        <v>5</v>
      </c>
      <c r="K586" s="92"/>
    </row>
    <row r="587" spans="1:11" ht="30.6" x14ac:dyDescent="0.25">
      <c r="A587" s="14" t="s">
        <v>1506</v>
      </c>
      <c r="B587" s="14" t="s">
        <v>2824</v>
      </c>
      <c r="C587" s="14" t="s">
        <v>2825</v>
      </c>
      <c r="D587" s="16">
        <v>45812</v>
      </c>
      <c r="E587" s="16"/>
      <c r="F587" s="14" t="s">
        <v>2807</v>
      </c>
      <c r="G587" s="14"/>
      <c r="H587" s="14" t="s">
        <v>2826</v>
      </c>
      <c r="I587" s="15">
        <v>55</v>
      </c>
      <c r="J587" s="77">
        <v>5</v>
      </c>
      <c r="K587" s="92"/>
    </row>
    <row r="588" spans="1:11" ht="30.6" x14ac:dyDescent="0.25">
      <c r="A588" s="14" t="s">
        <v>1506</v>
      </c>
      <c r="B588" s="14" t="s">
        <v>2827</v>
      </c>
      <c r="C588" s="14" t="s">
        <v>2828</v>
      </c>
      <c r="D588" s="16">
        <v>45812</v>
      </c>
      <c r="E588" s="16"/>
      <c r="F588" s="14" t="s">
        <v>2807</v>
      </c>
      <c r="G588" s="14"/>
      <c r="H588" s="14" t="s">
        <v>2829</v>
      </c>
      <c r="I588" s="15">
        <v>55</v>
      </c>
      <c r="J588" s="77">
        <v>5</v>
      </c>
      <c r="K588" s="92"/>
    </row>
    <row r="589" spans="1:11" ht="30.6" x14ac:dyDescent="0.25">
      <c r="A589" s="14" t="s">
        <v>1506</v>
      </c>
      <c r="B589" s="14" t="s">
        <v>2830</v>
      </c>
      <c r="C589" s="14" t="s">
        <v>2831</v>
      </c>
      <c r="D589" s="16">
        <v>45812</v>
      </c>
      <c r="E589" s="16"/>
      <c r="F589" s="14" t="s">
        <v>2807</v>
      </c>
      <c r="G589" s="14"/>
      <c r="H589" s="14" t="s">
        <v>2832</v>
      </c>
      <c r="I589" s="15">
        <v>55</v>
      </c>
      <c r="J589" s="77">
        <v>5</v>
      </c>
      <c r="K589" s="92"/>
    </row>
    <row r="590" spans="1:11" ht="30.6" x14ac:dyDescent="0.25">
      <c r="A590" s="14" t="s">
        <v>1506</v>
      </c>
      <c r="B590" s="14" t="s">
        <v>2833</v>
      </c>
      <c r="C590" s="14" t="s">
        <v>2834</v>
      </c>
      <c r="D590" s="16">
        <v>45812</v>
      </c>
      <c r="E590" s="16"/>
      <c r="F590" s="14" t="s">
        <v>2807</v>
      </c>
      <c r="G590" s="14"/>
      <c r="H590" s="14" t="s">
        <v>2835</v>
      </c>
      <c r="I590" s="15">
        <v>55</v>
      </c>
      <c r="J590" s="77">
        <v>5</v>
      </c>
      <c r="K590" s="92"/>
    </row>
    <row r="591" spans="1:11" ht="30.6" x14ac:dyDescent="0.25">
      <c r="A591" s="14" t="s">
        <v>1506</v>
      </c>
      <c r="B591" s="14" t="s">
        <v>2836</v>
      </c>
      <c r="C591" s="14" t="s">
        <v>2837</v>
      </c>
      <c r="D591" s="16">
        <v>45812</v>
      </c>
      <c r="E591" s="16"/>
      <c r="F591" s="14" t="s">
        <v>2807</v>
      </c>
      <c r="G591" s="14"/>
      <c r="H591" s="14" t="s">
        <v>2838</v>
      </c>
      <c r="I591" s="15">
        <v>55</v>
      </c>
      <c r="J591" s="77">
        <v>5</v>
      </c>
      <c r="K591" s="92"/>
    </row>
    <row r="592" spans="1:11" ht="30.6" x14ac:dyDescent="0.25">
      <c r="A592" s="14" t="s">
        <v>1506</v>
      </c>
      <c r="B592" s="14" t="s">
        <v>2839</v>
      </c>
      <c r="C592" s="14" t="s">
        <v>2840</v>
      </c>
      <c r="D592" s="16">
        <v>45812</v>
      </c>
      <c r="E592" s="16"/>
      <c r="F592" s="14" t="s">
        <v>2807</v>
      </c>
      <c r="G592" s="14"/>
      <c r="H592" s="14" t="s">
        <v>2841</v>
      </c>
      <c r="I592" s="15">
        <v>55</v>
      </c>
      <c r="J592" s="77">
        <v>5</v>
      </c>
      <c r="K592" s="92"/>
    </row>
    <row r="593" spans="1:11" ht="30.6" x14ac:dyDescent="0.25">
      <c r="A593" s="14" t="s">
        <v>1506</v>
      </c>
      <c r="B593" s="14" t="s">
        <v>2842</v>
      </c>
      <c r="C593" s="14" t="s">
        <v>2843</v>
      </c>
      <c r="D593" s="16">
        <v>45812</v>
      </c>
      <c r="E593" s="16"/>
      <c r="F593" s="14" t="s">
        <v>2807</v>
      </c>
      <c r="G593" s="14"/>
      <c r="H593" s="14" t="s">
        <v>2844</v>
      </c>
      <c r="I593" s="15">
        <v>55</v>
      </c>
      <c r="J593" s="77">
        <v>5</v>
      </c>
      <c r="K593" s="92"/>
    </row>
    <row r="594" spans="1:11" ht="30.6" x14ac:dyDescent="0.25">
      <c r="A594" s="14" t="s">
        <v>1506</v>
      </c>
      <c r="B594" s="14" t="s">
        <v>2845</v>
      </c>
      <c r="C594" s="14" t="s">
        <v>2846</v>
      </c>
      <c r="D594" s="16">
        <v>45812</v>
      </c>
      <c r="E594" s="16"/>
      <c r="F594" s="14" t="s">
        <v>2807</v>
      </c>
      <c r="G594" s="14"/>
      <c r="H594" s="14" t="s">
        <v>2847</v>
      </c>
      <c r="I594" s="15">
        <v>55</v>
      </c>
      <c r="J594" s="77">
        <v>5</v>
      </c>
      <c r="K594" s="92"/>
    </row>
    <row r="595" spans="1:11" ht="30.6" x14ac:dyDescent="0.25">
      <c r="A595" s="14" t="s">
        <v>1506</v>
      </c>
      <c r="B595" s="14" t="s">
        <v>2848</v>
      </c>
      <c r="C595" s="14" t="s">
        <v>2849</v>
      </c>
      <c r="D595" s="16">
        <v>45812</v>
      </c>
      <c r="E595" s="16"/>
      <c r="F595" s="14" t="s">
        <v>2807</v>
      </c>
      <c r="G595" s="14"/>
      <c r="H595" s="14" t="s">
        <v>2850</v>
      </c>
      <c r="I595" s="15">
        <v>55</v>
      </c>
      <c r="J595" s="77">
        <v>5</v>
      </c>
      <c r="K595" s="92"/>
    </row>
    <row r="596" spans="1:11" ht="30.6" x14ac:dyDescent="0.25">
      <c r="A596" s="14" t="s">
        <v>1506</v>
      </c>
      <c r="B596" s="14" t="s">
        <v>2851</v>
      </c>
      <c r="C596" s="14" t="s">
        <v>2852</v>
      </c>
      <c r="D596" s="16">
        <v>45812</v>
      </c>
      <c r="E596" s="16"/>
      <c r="F596" s="14" t="s">
        <v>2807</v>
      </c>
      <c r="G596" s="14"/>
      <c r="H596" s="14" t="s">
        <v>2853</v>
      </c>
      <c r="I596" s="15">
        <v>55</v>
      </c>
      <c r="J596" s="77">
        <v>5</v>
      </c>
      <c r="K596" s="92"/>
    </row>
    <row r="597" spans="1:11" ht="30.6" x14ac:dyDescent="0.25">
      <c r="A597" s="14" t="s">
        <v>1506</v>
      </c>
      <c r="B597" s="14" t="s">
        <v>2854</v>
      </c>
      <c r="C597" s="14" t="s">
        <v>2855</v>
      </c>
      <c r="D597" s="16">
        <v>45812</v>
      </c>
      <c r="E597" s="16"/>
      <c r="F597" s="14" t="s">
        <v>2807</v>
      </c>
      <c r="G597" s="14"/>
      <c r="H597" s="14" t="s">
        <v>2856</v>
      </c>
      <c r="I597" s="15">
        <v>55</v>
      </c>
      <c r="J597" s="77">
        <v>5</v>
      </c>
      <c r="K597" s="92"/>
    </row>
    <row r="598" spans="1:11" ht="30.6" x14ac:dyDescent="0.25">
      <c r="A598" s="14" t="s">
        <v>1506</v>
      </c>
      <c r="B598" s="14" t="s">
        <v>2857</v>
      </c>
      <c r="C598" s="14" t="s">
        <v>2858</v>
      </c>
      <c r="D598" s="16">
        <v>45812</v>
      </c>
      <c r="E598" s="16"/>
      <c r="F598" s="14" t="s">
        <v>2807</v>
      </c>
      <c r="G598" s="14"/>
      <c r="H598" s="14" t="s">
        <v>2859</v>
      </c>
      <c r="I598" s="15">
        <v>55</v>
      </c>
      <c r="J598" s="77">
        <v>5</v>
      </c>
      <c r="K598" s="92"/>
    </row>
    <row r="599" spans="1:11" ht="30.6" x14ac:dyDescent="0.25">
      <c r="A599" s="14" t="s">
        <v>1506</v>
      </c>
      <c r="B599" s="14" t="s">
        <v>2860</v>
      </c>
      <c r="C599" s="14" t="s">
        <v>2861</v>
      </c>
      <c r="D599" s="16">
        <v>45812</v>
      </c>
      <c r="E599" s="16"/>
      <c r="F599" s="14" t="s">
        <v>2807</v>
      </c>
      <c r="G599" s="14"/>
      <c r="H599" s="14" t="s">
        <v>2862</v>
      </c>
      <c r="I599" s="15">
        <v>70</v>
      </c>
      <c r="J599" s="77">
        <v>5</v>
      </c>
      <c r="K599" s="92"/>
    </row>
    <row r="600" spans="1:11" ht="30.6" x14ac:dyDescent="0.25">
      <c r="A600" s="14" t="s">
        <v>1506</v>
      </c>
      <c r="B600" s="14" t="s">
        <v>2863</v>
      </c>
      <c r="C600" s="14" t="s">
        <v>2864</v>
      </c>
      <c r="D600" s="16">
        <v>45812</v>
      </c>
      <c r="E600" s="16"/>
      <c r="F600" s="14" t="s">
        <v>2807</v>
      </c>
      <c r="G600" s="14"/>
      <c r="H600" s="14" t="s">
        <v>2865</v>
      </c>
      <c r="I600" s="15">
        <v>70</v>
      </c>
      <c r="J600" s="77">
        <v>5</v>
      </c>
      <c r="K600" s="92"/>
    </row>
    <row r="601" spans="1:11" ht="30.6" x14ac:dyDescent="0.25">
      <c r="A601" s="14" t="s">
        <v>1506</v>
      </c>
      <c r="B601" s="14" t="s">
        <v>2866</v>
      </c>
      <c r="C601" s="14" t="s">
        <v>2867</v>
      </c>
      <c r="D601" s="16">
        <v>45812</v>
      </c>
      <c r="E601" s="16"/>
      <c r="F601" s="14" t="s">
        <v>2807</v>
      </c>
      <c r="G601" s="14"/>
      <c r="H601" s="14" t="s">
        <v>2868</v>
      </c>
      <c r="I601" s="15">
        <v>70</v>
      </c>
      <c r="J601" s="77">
        <v>5</v>
      </c>
      <c r="K601" s="92"/>
    </row>
    <row r="602" spans="1:11" ht="30.6" x14ac:dyDescent="0.25">
      <c r="A602" s="14" t="s">
        <v>1506</v>
      </c>
      <c r="B602" s="14" t="s">
        <v>2869</v>
      </c>
      <c r="C602" s="14" t="s">
        <v>2870</v>
      </c>
      <c r="D602" s="16">
        <v>45812</v>
      </c>
      <c r="E602" s="16"/>
      <c r="F602" s="14" t="s">
        <v>2807</v>
      </c>
      <c r="G602" s="14"/>
      <c r="H602" s="14" t="s">
        <v>2871</v>
      </c>
      <c r="I602" s="15">
        <v>75</v>
      </c>
      <c r="J602" s="77">
        <v>5</v>
      </c>
      <c r="K602" s="92"/>
    </row>
    <row r="603" spans="1:11" ht="30.6" x14ac:dyDescent="0.25">
      <c r="A603" s="14" t="s">
        <v>1506</v>
      </c>
      <c r="B603" s="14" t="s">
        <v>2872</v>
      </c>
      <c r="C603" s="14" t="s">
        <v>2873</v>
      </c>
      <c r="D603" s="16">
        <v>45812</v>
      </c>
      <c r="E603" s="16"/>
      <c r="F603" s="14" t="s">
        <v>2807</v>
      </c>
      <c r="G603" s="14"/>
      <c r="H603" s="14" t="s">
        <v>2874</v>
      </c>
      <c r="I603" s="15">
        <v>75</v>
      </c>
      <c r="J603" s="77">
        <v>5</v>
      </c>
      <c r="K603" s="92"/>
    </row>
    <row r="604" spans="1:11" ht="30.6" x14ac:dyDescent="0.25">
      <c r="A604" s="14" t="s">
        <v>1506</v>
      </c>
      <c r="B604" s="14" t="s">
        <v>2875</v>
      </c>
      <c r="C604" s="14" t="s">
        <v>2876</v>
      </c>
      <c r="D604" s="16">
        <v>45812</v>
      </c>
      <c r="E604" s="16"/>
      <c r="F604" s="14" t="s">
        <v>2807</v>
      </c>
      <c r="G604" s="14"/>
      <c r="H604" s="14" t="s">
        <v>2877</v>
      </c>
      <c r="I604" s="15">
        <v>87</v>
      </c>
      <c r="J604" s="77">
        <v>5</v>
      </c>
      <c r="K604" s="92"/>
    </row>
    <row r="605" spans="1:11" ht="30.6" x14ac:dyDescent="0.25">
      <c r="A605" s="14" t="s">
        <v>1506</v>
      </c>
      <c r="B605" s="14" t="s">
        <v>2878</v>
      </c>
      <c r="C605" s="14" t="s">
        <v>2879</v>
      </c>
      <c r="D605" s="16">
        <v>45812</v>
      </c>
      <c r="E605" s="16"/>
      <c r="F605" s="14" t="s">
        <v>2807</v>
      </c>
      <c r="G605" s="14"/>
      <c r="H605" s="14" t="s">
        <v>2880</v>
      </c>
      <c r="I605" s="15">
        <v>87</v>
      </c>
      <c r="J605" s="77">
        <v>5</v>
      </c>
      <c r="K605" s="92"/>
    </row>
    <row r="606" spans="1:11" ht="61.2" x14ac:dyDescent="0.25">
      <c r="A606" s="14" t="s">
        <v>1506</v>
      </c>
      <c r="B606" s="14" t="s">
        <v>2881</v>
      </c>
      <c r="C606" s="14" t="s">
        <v>2411</v>
      </c>
      <c r="D606" s="16">
        <v>45787</v>
      </c>
      <c r="E606" s="16">
        <v>45814</v>
      </c>
      <c r="F606" s="314" t="s">
        <v>2882</v>
      </c>
      <c r="G606" s="14" t="s">
        <v>2883</v>
      </c>
      <c r="H606" s="14" t="s">
        <v>2884</v>
      </c>
      <c r="I606" s="15">
        <v>51.43</v>
      </c>
      <c r="J606" s="77">
        <v>5</v>
      </c>
      <c r="K606" s="92"/>
    </row>
    <row r="607" spans="1:11" ht="61.2" x14ac:dyDescent="0.25">
      <c r="A607" s="14" t="s">
        <v>1506</v>
      </c>
      <c r="B607" s="14" t="s">
        <v>2885</v>
      </c>
      <c r="C607" s="14" t="s">
        <v>2886</v>
      </c>
      <c r="D607" s="16">
        <v>45787</v>
      </c>
      <c r="E607" s="16">
        <v>45814</v>
      </c>
      <c r="F607" s="314" t="s">
        <v>2887</v>
      </c>
      <c r="G607" s="14" t="s">
        <v>2883</v>
      </c>
      <c r="H607" s="14" t="s">
        <v>2884</v>
      </c>
      <c r="I607" s="15">
        <v>7.29</v>
      </c>
      <c r="J607" s="77">
        <v>5</v>
      </c>
      <c r="K607" s="92"/>
    </row>
    <row r="608" spans="1:11" ht="40.799999999999997" x14ac:dyDescent="0.25">
      <c r="A608" s="14" t="s">
        <v>1506</v>
      </c>
      <c r="B608" s="14" t="s">
        <v>2888</v>
      </c>
      <c r="C608" s="14" t="s">
        <v>2889</v>
      </c>
      <c r="D608" s="16">
        <v>45814</v>
      </c>
      <c r="E608" s="16"/>
      <c r="F608" s="14" t="s">
        <v>2890</v>
      </c>
      <c r="G608" s="14" t="s">
        <v>2883</v>
      </c>
      <c r="H608" s="14" t="s">
        <v>2884</v>
      </c>
      <c r="I608" s="15">
        <v>400</v>
      </c>
      <c r="J608" s="77">
        <v>5</v>
      </c>
      <c r="K608" s="92"/>
    </row>
    <row r="609" spans="1:11" ht="71.400000000000006" x14ac:dyDescent="0.25">
      <c r="A609" s="14" t="s">
        <v>1506</v>
      </c>
      <c r="B609" s="14"/>
      <c r="C609" s="14"/>
      <c r="D609" s="16"/>
      <c r="E609" s="16"/>
      <c r="F609" s="14" t="s">
        <v>2891</v>
      </c>
      <c r="G609" s="14"/>
      <c r="H609" s="14"/>
      <c r="I609" s="15"/>
      <c r="J609" s="77"/>
      <c r="K609" s="92"/>
    </row>
    <row r="610" spans="1:11" ht="30.6" x14ac:dyDescent="0.25">
      <c r="A610" s="14" t="s">
        <v>1506</v>
      </c>
      <c r="B610" s="14" t="s">
        <v>2892</v>
      </c>
      <c r="C610" s="14" t="s">
        <v>2893</v>
      </c>
      <c r="D610" s="16">
        <v>45757</v>
      </c>
      <c r="E610" s="16"/>
      <c r="F610" s="14" t="s">
        <v>2894</v>
      </c>
      <c r="G610" s="14" t="s">
        <v>2615</v>
      </c>
      <c r="H610" s="14" t="s">
        <v>2616</v>
      </c>
      <c r="I610" s="15">
        <v>7.22</v>
      </c>
      <c r="J610" s="77">
        <v>5</v>
      </c>
      <c r="K610" s="92"/>
    </row>
    <row r="611" spans="1:11" ht="20.399999999999999" x14ac:dyDescent="0.25">
      <c r="A611" s="14" t="s">
        <v>1506</v>
      </c>
      <c r="B611" s="14" t="s">
        <v>2895</v>
      </c>
      <c r="C611" s="14" t="s">
        <v>2896</v>
      </c>
      <c r="D611" s="16">
        <v>45763</v>
      </c>
      <c r="E611" s="16"/>
      <c r="F611" s="14" t="s">
        <v>2897</v>
      </c>
      <c r="G611" s="14" t="s">
        <v>2898</v>
      </c>
      <c r="H611" s="14" t="s">
        <v>2899</v>
      </c>
      <c r="I611" s="15">
        <v>895.9</v>
      </c>
      <c r="J611" s="77">
        <v>5</v>
      </c>
      <c r="K611" s="92"/>
    </row>
    <row r="612" spans="1:11" ht="20.399999999999999" x14ac:dyDescent="0.25">
      <c r="A612" s="14" t="s">
        <v>1506</v>
      </c>
      <c r="B612" s="14" t="s">
        <v>2900</v>
      </c>
      <c r="C612" s="14" t="s">
        <v>2901</v>
      </c>
      <c r="D612" s="16">
        <v>45764</v>
      </c>
      <c r="E612" s="16"/>
      <c r="F612" s="14" t="s">
        <v>2902</v>
      </c>
      <c r="G612" s="14" t="s">
        <v>2903</v>
      </c>
      <c r="H612" s="14" t="s">
        <v>2904</v>
      </c>
      <c r="I612" s="15">
        <v>38.15</v>
      </c>
      <c r="J612" s="77">
        <v>5</v>
      </c>
      <c r="K612" s="92"/>
    </row>
    <row r="613" spans="1:11" ht="30.6" x14ac:dyDescent="0.25">
      <c r="A613" s="14" t="s">
        <v>1506</v>
      </c>
      <c r="B613" s="14" t="s">
        <v>2905</v>
      </c>
      <c r="C613" s="14" t="s">
        <v>2906</v>
      </c>
      <c r="D613" s="16">
        <v>45782</v>
      </c>
      <c r="E613" s="16"/>
      <c r="F613" s="14" t="s">
        <v>2907</v>
      </c>
      <c r="G613" s="14"/>
      <c r="H613" s="14" t="s">
        <v>2908</v>
      </c>
      <c r="I613" s="15">
        <v>35</v>
      </c>
      <c r="J613" s="77">
        <v>5</v>
      </c>
      <c r="K613" s="92"/>
    </row>
    <row r="614" spans="1:11" ht="30.6" x14ac:dyDescent="0.25">
      <c r="A614" s="14" t="s">
        <v>1506</v>
      </c>
      <c r="B614" s="14" t="s">
        <v>2909</v>
      </c>
      <c r="C614" s="14" t="s">
        <v>2910</v>
      </c>
      <c r="D614" s="16">
        <v>45782</v>
      </c>
      <c r="E614" s="16"/>
      <c r="F614" s="14" t="s">
        <v>2907</v>
      </c>
      <c r="G614" s="14"/>
      <c r="H614" s="14" t="s">
        <v>2911</v>
      </c>
      <c r="I614" s="15">
        <v>35</v>
      </c>
      <c r="J614" s="77">
        <v>5</v>
      </c>
      <c r="K614" s="92"/>
    </row>
    <row r="615" spans="1:11" ht="30.6" x14ac:dyDescent="0.25">
      <c r="A615" s="14" t="s">
        <v>1506</v>
      </c>
      <c r="B615" s="14" t="s">
        <v>2912</v>
      </c>
      <c r="C615" s="14" t="s">
        <v>2913</v>
      </c>
      <c r="D615" s="16">
        <v>45782</v>
      </c>
      <c r="E615" s="16"/>
      <c r="F615" s="14" t="s">
        <v>2907</v>
      </c>
      <c r="G615" s="14"/>
      <c r="H615" s="14" t="s">
        <v>2914</v>
      </c>
      <c r="I615" s="15">
        <v>55</v>
      </c>
      <c r="J615" s="77">
        <v>5</v>
      </c>
      <c r="K615" s="92"/>
    </row>
    <row r="616" spans="1:11" ht="30.6" x14ac:dyDescent="0.25">
      <c r="A616" s="14" t="s">
        <v>1506</v>
      </c>
      <c r="B616" s="14" t="s">
        <v>2915</v>
      </c>
      <c r="C616" s="14" t="s">
        <v>2916</v>
      </c>
      <c r="D616" s="16">
        <v>45782</v>
      </c>
      <c r="E616" s="16"/>
      <c r="F616" s="14" t="s">
        <v>2907</v>
      </c>
      <c r="G616" s="14"/>
      <c r="H616" s="14" t="s">
        <v>2917</v>
      </c>
      <c r="I616" s="15">
        <v>55</v>
      </c>
      <c r="J616" s="77">
        <v>5</v>
      </c>
      <c r="K616" s="92"/>
    </row>
    <row r="617" spans="1:11" ht="30.6" x14ac:dyDescent="0.25">
      <c r="A617" s="14" t="s">
        <v>1506</v>
      </c>
      <c r="B617" s="14" t="s">
        <v>2918</v>
      </c>
      <c r="C617" s="14" t="s">
        <v>2919</v>
      </c>
      <c r="D617" s="16">
        <v>45782</v>
      </c>
      <c r="E617" s="16"/>
      <c r="F617" s="14" t="s">
        <v>2907</v>
      </c>
      <c r="G617" s="14"/>
      <c r="H617" s="14" t="s">
        <v>2920</v>
      </c>
      <c r="I617" s="15">
        <v>55</v>
      </c>
      <c r="J617" s="77">
        <v>5</v>
      </c>
      <c r="K617" s="92"/>
    </row>
    <row r="618" spans="1:11" ht="30.6" x14ac:dyDescent="0.25">
      <c r="A618" s="14" t="s">
        <v>1506</v>
      </c>
      <c r="B618" s="14" t="s">
        <v>2921</v>
      </c>
      <c r="C618" s="14" t="s">
        <v>2922</v>
      </c>
      <c r="D618" s="16">
        <v>45782</v>
      </c>
      <c r="E618" s="16"/>
      <c r="F618" s="14" t="s">
        <v>2907</v>
      </c>
      <c r="G618" s="14"/>
      <c r="H618" s="14" t="s">
        <v>2179</v>
      </c>
      <c r="I618" s="15">
        <v>55</v>
      </c>
      <c r="J618" s="77">
        <v>5</v>
      </c>
      <c r="K618" s="92"/>
    </row>
    <row r="619" spans="1:11" ht="30.6" x14ac:dyDescent="0.25">
      <c r="A619" s="14" t="s">
        <v>1506</v>
      </c>
      <c r="B619" s="14" t="s">
        <v>2923</v>
      </c>
      <c r="C619" s="14" t="s">
        <v>2924</v>
      </c>
      <c r="D619" s="16">
        <v>45782</v>
      </c>
      <c r="E619" s="16"/>
      <c r="F619" s="14" t="s">
        <v>2907</v>
      </c>
      <c r="G619" s="14"/>
      <c r="H619" s="14" t="s">
        <v>2925</v>
      </c>
      <c r="I619" s="15">
        <v>55</v>
      </c>
      <c r="J619" s="77">
        <v>5</v>
      </c>
      <c r="K619" s="92"/>
    </row>
    <row r="620" spans="1:11" ht="30.6" x14ac:dyDescent="0.25">
      <c r="A620" s="14" t="s">
        <v>1506</v>
      </c>
      <c r="B620" s="14" t="s">
        <v>2926</v>
      </c>
      <c r="C620" s="14" t="s">
        <v>2927</v>
      </c>
      <c r="D620" s="16">
        <v>45782</v>
      </c>
      <c r="E620" s="16"/>
      <c r="F620" s="14" t="s">
        <v>2907</v>
      </c>
      <c r="G620" s="14"/>
      <c r="H620" s="14" t="s">
        <v>2170</v>
      </c>
      <c r="I620" s="15">
        <v>55</v>
      </c>
      <c r="J620" s="77">
        <v>5</v>
      </c>
      <c r="K620" s="92"/>
    </row>
    <row r="621" spans="1:11" ht="30.6" x14ac:dyDescent="0.25">
      <c r="A621" s="14" t="s">
        <v>1506</v>
      </c>
      <c r="B621" s="14" t="s">
        <v>2928</v>
      </c>
      <c r="C621" s="14" t="s">
        <v>2929</v>
      </c>
      <c r="D621" s="16">
        <v>45782</v>
      </c>
      <c r="E621" s="16"/>
      <c r="F621" s="14" t="s">
        <v>2907</v>
      </c>
      <c r="G621" s="14"/>
      <c r="H621" s="14" t="s">
        <v>2930</v>
      </c>
      <c r="I621" s="15">
        <v>55</v>
      </c>
      <c r="J621" s="77">
        <v>5</v>
      </c>
      <c r="K621" s="92"/>
    </row>
    <row r="622" spans="1:11" ht="30.6" x14ac:dyDescent="0.25">
      <c r="A622" s="14" t="s">
        <v>1506</v>
      </c>
      <c r="B622" s="14" t="s">
        <v>2931</v>
      </c>
      <c r="C622" s="14" t="s">
        <v>2932</v>
      </c>
      <c r="D622" s="16">
        <v>45782</v>
      </c>
      <c r="E622" s="16"/>
      <c r="F622" s="14" t="s">
        <v>2907</v>
      </c>
      <c r="G622" s="14"/>
      <c r="H622" s="14" t="s">
        <v>2933</v>
      </c>
      <c r="I622" s="15">
        <v>55</v>
      </c>
      <c r="J622" s="77">
        <v>5</v>
      </c>
      <c r="K622" s="92"/>
    </row>
    <row r="623" spans="1:11" ht="30.6" x14ac:dyDescent="0.25">
      <c r="A623" s="14" t="s">
        <v>1506</v>
      </c>
      <c r="B623" s="14" t="s">
        <v>2934</v>
      </c>
      <c r="C623" s="14" t="s">
        <v>2935</v>
      </c>
      <c r="D623" s="16">
        <v>45782</v>
      </c>
      <c r="E623" s="16"/>
      <c r="F623" s="14" t="s">
        <v>2907</v>
      </c>
      <c r="G623" s="14"/>
      <c r="H623" s="14" t="s">
        <v>2936</v>
      </c>
      <c r="I623" s="15">
        <v>55</v>
      </c>
      <c r="J623" s="77">
        <v>5</v>
      </c>
      <c r="K623" s="92"/>
    </row>
    <row r="624" spans="1:11" ht="30.6" x14ac:dyDescent="0.25">
      <c r="A624" s="14" t="s">
        <v>1506</v>
      </c>
      <c r="B624" s="14" t="s">
        <v>2937</v>
      </c>
      <c r="C624" s="14" t="s">
        <v>2938</v>
      </c>
      <c r="D624" s="16">
        <v>45782</v>
      </c>
      <c r="E624" s="16"/>
      <c r="F624" s="14" t="s">
        <v>2907</v>
      </c>
      <c r="G624" s="14"/>
      <c r="H624" s="14" t="s">
        <v>2146</v>
      </c>
      <c r="I624" s="15">
        <v>55</v>
      </c>
      <c r="J624" s="77">
        <v>5</v>
      </c>
      <c r="K624" s="92"/>
    </row>
    <row r="625" spans="1:11" ht="30.6" x14ac:dyDescent="0.25">
      <c r="A625" s="14" t="s">
        <v>1506</v>
      </c>
      <c r="B625" s="14" t="s">
        <v>2939</v>
      </c>
      <c r="C625" s="14" t="s">
        <v>2940</v>
      </c>
      <c r="D625" s="16">
        <v>45782</v>
      </c>
      <c r="E625" s="16"/>
      <c r="F625" s="14" t="s">
        <v>2907</v>
      </c>
      <c r="G625" s="14"/>
      <c r="H625" s="14" t="s">
        <v>2158</v>
      </c>
      <c r="I625" s="15">
        <v>55</v>
      </c>
      <c r="J625" s="77">
        <v>5</v>
      </c>
      <c r="K625" s="92"/>
    </row>
    <row r="626" spans="1:11" ht="30.6" x14ac:dyDescent="0.25">
      <c r="A626" s="14" t="s">
        <v>1506</v>
      </c>
      <c r="B626" s="14" t="s">
        <v>2941</v>
      </c>
      <c r="C626" s="14" t="s">
        <v>2942</v>
      </c>
      <c r="D626" s="16">
        <v>45782</v>
      </c>
      <c r="E626" s="16"/>
      <c r="F626" s="14" t="s">
        <v>2907</v>
      </c>
      <c r="G626" s="14"/>
      <c r="H626" s="14" t="s">
        <v>2182</v>
      </c>
      <c r="I626" s="15">
        <v>55</v>
      </c>
      <c r="J626" s="77">
        <v>5</v>
      </c>
      <c r="K626" s="92"/>
    </row>
    <row r="627" spans="1:11" ht="30.6" x14ac:dyDescent="0.25">
      <c r="A627" s="14" t="s">
        <v>1506</v>
      </c>
      <c r="B627" s="14" t="s">
        <v>2943</v>
      </c>
      <c r="C627" s="14" t="s">
        <v>2944</v>
      </c>
      <c r="D627" s="16">
        <v>45782</v>
      </c>
      <c r="E627" s="16"/>
      <c r="F627" s="14" t="s">
        <v>2907</v>
      </c>
      <c r="G627" s="14"/>
      <c r="H627" s="14" t="s">
        <v>2152</v>
      </c>
      <c r="I627" s="15">
        <v>55</v>
      </c>
      <c r="J627" s="77">
        <v>5</v>
      </c>
      <c r="K627" s="92"/>
    </row>
    <row r="628" spans="1:11" ht="30.6" x14ac:dyDescent="0.25">
      <c r="A628" s="14" t="s">
        <v>1506</v>
      </c>
      <c r="B628" s="14" t="s">
        <v>2945</v>
      </c>
      <c r="C628" s="14" t="s">
        <v>2946</v>
      </c>
      <c r="D628" s="16">
        <v>45782</v>
      </c>
      <c r="E628" s="16"/>
      <c r="F628" s="14" t="s">
        <v>2907</v>
      </c>
      <c r="G628" s="14"/>
      <c r="H628" s="14" t="s">
        <v>2947</v>
      </c>
      <c r="I628" s="15">
        <v>55</v>
      </c>
      <c r="J628" s="77">
        <v>5</v>
      </c>
      <c r="K628" s="92"/>
    </row>
    <row r="629" spans="1:11" ht="30.6" x14ac:dyDescent="0.25">
      <c r="A629" s="14" t="s">
        <v>1506</v>
      </c>
      <c r="B629" s="14" t="s">
        <v>2948</v>
      </c>
      <c r="C629" s="14" t="s">
        <v>2949</v>
      </c>
      <c r="D629" s="16">
        <v>45782</v>
      </c>
      <c r="E629" s="16"/>
      <c r="F629" s="14" t="s">
        <v>2907</v>
      </c>
      <c r="G629" s="14"/>
      <c r="H629" s="14" t="s">
        <v>2176</v>
      </c>
      <c r="I629" s="15">
        <v>55</v>
      </c>
      <c r="J629" s="77">
        <v>5</v>
      </c>
      <c r="K629" s="92"/>
    </row>
    <row r="630" spans="1:11" ht="30.6" x14ac:dyDescent="0.25">
      <c r="A630" s="14" t="s">
        <v>1506</v>
      </c>
      <c r="B630" s="14" t="s">
        <v>2950</v>
      </c>
      <c r="C630" s="14" t="s">
        <v>2951</v>
      </c>
      <c r="D630" s="16">
        <v>45782</v>
      </c>
      <c r="E630" s="16"/>
      <c r="F630" s="14" t="s">
        <v>2907</v>
      </c>
      <c r="G630" s="14"/>
      <c r="H630" s="14" t="s">
        <v>2191</v>
      </c>
      <c r="I630" s="15">
        <v>70</v>
      </c>
      <c r="J630" s="77">
        <v>5</v>
      </c>
      <c r="K630" s="92"/>
    </row>
    <row r="631" spans="1:11" ht="30.6" x14ac:dyDescent="0.25">
      <c r="A631" s="14" t="s">
        <v>1506</v>
      </c>
      <c r="B631" s="14" t="s">
        <v>2952</v>
      </c>
      <c r="C631" s="14" t="s">
        <v>2953</v>
      </c>
      <c r="D631" s="16">
        <v>45782</v>
      </c>
      <c r="E631" s="16"/>
      <c r="F631" s="14" t="s">
        <v>2907</v>
      </c>
      <c r="G631" s="14"/>
      <c r="H631" s="14" t="s">
        <v>2954</v>
      </c>
      <c r="I631" s="15">
        <v>70</v>
      </c>
      <c r="J631" s="77">
        <v>5</v>
      </c>
      <c r="K631" s="92"/>
    </row>
    <row r="632" spans="1:11" ht="30.6" x14ac:dyDescent="0.25">
      <c r="A632" s="14" t="s">
        <v>1506</v>
      </c>
      <c r="B632" s="14" t="s">
        <v>2955</v>
      </c>
      <c r="C632" s="14" t="s">
        <v>2956</v>
      </c>
      <c r="D632" s="16">
        <v>45782</v>
      </c>
      <c r="E632" s="16"/>
      <c r="F632" s="14" t="s">
        <v>2907</v>
      </c>
      <c r="G632" s="14"/>
      <c r="H632" s="14" t="s">
        <v>2957</v>
      </c>
      <c r="I632" s="15">
        <v>87</v>
      </c>
      <c r="J632" s="77">
        <v>5</v>
      </c>
      <c r="K632" s="92"/>
    </row>
    <row r="633" spans="1:11" ht="30.6" x14ac:dyDescent="0.25">
      <c r="A633" s="14" t="s">
        <v>1506</v>
      </c>
      <c r="B633" s="14" t="s">
        <v>2958</v>
      </c>
      <c r="C633" s="14" t="s">
        <v>2959</v>
      </c>
      <c r="D633" s="16">
        <v>45782</v>
      </c>
      <c r="E633" s="16"/>
      <c r="F633" s="14" t="s">
        <v>2907</v>
      </c>
      <c r="G633" s="14"/>
      <c r="H633" s="14" t="s">
        <v>2960</v>
      </c>
      <c r="I633" s="15">
        <v>110</v>
      </c>
      <c r="J633" s="77">
        <v>5</v>
      </c>
      <c r="K633" s="92"/>
    </row>
    <row r="634" spans="1:11" ht="30.6" x14ac:dyDescent="0.25">
      <c r="A634" s="14" t="s">
        <v>1506</v>
      </c>
      <c r="B634" s="14" t="s">
        <v>2961</v>
      </c>
      <c r="C634" s="14" t="s">
        <v>2962</v>
      </c>
      <c r="D634" s="16">
        <v>45782</v>
      </c>
      <c r="E634" s="16"/>
      <c r="F634" s="14" t="s">
        <v>2907</v>
      </c>
      <c r="G634" s="14"/>
      <c r="H634" s="14" t="s">
        <v>2963</v>
      </c>
      <c r="I634" s="15">
        <v>127</v>
      </c>
      <c r="J634" s="77">
        <v>5</v>
      </c>
      <c r="K634" s="92"/>
    </row>
    <row r="635" spans="1:11" ht="40.799999999999997" x14ac:dyDescent="0.25">
      <c r="A635" s="14" t="s">
        <v>1506</v>
      </c>
      <c r="B635" s="14" t="s">
        <v>2964</v>
      </c>
      <c r="C635" s="14" t="s">
        <v>2965</v>
      </c>
      <c r="D635" s="16">
        <v>45777</v>
      </c>
      <c r="E635" s="16"/>
      <c r="F635" s="14" t="s">
        <v>2966</v>
      </c>
      <c r="G635" s="14" t="s">
        <v>1721</v>
      </c>
      <c r="H635" s="14" t="s">
        <v>1722</v>
      </c>
      <c r="I635" s="15">
        <v>400</v>
      </c>
      <c r="J635" s="77">
        <v>5</v>
      </c>
      <c r="K635" s="92"/>
    </row>
    <row r="636" spans="1:11" ht="51" x14ac:dyDescent="0.25">
      <c r="A636" s="14" t="s">
        <v>1506</v>
      </c>
      <c r="B636" s="14" t="s">
        <v>2964</v>
      </c>
      <c r="C636" s="14" t="s">
        <v>2965</v>
      </c>
      <c r="D636" s="16">
        <v>45759</v>
      </c>
      <c r="E636" s="16">
        <v>45777</v>
      </c>
      <c r="F636" s="14" t="s">
        <v>2967</v>
      </c>
      <c r="G636" s="14" t="s">
        <v>1721</v>
      </c>
      <c r="H636" s="14" t="s">
        <v>1722</v>
      </c>
      <c r="I636" s="15">
        <v>80</v>
      </c>
      <c r="J636" s="77">
        <v>5</v>
      </c>
      <c r="K636" s="92"/>
    </row>
    <row r="637" spans="1:11" ht="61.2" x14ac:dyDescent="0.25">
      <c r="A637" s="14" t="s">
        <v>1506</v>
      </c>
      <c r="B637" s="14" t="s">
        <v>2964</v>
      </c>
      <c r="C637" s="14" t="s">
        <v>2965</v>
      </c>
      <c r="D637" s="16">
        <v>45759</v>
      </c>
      <c r="E637" s="16">
        <v>45777</v>
      </c>
      <c r="F637" s="14" t="s">
        <v>2968</v>
      </c>
      <c r="G637" s="14" t="s">
        <v>1721</v>
      </c>
      <c r="H637" s="14" t="s">
        <v>1722</v>
      </c>
      <c r="I637" s="15">
        <v>10</v>
      </c>
      <c r="J637" s="77">
        <v>5</v>
      </c>
      <c r="K637" s="92"/>
    </row>
    <row r="638" spans="1:11" ht="71.400000000000006" x14ac:dyDescent="0.25">
      <c r="A638" s="14" t="s">
        <v>1506</v>
      </c>
      <c r="B638" s="14"/>
      <c r="C638" s="14"/>
      <c r="D638" s="16"/>
      <c r="E638" s="16"/>
      <c r="F638" s="14" t="s">
        <v>2969</v>
      </c>
      <c r="G638" s="14"/>
      <c r="H638" s="14"/>
      <c r="I638" s="15"/>
      <c r="J638" s="77"/>
      <c r="K638" s="92"/>
    </row>
    <row r="639" spans="1:11" ht="20.399999999999999" x14ac:dyDescent="0.25">
      <c r="A639" s="14" t="s">
        <v>1506</v>
      </c>
      <c r="B639" s="14" t="s">
        <v>2970</v>
      </c>
      <c r="C639" s="14" t="s">
        <v>2971</v>
      </c>
      <c r="D639" s="16">
        <v>45777</v>
      </c>
      <c r="E639" s="16"/>
      <c r="F639" s="14" t="s">
        <v>2972</v>
      </c>
      <c r="G639" s="14" t="s">
        <v>2973</v>
      </c>
      <c r="H639" s="14" t="s">
        <v>2974</v>
      </c>
      <c r="I639" s="15">
        <v>5065.63</v>
      </c>
      <c r="J639" s="77">
        <v>5</v>
      </c>
      <c r="K639" s="92"/>
    </row>
    <row r="640" spans="1:11" ht="20.399999999999999" x14ac:dyDescent="0.25">
      <c r="A640" s="14" t="s">
        <v>1506</v>
      </c>
      <c r="B640" s="14" t="s">
        <v>2975</v>
      </c>
      <c r="C640" s="14" t="s">
        <v>2976</v>
      </c>
      <c r="D640" s="16">
        <v>45791</v>
      </c>
      <c r="E640" s="16"/>
      <c r="F640" s="14" t="s">
        <v>2977</v>
      </c>
      <c r="G640" s="14"/>
      <c r="H640" s="14" t="s">
        <v>2978</v>
      </c>
      <c r="I640" s="15">
        <v>35</v>
      </c>
      <c r="J640" s="77">
        <v>5</v>
      </c>
      <c r="K640" s="92"/>
    </row>
    <row r="641" spans="1:11" ht="20.399999999999999" x14ac:dyDescent="0.25">
      <c r="A641" s="14" t="s">
        <v>1506</v>
      </c>
      <c r="B641" s="14" t="s">
        <v>2979</v>
      </c>
      <c r="C641" s="14" t="s">
        <v>2980</v>
      </c>
      <c r="D641" s="16">
        <v>45791</v>
      </c>
      <c r="E641" s="16"/>
      <c r="F641" s="14" t="s">
        <v>2977</v>
      </c>
      <c r="G641" s="14"/>
      <c r="H641" s="14" t="s">
        <v>2859</v>
      </c>
      <c r="I641" s="15">
        <v>55</v>
      </c>
      <c r="J641" s="77">
        <v>5</v>
      </c>
      <c r="K641" s="92"/>
    </row>
    <row r="642" spans="1:11" ht="20.399999999999999" x14ac:dyDescent="0.25">
      <c r="A642" s="14" t="s">
        <v>1506</v>
      </c>
      <c r="B642" s="14" t="s">
        <v>2981</v>
      </c>
      <c r="C642" s="14" t="s">
        <v>2982</v>
      </c>
      <c r="D642" s="16">
        <v>45791</v>
      </c>
      <c r="E642" s="16"/>
      <c r="F642" s="14" t="s">
        <v>2977</v>
      </c>
      <c r="G642" s="14"/>
      <c r="H642" s="14" t="s">
        <v>2983</v>
      </c>
      <c r="I642" s="15">
        <v>55</v>
      </c>
      <c r="J642" s="77">
        <v>5</v>
      </c>
      <c r="K642" s="92"/>
    </row>
    <row r="643" spans="1:11" ht="20.399999999999999" x14ac:dyDescent="0.25">
      <c r="A643" s="14" t="s">
        <v>1506</v>
      </c>
      <c r="B643" s="14" t="s">
        <v>2984</v>
      </c>
      <c r="C643" s="14" t="s">
        <v>2985</v>
      </c>
      <c r="D643" s="16">
        <v>45791</v>
      </c>
      <c r="E643" s="16"/>
      <c r="F643" s="14" t="s">
        <v>2977</v>
      </c>
      <c r="G643" s="14"/>
      <c r="H643" s="14" t="s">
        <v>2986</v>
      </c>
      <c r="I643" s="15">
        <v>55</v>
      </c>
      <c r="J643" s="77">
        <v>5</v>
      </c>
      <c r="K643" s="92"/>
    </row>
    <row r="644" spans="1:11" ht="20.399999999999999" x14ac:dyDescent="0.25">
      <c r="A644" s="14" t="s">
        <v>1506</v>
      </c>
      <c r="B644" s="14" t="s">
        <v>2987</v>
      </c>
      <c r="C644" s="14" t="s">
        <v>2988</v>
      </c>
      <c r="D644" s="16">
        <v>45791</v>
      </c>
      <c r="E644" s="16"/>
      <c r="F644" s="14" t="s">
        <v>2977</v>
      </c>
      <c r="G644" s="14"/>
      <c r="H644" s="14" t="s">
        <v>2989</v>
      </c>
      <c r="I644" s="15">
        <v>55</v>
      </c>
      <c r="J644" s="77">
        <v>5</v>
      </c>
      <c r="K644" s="92"/>
    </row>
    <row r="645" spans="1:11" ht="20.399999999999999" x14ac:dyDescent="0.25">
      <c r="A645" s="14" t="s">
        <v>1506</v>
      </c>
      <c r="B645" s="14" t="s">
        <v>2990</v>
      </c>
      <c r="C645" s="14" t="s">
        <v>2991</v>
      </c>
      <c r="D645" s="16">
        <v>45791</v>
      </c>
      <c r="E645" s="16"/>
      <c r="F645" s="14" t="s">
        <v>2977</v>
      </c>
      <c r="G645" s="14"/>
      <c r="H645" s="14" t="s">
        <v>2992</v>
      </c>
      <c r="I645" s="15">
        <v>55</v>
      </c>
      <c r="J645" s="77">
        <v>5</v>
      </c>
      <c r="K645" s="92"/>
    </row>
    <row r="646" spans="1:11" ht="20.399999999999999" x14ac:dyDescent="0.25">
      <c r="A646" s="14" t="s">
        <v>1506</v>
      </c>
      <c r="B646" s="14" t="s">
        <v>2993</v>
      </c>
      <c r="C646" s="14" t="s">
        <v>2994</v>
      </c>
      <c r="D646" s="16">
        <v>45791</v>
      </c>
      <c r="E646" s="16"/>
      <c r="F646" s="14" t="s">
        <v>2977</v>
      </c>
      <c r="G646" s="14"/>
      <c r="H646" s="14" t="s">
        <v>2995</v>
      </c>
      <c r="I646" s="15">
        <v>55</v>
      </c>
      <c r="J646" s="77">
        <v>5</v>
      </c>
      <c r="K646" s="92"/>
    </row>
    <row r="647" spans="1:11" ht="20.399999999999999" x14ac:dyDescent="0.25">
      <c r="A647" s="14" t="s">
        <v>1506</v>
      </c>
      <c r="B647" s="14" t="s">
        <v>2996</v>
      </c>
      <c r="C647" s="14" t="s">
        <v>2997</v>
      </c>
      <c r="D647" s="16">
        <v>45791</v>
      </c>
      <c r="E647" s="16"/>
      <c r="F647" s="14" t="s">
        <v>2977</v>
      </c>
      <c r="G647" s="14"/>
      <c r="H647" s="14" t="s">
        <v>2998</v>
      </c>
      <c r="I647" s="15">
        <v>55</v>
      </c>
      <c r="J647" s="77">
        <v>5</v>
      </c>
      <c r="K647" s="92"/>
    </row>
    <row r="648" spans="1:11" ht="20.399999999999999" x14ac:dyDescent="0.25">
      <c r="A648" s="14" t="s">
        <v>1506</v>
      </c>
      <c r="B648" s="14" t="s">
        <v>2999</v>
      </c>
      <c r="C648" s="14" t="s">
        <v>3000</v>
      </c>
      <c r="D648" s="16">
        <v>45791</v>
      </c>
      <c r="E648" s="16"/>
      <c r="F648" s="14" t="s">
        <v>2977</v>
      </c>
      <c r="G648" s="14"/>
      <c r="H648" s="14" t="s">
        <v>2844</v>
      </c>
      <c r="I648" s="15">
        <v>55</v>
      </c>
      <c r="J648" s="77">
        <v>5</v>
      </c>
      <c r="K648" s="92"/>
    </row>
    <row r="649" spans="1:11" ht="20.399999999999999" x14ac:dyDescent="0.25">
      <c r="A649" s="14" t="s">
        <v>1506</v>
      </c>
      <c r="B649" s="14" t="s">
        <v>3001</v>
      </c>
      <c r="C649" s="14" t="s">
        <v>3002</v>
      </c>
      <c r="D649" s="16">
        <v>45791</v>
      </c>
      <c r="E649" s="16"/>
      <c r="F649" s="14" t="s">
        <v>2977</v>
      </c>
      <c r="G649" s="14"/>
      <c r="H649" s="14" t="s">
        <v>3003</v>
      </c>
      <c r="I649" s="15">
        <v>55</v>
      </c>
      <c r="J649" s="77">
        <v>5</v>
      </c>
      <c r="K649" s="92"/>
    </row>
    <row r="650" spans="1:11" ht="20.399999999999999" x14ac:dyDescent="0.25">
      <c r="A650" s="14" t="s">
        <v>1506</v>
      </c>
      <c r="B650" s="14" t="s">
        <v>3004</v>
      </c>
      <c r="C650" s="14" t="s">
        <v>3005</v>
      </c>
      <c r="D650" s="16">
        <v>45791</v>
      </c>
      <c r="E650" s="16"/>
      <c r="F650" s="14" t="s">
        <v>2977</v>
      </c>
      <c r="G650" s="14"/>
      <c r="H650" s="14" t="s">
        <v>3006</v>
      </c>
      <c r="I650" s="15">
        <v>55</v>
      </c>
      <c r="J650" s="77">
        <v>5</v>
      </c>
      <c r="K650" s="92"/>
    </row>
    <row r="651" spans="1:11" ht="20.399999999999999" x14ac:dyDescent="0.25">
      <c r="A651" s="14" t="s">
        <v>1506</v>
      </c>
      <c r="B651" s="14" t="s">
        <v>3007</v>
      </c>
      <c r="C651" s="14" t="s">
        <v>3008</v>
      </c>
      <c r="D651" s="16">
        <v>45791</v>
      </c>
      <c r="E651" s="16"/>
      <c r="F651" s="14" t="s">
        <v>2977</v>
      </c>
      <c r="G651" s="14"/>
      <c r="H651" s="14" t="s">
        <v>2835</v>
      </c>
      <c r="I651" s="15">
        <v>55</v>
      </c>
      <c r="J651" s="77">
        <v>5</v>
      </c>
      <c r="K651" s="92"/>
    </row>
    <row r="652" spans="1:11" ht="20.399999999999999" x14ac:dyDescent="0.25">
      <c r="A652" s="14" t="s">
        <v>1506</v>
      </c>
      <c r="B652" s="14" t="s">
        <v>3009</v>
      </c>
      <c r="C652" s="14" t="s">
        <v>3010</v>
      </c>
      <c r="D652" s="16">
        <v>45791</v>
      </c>
      <c r="E652" s="16"/>
      <c r="F652" s="14" t="s">
        <v>2977</v>
      </c>
      <c r="G652" s="14"/>
      <c r="H652" s="14" t="s">
        <v>2838</v>
      </c>
      <c r="I652" s="15">
        <v>55</v>
      </c>
      <c r="J652" s="77">
        <v>5</v>
      </c>
      <c r="K652" s="92"/>
    </row>
    <row r="653" spans="1:11" ht="20.399999999999999" x14ac:dyDescent="0.25">
      <c r="A653" s="14" t="s">
        <v>1506</v>
      </c>
      <c r="B653" s="14" t="s">
        <v>3011</v>
      </c>
      <c r="C653" s="14" t="s">
        <v>3012</v>
      </c>
      <c r="D653" s="16">
        <v>45791</v>
      </c>
      <c r="E653" s="16"/>
      <c r="F653" s="14" t="s">
        <v>2977</v>
      </c>
      <c r="G653" s="14"/>
      <c r="H653" s="14" t="s">
        <v>2880</v>
      </c>
      <c r="I653" s="15">
        <v>55</v>
      </c>
      <c r="J653" s="77">
        <v>5</v>
      </c>
      <c r="K653" s="92"/>
    </row>
    <row r="654" spans="1:11" ht="20.399999999999999" x14ac:dyDescent="0.25">
      <c r="A654" s="14" t="s">
        <v>1506</v>
      </c>
      <c r="B654" s="14" t="s">
        <v>3013</v>
      </c>
      <c r="C654" s="14" t="s">
        <v>3014</v>
      </c>
      <c r="D654" s="16">
        <v>45791</v>
      </c>
      <c r="E654" s="16"/>
      <c r="F654" s="14" t="s">
        <v>2977</v>
      </c>
      <c r="G654" s="14"/>
      <c r="H654" s="14" t="s">
        <v>2877</v>
      </c>
      <c r="I654" s="15">
        <v>55</v>
      </c>
      <c r="J654" s="77">
        <v>5</v>
      </c>
      <c r="K654" s="92"/>
    </row>
    <row r="655" spans="1:11" ht="20.399999999999999" x14ac:dyDescent="0.25">
      <c r="A655" s="14" t="s">
        <v>1506</v>
      </c>
      <c r="B655" s="14" t="s">
        <v>3015</v>
      </c>
      <c r="C655" s="14" t="s">
        <v>3016</v>
      </c>
      <c r="D655" s="16">
        <v>45791</v>
      </c>
      <c r="E655" s="16"/>
      <c r="F655" s="14" t="s">
        <v>2977</v>
      </c>
      <c r="G655" s="14"/>
      <c r="H655" s="14" t="s">
        <v>2829</v>
      </c>
      <c r="I655" s="15">
        <v>55</v>
      </c>
      <c r="J655" s="77">
        <v>5</v>
      </c>
      <c r="K655" s="92"/>
    </row>
    <row r="656" spans="1:11" ht="20.399999999999999" x14ac:dyDescent="0.25">
      <c r="A656" s="14" t="s">
        <v>1506</v>
      </c>
      <c r="B656" s="14" t="s">
        <v>3017</v>
      </c>
      <c r="C656" s="14" t="s">
        <v>3018</v>
      </c>
      <c r="D656" s="16">
        <v>45791</v>
      </c>
      <c r="E656" s="16"/>
      <c r="F656" s="14" t="s">
        <v>2977</v>
      </c>
      <c r="G656" s="14"/>
      <c r="H656" s="14" t="s">
        <v>2850</v>
      </c>
      <c r="I656" s="15">
        <v>55</v>
      </c>
      <c r="J656" s="77">
        <v>5</v>
      </c>
      <c r="K656" s="92"/>
    </row>
    <row r="657" spans="1:11" ht="20.399999999999999" x14ac:dyDescent="0.25">
      <c r="A657" s="14" t="s">
        <v>1506</v>
      </c>
      <c r="B657" s="14" t="s">
        <v>3019</v>
      </c>
      <c r="C657" s="14" t="s">
        <v>3020</v>
      </c>
      <c r="D657" s="16">
        <v>45791</v>
      </c>
      <c r="E657" s="16"/>
      <c r="F657" s="14" t="s">
        <v>2977</v>
      </c>
      <c r="G657" s="14"/>
      <c r="H657" s="14" t="s">
        <v>3021</v>
      </c>
      <c r="I657" s="15">
        <v>55</v>
      </c>
      <c r="J657" s="77">
        <v>5</v>
      </c>
      <c r="K657" s="92"/>
    </row>
    <row r="658" spans="1:11" ht="20.399999999999999" x14ac:dyDescent="0.25">
      <c r="A658" s="14" t="s">
        <v>1506</v>
      </c>
      <c r="B658" s="14" t="s">
        <v>3022</v>
      </c>
      <c r="C658" s="14" t="s">
        <v>3023</v>
      </c>
      <c r="D658" s="16">
        <v>45791</v>
      </c>
      <c r="E658" s="16"/>
      <c r="F658" s="14" t="s">
        <v>2977</v>
      </c>
      <c r="G658" s="14"/>
      <c r="H658" s="14" t="s">
        <v>3024</v>
      </c>
      <c r="I658" s="15">
        <v>55</v>
      </c>
      <c r="J658" s="77">
        <v>5</v>
      </c>
      <c r="K658" s="92"/>
    </row>
    <row r="659" spans="1:11" ht="20.399999999999999" x14ac:dyDescent="0.25">
      <c r="A659" s="14" t="s">
        <v>1506</v>
      </c>
      <c r="B659" s="14" t="s">
        <v>3025</v>
      </c>
      <c r="C659" s="14" t="s">
        <v>3026</v>
      </c>
      <c r="D659" s="16">
        <v>45791</v>
      </c>
      <c r="E659" s="16"/>
      <c r="F659" s="14" t="s">
        <v>2977</v>
      </c>
      <c r="G659" s="14"/>
      <c r="H659" s="14" t="s">
        <v>2862</v>
      </c>
      <c r="I659" s="15">
        <v>70</v>
      </c>
      <c r="J659" s="77">
        <v>5</v>
      </c>
      <c r="K659" s="92"/>
    </row>
    <row r="660" spans="1:11" ht="20.399999999999999" x14ac:dyDescent="0.25">
      <c r="A660" s="14" t="s">
        <v>1506</v>
      </c>
      <c r="B660" s="14" t="s">
        <v>3027</v>
      </c>
      <c r="C660" s="14" t="s">
        <v>3028</v>
      </c>
      <c r="D660" s="16">
        <v>45791</v>
      </c>
      <c r="E660" s="16"/>
      <c r="F660" s="14" t="s">
        <v>2977</v>
      </c>
      <c r="G660" s="14"/>
      <c r="H660" s="14" t="s">
        <v>2865</v>
      </c>
      <c r="I660" s="15">
        <v>70</v>
      </c>
      <c r="J660" s="77">
        <v>5</v>
      </c>
      <c r="K660" s="92"/>
    </row>
    <row r="661" spans="1:11" ht="20.399999999999999" x14ac:dyDescent="0.25">
      <c r="A661" s="14" t="s">
        <v>1506</v>
      </c>
      <c r="B661" s="14" t="s">
        <v>3029</v>
      </c>
      <c r="C661" s="14" t="s">
        <v>3030</v>
      </c>
      <c r="D661" s="16">
        <v>45791</v>
      </c>
      <c r="E661" s="16"/>
      <c r="F661" s="14" t="s">
        <v>2977</v>
      </c>
      <c r="G661" s="14"/>
      <c r="H661" s="14" t="s">
        <v>2868</v>
      </c>
      <c r="I661" s="15">
        <v>70</v>
      </c>
      <c r="J661" s="77">
        <v>5</v>
      </c>
      <c r="K661" s="92"/>
    </row>
    <row r="662" spans="1:11" ht="20.399999999999999" x14ac:dyDescent="0.25">
      <c r="A662" s="14" t="s">
        <v>1506</v>
      </c>
      <c r="B662" s="14" t="s">
        <v>3031</v>
      </c>
      <c r="C662" s="14" t="s">
        <v>3032</v>
      </c>
      <c r="D662" s="16">
        <v>45791</v>
      </c>
      <c r="E662" s="16"/>
      <c r="F662" s="14" t="s">
        <v>2977</v>
      </c>
      <c r="G662" s="14"/>
      <c r="H662" s="14" t="s">
        <v>3033</v>
      </c>
      <c r="I662" s="15">
        <v>75</v>
      </c>
      <c r="J662" s="77">
        <v>5</v>
      </c>
      <c r="K662" s="92"/>
    </row>
    <row r="663" spans="1:11" ht="20.399999999999999" x14ac:dyDescent="0.25">
      <c r="A663" s="14" t="s">
        <v>1506</v>
      </c>
      <c r="B663" s="14" t="s">
        <v>3034</v>
      </c>
      <c r="C663" s="14" t="s">
        <v>3035</v>
      </c>
      <c r="D663" s="16">
        <v>45791</v>
      </c>
      <c r="E663" s="16"/>
      <c r="F663" s="14" t="s">
        <v>2977</v>
      </c>
      <c r="G663" s="14"/>
      <c r="H663" s="14" t="s">
        <v>3036</v>
      </c>
      <c r="I663" s="15">
        <v>75</v>
      </c>
      <c r="J663" s="77">
        <v>5</v>
      </c>
      <c r="K663" s="92"/>
    </row>
    <row r="664" spans="1:11" ht="20.399999999999999" x14ac:dyDescent="0.25">
      <c r="A664" s="14" t="s">
        <v>1506</v>
      </c>
      <c r="B664" s="14" t="s">
        <v>3037</v>
      </c>
      <c r="C664" s="14" t="s">
        <v>3038</v>
      </c>
      <c r="D664" s="16">
        <v>45791</v>
      </c>
      <c r="E664" s="16"/>
      <c r="F664" s="14" t="s">
        <v>2977</v>
      </c>
      <c r="G664" s="14"/>
      <c r="H664" s="14" t="s">
        <v>3039</v>
      </c>
      <c r="I664" s="15">
        <v>75</v>
      </c>
      <c r="J664" s="77">
        <v>5</v>
      </c>
      <c r="K664" s="92"/>
    </row>
    <row r="665" spans="1:11" ht="20.399999999999999" x14ac:dyDescent="0.25">
      <c r="A665" s="14" t="s">
        <v>1506</v>
      </c>
      <c r="B665" s="14" t="s">
        <v>3040</v>
      </c>
      <c r="C665" s="14" t="s">
        <v>3041</v>
      </c>
      <c r="D665" s="16">
        <v>45791</v>
      </c>
      <c r="E665" s="16"/>
      <c r="F665" s="14" t="s">
        <v>2977</v>
      </c>
      <c r="G665" s="14"/>
      <c r="H665" s="14" t="s">
        <v>3042</v>
      </c>
      <c r="I665" s="15">
        <v>87</v>
      </c>
      <c r="J665" s="77">
        <v>5</v>
      </c>
      <c r="K665" s="92"/>
    </row>
    <row r="666" spans="1:11" ht="20.399999999999999" x14ac:dyDescent="0.25">
      <c r="A666" s="14" t="s">
        <v>1506</v>
      </c>
      <c r="B666" s="14" t="s">
        <v>3043</v>
      </c>
      <c r="C666" s="14" t="s">
        <v>3044</v>
      </c>
      <c r="D666" s="16">
        <v>45791</v>
      </c>
      <c r="E666" s="16"/>
      <c r="F666" s="14" t="s">
        <v>2977</v>
      </c>
      <c r="G666" s="14"/>
      <c r="H666" s="14" t="s">
        <v>3045</v>
      </c>
      <c r="I666" s="15">
        <v>87</v>
      </c>
      <c r="J666" s="77">
        <v>5</v>
      </c>
      <c r="K666" s="92"/>
    </row>
    <row r="667" spans="1:11" ht="40.799999999999997" x14ac:dyDescent="0.25">
      <c r="A667" s="14" t="s">
        <v>1506</v>
      </c>
      <c r="B667" s="14" t="s">
        <v>3046</v>
      </c>
      <c r="C667" s="14" t="s">
        <v>3047</v>
      </c>
      <c r="D667" s="16">
        <v>45772</v>
      </c>
      <c r="E667" s="16"/>
      <c r="F667" s="14" t="s">
        <v>3048</v>
      </c>
      <c r="G667" s="14" t="s">
        <v>3049</v>
      </c>
      <c r="H667" s="14" t="s">
        <v>3050</v>
      </c>
      <c r="I667" s="15">
        <v>400</v>
      </c>
      <c r="J667" s="77">
        <v>5</v>
      </c>
      <c r="K667" s="92"/>
    </row>
    <row r="668" spans="1:11" ht="61.2" x14ac:dyDescent="0.25">
      <c r="A668" s="14" t="s">
        <v>1506</v>
      </c>
      <c r="B668" s="14" t="s">
        <v>3051</v>
      </c>
      <c r="C668" s="14" t="s">
        <v>3052</v>
      </c>
      <c r="D668" s="16">
        <v>45759</v>
      </c>
      <c r="E668" s="16">
        <v>45772</v>
      </c>
      <c r="F668" s="14" t="s">
        <v>3053</v>
      </c>
      <c r="G668" s="14" t="s">
        <v>3049</v>
      </c>
      <c r="H668" s="14" t="s">
        <v>3050</v>
      </c>
      <c r="I668" s="15">
        <v>54</v>
      </c>
      <c r="J668" s="77">
        <v>5</v>
      </c>
      <c r="K668" s="92"/>
    </row>
    <row r="669" spans="1:11" ht="61.2" x14ac:dyDescent="0.25">
      <c r="A669" s="14" t="s">
        <v>1506</v>
      </c>
      <c r="B669" s="14" t="s">
        <v>3051</v>
      </c>
      <c r="C669" s="14" t="s">
        <v>3052</v>
      </c>
      <c r="D669" s="16">
        <v>45757</v>
      </c>
      <c r="E669" s="16">
        <v>45772</v>
      </c>
      <c r="F669" s="14" t="s">
        <v>3054</v>
      </c>
      <c r="G669" s="14" t="s">
        <v>3049</v>
      </c>
      <c r="H669" s="14" t="s">
        <v>3050</v>
      </c>
      <c r="I669" s="15">
        <v>26</v>
      </c>
      <c r="J669" s="77">
        <v>5</v>
      </c>
      <c r="K669" s="92"/>
    </row>
    <row r="670" spans="1:11" ht="61.2" x14ac:dyDescent="0.25">
      <c r="A670" s="14" t="s">
        <v>1506</v>
      </c>
      <c r="B670" s="14" t="s">
        <v>3051</v>
      </c>
      <c r="C670" s="14" t="s">
        <v>3052</v>
      </c>
      <c r="D670" s="16">
        <v>45757</v>
      </c>
      <c r="E670" s="16">
        <v>45772</v>
      </c>
      <c r="F670" s="14" t="s">
        <v>3055</v>
      </c>
      <c r="G670" s="14" t="s">
        <v>3049</v>
      </c>
      <c r="H670" s="14" t="s">
        <v>3050</v>
      </c>
      <c r="I670" s="15">
        <v>9.82</v>
      </c>
      <c r="J670" s="77">
        <v>5</v>
      </c>
      <c r="K670" s="92"/>
    </row>
    <row r="671" spans="1:11" ht="91.8" x14ac:dyDescent="0.25">
      <c r="A671" s="14" t="s">
        <v>1506</v>
      </c>
      <c r="B671" s="14"/>
      <c r="C671" s="14"/>
      <c r="D671" s="16"/>
      <c r="E671" s="16"/>
      <c r="F671" s="14" t="s">
        <v>3056</v>
      </c>
      <c r="G671" s="14"/>
      <c r="H671" s="14"/>
      <c r="I671" s="15"/>
      <c r="J671" s="77"/>
      <c r="K671" s="92"/>
    </row>
    <row r="672" spans="1:11" ht="30.6" x14ac:dyDescent="0.25">
      <c r="A672" s="14" t="s">
        <v>1506</v>
      </c>
      <c r="B672" s="14" t="s">
        <v>3057</v>
      </c>
      <c r="C672" s="14" t="s">
        <v>1528</v>
      </c>
      <c r="D672" s="16">
        <v>45720</v>
      </c>
      <c r="E672" s="16"/>
      <c r="F672" s="14" t="s">
        <v>3058</v>
      </c>
      <c r="G672" s="14" t="s">
        <v>2539</v>
      </c>
      <c r="H672" s="14" t="s">
        <v>2540</v>
      </c>
      <c r="I672" s="15">
        <v>305.27</v>
      </c>
      <c r="J672" s="77">
        <v>3</v>
      </c>
      <c r="K672" s="92"/>
    </row>
    <row r="673" spans="1:11" ht="30.6" x14ac:dyDescent="0.25">
      <c r="A673" s="14" t="s">
        <v>1506</v>
      </c>
      <c r="B673" s="14" t="s">
        <v>3059</v>
      </c>
      <c r="C673" s="14" t="s">
        <v>2542</v>
      </c>
      <c r="D673" s="16">
        <v>45736</v>
      </c>
      <c r="E673" s="16"/>
      <c r="F673" s="14" t="s">
        <v>3060</v>
      </c>
      <c r="G673" s="14" t="s">
        <v>2525</v>
      </c>
      <c r="H673" s="14" t="s">
        <v>2526</v>
      </c>
      <c r="I673" s="15">
        <v>240</v>
      </c>
      <c r="J673" s="77">
        <v>3</v>
      </c>
      <c r="K673" s="92"/>
    </row>
    <row r="674" spans="1:11" ht="91.8" x14ac:dyDescent="0.25">
      <c r="A674" s="14" t="s">
        <v>1506</v>
      </c>
      <c r="B674" s="14"/>
      <c r="C674" s="14"/>
      <c r="D674" s="16"/>
      <c r="E674" s="16"/>
      <c r="F674" s="14" t="s">
        <v>3061</v>
      </c>
      <c r="G674" s="14"/>
      <c r="H674" s="14"/>
      <c r="I674" s="15"/>
      <c r="J674" s="77"/>
      <c r="K674" s="92"/>
    </row>
    <row r="675" spans="1:11" ht="30.6" x14ac:dyDescent="0.25">
      <c r="A675" s="14" t="s">
        <v>1506</v>
      </c>
      <c r="B675" s="14" t="s">
        <v>3062</v>
      </c>
      <c r="C675" s="14" t="s">
        <v>3063</v>
      </c>
      <c r="D675" s="16">
        <v>45854</v>
      </c>
      <c r="E675" s="16"/>
      <c r="F675" s="14" t="s">
        <v>3064</v>
      </c>
      <c r="G675" s="14" t="s">
        <v>1753</v>
      </c>
      <c r="H675" s="14" t="s">
        <v>1754</v>
      </c>
      <c r="I675" s="15">
        <v>3375.07</v>
      </c>
      <c r="J675" s="77">
        <v>2</v>
      </c>
      <c r="K675" s="92"/>
    </row>
    <row r="676" spans="1:11" ht="40.799999999999997" x14ac:dyDescent="0.25">
      <c r="A676" s="14" t="s">
        <v>1506</v>
      </c>
      <c r="B676" s="14" t="s">
        <v>3062</v>
      </c>
      <c r="C676" s="14" t="s">
        <v>3063</v>
      </c>
      <c r="D676" s="16">
        <v>45854</v>
      </c>
      <c r="E676" s="16"/>
      <c r="F676" s="14" t="s">
        <v>6261</v>
      </c>
      <c r="G676" s="14" t="s">
        <v>1753</v>
      </c>
      <c r="H676" s="14" t="s">
        <v>1754</v>
      </c>
      <c r="I676" s="15">
        <v>-3375.07</v>
      </c>
      <c r="J676" s="77">
        <v>2</v>
      </c>
      <c r="K676" s="92"/>
    </row>
    <row r="677" spans="1:11" ht="91.8" x14ac:dyDescent="0.25">
      <c r="A677" s="14" t="s">
        <v>1506</v>
      </c>
      <c r="B677" s="14"/>
      <c r="C677" s="14"/>
      <c r="D677" s="16"/>
      <c r="E677" s="16"/>
      <c r="F677" s="14" t="s">
        <v>3065</v>
      </c>
      <c r="G677" s="14"/>
      <c r="H677" s="14"/>
      <c r="I677" s="15"/>
      <c r="J677" s="77"/>
      <c r="K677" s="92"/>
    </row>
    <row r="678" spans="1:11" ht="30.6" x14ac:dyDescent="0.25">
      <c r="A678" s="14" t="s">
        <v>1506</v>
      </c>
      <c r="B678" s="14" t="s">
        <v>3066</v>
      </c>
      <c r="C678" s="14" t="s">
        <v>3067</v>
      </c>
      <c r="D678" s="16">
        <v>45856</v>
      </c>
      <c r="E678" s="16"/>
      <c r="F678" s="14" t="s">
        <v>3068</v>
      </c>
      <c r="G678" s="14" t="s">
        <v>1753</v>
      </c>
      <c r="H678" s="14" t="s">
        <v>1754</v>
      </c>
      <c r="I678" s="15">
        <v>3600.07</v>
      </c>
      <c r="J678" s="77">
        <v>2</v>
      </c>
      <c r="K678" s="92"/>
    </row>
    <row r="679" spans="1:11" ht="40.799999999999997" x14ac:dyDescent="0.25">
      <c r="A679" s="14" t="s">
        <v>1506</v>
      </c>
      <c r="B679" s="14" t="s">
        <v>3066</v>
      </c>
      <c r="C679" s="14" t="s">
        <v>3067</v>
      </c>
      <c r="D679" s="16">
        <v>45856</v>
      </c>
      <c r="E679" s="16"/>
      <c r="F679" s="14" t="s">
        <v>6259</v>
      </c>
      <c r="G679" s="14" t="s">
        <v>1753</v>
      </c>
      <c r="H679" s="14" t="s">
        <v>1754</v>
      </c>
      <c r="I679" s="15">
        <v>-3600.07</v>
      </c>
      <c r="J679" s="77">
        <v>2</v>
      </c>
      <c r="K679" s="92"/>
    </row>
    <row r="680" spans="1:11" ht="91.8" x14ac:dyDescent="0.25">
      <c r="A680" s="14" t="s">
        <v>1506</v>
      </c>
      <c r="B680" s="14"/>
      <c r="C680" s="14"/>
      <c r="D680" s="16"/>
      <c r="E680" s="16"/>
      <c r="F680" s="14" t="s">
        <v>3069</v>
      </c>
      <c r="G680" s="14"/>
      <c r="H680" s="14"/>
      <c r="I680" s="15"/>
      <c r="J680" s="77"/>
      <c r="K680" s="92"/>
    </row>
    <row r="681" spans="1:11" ht="30.6" x14ac:dyDescent="0.25">
      <c r="A681" s="14" t="s">
        <v>1506</v>
      </c>
      <c r="B681" s="14" t="s">
        <v>3070</v>
      </c>
      <c r="C681" s="14" t="s">
        <v>3071</v>
      </c>
      <c r="D681" s="16">
        <v>45854</v>
      </c>
      <c r="E681" s="16"/>
      <c r="F681" s="14" t="s">
        <v>3072</v>
      </c>
      <c r="G681" s="14" t="s">
        <v>1753</v>
      </c>
      <c r="H681" s="14" t="s">
        <v>1754</v>
      </c>
      <c r="I681" s="15">
        <v>3150.06</v>
      </c>
      <c r="J681" s="77">
        <v>2</v>
      </c>
      <c r="K681" s="92"/>
    </row>
    <row r="682" spans="1:11" ht="40.799999999999997" x14ac:dyDescent="0.25">
      <c r="A682" s="14" t="s">
        <v>1506</v>
      </c>
      <c r="B682" s="14" t="s">
        <v>3070</v>
      </c>
      <c r="C682" s="14" t="s">
        <v>3071</v>
      </c>
      <c r="D682" s="16">
        <v>45854</v>
      </c>
      <c r="E682" s="16"/>
      <c r="F682" s="14" t="s">
        <v>6260</v>
      </c>
      <c r="G682" s="14" t="s">
        <v>1753</v>
      </c>
      <c r="H682" s="14" t="s">
        <v>1754</v>
      </c>
      <c r="I682" s="15">
        <v>-3150.06</v>
      </c>
      <c r="J682" s="77">
        <v>2</v>
      </c>
      <c r="K682" s="92"/>
    </row>
    <row r="683" spans="1:11" ht="30.6" x14ac:dyDescent="0.25">
      <c r="A683" s="14" t="s">
        <v>1506</v>
      </c>
      <c r="B683" s="14" t="s">
        <v>3073</v>
      </c>
      <c r="C683" s="14" t="s">
        <v>1528</v>
      </c>
      <c r="D683" s="16">
        <v>45854</v>
      </c>
      <c r="E683" s="16"/>
      <c r="F683" s="14" t="s">
        <v>3074</v>
      </c>
      <c r="G683" s="14" t="s">
        <v>2525</v>
      </c>
      <c r="H683" s="14" t="s">
        <v>2526</v>
      </c>
      <c r="I683" s="15">
        <v>240</v>
      </c>
      <c r="J683" s="77">
        <v>3</v>
      </c>
      <c r="K683" s="92"/>
    </row>
    <row r="684" spans="1:11" ht="91.8" x14ac:dyDescent="0.25">
      <c r="A684" s="14" t="s">
        <v>1506</v>
      </c>
      <c r="B684" s="14"/>
      <c r="C684" s="14"/>
      <c r="D684" s="16"/>
      <c r="E684" s="16"/>
      <c r="F684" s="14" t="s">
        <v>3075</v>
      </c>
      <c r="G684" s="14"/>
      <c r="H684" s="14"/>
      <c r="I684" s="15"/>
      <c r="J684" s="77"/>
      <c r="K684" s="92"/>
    </row>
    <row r="685" spans="1:11" ht="30.6" x14ac:dyDescent="0.25">
      <c r="A685" s="14" t="s">
        <v>1506</v>
      </c>
      <c r="B685" s="14" t="s">
        <v>3076</v>
      </c>
      <c r="C685" s="14" t="s">
        <v>3077</v>
      </c>
      <c r="D685" s="16">
        <v>45726</v>
      </c>
      <c r="E685" s="16"/>
      <c r="F685" s="14" t="s">
        <v>3078</v>
      </c>
      <c r="G685" s="14" t="s">
        <v>2530</v>
      </c>
      <c r="H685" s="14" t="s">
        <v>2531</v>
      </c>
      <c r="I685" s="15">
        <v>46.14</v>
      </c>
      <c r="J685" s="77">
        <v>3</v>
      </c>
      <c r="K685" s="92"/>
    </row>
    <row r="686" spans="1:11" ht="30.6" x14ac:dyDescent="0.25">
      <c r="A686" s="14" t="s">
        <v>1506</v>
      </c>
      <c r="B686" s="14" t="s">
        <v>3079</v>
      </c>
      <c r="C686" s="14" t="s">
        <v>2392</v>
      </c>
      <c r="D686" s="16">
        <v>45726</v>
      </c>
      <c r="E686" s="16"/>
      <c r="F686" s="14" t="s">
        <v>3078</v>
      </c>
      <c r="G686" s="14" t="s">
        <v>1699</v>
      </c>
      <c r="H686" s="14" t="s">
        <v>1700</v>
      </c>
      <c r="I686" s="15">
        <v>72.3</v>
      </c>
      <c r="J686" s="77">
        <v>3</v>
      </c>
      <c r="K686" s="92"/>
    </row>
    <row r="687" spans="1:11" ht="91.8" x14ac:dyDescent="0.25">
      <c r="A687" s="14" t="s">
        <v>1506</v>
      </c>
      <c r="B687" s="14"/>
      <c r="C687" s="14"/>
      <c r="D687" s="16"/>
      <c r="E687" s="16"/>
      <c r="F687" s="314" t="s">
        <v>3080</v>
      </c>
      <c r="G687" s="14"/>
      <c r="H687" s="14"/>
      <c r="I687" s="15"/>
      <c r="J687" s="77"/>
      <c r="K687" s="92"/>
    </row>
    <row r="688" spans="1:11" ht="30.6" x14ac:dyDescent="0.25">
      <c r="A688" s="14" t="s">
        <v>1506</v>
      </c>
      <c r="B688" s="14" t="s">
        <v>3081</v>
      </c>
      <c r="C688" s="14" t="s">
        <v>3082</v>
      </c>
      <c r="D688" s="16">
        <v>45757</v>
      </c>
      <c r="E688" s="16"/>
      <c r="F688" s="14" t="s">
        <v>3083</v>
      </c>
      <c r="G688" s="14" t="s">
        <v>1753</v>
      </c>
      <c r="H688" s="14" t="s">
        <v>1754</v>
      </c>
      <c r="I688" s="15">
        <v>2734.56</v>
      </c>
      <c r="J688" s="77">
        <v>3</v>
      </c>
      <c r="K688" s="92"/>
    </row>
    <row r="689" spans="1:11" ht="20.399999999999999" x14ac:dyDescent="0.25">
      <c r="A689" s="14" t="s">
        <v>1506</v>
      </c>
      <c r="B689" s="14" t="s">
        <v>3084</v>
      </c>
      <c r="C689" s="14" t="s">
        <v>3085</v>
      </c>
      <c r="D689" s="16">
        <v>45761</v>
      </c>
      <c r="E689" s="16"/>
      <c r="F689" s="14" t="s">
        <v>3086</v>
      </c>
      <c r="G689" s="14" t="s">
        <v>2535</v>
      </c>
      <c r="H689" s="14" t="s">
        <v>2536</v>
      </c>
      <c r="I689" s="15">
        <v>460.92</v>
      </c>
      <c r="J689" s="77">
        <v>3</v>
      </c>
      <c r="K689" s="92"/>
    </row>
    <row r="690" spans="1:11" ht="30.6" x14ac:dyDescent="0.25">
      <c r="A690" s="14" t="s">
        <v>1506</v>
      </c>
      <c r="B690" s="14" t="s">
        <v>3087</v>
      </c>
      <c r="C690" s="14" t="s">
        <v>2414</v>
      </c>
      <c r="D690" s="16">
        <v>45763</v>
      </c>
      <c r="E690" s="16"/>
      <c r="F690" s="14" t="s">
        <v>3088</v>
      </c>
      <c r="G690" s="14" t="s">
        <v>1699</v>
      </c>
      <c r="H690" s="14" t="s">
        <v>1700</v>
      </c>
      <c r="I690" s="15">
        <v>188.96</v>
      </c>
      <c r="J690" s="77">
        <v>3</v>
      </c>
      <c r="K690" s="92"/>
    </row>
    <row r="691" spans="1:11" ht="91.8" x14ac:dyDescent="0.25">
      <c r="A691" s="14" t="s">
        <v>1506</v>
      </c>
      <c r="B691" s="14"/>
      <c r="C691" s="14"/>
      <c r="D691" s="16"/>
      <c r="E691" s="16"/>
      <c r="F691" s="14" t="s">
        <v>3089</v>
      </c>
      <c r="G691" s="14"/>
      <c r="H691" s="14"/>
      <c r="I691" s="15"/>
      <c r="J691" s="77"/>
      <c r="K691" s="92"/>
    </row>
    <row r="692" spans="1:11" ht="30.6" x14ac:dyDescent="0.25">
      <c r="A692" s="14" t="s">
        <v>1506</v>
      </c>
      <c r="B692" s="14" t="s">
        <v>3090</v>
      </c>
      <c r="C692" s="14" t="s">
        <v>3091</v>
      </c>
      <c r="D692" s="16">
        <v>45763</v>
      </c>
      <c r="E692" s="16"/>
      <c r="F692" s="14" t="s">
        <v>3092</v>
      </c>
      <c r="G692" s="14" t="s">
        <v>1753</v>
      </c>
      <c r="H692" s="14" t="s">
        <v>1754</v>
      </c>
      <c r="I692" s="15">
        <v>2404.5500000000002</v>
      </c>
      <c r="J692" s="77">
        <v>3</v>
      </c>
      <c r="K692" s="92"/>
    </row>
    <row r="693" spans="1:11" ht="30.6" x14ac:dyDescent="0.25">
      <c r="A693" s="14" t="s">
        <v>1506</v>
      </c>
      <c r="B693" s="14" t="s">
        <v>3093</v>
      </c>
      <c r="C693" s="14" t="s">
        <v>2417</v>
      </c>
      <c r="D693" s="16">
        <v>45782</v>
      </c>
      <c r="E693" s="16"/>
      <c r="F693" s="14" t="s">
        <v>3094</v>
      </c>
      <c r="G693" s="14" t="s">
        <v>1699</v>
      </c>
      <c r="H693" s="14" t="s">
        <v>1700</v>
      </c>
      <c r="I693" s="15">
        <v>148.83000000000001</v>
      </c>
      <c r="J693" s="77">
        <v>3</v>
      </c>
      <c r="K693" s="92"/>
    </row>
    <row r="694" spans="1:11" ht="20.399999999999999" x14ac:dyDescent="0.25">
      <c r="A694" s="14" t="s">
        <v>1506</v>
      </c>
      <c r="B694" s="14" t="s">
        <v>3095</v>
      </c>
      <c r="C694" s="14" t="s">
        <v>3096</v>
      </c>
      <c r="D694" s="16">
        <v>45782</v>
      </c>
      <c r="E694" s="16"/>
      <c r="F694" s="14" t="s">
        <v>3097</v>
      </c>
      <c r="G694" s="14" t="s">
        <v>2535</v>
      </c>
      <c r="H694" s="14" t="s">
        <v>2536</v>
      </c>
      <c r="I694" s="15">
        <v>400.47</v>
      </c>
      <c r="J694" s="77">
        <v>3</v>
      </c>
      <c r="K694" s="92"/>
    </row>
    <row r="695" spans="1:11" ht="20.399999999999999" x14ac:dyDescent="0.25">
      <c r="A695" s="14" t="s">
        <v>1506</v>
      </c>
      <c r="B695" s="14" t="s">
        <v>3098</v>
      </c>
      <c r="C695" s="14" t="s">
        <v>3099</v>
      </c>
      <c r="D695" s="16">
        <v>45812</v>
      </c>
      <c r="E695" s="16"/>
      <c r="F695" s="14" t="s">
        <v>3100</v>
      </c>
      <c r="G695" s="14"/>
      <c r="H695" s="14" t="s">
        <v>1974</v>
      </c>
      <c r="I695" s="15">
        <v>7.95</v>
      </c>
      <c r="J695" s="77">
        <v>3</v>
      </c>
      <c r="K695" s="92"/>
    </row>
    <row r="696" spans="1:11" ht="20.399999999999999" x14ac:dyDescent="0.25">
      <c r="A696" s="14" t="s">
        <v>1506</v>
      </c>
      <c r="B696" s="14" t="s">
        <v>3101</v>
      </c>
      <c r="C696" s="14" t="s">
        <v>3102</v>
      </c>
      <c r="D696" s="16">
        <v>45812</v>
      </c>
      <c r="E696" s="16"/>
      <c r="F696" s="14" t="s">
        <v>3103</v>
      </c>
      <c r="G696" s="14"/>
      <c r="H696" s="14" t="s">
        <v>3104</v>
      </c>
      <c r="I696" s="15">
        <v>235.8</v>
      </c>
      <c r="J696" s="77">
        <v>3</v>
      </c>
      <c r="K696" s="92"/>
    </row>
    <row r="697" spans="1:11" ht="20.399999999999999" x14ac:dyDescent="0.25">
      <c r="A697" s="14" t="s">
        <v>1506</v>
      </c>
      <c r="B697" s="14" t="s">
        <v>3105</v>
      </c>
      <c r="C697" s="14" t="s">
        <v>3106</v>
      </c>
      <c r="D697" s="16">
        <v>45812</v>
      </c>
      <c r="E697" s="16"/>
      <c r="F697" s="14" t="s">
        <v>3107</v>
      </c>
      <c r="G697" s="14"/>
      <c r="H697" s="14" t="s">
        <v>3108</v>
      </c>
      <c r="I697" s="15">
        <v>43.98</v>
      </c>
      <c r="J697" s="77">
        <v>3</v>
      </c>
      <c r="K697" s="92"/>
    </row>
    <row r="698" spans="1:11" ht="91.8" x14ac:dyDescent="0.25">
      <c r="A698" s="14" t="s">
        <v>1506</v>
      </c>
      <c r="B698" s="14"/>
      <c r="C698" s="14"/>
      <c r="D698" s="16"/>
      <c r="E698" s="16"/>
      <c r="F698" s="314" t="s">
        <v>3109</v>
      </c>
      <c r="G698" s="14"/>
      <c r="H698" s="14"/>
      <c r="I698" s="15"/>
      <c r="J698" s="77"/>
      <c r="K698" s="92"/>
    </row>
    <row r="699" spans="1:11" ht="30.6" x14ac:dyDescent="0.25">
      <c r="A699" s="14" t="s">
        <v>1506</v>
      </c>
      <c r="B699" s="14" t="s">
        <v>3110</v>
      </c>
      <c r="C699" s="14" t="s">
        <v>3111</v>
      </c>
      <c r="D699" s="16">
        <v>45838</v>
      </c>
      <c r="E699" s="16"/>
      <c r="F699" s="14" t="s">
        <v>3112</v>
      </c>
      <c r="G699" s="14" t="s">
        <v>1721</v>
      </c>
      <c r="H699" s="14" t="s">
        <v>1722</v>
      </c>
      <c r="I699" s="15">
        <v>430.5</v>
      </c>
      <c r="J699" s="77">
        <v>2</v>
      </c>
      <c r="K699" s="92"/>
    </row>
    <row r="700" spans="1:11" ht="30.6" x14ac:dyDescent="0.25">
      <c r="A700" s="14" t="s">
        <v>1506</v>
      </c>
      <c r="B700" s="14" t="s">
        <v>3113</v>
      </c>
      <c r="C700" s="14" t="s">
        <v>3114</v>
      </c>
      <c r="D700" s="16">
        <v>45838</v>
      </c>
      <c r="E700" s="16"/>
      <c r="F700" s="14" t="s">
        <v>3115</v>
      </c>
      <c r="G700" s="14" t="s">
        <v>1731</v>
      </c>
      <c r="H700" s="14" t="s">
        <v>1732</v>
      </c>
      <c r="I700" s="15">
        <v>180</v>
      </c>
      <c r="J700" s="77">
        <v>3</v>
      </c>
      <c r="K700" s="92"/>
    </row>
    <row r="701" spans="1:11" ht="20.399999999999999" x14ac:dyDescent="0.25">
      <c r="A701" s="14" t="s">
        <v>1506</v>
      </c>
      <c r="B701" s="14" t="s">
        <v>3116</v>
      </c>
      <c r="C701" s="14" t="s">
        <v>3117</v>
      </c>
      <c r="D701" s="16">
        <v>45833</v>
      </c>
      <c r="E701" s="16"/>
      <c r="F701" s="14" t="s">
        <v>3118</v>
      </c>
      <c r="G701" s="14"/>
      <c r="H701" s="14" t="s">
        <v>1744</v>
      </c>
      <c r="I701" s="15">
        <v>601</v>
      </c>
      <c r="J701" s="77">
        <v>2</v>
      </c>
      <c r="K701" s="92"/>
    </row>
    <row r="702" spans="1:11" ht="20.399999999999999" x14ac:dyDescent="0.25">
      <c r="A702" s="14" t="s">
        <v>1506</v>
      </c>
      <c r="B702" s="14" t="s">
        <v>3119</v>
      </c>
      <c r="C702" s="14" t="s">
        <v>3120</v>
      </c>
      <c r="D702" s="16">
        <v>45833</v>
      </c>
      <c r="E702" s="16"/>
      <c r="F702" s="14" t="s">
        <v>3121</v>
      </c>
      <c r="G702" s="14"/>
      <c r="H702" s="14" t="s">
        <v>3122</v>
      </c>
      <c r="I702" s="15">
        <v>20</v>
      </c>
      <c r="J702" s="77">
        <v>2</v>
      </c>
      <c r="K702" s="92"/>
    </row>
    <row r="703" spans="1:11" ht="20.399999999999999" x14ac:dyDescent="0.25">
      <c r="A703" s="14" t="s">
        <v>1506</v>
      </c>
      <c r="B703" s="14" t="s">
        <v>3123</v>
      </c>
      <c r="C703" s="14" t="s">
        <v>3124</v>
      </c>
      <c r="D703" s="16">
        <v>45833</v>
      </c>
      <c r="E703" s="16"/>
      <c r="F703" s="14" t="s">
        <v>3125</v>
      </c>
      <c r="G703" s="14"/>
      <c r="H703" s="14" t="s">
        <v>3126</v>
      </c>
      <c r="I703" s="15">
        <v>41.5</v>
      </c>
      <c r="J703" s="77">
        <v>2</v>
      </c>
      <c r="K703" s="92"/>
    </row>
    <row r="704" spans="1:11" ht="91.8" x14ac:dyDescent="0.25">
      <c r="A704" s="14" t="s">
        <v>1506</v>
      </c>
      <c r="B704" s="14"/>
      <c r="C704" s="14"/>
      <c r="D704" s="16"/>
      <c r="E704" s="16"/>
      <c r="F704" s="14" t="s">
        <v>3127</v>
      </c>
      <c r="G704" s="14"/>
      <c r="H704" s="14"/>
      <c r="I704" s="15"/>
      <c r="J704" s="77"/>
      <c r="K704" s="92"/>
    </row>
    <row r="705" spans="1:11" ht="30.6" x14ac:dyDescent="0.25">
      <c r="A705" s="14" t="s">
        <v>1506</v>
      </c>
      <c r="B705" s="14" t="s">
        <v>3128</v>
      </c>
      <c r="C705" s="14" t="s">
        <v>3129</v>
      </c>
      <c r="D705" s="16">
        <v>45757</v>
      </c>
      <c r="E705" s="16"/>
      <c r="F705" s="14" t="s">
        <v>3130</v>
      </c>
      <c r="G705" s="14" t="s">
        <v>1753</v>
      </c>
      <c r="H705" s="14" t="s">
        <v>1754</v>
      </c>
      <c r="I705" s="15">
        <v>1091.58</v>
      </c>
      <c r="J705" s="77">
        <v>2</v>
      </c>
      <c r="K705" s="92"/>
    </row>
    <row r="706" spans="1:11" ht="91.8" x14ac:dyDescent="0.25">
      <c r="A706" s="14" t="s">
        <v>1506</v>
      </c>
      <c r="B706" s="14"/>
      <c r="C706" s="14"/>
      <c r="D706" s="16"/>
      <c r="E706" s="16"/>
      <c r="F706" s="14" t="s">
        <v>3131</v>
      </c>
      <c r="G706" s="14"/>
      <c r="H706" s="14"/>
      <c r="I706" s="15"/>
      <c r="J706" s="77"/>
      <c r="K706" s="92"/>
    </row>
    <row r="707" spans="1:11" ht="30.6" x14ac:dyDescent="0.25">
      <c r="A707" s="14" t="s">
        <v>1506</v>
      </c>
      <c r="B707" s="14" t="s">
        <v>3132</v>
      </c>
      <c r="C707" s="14" t="s">
        <v>3133</v>
      </c>
      <c r="D707" s="16">
        <v>45862</v>
      </c>
      <c r="E707" s="16"/>
      <c r="F707" s="14" t="s">
        <v>3134</v>
      </c>
      <c r="G707" s="14" t="s">
        <v>1753</v>
      </c>
      <c r="H707" s="14" t="s">
        <v>1754</v>
      </c>
      <c r="I707" s="15">
        <v>2925.06</v>
      </c>
      <c r="J707" s="77">
        <v>2</v>
      </c>
      <c r="K707" s="92"/>
    </row>
    <row r="708" spans="1:11" ht="40.799999999999997" x14ac:dyDescent="0.25">
      <c r="A708" s="14" t="s">
        <v>1506</v>
      </c>
      <c r="B708" s="14" t="s">
        <v>3132</v>
      </c>
      <c r="C708" s="14" t="s">
        <v>3133</v>
      </c>
      <c r="D708" s="16">
        <v>45862</v>
      </c>
      <c r="E708" s="16"/>
      <c r="F708" s="14" t="s">
        <v>6258</v>
      </c>
      <c r="G708" s="14" t="s">
        <v>1753</v>
      </c>
      <c r="H708" s="14" t="s">
        <v>1754</v>
      </c>
      <c r="I708" s="15">
        <v>-2925.06</v>
      </c>
      <c r="J708" s="77">
        <v>2</v>
      </c>
      <c r="K708" s="92"/>
    </row>
    <row r="709" spans="1:11" ht="95.4" customHeight="1" x14ac:dyDescent="0.25">
      <c r="A709" s="14" t="s">
        <v>1506</v>
      </c>
      <c r="B709" s="14"/>
      <c r="C709" s="14"/>
      <c r="D709" s="16"/>
      <c r="E709" s="16"/>
      <c r="F709" s="14" t="s">
        <v>3135</v>
      </c>
      <c r="G709" s="14"/>
      <c r="H709" s="14"/>
      <c r="I709" s="15"/>
      <c r="J709" s="77"/>
      <c r="K709" s="92"/>
    </row>
    <row r="710" spans="1:11" ht="30.6" x14ac:dyDescent="0.25">
      <c r="A710" s="14" t="s">
        <v>1506</v>
      </c>
      <c r="B710" s="14" t="s">
        <v>3136</v>
      </c>
      <c r="C710" s="14" t="s">
        <v>3137</v>
      </c>
      <c r="D710" s="16">
        <v>45862</v>
      </c>
      <c r="E710" s="16"/>
      <c r="F710" s="14" t="s">
        <v>3138</v>
      </c>
      <c r="G710" s="14" t="s">
        <v>1753</v>
      </c>
      <c r="H710" s="14" t="s">
        <v>1754</v>
      </c>
      <c r="I710" s="15">
        <v>3600.07</v>
      </c>
      <c r="J710" s="77">
        <v>2</v>
      </c>
      <c r="K710" s="92"/>
    </row>
    <row r="711" spans="1:11" ht="40.799999999999997" x14ac:dyDescent="0.25">
      <c r="A711" s="14" t="s">
        <v>1506</v>
      </c>
      <c r="B711" s="14" t="s">
        <v>3136</v>
      </c>
      <c r="C711" s="14" t="s">
        <v>3137</v>
      </c>
      <c r="D711" s="16">
        <v>45862</v>
      </c>
      <c r="E711" s="16"/>
      <c r="F711" s="14" t="s">
        <v>6257</v>
      </c>
      <c r="G711" s="14" t="s">
        <v>1753</v>
      </c>
      <c r="H711" s="14" t="s">
        <v>1754</v>
      </c>
      <c r="I711" s="15">
        <v>-3600.07</v>
      </c>
      <c r="J711" s="77">
        <v>2</v>
      </c>
      <c r="K711" s="92"/>
    </row>
    <row r="712" spans="1:11" ht="99.6" customHeight="1" x14ac:dyDescent="0.25">
      <c r="A712" s="14" t="s">
        <v>1506</v>
      </c>
      <c r="B712" s="14"/>
      <c r="C712" s="14"/>
      <c r="D712" s="16"/>
      <c r="E712" s="16"/>
      <c r="F712" s="14" t="s">
        <v>5930</v>
      </c>
      <c r="G712" s="14"/>
      <c r="H712" s="14"/>
      <c r="I712" s="15"/>
      <c r="J712" s="77"/>
      <c r="K712" s="92"/>
    </row>
    <row r="713" spans="1:11" ht="37.200000000000003" customHeight="1" x14ac:dyDescent="0.25">
      <c r="A713" s="14" t="s">
        <v>1506</v>
      </c>
      <c r="B713" s="14" t="s">
        <v>5925</v>
      </c>
      <c r="C713" s="14" t="s">
        <v>5926</v>
      </c>
      <c r="D713" s="16">
        <v>45870</v>
      </c>
      <c r="E713" s="16"/>
      <c r="F713" s="14" t="s">
        <v>5927</v>
      </c>
      <c r="G713" s="14" t="s">
        <v>5928</v>
      </c>
      <c r="H713" s="14" t="s">
        <v>5929</v>
      </c>
      <c r="I713" s="15">
        <v>1226.0999999999999</v>
      </c>
      <c r="J713" s="77">
        <v>2</v>
      </c>
      <c r="K713" s="92"/>
    </row>
    <row r="714" spans="1:11" ht="37.200000000000003" customHeight="1" x14ac:dyDescent="0.25">
      <c r="A714" s="14" t="s">
        <v>1506</v>
      </c>
      <c r="B714" s="14" t="s">
        <v>5935</v>
      </c>
      <c r="C714" s="14" t="s">
        <v>5936</v>
      </c>
      <c r="D714" s="16">
        <v>45870</v>
      </c>
      <c r="E714" s="16"/>
      <c r="F714" s="14" t="s">
        <v>5937</v>
      </c>
      <c r="G714" s="14" t="s">
        <v>5938</v>
      </c>
      <c r="H714" s="14" t="s">
        <v>5939</v>
      </c>
      <c r="I714" s="15">
        <v>1035</v>
      </c>
      <c r="J714" s="77">
        <v>2</v>
      </c>
      <c r="K714" s="92"/>
    </row>
    <row r="715" spans="1:11" ht="107.4" customHeight="1" x14ac:dyDescent="0.25">
      <c r="A715" s="14" t="s">
        <v>1506</v>
      </c>
      <c r="B715" s="14"/>
      <c r="C715" s="14"/>
      <c r="D715" s="16"/>
      <c r="E715" s="16"/>
      <c r="F715" s="14" t="s">
        <v>3139</v>
      </c>
      <c r="G715" s="14"/>
      <c r="H715" s="14"/>
      <c r="I715" s="15"/>
      <c r="J715" s="77"/>
      <c r="K715" s="92"/>
    </row>
    <row r="716" spans="1:11" ht="55.8" customHeight="1" x14ac:dyDescent="0.25">
      <c r="A716" s="14" t="s">
        <v>1506</v>
      </c>
      <c r="B716" s="14" t="s">
        <v>3140</v>
      </c>
      <c r="C716" s="14" t="s">
        <v>3141</v>
      </c>
      <c r="D716" s="16">
        <v>45733</v>
      </c>
      <c r="E716" s="16"/>
      <c r="F716" s="14" t="s">
        <v>3142</v>
      </c>
      <c r="G716" s="14"/>
      <c r="H716" s="14" t="s">
        <v>3143</v>
      </c>
      <c r="I716" s="15">
        <v>105.83</v>
      </c>
      <c r="J716" s="77">
        <v>2</v>
      </c>
      <c r="K716" s="92"/>
    </row>
    <row r="717" spans="1:11" ht="20.399999999999999" x14ac:dyDescent="0.25">
      <c r="A717" s="14" t="s">
        <v>1506</v>
      </c>
      <c r="B717" s="14" t="s">
        <v>2550</v>
      </c>
      <c r="C717" s="14"/>
      <c r="D717" s="16">
        <v>45733</v>
      </c>
      <c r="E717" s="16"/>
      <c r="F717" s="14" t="s">
        <v>3144</v>
      </c>
      <c r="G717" s="14"/>
      <c r="H717" s="14" t="s">
        <v>1513</v>
      </c>
      <c r="I717" s="15">
        <v>10</v>
      </c>
      <c r="J717" s="77">
        <v>2</v>
      </c>
      <c r="K717" s="92"/>
    </row>
    <row r="718" spans="1:11" ht="30.6" x14ac:dyDescent="0.25">
      <c r="A718" s="14" t="s">
        <v>1506</v>
      </c>
      <c r="B718" s="14" t="s">
        <v>3145</v>
      </c>
      <c r="C718" s="14" t="s">
        <v>3146</v>
      </c>
      <c r="D718" s="16">
        <v>45740</v>
      </c>
      <c r="E718" s="16"/>
      <c r="F718" s="14" t="s">
        <v>3147</v>
      </c>
      <c r="G718" s="14" t="s">
        <v>1565</v>
      </c>
      <c r="H718" s="14" t="s">
        <v>1566</v>
      </c>
      <c r="I718" s="15">
        <v>49.82</v>
      </c>
      <c r="J718" s="77">
        <v>2</v>
      </c>
      <c r="K718" s="92"/>
    </row>
    <row r="719" spans="1:11" ht="26.4" customHeight="1" x14ac:dyDescent="0.25">
      <c r="A719" s="14" t="s">
        <v>1506</v>
      </c>
      <c r="B719" s="14" t="s">
        <v>3148</v>
      </c>
      <c r="C719" s="14" t="s">
        <v>3149</v>
      </c>
      <c r="D719" s="16">
        <v>45715</v>
      </c>
      <c r="E719" s="16"/>
      <c r="F719" s="14" t="s">
        <v>3150</v>
      </c>
      <c r="G719" s="14"/>
      <c r="H719" s="14" t="s">
        <v>3151</v>
      </c>
      <c r="I719" s="15">
        <v>1009.88</v>
      </c>
      <c r="J719" s="77">
        <v>2</v>
      </c>
      <c r="K719" s="92"/>
    </row>
    <row r="720" spans="1:11" ht="35.4" customHeight="1" x14ac:dyDescent="0.25">
      <c r="A720" s="14" t="s">
        <v>1506</v>
      </c>
      <c r="B720" s="14" t="s">
        <v>3152</v>
      </c>
      <c r="C720" s="14" t="s">
        <v>3153</v>
      </c>
      <c r="D720" s="16">
        <v>45740</v>
      </c>
      <c r="E720" s="16"/>
      <c r="F720" s="14" t="s">
        <v>3154</v>
      </c>
      <c r="G720" s="14"/>
      <c r="H720" s="14" t="s">
        <v>3151</v>
      </c>
      <c r="I720" s="15">
        <v>0</v>
      </c>
      <c r="J720" s="77">
        <v>2</v>
      </c>
      <c r="K720" s="92"/>
    </row>
    <row r="721" spans="1:11" ht="102" x14ac:dyDescent="0.25">
      <c r="A721" s="14" t="s">
        <v>1506</v>
      </c>
      <c r="B721" s="14"/>
      <c r="C721" s="14"/>
      <c r="D721" s="16"/>
      <c r="E721" s="16"/>
      <c r="F721" s="14" t="s">
        <v>3155</v>
      </c>
      <c r="G721" s="14"/>
      <c r="H721" s="14"/>
      <c r="I721" s="15"/>
      <c r="J721" s="77"/>
      <c r="K721" s="92"/>
    </row>
    <row r="722" spans="1:11" ht="20.399999999999999" x14ac:dyDescent="0.25">
      <c r="A722" s="14" t="s">
        <v>1506</v>
      </c>
      <c r="B722" s="14" t="s">
        <v>3156</v>
      </c>
      <c r="C722" s="14" t="s">
        <v>3157</v>
      </c>
      <c r="D722" s="16">
        <v>45761</v>
      </c>
      <c r="E722" s="16"/>
      <c r="F722" s="14" t="s">
        <v>3158</v>
      </c>
      <c r="G722" s="14" t="s">
        <v>1547</v>
      </c>
      <c r="H722" s="14" t="s">
        <v>1548</v>
      </c>
      <c r="I722" s="15">
        <v>360</v>
      </c>
      <c r="J722" s="77">
        <v>3</v>
      </c>
      <c r="K722" s="92"/>
    </row>
    <row r="723" spans="1:11" ht="96.6" customHeight="1" x14ac:dyDescent="0.25">
      <c r="A723" s="14" t="s">
        <v>1506</v>
      </c>
      <c r="B723" s="14"/>
      <c r="C723" s="14"/>
      <c r="D723" s="16"/>
      <c r="E723" s="16"/>
      <c r="F723" s="14" t="s">
        <v>3159</v>
      </c>
      <c r="G723" s="14"/>
      <c r="H723" s="14"/>
      <c r="I723" s="15"/>
      <c r="J723" s="77"/>
      <c r="K723" s="92"/>
    </row>
    <row r="724" spans="1:11" ht="30.6" x14ac:dyDescent="0.25">
      <c r="A724" s="14" t="s">
        <v>1506</v>
      </c>
      <c r="B724" s="14" t="s">
        <v>3160</v>
      </c>
      <c r="C724" s="14" t="s">
        <v>3161</v>
      </c>
      <c r="D724" s="16">
        <v>45735</v>
      </c>
      <c r="E724" s="16"/>
      <c r="F724" s="14" t="s">
        <v>3162</v>
      </c>
      <c r="G724" s="14"/>
      <c r="H724" s="14" t="s">
        <v>1620</v>
      </c>
      <c r="I724" s="15">
        <v>1995</v>
      </c>
      <c r="J724" s="77">
        <v>3</v>
      </c>
      <c r="K724" s="92"/>
    </row>
    <row r="725" spans="1:11" ht="20.399999999999999" x14ac:dyDescent="0.25">
      <c r="A725" s="14" t="s">
        <v>1506</v>
      </c>
      <c r="B725" s="14" t="s">
        <v>2550</v>
      </c>
      <c r="C725" s="14"/>
      <c r="D725" s="16">
        <v>45735</v>
      </c>
      <c r="E725" s="16"/>
      <c r="F725" s="14" t="s">
        <v>3163</v>
      </c>
      <c r="G725" s="14"/>
      <c r="H725" s="14" t="s">
        <v>1513</v>
      </c>
      <c r="I725" s="15">
        <v>20</v>
      </c>
      <c r="J725" s="77">
        <v>3</v>
      </c>
      <c r="K725" s="92"/>
    </row>
    <row r="726" spans="1:11" ht="20.399999999999999" x14ac:dyDescent="0.25">
      <c r="A726" s="14" t="s">
        <v>1506</v>
      </c>
      <c r="B726" s="14" t="s">
        <v>2550</v>
      </c>
      <c r="C726" s="14"/>
      <c r="D726" s="16">
        <v>45735</v>
      </c>
      <c r="E726" s="16"/>
      <c r="F726" s="14" t="s">
        <v>3163</v>
      </c>
      <c r="G726" s="14"/>
      <c r="H726" s="14" t="s">
        <v>1513</v>
      </c>
      <c r="I726" s="15">
        <v>3</v>
      </c>
      <c r="J726" s="77">
        <v>3</v>
      </c>
      <c r="K726" s="92"/>
    </row>
    <row r="727" spans="1:11" ht="30.6" x14ac:dyDescent="0.25">
      <c r="A727" s="14" t="s">
        <v>1506</v>
      </c>
      <c r="B727" s="14" t="s">
        <v>3164</v>
      </c>
      <c r="C727" s="14" t="s">
        <v>3165</v>
      </c>
      <c r="D727" s="16">
        <v>45771</v>
      </c>
      <c r="E727" s="16"/>
      <c r="F727" s="14" t="s">
        <v>3166</v>
      </c>
      <c r="G727" s="14"/>
      <c r="H727" s="14" t="s">
        <v>1620</v>
      </c>
      <c r="I727" s="15">
        <v>1995</v>
      </c>
      <c r="J727" s="77">
        <v>3</v>
      </c>
      <c r="K727" s="92"/>
    </row>
    <row r="728" spans="1:11" ht="20.399999999999999" x14ac:dyDescent="0.25">
      <c r="A728" s="14" t="s">
        <v>1506</v>
      </c>
      <c r="B728" s="14" t="s">
        <v>3167</v>
      </c>
      <c r="C728" s="14" t="s">
        <v>3168</v>
      </c>
      <c r="D728" s="16">
        <v>45772</v>
      </c>
      <c r="E728" s="16"/>
      <c r="F728" s="14" t="s">
        <v>3169</v>
      </c>
      <c r="G728" s="14" t="s">
        <v>1537</v>
      </c>
      <c r="H728" s="14" t="s">
        <v>1530</v>
      </c>
      <c r="I728" s="15">
        <v>2052</v>
      </c>
      <c r="J728" s="77">
        <v>3</v>
      </c>
      <c r="K728" s="92"/>
    </row>
    <row r="729" spans="1:11" ht="20.399999999999999" x14ac:dyDescent="0.25">
      <c r="A729" s="14" t="s">
        <v>1506</v>
      </c>
      <c r="B729" s="14" t="s">
        <v>1549</v>
      </c>
      <c r="C729" s="14"/>
      <c r="D729" s="16">
        <v>45777</v>
      </c>
      <c r="E729" s="16"/>
      <c r="F729" s="14" t="s">
        <v>3170</v>
      </c>
      <c r="G729" s="14"/>
      <c r="H729" s="14" t="s">
        <v>1598</v>
      </c>
      <c r="I729" s="15">
        <v>1000</v>
      </c>
      <c r="J729" s="77">
        <v>3</v>
      </c>
      <c r="K729" s="92"/>
    </row>
    <row r="730" spans="1:11" ht="40.799999999999997" x14ac:dyDescent="0.25">
      <c r="A730" s="14" t="s">
        <v>1506</v>
      </c>
      <c r="B730" s="14" t="s">
        <v>3171</v>
      </c>
      <c r="C730" s="14" t="s">
        <v>3172</v>
      </c>
      <c r="D730" s="16">
        <v>45805</v>
      </c>
      <c r="E730" s="16"/>
      <c r="F730" s="14" t="s">
        <v>3173</v>
      </c>
      <c r="G730" s="14"/>
      <c r="H730" s="14" t="s">
        <v>3174</v>
      </c>
      <c r="I730" s="15">
        <v>0</v>
      </c>
      <c r="J730" s="77">
        <v>3</v>
      </c>
      <c r="K730" s="92"/>
    </row>
    <row r="731" spans="1:11" ht="30.6" x14ac:dyDescent="0.25">
      <c r="A731" s="14" t="s">
        <v>1506</v>
      </c>
      <c r="B731" s="14" t="s">
        <v>3175</v>
      </c>
      <c r="C731" s="14" t="s">
        <v>3176</v>
      </c>
      <c r="D731" s="16">
        <v>45805</v>
      </c>
      <c r="E731" s="16"/>
      <c r="F731" s="14" t="s">
        <v>3177</v>
      </c>
      <c r="G731" s="14"/>
      <c r="H731" s="14" t="s">
        <v>3178</v>
      </c>
      <c r="I731" s="15">
        <v>0</v>
      </c>
      <c r="J731" s="77">
        <v>3</v>
      </c>
      <c r="K731" s="92"/>
    </row>
    <row r="732" spans="1:11" ht="30.6" x14ac:dyDescent="0.25">
      <c r="A732" s="14" t="s">
        <v>1506</v>
      </c>
      <c r="B732" s="14" t="s">
        <v>3179</v>
      </c>
      <c r="C732" s="14" t="s">
        <v>3180</v>
      </c>
      <c r="D732" s="16">
        <v>45805</v>
      </c>
      <c r="E732" s="16"/>
      <c r="F732" s="14" t="s">
        <v>3181</v>
      </c>
      <c r="G732" s="14"/>
      <c r="H732" s="14" t="s">
        <v>3182</v>
      </c>
      <c r="I732" s="15">
        <v>0</v>
      </c>
      <c r="J732" s="77">
        <v>3</v>
      </c>
      <c r="K732" s="92"/>
    </row>
    <row r="733" spans="1:11" ht="30.6" x14ac:dyDescent="0.25">
      <c r="A733" s="14" t="s">
        <v>1506</v>
      </c>
      <c r="B733" s="14" t="s">
        <v>3183</v>
      </c>
      <c r="C733" s="14" t="s">
        <v>3184</v>
      </c>
      <c r="D733" s="16">
        <v>45805</v>
      </c>
      <c r="E733" s="16"/>
      <c r="F733" s="14" t="s">
        <v>3185</v>
      </c>
      <c r="G733" s="14"/>
      <c r="H733" s="14" t="s">
        <v>3186</v>
      </c>
      <c r="I733" s="15">
        <v>0</v>
      </c>
      <c r="J733" s="77">
        <v>3</v>
      </c>
      <c r="K733" s="92"/>
    </row>
    <row r="734" spans="1:11" ht="30.6" x14ac:dyDescent="0.25">
      <c r="A734" s="14" t="s">
        <v>1506</v>
      </c>
      <c r="B734" s="14" t="s">
        <v>3187</v>
      </c>
      <c r="C734" s="14" t="s">
        <v>3188</v>
      </c>
      <c r="D734" s="16">
        <v>45805</v>
      </c>
      <c r="E734" s="16"/>
      <c r="F734" s="14" t="s">
        <v>3189</v>
      </c>
      <c r="G734" s="14"/>
      <c r="H734" s="14" t="s">
        <v>3190</v>
      </c>
      <c r="I734" s="15">
        <v>0</v>
      </c>
      <c r="J734" s="77">
        <v>3</v>
      </c>
      <c r="K734" s="92"/>
    </row>
    <row r="735" spans="1:11" ht="30.6" x14ac:dyDescent="0.25">
      <c r="A735" s="14" t="s">
        <v>1506</v>
      </c>
      <c r="B735" s="14" t="s">
        <v>3191</v>
      </c>
      <c r="C735" s="14" t="s">
        <v>3192</v>
      </c>
      <c r="D735" s="16">
        <v>45805</v>
      </c>
      <c r="E735" s="16"/>
      <c r="F735" s="14" t="s">
        <v>3193</v>
      </c>
      <c r="G735" s="14" t="s">
        <v>3194</v>
      </c>
      <c r="H735" s="14" t="s">
        <v>3195</v>
      </c>
      <c r="I735" s="15">
        <v>0</v>
      </c>
      <c r="J735" s="77">
        <v>3</v>
      </c>
      <c r="K735" s="92"/>
    </row>
    <row r="736" spans="1:11" ht="30.6" x14ac:dyDescent="0.25">
      <c r="A736" s="14" t="s">
        <v>1506</v>
      </c>
      <c r="B736" s="14" t="s">
        <v>3196</v>
      </c>
      <c r="C736" s="14" t="s">
        <v>3197</v>
      </c>
      <c r="D736" s="16">
        <v>45805</v>
      </c>
      <c r="E736" s="16"/>
      <c r="F736" s="14" t="s">
        <v>3198</v>
      </c>
      <c r="G736" s="14"/>
      <c r="H736" s="14" t="s">
        <v>3199</v>
      </c>
      <c r="I736" s="15">
        <v>0</v>
      </c>
      <c r="J736" s="77">
        <v>3</v>
      </c>
      <c r="K736" s="92"/>
    </row>
    <row r="737" spans="1:11" ht="30.6" x14ac:dyDescent="0.25">
      <c r="A737" s="14" t="s">
        <v>1506</v>
      </c>
      <c r="B737" s="14" t="s">
        <v>1560</v>
      </c>
      <c r="C737" s="14"/>
      <c r="D737" s="16">
        <v>45803</v>
      </c>
      <c r="E737" s="16"/>
      <c r="F737" s="14" t="s">
        <v>3200</v>
      </c>
      <c r="G737" s="14"/>
      <c r="H737" s="14" t="s">
        <v>1598</v>
      </c>
      <c r="I737" s="15">
        <v>-730.67</v>
      </c>
      <c r="J737" s="77">
        <v>3</v>
      </c>
      <c r="K737" s="92"/>
    </row>
    <row r="738" spans="1:11" ht="20.399999999999999" x14ac:dyDescent="0.25">
      <c r="A738" s="14" t="s">
        <v>1506</v>
      </c>
      <c r="B738" s="14" t="s">
        <v>3201</v>
      </c>
      <c r="C738" s="14" t="s">
        <v>3202</v>
      </c>
      <c r="D738" s="16">
        <v>45792</v>
      </c>
      <c r="E738" s="16"/>
      <c r="F738" s="14" t="s">
        <v>3203</v>
      </c>
      <c r="G738" s="14" t="s">
        <v>1597</v>
      </c>
      <c r="H738" s="14" t="s">
        <v>1598</v>
      </c>
      <c r="I738" s="15">
        <v>240</v>
      </c>
      <c r="J738" s="77">
        <v>3</v>
      </c>
      <c r="K738" s="92"/>
    </row>
    <row r="739" spans="1:11" ht="20.399999999999999" x14ac:dyDescent="0.25">
      <c r="A739" s="14" t="s">
        <v>1506</v>
      </c>
      <c r="B739" s="14" t="s">
        <v>3204</v>
      </c>
      <c r="C739" s="14" t="s">
        <v>3205</v>
      </c>
      <c r="D739" s="16">
        <v>45786</v>
      </c>
      <c r="E739" s="16"/>
      <c r="F739" s="14" t="s">
        <v>3206</v>
      </c>
      <c r="G739" s="14" t="s">
        <v>1670</v>
      </c>
      <c r="H739" s="14" t="s">
        <v>1671</v>
      </c>
      <c r="I739" s="15">
        <v>240</v>
      </c>
      <c r="J739" s="77">
        <v>3</v>
      </c>
      <c r="K739" s="92"/>
    </row>
    <row r="740" spans="1:11" ht="20.399999999999999" x14ac:dyDescent="0.25">
      <c r="A740" s="14" t="s">
        <v>1506</v>
      </c>
      <c r="B740" s="14" t="s">
        <v>3207</v>
      </c>
      <c r="C740" s="14" t="s">
        <v>3208</v>
      </c>
      <c r="D740" s="16">
        <v>45824</v>
      </c>
      <c r="E740" s="16"/>
      <c r="F740" s="14" t="s">
        <v>3209</v>
      </c>
      <c r="G740" s="14" t="s">
        <v>1597</v>
      </c>
      <c r="H740" s="14" t="s">
        <v>1598</v>
      </c>
      <c r="I740" s="15">
        <v>278.39999999999998</v>
      </c>
      <c r="J740" s="77">
        <v>3</v>
      </c>
      <c r="K740" s="92"/>
    </row>
    <row r="741" spans="1:11" ht="30.6" x14ac:dyDescent="0.25">
      <c r="A741" s="14" t="s">
        <v>1506</v>
      </c>
      <c r="B741" s="14" t="s">
        <v>2474</v>
      </c>
      <c r="C741" s="14" t="s">
        <v>2475</v>
      </c>
      <c r="D741" s="16">
        <v>45827</v>
      </c>
      <c r="E741" s="16"/>
      <c r="F741" s="14" t="s">
        <v>3210</v>
      </c>
      <c r="G741" s="14" t="s">
        <v>1675</v>
      </c>
      <c r="H741" s="14" t="s">
        <v>1676</v>
      </c>
      <c r="I741" s="15">
        <v>20.8</v>
      </c>
      <c r="J741" s="77">
        <v>3</v>
      </c>
      <c r="K741" s="92"/>
    </row>
    <row r="742" spans="1:11" ht="102" x14ac:dyDescent="0.25">
      <c r="A742" s="14" t="s">
        <v>1506</v>
      </c>
      <c r="B742" s="14"/>
      <c r="C742" s="14"/>
      <c r="D742" s="16"/>
      <c r="E742" s="16"/>
      <c r="F742" s="14" t="s">
        <v>3211</v>
      </c>
      <c r="G742" s="14"/>
      <c r="H742" s="14"/>
      <c r="I742" s="15"/>
      <c r="J742" s="77"/>
      <c r="K742" s="92"/>
    </row>
    <row r="743" spans="1:11" ht="40.799999999999997" x14ac:dyDescent="0.25">
      <c r="A743" s="14" t="s">
        <v>1506</v>
      </c>
      <c r="B743" s="14" t="s">
        <v>3212</v>
      </c>
      <c r="C743" s="14" t="s">
        <v>3213</v>
      </c>
      <c r="D743" s="16">
        <v>45769</v>
      </c>
      <c r="E743" s="16"/>
      <c r="F743" s="14" t="s">
        <v>3214</v>
      </c>
      <c r="G743" s="14" t="s">
        <v>3215</v>
      </c>
      <c r="H743" s="14" t="s">
        <v>3216</v>
      </c>
      <c r="I743" s="15">
        <v>16</v>
      </c>
      <c r="J743" s="77">
        <v>2</v>
      </c>
      <c r="K743" s="92"/>
    </row>
    <row r="744" spans="1:11" ht="30.6" x14ac:dyDescent="0.25">
      <c r="A744" s="14" t="s">
        <v>1506</v>
      </c>
      <c r="B744" s="14" t="s">
        <v>1549</v>
      </c>
      <c r="C744" s="14"/>
      <c r="D744" s="16">
        <v>45771</v>
      </c>
      <c r="E744" s="16"/>
      <c r="F744" s="14" t="s">
        <v>3217</v>
      </c>
      <c r="G744" s="14"/>
      <c r="H744" s="14" t="s">
        <v>2561</v>
      </c>
      <c r="I744" s="15">
        <v>100</v>
      </c>
      <c r="J744" s="77">
        <v>2</v>
      </c>
      <c r="K744" s="92"/>
    </row>
    <row r="745" spans="1:11" ht="51" x14ac:dyDescent="0.25">
      <c r="A745" s="14" t="s">
        <v>1506</v>
      </c>
      <c r="B745" s="14" t="s">
        <v>3218</v>
      </c>
      <c r="C745" s="14" t="s">
        <v>3219</v>
      </c>
      <c r="D745" s="16">
        <v>45784</v>
      </c>
      <c r="E745" s="16"/>
      <c r="F745" s="14" t="s">
        <v>3220</v>
      </c>
      <c r="G745" s="14" t="s">
        <v>3221</v>
      </c>
      <c r="H745" s="14" t="s">
        <v>3222</v>
      </c>
      <c r="I745" s="15">
        <v>0</v>
      </c>
      <c r="J745" s="77">
        <v>2</v>
      </c>
      <c r="K745" s="92"/>
    </row>
    <row r="746" spans="1:11" ht="30.6" x14ac:dyDescent="0.25">
      <c r="A746" s="14" t="s">
        <v>1506</v>
      </c>
      <c r="B746" s="14" t="s">
        <v>1560</v>
      </c>
      <c r="C746" s="14"/>
      <c r="D746" s="16">
        <v>45782</v>
      </c>
      <c r="E746" s="16"/>
      <c r="F746" s="14" t="s">
        <v>3223</v>
      </c>
      <c r="G746" s="14"/>
      <c r="H746" s="14" t="s">
        <v>2561</v>
      </c>
      <c r="I746" s="15">
        <v>-81.2</v>
      </c>
      <c r="J746" s="77">
        <v>2</v>
      </c>
      <c r="K746" s="92"/>
    </row>
    <row r="747" spans="1:11" ht="40.799999999999997" x14ac:dyDescent="0.25">
      <c r="A747" s="14" t="s">
        <v>1506</v>
      </c>
      <c r="B747" s="14" t="s">
        <v>3224</v>
      </c>
      <c r="C747" s="14" t="s">
        <v>3225</v>
      </c>
      <c r="D747" s="16">
        <v>45784</v>
      </c>
      <c r="E747" s="16"/>
      <c r="F747" s="14" t="s">
        <v>3226</v>
      </c>
      <c r="G747" s="14" t="s">
        <v>3221</v>
      </c>
      <c r="H747" s="14" t="s">
        <v>3222</v>
      </c>
      <c r="I747" s="15">
        <v>142.52000000000001</v>
      </c>
      <c r="J747" s="77">
        <v>2</v>
      </c>
      <c r="K747" s="92"/>
    </row>
    <row r="748" spans="1:11" ht="20.399999999999999" x14ac:dyDescent="0.25">
      <c r="A748" s="14" t="s">
        <v>1506</v>
      </c>
      <c r="B748" s="14" t="s">
        <v>1560</v>
      </c>
      <c r="C748" s="14"/>
      <c r="D748" s="16">
        <v>45784</v>
      </c>
      <c r="E748" s="16"/>
      <c r="F748" s="14" t="s">
        <v>3227</v>
      </c>
      <c r="G748" s="14"/>
      <c r="H748" s="14" t="s">
        <v>1513</v>
      </c>
      <c r="I748" s="15">
        <v>10</v>
      </c>
      <c r="J748" s="77">
        <v>2</v>
      </c>
      <c r="K748" s="92"/>
    </row>
    <row r="749" spans="1:11" ht="30.6" x14ac:dyDescent="0.25">
      <c r="A749" s="14" t="s">
        <v>1506</v>
      </c>
      <c r="B749" s="14" t="s">
        <v>3228</v>
      </c>
      <c r="C749" s="14" t="s">
        <v>3229</v>
      </c>
      <c r="D749" s="16">
        <v>45791</v>
      </c>
      <c r="E749" s="16"/>
      <c r="F749" s="14" t="s">
        <v>3230</v>
      </c>
      <c r="G749" s="14"/>
      <c r="H749" s="14" t="s">
        <v>3231</v>
      </c>
      <c r="I749" s="15">
        <v>160.08000000000001</v>
      </c>
      <c r="J749" s="77">
        <v>3</v>
      </c>
      <c r="K749" s="92"/>
    </row>
    <row r="750" spans="1:11" ht="102" x14ac:dyDescent="0.25">
      <c r="A750" s="14" t="s">
        <v>1506</v>
      </c>
      <c r="B750" s="14"/>
      <c r="C750" s="14"/>
      <c r="D750" s="16"/>
      <c r="E750" s="16"/>
      <c r="F750" s="14" t="s">
        <v>3232</v>
      </c>
      <c r="G750" s="14"/>
      <c r="H750" s="14"/>
      <c r="I750" s="15"/>
      <c r="J750" s="77"/>
      <c r="K750" s="92"/>
    </row>
    <row r="751" spans="1:11" ht="30.6" x14ac:dyDescent="0.25">
      <c r="A751" s="14" t="s">
        <v>1506</v>
      </c>
      <c r="B751" s="14" t="s">
        <v>3233</v>
      </c>
      <c r="C751" s="14" t="s">
        <v>3234</v>
      </c>
      <c r="D751" s="16">
        <v>45755</v>
      </c>
      <c r="E751" s="16"/>
      <c r="F751" s="14" t="s">
        <v>3235</v>
      </c>
      <c r="G751" s="14" t="s">
        <v>1605</v>
      </c>
      <c r="H751" s="14" t="s">
        <v>1606</v>
      </c>
      <c r="I751" s="15">
        <v>2300</v>
      </c>
      <c r="J751" s="77">
        <v>2</v>
      </c>
      <c r="K751" s="92"/>
    </row>
    <row r="752" spans="1:11" ht="40.799999999999997" x14ac:dyDescent="0.25">
      <c r="A752" s="14" t="s">
        <v>1506</v>
      </c>
      <c r="B752" s="14" t="s">
        <v>3236</v>
      </c>
      <c r="C752" s="14" t="s">
        <v>3237</v>
      </c>
      <c r="D752" s="16">
        <v>45797</v>
      </c>
      <c r="E752" s="16"/>
      <c r="F752" s="14" t="s">
        <v>3238</v>
      </c>
      <c r="G752" s="14" t="s">
        <v>1675</v>
      </c>
      <c r="H752" s="14" t="s">
        <v>1676</v>
      </c>
      <c r="I752" s="15">
        <v>301.5</v>
      </c>
      <c r="J752" s="77">
        <v>2</v>
      </c>
      <c r="K752" s="92"/>
    </row>
    <row r="753" spans="1:11" ht="40.799999999999997" x14ac:dyDescent="0.25">
      <c r="A753" s="14" t="s">
        <v>1506</v>
      </c>
      <c r="B753" s="14" t="s">
        <v>3236</v>
      </c>
      <c r="C753" s="14" t="s">
        <v>3237</v>
      </c>
      <c r="D753" s="16">
        <v>45797</v>
      </c>
      <c r="E753" s="16"/>
      <c r="F753" s="14" t="s">
        <v>3238</v>
      </c>
      <c r="G753" s="14" t="s">
        <v>1675</v>
      </c>
      <c r="H753" s="14" t="s">
        <v>1676</v>
      </c>
      <c r="I753" s="15">
        <v>44</v>
      </c>
      <c r="J753" s="77">
        <v>3</v>
      </c>
      <c r="K753" s="92"/>
    </row>
    <row r="754" spans="1:11" ht="91.8" x14ac:dyDescent="0.25">
      <c r="A754" s="14" t="s">
        <v>1506</v>
      </c>
      <c r="B754" s="14"/>
      <c r="C754" s="14"/>
      <c r="D754" s="16"/>
      <c r="E754" s="16"/>
      <c r="F754" s="14" t="s">
        <v>3239</v>
      </c>
      <c r="G754" s="14"/>
      <c r="H754" s="14"/>
      <c r="I754" s="15"/>
      <c r="J754" s="77"/>
      <c r="K754" s="92"/>
    </row>
    <row r="755" spans="1:11" ht="30.6" x14ac:dyDescent="0.25">
      <c r="A755" s="14" t="s">
        <v>1506</v>
      </c>
      <c r="B755" s="14" t="s">
        <v>3240</v>
      </c>
      <c r="C755" s="14" t="s">
        <v>3241</v>
      </c>
      <c r="D755" s="16">
        <v>45755</v>
      </c>
      <c r="E755" s="16"/>
      <c r="F755" s="14" t="s">
        <v>3242</v>
      </c>
      <c r="G755" s="14"/>
      <c r="H755" s="14" t="s">
        <v>3243</v>
      </c>
      <c r="I755" s="15">
        <v>484</v>
      </c>
      <c r="J755" s="77">
        <v>3</v>
      </c>
      <c r="K755" s="92"/>
    </row>
    <row r="756" spans="1:11" ht="20.399999999999999" x14ac:dyDescent="0.25">
      <c r="A756" s="14" t="s">
        <v>1506</v>
      </c>
      <c r="B756" s="14" t="s">
        <v>3244</v>
      </c>
      <c r="C756" s="14" t="s">
        <v>3245</v>
      </c>
      <c r="D756" s="16">
        <v>45763</v>
      </c>
      <c r="E756" s="16"/>
      <c r="F756" s="14" t="s">
        <v>3246</v>
      </c>
      <c r="G756" s="14" t="s">
        <v>3247</v>
      </c>
      <c r="H756" s="14" t="s">
        <v>3248</v>
      </c>
      <c r="I756" s="15">
        <v>330</v>
      </c>
      <c r="J756" s="77">
        <v>3</v>
      </c>
      <c r="K756" s="92"/>
    </row>
    <row r="757" spans="1:11" ht="20.399999999999999" x14ac:dyDescent="0.25">
      <c r="A757" s="14" t="s">
        <v>1506</v>
      </c>
      <c r="B757" s="14" t="s">
        <v>3249</v>
      </c>
      <c r="C757" s="14" t="s">
        <v>3250</v>
      </c>
      <c r="D757" s="16">
        <v>45755</v>
      </c>
      <c r="E757" s="16"/>
      <c r="F757" s="14" t="s">
        <v>3251</v>
      </c>
      <c r="G757" s="14"/>
      <c r="H757" s="14" t="s">
        <v>3252</v>
      </c>
      <c r="I757" s="15">
        <v>92</v>
      </c>
      <c r="J757" s="77">
        <v>3</v>
      </c>
      <c r="K757" s="92"/>
    </row>
    <row r="758" spans="1:11" ht="96.6" customHeight="1" x14ac:dyDescent="0.25">
      <c r="A758" s="14" t="s">
        <v>1506</v>
      </c>
      <c r="B758" s="14"/>
      <c r="C758" s="14"/>
      <c r="D758" s="16"/>
      <c r="E758" s="16"/>
      <c r="F758" s="14" t="s">
        <v>3253</v>
      </c>
      <c r="G758" s="14"/>
      <c r="H758" s="14"/>
      <c r="I758" s="15"/>
      <c r="J758" s="77"/>
      <c r="K758" s="92"/>
    </row>
    <row r="759" spans="1:11" ht="35.4" customHeight="1" x14ac:dyDescent="0.25">
      <c r="A759" s="14" t="s">
        <v>1506</v>
      </c>
      <c r="B759" s="14" t="s">
        <v>3254</v>
      </c>
      <c r="C759" s="14" t="s">
        <v>3202</v>
      </c>
      <c r="D759" s="16">
        <v>45869</v>
      </c>
      <c r="E759" s="16"/>
      <c r="F759" s="14" t="s">
        <v>3255</v>
      </c>
      <c r="G759" s="14" t="s">
        <v>1657</v>
      </c>
      <c r="H759" s="14" t="s">
        <v>1658</v>
      </c>
      <c r="I759" s="15">
        <v>540</v>
      </c>
      <c r="J759" s="77">
        <v>3</v>
      </c>
      <c r="K759" s="92"/>
    </row>
    <row r="760" spans="1:11" ht="43.8" customHeight="1" x14ac:dyDescent="0.25">
      <c r="A760" s="14" t="s">
        <v>1506</v>
      </c>
      <c r="B760" s="14" t="s">
        <v>3256</v>
      </c>
      <c r="C760" s="14" t="s">
        <v>3257</v>
      </c>
      <c r="D760" s="16">
        <v>45869</v>
      </c>
      <c r="E760" s="16"/>
      <c r="F760" s="14" t="s">
        <v>3258</v>
      </c>
      <c r="G760" s="14" t="s">
        <v>3259</v>
      </c>
      <c r="H760" s="14" t="s">
        <v>3260</v>
      </c>
      <c r="I760" s="15">
        <v>900</v>
      </c>
      <c r="J760" s="77">
        <v>3</v>
      </c>
      <c r="K760" s="92"/>
    </row>
    <row r="761" spans="1:11" ht="86.4" customHeight="1" x14ac:dyDescent="0.25">
      <c r="A761" s="14" t="s">
        <v>1506</v>
      </c>
      <c r="B761" s="14"/>
      <c r="C761" s="14"/>
      <c r="D761" s="16"/>
      <c r="E761" s="16"/>
      <c r="F761" s="14" t="s">
        <v>6513</v>
      </c>
      <c r="G761" s="14"/>
      <c r="H761" s="14"/>
      <c r="I761" s="15"/>
      <c r="J761" s="77"/>
      <c r="K761" s="92"/>
    </row>
    <row r="762" spans="1:11" ht="20.399999999999999" x14ac:dyDescent="0.25">
      <c r="A762" s="14" t="s">
        <v>1506</v>
      </c>
      <c r="B762" s="14" t="s">
        <v>3261</v>
      </c>
      <c r="C762" s="14" t="s">
        <v>3262</v>
      </c>
      <c r="D762" s="16">
        <v>45869</v>
      </c>
      <c r="E762" s="16"/>
      <c r="F762" s="14" t="s">
        <v>3263</v>
      </c>
      <c r="G762" s="14" t="s">
        <v>1657</v>
      </c>
      <c r="H762" s="14" t="s">
        <v>1658</v>
      </c>
      <c r="I762" s="15">
        <v>504</v>
      </c>
      <c r="J762" s="77">
        <v>3</v>
      </c>
      <c r="K762" s="92"/>
    </row>
    <row r="763" spans="1:11" ht="36.6" customHeight="1" x14ac:dyDescent="0.25">
      <c r="A763" s="14" t="s">
        <v>1506</v>
      </c>
      <c r="B763" s="14" t="s">
        <v>6036</v>
      </c>
      <c r="C763" s="14" t="s">
        <v>6037</v>
      </c>
      <c r="D763" s="16">
        <v>45895</v>
      </c>
      <c r="E763" s="16"/>
      <c r="F763" s="14" t="s">
        <v>6038</v>
      </c>
      <c r="G763" s="14" t="s">
        <v>3989</v>
      </c>
      <c r="H763" s="14" t="s">
        <v>3990</v>
      </c>
      <c r="I763" s="15">
        <v>13736</v>
      </c>
      <c r="J763" s="77">
        <v>3</v>
      </c>
      <c r="K763" s="92"/>
    </row>
    <row r="764" spans="1:11" ht="81.599999999999994" x14ac:dyDescent="0.25">
      <c r="A764" s="14" t="s">
        <v>1506</v>
      </c>
      <c r="B764" s="14"/>
      <c r="C764" s="14"/>
      <c r="D764" s="16"/>
      <c r="E764" s="16"/>
      <c r="F764" s="14" t="s">
        <v>3264</v>
      </c>
      <c r="G764" s="14"/>
      <c r="H764" s="14"/>
      <c r="I764" s="15"/>
      <c r="J764" s="77"/>
      <c r="K764" s="92"/>
    </row>
    <row r="765" spans="1:11" ht="30.6" x14ac:dyDescent="0.25">
      <c r="A765" s="14" t="s">
        <v>1506</v>
      </c>
      <c r="B765" s="14" t="s">
        <v>3265</v>
      </c>
      <c r="C765" s="14" t="s">
        <v>3091</v>
      </c>
      <c r="D765" s="16">
        <v>45755</v>
      </c>
      <c r="E765" s="16"/>
      <c r="F765" s="14" t="s">
        <v>3266</v>
      </c>
      <c r="G765" s="14" t="s">
        <v>1768</v>
      </c>
      <c r="H765" s="14" t="s">
        <v>1769</v>
      </c>
      <c r="I765" s="15">
        <v>1760</v>
      </c>
      <c r="J765" s="77">
        <v>2</v>
      </c>
      <c r="K765" s="92"/>
    </row>
    <row r="766" spans="1:11" ht="40.799999999999997" x14ac:dyDescent="0.25">
      <c r="A766" s="14" t="s">
        <v>1506</v>
      </c>
      <c r="B766" s="14" t="s">
        <v>3267</v>
      </c>
      <c r="C766" s="14" t="s">
        <v>3268</v>
      </c>
      <c r="D766" s="16">
        <v>45761</v>
      </c>
      <c r="E766" s="16"/>
      <c r="F766" s="14" t="s">
        <v>3269</v>
      </c>
      <c r="G766" s="14" t="s">
        <v>1753</v>
      </c>
      <c r="H766" s="14" t="s">
        <v>1754</v>
      </c>
      <c r="I766" s="15">
        <v>504</v>
      </c>
      <c r="J766" s="77">
        <v>2</v>
      </c>
      <c r="K766" s="92"/>
    </row>
    <row r="767" spans="1:11" ht="20.399999999999999" x14ac:dyDescent="0.25">
      <c r="A767" s="14" t="s">
        <v>1506</v>
      </c>
      <c r="B767" s="14" t="s">
        <v>3270</v>
      </c>
      <c r="C767" s="14" t="s">
        <v>3271</v>
      </c>
      <c r="D767" s="16">
        <v>45761</v>
      </c>
      <c r="E767" s="16"/>
      <c r="F767" s="14" t="s">
        <v>3272</v>
      </c>
      <c r="G767" s="14" t="s">
        <v>3273</v>
      </c>
      <c r="H767" s="14" t="s">
        <v>3274</v>
      </c>
      <c r="I767" s="15">
        <v>41.26</v>
      </c>
      <c r="J767" s="77">
        <v>2</v>
      </c>
      <c r="K767" s="92"/>
    </row>
    <row r="768" spans="1:11" ht="20.399999999999999" x14ac:dyDescent="0.25">
      <c r="A768" s="14" t="s">
        <v>1506</v>
      </c>
      <c r="B768" s="14" t="s">
        <v>3275</v>
      </c>
      <c r="C768" s="14" t="s">
        <v>3276</v>
      </c>
      <c r="D768" s="16">
        <v>45762</v>
      </c>
      <c r="E768" s="16"/>
      <c r="F768" s="14" t="s">
        <v>3277</v>
      </c>
      <c r="G768" s="14" t="s">
        <v>3273</v>
      </c>
      <c r="H768" s="14" t="s">
        <v>3274</v>
      </c>
      <c r="I768" s="15">
        <v>44</v>
      </c>
      <c r="J768" s="77">
        <v>2</v>
      </c>
      <c r="K768" s="92"/>
    </row>
    <row r="769" spans="1:11" ht="30.6" x14ac:dyDescent="0.25">
      <c r="A769" s="14" t="s">
        <v>1506</v>
      </c>
      <c r="B769" s="14" t="s">
        <v>3278</v>
      </c>
      <c r="C769" s="14" t="s">
        <v>1850</v>
      </c>
      <c r="D769" s="16">
        <v>45792</v>
      </c>
      <c r="E769" s="16"/>
      <c r="F769" s="14" t="s">
        <v>3279</v>
      </c>
      <c r="G769" s="14" t="s">
        <v>2525</v>
      </c>
      <c r="H769" s="14" t="s">
        <v>2526</v>
      </c>
      <c r="I769" s="15">
        <v>480</v>
      </c>
      <c r="J769" s="77">
        <v>3</v>
      </c>
      <c r="K769" s="92"/>
    </row>
    <row r="770" spans="1:11" ht="90" customHeight="1" x14ac:dyDescent="0.25">
      <c r="A770" s="14" t="s">
        <v>1506</v>
      </c>
      <c r="B770" s="14"/>
      <c r="C770" s="14"/>
      <c r="D770" s="16"/>
      <c r="E770" s="16"/>
      <c r="F770" s="14" t="s">
        <v>6065</v>
      </c>
      <c r="G770" s="14"/>
      <c r="H770" s="14"/>
      <c r="I770" s="15"/>
      <c r="J770" s="77"/>
      <c r="K770" s="92"/>
    </row>
    <row r="771" spans="1:11" ht="37.200000000000003" customHeight="1" x14ac:dyDescent="0.25">
      <c r="A771" s="14" t="s">
        <v>1506</v>
      </c>
      <c r="B771" s="14" t="s">
        <v>6062</v>
      </c>
      <c r="C771" s="14" t="s">
        <v>6063</v>
      </c>
      <c r="D771" s="16">
        <v>45883</v>
      </c>
      <c r="E771" s="16"/>
      <c r="F771" s="14" t="s">
        <v>6064</v>
      </c>
      <c r="G771" s="14" t="s">
        <v>1753</v>
      </c>
      <c r="H771" s="14" t="s">
        <v>1754</v>
      </c>
      <c r="I771" s="15">
        <v>2365.23</v>
      </c>
      <c r="J771" s="77">
        <v>3</v>
      </c>
      <c r="K771" s="92"/>
    </row>
    <row r="772" spans="1:11" ht="37.200000000000003" customHeight="1" x14ac:dyDescent="0.25">
      <c r="A772" s="14" t="s">
        <v>1506</v>
      </c>
      <c r="B772" s="14" t="s">
        <v>6062</v>
      </c>
      <c r="C772" s="14" t="s">
        <v>6063</v>
      </c>
      <c r="D772" s="16">
        <v>45883</v>
      </c>
      <c r="E772" s="16"/>
      <c r="F772" s="14" t="s">
        <v>6247</v>
      </c>
      <c r="G772" s="14" t="s">
        <v>1753</v>
      </c>
      <c r="H772" s="14" t="s">
        <v>1754</v>
      </c>
      <c r="I772" s="15">
        <v>-2365.23</v>
      </c>
      <c r="J772" s="77">
        <v>3</v>
      </c>
      <c r="K772" s="92"/>
    </row>
    <row r="773" spans="1:11" ht="46.2" customHeight="1" x14ac:dyDescent="0.25">
      <c r="A773" s="14" t="s">
        <v>1506</v>
      </c>
      <c r="B773" s="14" t="s">
        <v>6421</v>
      </c>
      <c r="C773" s="14" t="s">
        <v>6422</v>
      </c>
      <c r="D773" s="16">
        <v>45910</v>
      </c>
      <c r="E773" s="16"/>
      <c r="F773" s="14" t="s">
        <v>6423</v>
      </c>
      <c r="G773" s="14" t="s">
        <v>1758</v>
      </c>
      <c r="H773" s="14" t="s">
        <v>1759</v>
      </c>
      <c r="I773" s="15">
        <v>1140</v>
      </c>
      <c r="J773" s="77">
        <v>3</v>
      </c>
      <c r="K773" s="92"/>
    </row>
    <row r="774" spans="1:11" ht="37.200000000000003" customHeight="1" x14ac:dyDescent="0.25">
      <c r="A774" s="14" t="s">
        <v>1506</v>
      </c>
      <c r="B774" s="14" t="s">
        <v>6424</v>
      </c>
      <c r="C774" s="14" t="s">
        <v>6425</v>
      </c>
      <c r="D774" s="16">
        <v>45910</v>
      </c>
      <c r="E774" s="16"/>
      <c r="F774" s="14" t="s">
        <v>6426</v>
      </c>
      <c r="G774" s="14" t="s">
        <v>2389</v>
      </c>
      <c r="H774" s="14" t="s">
        <v>2390</v>
      </c>
      <c r="I774" s="15">
        <v>180</v>
      </c>
      <c r="J774" s="77">
        <v>3</v>
      </c>
      <c r="K774" s="92"/>
    </row>
    <row r="775" spans="1:11" ht="28.8" customHeight="1" x14ac:dyDescent="0.25">
      <c r="A775" s="14" t="s">
        <v>1506</v>
      </c>
      <c r="B775" s="14" t="s">
        <v>6486</v>
      </c>
      <c r="C775" s="14" t="s">
        <v>6487</v>
      </c>
      <c r="D775" s="16">
        <v>45903</v>
      </c>
      <c r="E775" s="16"/>
      <c r="F775" s="14" t="s">
        <v>6488</v>
      </c>
      <c r="G775" s="14" t="s">
        <v>6489</v>
      </c>
      <c r="H775" s="14" t="s">
        <v>6490</v>
      </c>
      <c r="I775" s="15">
        <v>132</v>
      </c>
      <c r="J775" s="77">
        <v>3</v>
      </c>
      <c r="K775" s="92"/>
    </row>
    <row r="776" spans="1:11" ht="86.4" customHeight="1" x14ac:dyDescent="0.25">
      <c r="A776" s="14" t="s">
        <v>1506</v>
      </c>
      <c r="B776" s="14"/>
      <c r="C776" s="14"/>
      <c r="D776" s="16"/>
      <c r="E776" s="16"/>
      <c r="F776" s="14" t="s">
        <v>3280</v>
      </c>
      <c r="G776" s="14"/>
      <c r="H776" s="14"/>
      <c r="I776" s="15"/>
      <c r="J776" s="77"/>
      <c r="K776" s="92"/>
    </row>
    <row r="777" spans="1:11" ht="30.6" x14ac:dyDescent="0.25">
      <c r="A777" s="14" t="s">
        <v>1506</v>
      </c>
      <c r="B777" s="14" t="s">
        <v>3281</v>
      </c>
      <c r="C777" s="14" t="s">
        <v>3282</v>
      </c>
      <c r="D777" s="16">
        <v>45807</v>
      </c>
      <c r="E777" s="16"/>
      <c r="F777" s="14" t="s">
        <v>3283</v>
      </c>
      <c r="G777" s="14" t="s">
        <v>1753</v>
      </c>
      <c r="H777" s="14" t="s">
        <v>1754</v>
      </c>
      <c r="I777" s="15">
        <v>7200.14</v>
      </c>
      <c r="J777" s="77">
        <v>3</v>
      </c>
      <c r="K777" s="92"/>
    </row>
    <row r="778" spans="1:11" ht="30.6" x14ac:dyDescent="0.25">
      <c r="A778" s="14" t="s">
        <v>1506</v>
      </c>
      <c r="B778" s="14" t="s">
        <v>3284</v>
      </c>
      <c r="C778" s="14" t="s">
        <v>3285</v>
      </c>
      <c r="D778" s="16">
        <v>45812</v>
      </c>
      <c r="E778" s="16"/>
      <c r="F778" s="14" t="s">
        <v>3286</v>
      </c>
      <c r="G778" s="14" t="s">
        <v>1776</v>
      </c>
      <c r="H778" s="14" t="s">
        <v>1777</v>
      </c>
      <c r="I778" s="15">
        <v>820.02</v>
      </c>
      <c r="J778" s="77">
        <v>3</v>
      </c>
      <c r="K778" s="92"/>
    </row>
    <row r="779" spans="1:11" ht="30.6" x14ac:dyDescent="0.25">
      <c r="A779" s="14" t="s">
        <v>1506</v>
      </c>
      <c r="B779" s="14" t="s">
        <v>3287</v>
      </c>
      <c r="C779" s="14" t="s">
        <v>3085</v>
      </c>
      <c r="D779" s="16">
        <v>45821</v>
      </c>
      <c r="E779" s="16"/>
      <c r="F779" s="14" t="s">
        <v>3288</v>
      </c>
      <c r="G779" s="14" t="s">
        <v>1699</v>
      </c>
      <c r="H779" s="14" t="s">
        <v>1700</v>
      </c>
      <c r="I779" s="15">
        <v>348.12</v>
      </c>
      <c r="J779" s="77">
        <v>3</v>
      </c>
      <c r="K779" s="92"/>
    </row>
    <row r="780" spans="1:11" ht="30.6" x14ac:dyDescent="0.25">
      <c r="A780" s="14" t="s">
        <v>1506</v>
      </c>
      <c r="B780" s="14" t="s">
        <v>3289</v>
      </c>
      <c r="C780" s="14" t="s">
        <v>3290</v>
      </c>
      <c r="D780" s="16">
        <v>45821</v>
      </c>
      <c r="E780" s="16"/>
      <c r="F780" s="14" t="s">
        <v>3291</v>
      </c>
      <c r="G780" s="14" t="s">
        <v>2535</v>
      </c>
      <c r="H780" s="14" t="s">
        <v>2536</v>
      </c>
      <c r="I780" s="15">
        <v>649.04999999999995</v>
      </c>
      <c r="J780" s="77">
        <v>3</v>
      </c>
      <c r="K780" s="92"/>
    </row>
    <row r="781" spans="1:11" ht="20.399999999999999" x14ac:dyDescent="0.25">
      <c r="A781" s="14" t="s">
        <v>1506</v>
      </c>
      <c r="B781" s="14" t="s">
        <v>3292</v>
      </c>
      <c r="C781" s="14" t="s">
        <v>3293</v>
      </c>
      <c r="D781" s="16">
        <v>45826</v>
      </c>
      <c r="E781" s="16"/>
      <c r="F781" s="14" t="s">
        <v>3294</v>
      </c>
      <c r="G781" s="14"/>
      <c r="H781" s="14" t="s">
        <v>3104</v>
      </c>
      <c r="I781" s="15">
        <v>234.97</v>
      </c>
      <c r="J781" s="77">
        <v>3</v>
      </c>
      <c r="K781" s="92"/>
    </row>
    <row r="782" spans="1:11" ht="20.399999999999999" x14ac:dyDescent="0.25">
      <c r="A782" s="14" t="s">
        <v>1506</v>
      </c>
      <c r="B782" s="14" t="s">
        <v>3295</v>
      </c>
      <c r="C782" s="14" t="s">
        <v>3296</v>
      </c>
      <c r="D782" s="16">
        <v>45812</v>
      </c>
      <c r="E782" s="16"/>
      <c r="F782" s="14" t="s">
        <v>3297</v>
      </c>
      <c r="G782" s="14"/>
      <c r="H782" s="14" t="s">
        <v>1974</v>
      </c>
      <c r="I782" s="15">
        <v>7.95</v>
      </c>
      <c r="J782" s="77">
        <v>3</v>
      </c>
      <c r="K782" s="92"/>
    </row>
    <row r="783" spans="1:11" ht="30.6" x14ac:dyDescent="0.25">
      <c r="A783" s="14" t="s">
        <v>1506</v>
      </c>
      <c r="B783" s="14" t="s">
        <v>3298</v>
      </c>
      <c r="C783" s="14" t="s">
        <v>3299</v>
      </c>
      <c r="D783" s="16">
        <v>45846</v>
      </c>
      <c r="E783" s="16"/>
      <c r="F783" s="14" t="s">
        <v>3300</v>
      </c>
      <c r="G783" s="14" t="s">
        <v>3301</v>
      </c>
      <c r="H783" s="14" t="s">
        <v>3302</v>
      </c>
      <c r="I783" s="15">
        <v>200</v>
      </c>
      <c r="J783" s="77">
        <v>3</v>
      </c>
      <c r="K783" s="92"/>
    </row>
    <row r="784" spans="1:11" ht="20.399999999999999" x14ac:dyDescent="0.25">
      <c r="A784" s="14" t="s">
        <v>1506</v>
      </c>
      <c r="B784" s="14" t="s">
        <v>3303</v>
      </c>
      <c r="C784" s="14" t="s">
        <v>3304</v>
      </c>
      <c r="D784" s="16">
        <v>45862</v>
      </c>
      <c r="E784" s="16"/>
      <c r="F784" s="14" t="s">
        <v>3305</v>
      </c>
      <c r="G784" s="14"/>
      <c r="H784" s="14" t="s">
        <v>1974</v>
      </c>
      <c r="I784" s="15">
        <v>9.1999999999999993</v>
      </c>
      <c r="J784" s="77">
        <v>3</v>
      </c>
      <c r="K784" s="92"/>
    </row>
    <row r="785" spans="1:11" ht="87" customHeight="1" x14ac:dyDescent="0.25">
      <c r="A785" s="14" t="s">
        <v>1506</v>
      </c>
      <c r="B785" s="14"/>
      <c r="C785" s="14"/>
      <c r="D785" s="16"/>
      <c r="E785" s="16"/>
      <c r="F785" s="14" t="s">
        <v>6077</v>
      </c>
      <c r="G785" s="14"/>
      <c r="H785" s="14"/>
      <c r="I785" s="15"/>
      <c r="J785" s="77"/>
      <c r="K785" s="92"/>
    </row>
    <row r="786" spans="1:11" ht="33.6" customHeight="1" x14ac:dyDescent="0.25">
      <c r="A786" s="14" t="s">
        <v>1506</v>
      </c>
      <c r="B786" s="14" t="s">
        <v>6074</v>
      </c>
      <c r="C786" s="14" t="s">
        <v>6075</v>
      </c>
      <c r="D786" s="16">
        <v>45896</v>
      </c>
      <c r="E786" s="16"/>
      <c r="F786" s="14" t="s">
        <v>6076</v>
      </c>
      <c r="G786" s="14" t="s">
        <v>2014</v>
      </c>
      <c r="H786" s="14" t="s">
        <v>2015</v>
      </c>
      <c r="I786" s="15">
        <v>3990</v>
      </c>
      <c r="J786" s="77">
        <v>2</v>
      </c>
      <c r="K786" s="92"/>
    </row>
    <row r="787" spans="1:11" ht="88.2" customHeight="1" x14ac:dyDescent="0.25">
      <c r="A787" s="14" t="s">
        <v>1506</v>
      </c>
      <c r="B787" s="14"/>
      <c r="C787" s="14"/>
      <c r="D787" s="16"/>
      <c r="E787" s="16"/>
      <c r="F787" s="14" t="s">
        <v>3306</v>
      </c>
      <c r="G787" s="14"/>
      <c r="H787" s="14"/>
      <c r="I787" s="15"/>
      <c r="J787" s="77"/>
      <c r="K787" s="92"/>
    </row>
    <row r="788" spans="1:11" ht="30.6" x14ac:dyDescent="0.25">
      <c r="A788" s="14" t="s">
        <v>1506</v>
      </c>
      <c r="B788" s="14" t="s">
        <v>3307</v>
      </c>
      <c r="C788" s="14" t="s">
        <v>3308</v>
      </c>
      <c r="D788" s="16">
        <v>45757</v>
      </c>
      <c r="E788" s="16"/>
      <c r="F788" s="14" t="s">
        <v>3309</v>
      </c>
      <c r="G788" s="14" t="s">
        <v>3310</v>
      </c>
      <c r="H788" s="14" t="s">
        <v>3311</v>
      </c>
      <c r="I788" s="15">
        <v>183.27</v>
      </c>
      <c r="J788" s="77">
        <v>5</v>
      </c>
      <c r="K788" s="92"/>
    </row>
    <row r="789" spans="1:11" ht="30.6" x14ac:dyDescent="0.25">
      <c r="A789" s="14" t="s">
        <v>1506</v>
      </c>
      <c r="B789" s="14" t="s">
        <v>3312</v>
      </c>
      <c r="C789" s="14" t="s">
        <v>3313</v>
      </c>
      <c r="D789" s="16">
        <v>45772</v>
      </c>
      <c r="E789" s="16"/>
      <c r="F789" s="14" t="s">
        <v>3314</v>
      </c>
      <c r="G789" s="14" t="s">
        <v>2374</v>
      </c>
      <c r="H789" s="14" t="s">
        <v>2375</v>
      </c>
      <c r="I789" s="15">
        <v>3330</v>
      </c>
      <c r="J789" s="77">
        <v>5</v>
      </c>
      <c r="K789" s="92"/>
    </row>
    <row r="790" spans="1:11" ht="30.6" x14ac:dyDescent="0.25">
      <c r="A790" s="14" t="s">
        <v>1506</v>
      </c>
      <c r="B790" s="14" t="s">
        <v>3315</v>
      </c>
      <c r="C790" s="14" t="s">
        <v>3316</v>
      </c>
      <c r="D790" s="16">
        <v>45750</v>
      </c>
      <c r="E790" s="16"/>
      <c r="F790" s="14" t="s">
        <v>3317</v>
      </c>
      <c r="G790" s="14" t="s">
        <v>3318</v>
      </c>
      <c r="H790" s="14" t="s">
        <v>3319</v>
      </c>
      <c r="I790" s="15">
        <v>81.61</v>
      </c>
      <c r="J790" s="77">
        <v>5</v>
      </c>
      <c r="K790" s="92"/>
    </row>
    <row r="791" spans="1:11" ht="30.6" x14ac:dyDescent="0.25">
      <c r="A791" s="14" t="s">
        <v>1506</v>
      </c>
      <c r="B791" s="14" t="s">
        <v>3320</v>
      </c>
      <c r="C791" s="14" t="s">
        <v>3321</v>
      </c>
      <c r="D791" s="16">
        <v>45750</v>
      </c>
      <c r="E791" s="16"/>
      <c r="F791" s="14" t="s">
        <v>3317</v>
      </c>
      <c r="G791" s="14" t="s">
        <v>3322</v>
      </c>
      <c r="H791" s="14" t="s">
        <v>3323</v>
      </c>
      <c r="I791" s="15">
        <v>17.95</v>
      </c>
      <c r="J791" s="77">
        <v>5</v>
      </c>
      <c r="K791" s="92"/>
    </row>
    <row r="792" spans="1:11" ht="30.6" x14ac:dyDescent="0.25">
      <c r="A792" s="14" t="s">
        <v>1506</v>
      </c>
      <c r="B792" s="14" t="s">
        <v>3324</v>
      </c>
      <c r="C792" s="14" t="s">
        <v>3325</v>
      </c>
      <c r="D792" s="16">
        <v>45750</v>
      </c>
      <c r="E792" s="16"/>
      <c r="F792" s="14" t="s">
        <v>3317</v>
      </c>
      <c r="G792" s="14" t="s">
        <v>3326</v>
      </c>
      <c r="H792" s="14" t="s">
        <v>3327</v>
      </c>
      <c r="I792" s="15">
        <v>5.6</v>
      </c>
      <c r="J792" s="77">
        <v>5</v>
      </c>
      <c r="K792" s="92"/>
    </row>
    <row r="793" spans="1:11" ht="40.799999999999997" x14ac:dyDescent="0.25">
      <c r="A793" s="14" t="s">
        <v>1506</v>
      </c>
      <c r="B793" s="14" t="s">
        <v>3328</v>
      </c>
      <c r="C793" s="14" t="s">
        <v>3329</v>
      </c>
      <c r="D793" s="16">
        <v>45750</v>
      </c>
      <c r="E793" s="16"/>
      <c r="F793" s="14" t="s">
        <v>3330</v>
      </c>
      <c r="G793" s="14"/>
      <c r="H793" s="14" t="s">
        <v>3331</v>
      </c>
      <c r="I793" s="15">
        <v>18.100000000000001</v>
      </c>
      <c r="J793" s="77">
        <v>5</v>
      </c>
      <c r="K793" s="92"/>
    </row>
    <row r="794" spans="1:11" ht="30.6" x14ac:dyDescent="0.25">
      <c r="A794" s="14" t="s">
        <v>1506</v>
      </c>
      <c r="B794" s="14" t="s">
        <v>3332</v>
      </c>
      <c r="C794" s="14" t="s">
        <v>3333</v>
      </c>
      <c r="D794" s="16">
        <v>45750</v>
      </c>
      <c r="E794" s="16"/>
      <c r="F794" s="14" t="s">
        <v>3334</v>
      </c>
      <c r="G794" s="14" t="s">
        <v>3335</v>
      </c>
      <c r="H794" s="14" t="s">
        <v>3336</v>
      </c>
      <c r="I794" s="15">
        <v>6.5</v>
      </c>
      <c r="J794" s="77">
        <v>5</v>
      </c>
      <c r="K794" s="92"/>
    </row>
    <row r="795" spans="1:11" ht="30.6" x14ac:dyDescent="0.25">
      <c r="A795" s="14" t="s">
        <v>1506</v>
      </c>
      <c r="B795" s="14" t="s">
        <v>3337</v>
      </c>
      <c r="C795" s="14" t="s">
        <v>3338</v>
      </c>
      <c r="D795" s="16">
        <v>45777</v>
      </c>
      <c r="E795" s="16"/>
      <c r="F795" s="14" t="s">
        <v>3339</v>
      </c>
      <c r="G795" s="14"/>
      <c r="H795" s="14" t="s">
        <v>3340</v>
      </c>
      <c r="I795" s="15">
        <v>36</v>
      </c>
      <c r="J795" s="77">
        <v>5</v>
      </c>
      <c r="K795" s="92"/>
    </row>
    <row r="796" spans="1:11" ht="30.6" x14ac:dyDescent="0.25">
      <c r="A796" s="14" t="s">
        <v>1506</v>
      </c>
      <c r="B796" s="14" t="s">
        <v>3341</v>
      </c>
      <c r="C796" s="14" t="s">
        <v>3342</v>
      </c>
      <c r="D796" s="16">
        <v>45777</v>
      </c>
      <c r="E796" s="16"/>
      <c r="F796" s="14" t="s">
        <v>3339</v>
      </c>
      <c r="G796" s="14"/>
      <c r="H796" s="14" t="s">
        <v>3343</v>
      </c>
      <c r="I796" s="15">
        <v>36</v>
      </c>
      <c r="J796" s="77">
        <v>5</v>
      </c>
      <c r="K796" s="92"/>
    </row>
    <row r="797" spans="1:11" ht="30.6" x14ac:dyDescent="0.25">
      <c r="A797" s="14" t="s">
        <v>1506</v>
      </c>
      <c r="B797" s="14" t="s">
        <v>3344</v>
      </c>
      <c r="C797" s="14" t="s">
        <v>3345</v>
      </c>
      <c r="D797" s="16">
        <v>45777</v>
      </c>
      <c r="E797" s="16"/>
      <c r="F797" s="14" t="s">
        <v>3339</v>
      </c>
      <c r="G797" s="14"/>
      <c r="H797" s="14" t="s">
        <v>2223</v>
      </c>
      <c r="I797" s="15">
        <v>72</v>
      </c>
      <c r="J797" s="77">
        <v>5</v>
      </c>
      <c r="K797" s="92"/>
    </row>
    <row r="798" spans="1:11" ht="30.6" x14ac:dyDescent="0.25">
      <c r="A798" s="14" t="s">
        <v>1506</v>
      </c>
      <c r="B798" s="14" t="s">
        <v>3346</v>
      </c>
      <c r="C798" s="14" t="s">
        <v>3347</v>
      </c>
      <c r="D798" s="16">
        <v>45777</v>
      </c>
      <c r="E798" s="16"/>
      <c r="F798" s="14" t="s">
        <v>3339</v>
      </c>
      <c r="G798" s="14"/>
      <c r="H798" s="14" t="s">
        <v>3348</v>
      </c>
      <c r="I798" s="15">
        <v>61</v>
      </c>
      <c r="J798" s="77">
        <v>5</v>
      </c>
      <c r="K798" s="92"/>
    </row>
    <row r="799" spans="1:11" ht="30.6" x14ac:dyDescent="0.25">
      <c r="A799" s="14" t="s">
        <v>1506</v>
      </c>
      <c r="B799" s="14" t="s">
        <v>3349</v>
      </c>
      <c r="C799" s="14" t="s">
        <v>3350</v>
      </c>
      <c r="D799" s="16">
        <v>45777</v>
      </c>
      <c r="E799" s="16"/>
      <c r="F799" s="14" t="s">
        <v>3339</v>
      </c>
      <c r="G799" s="14"/>
      <c r="H799" s="14" t="s">
        <v>3351</v>
      </c>
      <c r="I799" s="15">
        <v>61</v>
      </c>
      <c r="J799" s="77">
        <v>5</v>
      </c>
      <c r="K799" s="92"/>
    </row>
    <row r="800" spans="1:11" ht="30.6" x14ac:dyDescent="0.25">
      <c r="A800" s="14" t="s">
        <v>1506</v>
      </c>
      <c r="B800" s="14" t="s">
        <v>3352</v>
      </c>
      <c r="C800" s="14" t="s">
        <v>3353</v>
      </c>
      <c r="D800" s="16">
        <v>45777</v>
      </c>
      <c r="E800" s="16"/>
      <c r="F800" s="14" t="s">
        <v>3339</v>
      </c>
      <c r="G800" s="14"/>
      <c r="H800" s="14" t="s">
        <v>3354</v>
      </c>
      <c r="I800" s="15">
        <v>61</v>
      </c>
      <c r="J800" s="77">
        <v>5</v>
      </c>
      <c r="K800" s="92"/>
    </row>
    <row r="801" spans="1:11" ht="30.6" x14ac:dyDescent="0.25">
      <c r="A801" s="14" t="s">
        <v>1506</v>
      </c>
      <c r="B801" s="14" t="s">
        <v>3355</v>
      </c>
      <c r="C801" s="14" t="s">
        <v>3356</v>
      </c>
      <c r="D801" s="16">
        <v>45777</v>
      </c>
      <c r="E801" s="16"/>
      <c r="F801" s="14" t="s">
        <v>3339</v>
      </c>
      <c r="G801" s="14"/>
      <c r="H801" s="14" t="s">
        <v>3357</v>
      </c>
      <c r="I801" s="15">
        <v>61</v>
      </c>
      <c r="J801" s="77">
        <v>5</v>
      </c>
      <c r="K801" s="92"/>
    </row>
    <row r="802" spans="1:11" ht="30.6" x14ac:dyDescent="0.25">
      <c r="A802" s="14" t="s">
        <v>1506</v>
      </c>
      <c r="B802" s="14" t="s">
        <v>3358</v>
      </c>
      <c r="C802" s="14" t="s">
        <v>3359</v>
      </c>
      <c r="D802" s="16">
        <v>45777</v>
      </c>
      <c r="E802" s="16"/>
      <c r="F802" s="14" t="s">
        <v>3339</v>
      </c>
      <c r="G802" s="14"/>
      <c r="H802" s="14" t="s">
        <v>3360</v>
      </c>
      <c r="I802" s="15">
        <v>61</v>
      </c>
      <c r="J802" s="77">
        <v>5</v>
      </c>
      <c r="K802" s="92"/>
    </row>
    <row r="803" spans="1:11" ht="30.6" x14ac:dyDescent="0.25">
      <c r="A803" s="14" t="s">
        <v>1506</v>
      </c>
      <c r="B803" s="14" t="s">
        <v>3361</v>
      </c>
      <c r="C803" s="14" t="s">
        <v>3362</v>
      </c>
      <c r="D803" s="16">
        <v>45777</v>
      </c>
      <c r="E803" s="16"/>
      <c r="F803" s="14" t="s">
        <v>3339</v>
      </c>
      <c r="G803" s="14"/>
      <c r="H803" s="14" t="s">
        <v>3363</v>
      </c>
      <c r="I803" s="15">
        <v>61</v>
      </c>
      <c r="J803" s="77">
        <v>5</v>
      </c>
      <c r="K803" s="92"/>
    </row>
    <row r="804" spans="1:11" ht="30.6" x14ac:dyDescent="0.25">
      <c r="A804" s="14" t="s">
        <v>1506</v>
      </c>
      <c r="B804" s="14" t="s">
        <v>3364</v>
      </c>
      <c r="C804" s="14" t="s">
        <v>3365</v>
      </c>
      <c r="D804" s="16">
        <v>45777</v>
      </c>
      <c r="E804" s="16"/>
      <c r="F804" s="14" t="s">
        <v>3339</v>
      </c>
      <c r="G804" s="14"/>
      <c r="H804" s="14" t="s">
        <v>3366</v>
      </c>
      <c r="I804" s="15">
        <v>61</v>
      </c>
      <c r="J804" s="77">
        <v>5</v>
      </c>
      <c r="K804" s="92"/>
    </row>
    <row r="805" spans="1:11" ht="30.6" x14ac:dyDescent="0.25">
      <c r="A805" s="14" t="s">
        <v>1506</v>
      </c>
      <c r="B805" s="14" t="s">
        <v>3367</v>
      </c>
      <c r="C805" s="14" t="s">
        <v>3368</v>
      </c>
      <c r="D805" s="16">
        <v>45777</v>
      </c>
      <c r="E805" s="16"/>
      <c r="F805" s="14" t="s">
        <v>3339</v>
      </c>
      <c r="G805" s="14"/>
      <c r="H805" s="14" t="s">
        <v>3369</v>
      </c>
      <c r="I805" s="15">
        <v>88</v>
      </c>
      <c r="J805" s="77">
        <v>5</v>
      </c>
      <c r="K805" s="92"/>
    </row>
    <row r="806" spans="1:11" ht="30.6" x14ac:dyDescent="0.25">
      <c r="A806" s="14" t="s">
        <v>1506</v>
      </c>
      <c r="B806" s="14" t="s">
        <v>3370</v>
      </c>
      <c r="C806" s="14" t="s">
        <v>3371</v>
      </c>
      <c r="D806" s="16">
        <v>45777</v>
      </c>
      <c r="E806" s="16"/>
      <c r="F806" s="14" t="s">
        <v>3339</v>
      </c>
      <c r="G806" s="14"/>
      <c r="H806" s="14" t="s">
        <v>3372</v>
      </c>
      <c r="I806" s="15">
        <v>113</v>
      </c>
      <c r="J806" s="77">
        <v>5</v>
      </c>
      <c r="K806" s="92"/>
    </row>
    <row r="807" spans="1:11" ht="30.6" x14ac:dyDescent="0.25">
      <c r="A807" s="14" t="s">
        <v>1506</v>
      </c>
      <c r="B807" s="14" t="s">
        <v>3373</v>
      </c>
      <c r="C807" s="14" t="s">
        <v>3374</v>
      </c>
      <c r="D807" s="16">
        <v>45777</v>
      </c>
      <c r="E807" s="16"/>
      <c r="F807" s="14" t="s">
        <v>3339</v>
      </c>
      <c r="G807" s="14"/>
      <c r="H807" s="14" t="s">
        <v>3375</v>
      </c>
      <c r="I807" s="15">
        <v>113</v>
      </c>
      <c r="J807" s="77">
        <v>5</v>
      </c>
      <c r="K807" s="92"/>
    </row>
    <row r="808" spans="1:11" ht="30.6" x14ac:dyDescent="0.25">
      <c r="A808" s="14" t="s">
        <v>1506</v>
      </c>
      <c r="B808" s="14" t="s">
        <v>3376</v>
      </c>
      <c r="C808" s="14" t="s">
        <v>3377</v>
      </c>
      <c r="D808" s="16">
        <v>45777</v>
      </c>
      <c r="E808" s="16"/>
      <c r="F808" s="14" t="s">
        <v>3339</v>
      </c>
      <c r="G808" s="14"/>
      <c r="H808" s="14" t="s">
        <v>3378</v>
      </c>
      <c r="I808" s="15">
        <v>61</v>
      </c>
      <c r="J808" s="77">
        <v>5</v>
      </c>
      <c r="K808" s="92"/>
    </row>
    <row r="809" spans="1:11" ht="30.6" x14ac:dyDescent="0.25">
      <c r="A809" s="14" t="s">
        <v>1506</v>
      </c>
      <c r="B809" s="14" t="s">
        <v>3379</v>
      </c>
      <c r="C809" s="14" t="s">
        <v>3380</v>
      </c>
      <c r="D809" s="16">
        <v>45777</v>
      </c>
      <c r="E809" s="16"/>
      <c r="F809" s="14" t="s">
        <v>3339</v>
      </c>
      <c r="G809" s="14"/>
      <c r="H809" s="14" t="s">
        <v>3381</v>
      </c>
      <c r="I809" s="15">
        <v>113</v>
      </c>
      <c r="J809" s="77">
        <v>5</v>
      </c>
      <c r="K809" s="92"/>
    </row>
    <row r="810" spans="1:11" ht="30.6" x14ac:dyDescent="0.25">
      <c r="A810" s="14" t="s">
        <v>1506</v>
      </c>
      <c r="B810" s="14" t="s">
        <v>3382</v>
      </c>
      <c r="C810" s="14" t="s">
        <v>3383</v>
      </c>
      <c r="D810" s="16">
        <v>45777</v>
      </c>
      <c r="E810" s="16"/>
      <c r="F810" s="14" t="s">
        <v>3339</v>
      </c>
      <c r="G810" s="14"/>
      <c r="H810" s="14" t="s">
        <v>3384</v>
      </c>
      <c r="I810" s="15">
        <v>113</v>
      </c>
      <c r="J810" s="77">
        <v>5</v>
      </c>
      <c r="K810" s="92"/>
    </row>
    <row r="811" spans="1:11" ht="30.6" x14ac:dyDescent="0.25">
      <c r="A811" s="14" t="s">
        <v>1506</v>
      </c>
      <c r="B811" s="14" t="s">
        <v>3385</v>
      </c>
      <c r="C811" s="14" t="s">
        <v>3386</v>
      </c>
      <c r="D811" s="16">
        <v>45777</v>
      </c>
      <c r="E811" s="16"/>
      <c r="F811" s="14" t="s">
        <v>3339</v>
      </c>
      <c r="G811" s="14"/>
      <c r="H811" s="14" t="s">
        <v>3387</v>
      </c>
      <c r="I811" s="15">
        <v>113</v>
      </c>
      <c r="J811" s="77">
        <v>5</v>
      </c>
      <c r="K811" s="92"/>
    </row>
    <row r="812" spans="1:11" ht="30.6" x14ac:dyDescent="0.25">
      <c r="A812" s="14" t="s">
        <v>1506</v>
      </c>
      <c r="B812" s="14" t="s">
        <v>3388</v>
      </c>
      <c r="C812" s="14" t="s">
        <v>3389</v>
      </c>
      <c r="D812" s="16">
        <v>45777</v>
      </c>
      <c r="E812" s="16"/>
      <c r="F812" s="14" t="s">
        <v>3339</v>
      </c>
      <c r="G812" s="14"/>
      <c r="H812" s="14" t="s">
        <v>3390</v>
      </c>
      <c r="I812" s="15">
        <v>113</v>
      </c>
      <c r="J812" s="77">
        <v>5</v>
      </c>
      <c r="K812" s="92"/>
    </row>
    <row r="813" spans="1:11" ht="30.6" x14ac:dyDescent="0.25">
      <c r="A813" s="14" t="s">
        <v>1506</v>
      </c>
      <c r="B813" s="14" t="s">
        <v>3391</v>
      </c>
      <c r="C813" s="14" t="s">
        <v>3392</v>
      </c>
      <c r="D813" s="16">
        <v>45777</v>
      </c>
      <c r="E813" s="16"/>
      <c r="F813" s="14" t="s">
        <v>3339</v>
      </c>
      <c r="G813" s="14"/>
      <c r="H813" s="14" t="s">
        <v>3393</v>
      </c>
      <c r="I813" s="15">
        <v>131</v>
      </c>
      <c r="J813" s="77">
        <v>5</v>
      </c>
      <c r="K813" s="92"/>
    </row>
    <row r="814" spans="1:11" ht="30.6" x14ac:dyDescent="0.25">
      <c r="A814" s="14" t="s">
        <v>1506</v>
      </c>
      <c r="B814" s="14" t="s">
        <v>3394</v>
      </c>
      <c r="C814" s="14" t="s">
        <v>3395</v>
      </c>
      <c r="D814" s="16">
        <v>45777</v>
      </c>
      <c r="E814" s="16"/>
      <c r="F814" s="14" t="s">
        <v>3339</v>
      </c>
      <c r="G814" s="14"/>
      <c r="H814" s="14" t="s">
        <v>3396</v>
      </c>
      <c r="I814" s="15">
        <v>147</v>
      </c>
      <c r="J814" s="77">
        <v>5</v>
      </c>
      <c r="K814" s="92"/>
    </row>
    <row r="815" spans="1:11" ht="30.6" x14ac:dyDescent="0.25">
      <c r="A815" s="14" t="s">
        <v>1506</v>
      </c>
      <c r="B815" s="14" t="s">
        <v>3397</v>
      </c>
      <c r="C815" s="14" t="s">
        <v>3398</v>
      </c>
      <c r="D815" s="16">
        <v>45777</v>
      </c>
      <c r="E815" s="16"/>
      <c r="F815" s="14" t="s">
        <v>3339</v>
      </c>
      <c r="G815" s="14"/>
      <c r="H815" s="14" t="s">
        <v>3399</v>
      </c>
      <c r="I815" s="15">
        <v>154</v>
      </c>
      <c r="J815" s="77">
        <v>5</v>
      </c>
      <c r="K815" s="92"/>
    </row>
    <row r="816" spans="1:11" ht="30.6" x14ac:dyDescent="0.25">
      <c r="A816" s="14" t="s">
        <v>1506</v>
      </c>
      <c r="B816" s="14" t="s">
        <v>3400</v>
      </c>
      <c r="C816" s="14" t="s">
        <v>3401</v>
      </c>
      <c r="D816" s="16">
        <v>45777</v>
      </c>
      <c r="E816" s="16"/>
      <c r="F816" s="14" t="s">
        <v>3339</v>
      </c>
      <c r="G816" s="14"/>
      <c r="H816" s="14" t="s">
        <v>3402</v>
      </c>
      <c r="I816" s="15">
        <v>192</v>
      </c>
      <c r="J816" s="77">
        <v>5</v>
      </c>
      <c r="K816" s="92"/>
    </row>
    <row r="817" spans="1:11" ht="30.6" x14ac:dyDescent="0.25">
      <c r="A817" s="14" t="s">
        <v>1506</v>
      </c>
      <c r="B817" s="14" t="s">
        <v>3403</v>
      </c>
      <c r="C817" s="14" t="s">
        <v>3404</v>
      </c>
      <c r="D817" s="16">
        <v>45777</v>
      </c>
      <c r="E817" s="16"/>
      <c r="F817" s="14" t="s">
        <v>3339</v>
      </c>
      <c r="G817" s="14"/>
      <c r="H817" s="14" t="s">
        <v>3231</v>
      </c>
      <c r="I817" s="15">
        <v>192</v>
      </c>
      <c r="J817" s="77">
        <v>5</v>
      </c>
      <c r="K817" s="92"/>
    </row>
    <row r="818" spans="1:11" ht="30.6" x14ac:dyDescent="0.25">
      <c r="A818" s="14" t="s">
        <v>1506</v>
      </c>
      <c r="B818" s="14" t="s">
        <v>3405</v>
      </c>
      <c r="C818" s="14" t="s">
        <v>3406</v>
      </c>
      <c r="D818" s="16">
        <v>45777</v>
      </c>
      <c r="E818" s="16"/>
      <c r="F818" s="14" t="s">
        <v>3339</v>
      </c>
      <c r="G818" s="14"/>
      <c r="H818" s="14" t="s">
        <v>3407</v>
      </c>
      <c r="I818" s="15">
        <v>328</v>
      </c>
      <c r="J818" s="77">
        <v>5</v>
      </c>
      <c r="K818" s="92"/>
    </row>
    <row r="819" spans="1:11" ht="30.6" x14ac:dyDescent="0.25">
      <c r="A819" s="14" t="s">
        <v>1506</v>
      </c>
      <c r="B819" s="14" t="s">
        <v>3408</v>
      </c>
      <c r="C819" s="14" t="s">
        <v>3409</v>
      </c>
      <c r="D819" s="16">
        <v>45777</v>
      </c>
      <c r="E819" s="16"/>
      <c r="F819" s="14" t="s">
        <v>3339</v>
      </c>
      <c r="G819" s="14"/>
      <c r="H819" s="14" t="s">
        <v>3410</v>
      </c>
      <c r="I819" s="15">
        <v>328</v>
      </c>
      <c r="J819" s="77">
        <v>5</v>
      </c>
      <c r="K819" s="92"/>
    </row>
    <row r="820" spans="1:11" ht="81.599999999999994" x14ac:dyDescent="0.25">
      <c r="A820" s="14" t="s">
        <v>1506</v>
      </c>
      <c r="B820" s="14"/>
      <c r="C820" s="14"/>
      <c r="D820" s="16"/>
      <c r="E820" s="16"/>
      <c r="F820" s="14" t="s">
        <v>3411</v>
      </c>
      <c r="G820" s="14"/>
      <c r="H820" s="14"/>
      <c r="I820" s="15"/>
      <c r="J820" s="77"/>
      <c r="K820" s="92"/>
    </row>
    <row r="821" spans="1:11" ht="30.6" x14ac:dyDescent="0.25">
      <c r="A821" s="14" t="s">
        <v>1506</v>
      </c>
      <c r="B821" s="14" t="s">
        <v>3412</v>
      </c>
      <c r="C821" s="14" t="s">
        <v>3413</v>
      </c>
      <c r="D821" s="16">
        <v>45762</v>
      </c>
      <c r="E821" s="16"/>
      <c r="F821" s="14" t="s">
        <v>3414</v>
      </c>
      <c r="G821" s="14"/>
      <c r="H821" s="14" t="s">
        <v>3415</v>
      </c>
      <c r="I821" s="15">
        <v>2819.86</v>
      </c>
      <c r="J821" s="77">
        <v>2</v>
      </c>
      <c r="K821" s="92"/>
    </row>
    <row r="822" spans="1:11" ht="30.6" x14ac:dyDescent="0.25">
      <c r="A822" s="14" t="s">
        <v>1506</v>
      </c>
      <c r="B822" s="14" t="s">
        <v>3412</v>
      </c>
      <c r="C822" s="14" t="s">
        <v>3413</v>
      </c>
      <c r="D822" s="16">
        <v>45762</v>
      </c>
      <c r="E822" s="16"/>
      <c r="F822" s="14" t="s">
        <v>3414</v>
      </c>
      <c r="G822" s="14"/>
      <c r="H822" s="14" t="s">
        <v>3415</v>
      </c>
      <c r="I822" s="15">
        <v>7518.74</v>
      </c>
      <c r="J822" s="77">
        <v>3</v>
      </c>
      <c r="K822" s="92"/>
    </row>
    <row r="823" spans="1:11" ht="20.399999999999999" x14ac:dyDescent="0.25">
      <c r="A823" s="14" t="s">
        <v>1506</v>
      </c>
      <c r="B823" s="14" t="s">
        <v>1549</v>
      </c>
      <c r="C823" s="14" t="s">
        <v>3412</v>
      </c>
      <c r="D823" s="16">
        <v>45762</v>
      </c>
      <c r="E823" s="16"/>
      <c r="F823" s="14" t="s">
        <v>3416</v>
      </c>
      <c r="G823" s="14"/>
      <c r="H823" s="14" t="s">
        <v>1513</v>
      </c>
      <c r="I823" s="15">
        <v>20</v>
      </c>
      <c r="J823" s="77">
        <v>3</v>
      </c>
      <c r="K823" s="92"/>
    </row>
    <row r="824" spans="1:11" ht="20.399999999999999" x14ac:dyDescent="0.25">
      <c r="A824" s="14" t="s">
        <v>1506</v>
      </c>
      <c r="B824" s="14" t="s">
        <v>1549</v>
      </c>
      <c r="C824" s="14" t="s">
        <v>3412</v>
      </c>
      <c r="D824" s="16">
        <v>45762</v>
      </c>
      <c r="E824" s="16"/>
      <c r="F824" s="14" t="s">
        <v>3416</v>
      </c>
      <c r="G824" s="14"/>
      <c r="H824" s="14" t="s">
        <v>1513</v>
      </c>
      <c r="I824" s="15">
        <v>11.74</v>
      </c>
      <c r="J824" s="77">
        <v>2</v>
      </c>
      <c r="K824" s="92"/>
    </row>
    <row r="825" spans="1:11" ht="71.400000000000006" x14ac:dyDescent="0.25">
      <c r="A825" s="14" t="s">
        <v>1506</v>
      </c>
      <c r="B825" s="14"/>
      <c r="C825" s="14"/>
      <c r="D825" s="16"/>
      <c r="E825" s="16"/>
      <c r="F825" s="14" t="s">
        <v>3417</v>
      </c>
      <c r="G825" s="14"/>
      <c r="H825" s="14"/>
      <c r="I825" s="15"/>
      <c r="J825" s="77"/>
      <c r="K825" s="92"/>
    </row>
    <row r="826" spans="1:11" ht="20.399999999999999" x14ac:dyDescent="0.25">
      <c r="A826" s="14" t="s">
        <v>1506</v>
      </c>
      <c r="B826" s="14" t="s">
        <v>3418</v>
      </c>
      <c r="C826" s="14" t="s">
        <v>3419</v>
      </c>
      <c r="D826" s="16">
        <v>45744</v>
      </c>
      <c r="E826" s="16"/>
      <c r="F826" s="14" t="s">
        <v>3420</v>
      </c>
      <c r="G826" s="14"/>
      <c r="H826" s="14" t="s">
        <v>1744</v>
      </c>
      <c r="I826" s="15">
        <v>71</v>
      </c>
      <c r="J826" s="77">
        <v>5</v>
      </c>
      <c r="K826" s="92"/>
    </row>
    <row r="827" spans="1:11" ht="20.399999999999999" x14ac:dyDescent="0.25">
      <c r="A827" s="14" t="s">
        <v>1506</v>
      </c>
      <c r="B827" s="14" t="s">
        <v>3421</v>
      </c>
      <c r="C827" s="14" t="s">
        <v>3422</v>
      </c>
      <c r="D827" s="16">
        <v>45750</v>
      </c>
      <c r="E827" s="16"/>
      <c r="F827" s="14" t="s">
        <v>3423</v>
      </c>
      <c r="G827" s="14"/>
      <c r="H827" s="14" t="s">
        <v>1900</v>
      </c>
      <c r="I827" s="15">
        <v>91</v>
      </c>
      <c r="J827" s="77">
        <v>5</v>
      </c>
      <c r="K827" s="92"/>
    </row>
    <row r="828" spans="1:11" ht="20.399999999999999" x14ac:dyDescent="0.25">
      <c r="A828" s="14" t="s">
        <v>1506</v>
      </c>
      <c r="B828" s="14" t="s">
        <v>3424</v>
      </c>
      <c r="C828" s="14" t="s">
        <v>3425</v>
      </c>
      <c r="D828" s="16">
        <v>45750</v>
      </c>
      <c r="E828" s="16"/>
      <c r="F828" s="14" t="s">
        <v>3423</v>
      </c>
      <c r="G828" s="14"/>
      <c r="H828" s="14" t="s">
        <v>1928</v>
      </c>
      <c r="I828" s="15">
        <v>123</v>
      </c>
      <c r="J828" s="77">
        <v>5</v>
      </c>
      <c r="K828" s="92"/>
    </row>
    <row r="829" spans="1:11" ht="20.399999999999999" x14ac:dyDescent="0.25">
      <c r="A829" s="14" t="s">
        <v>1506</v>
      </c>
      <c r="B829" s="14" t="s">
        <v>3426</v>
      </c>
      <c r="C829" s="14" t="s">
        <v>3427</v>
      </c>
      <c r="D829" s="16">
        <v>45750</v>
      </c>
      <c r="E829" s="16"/>
      <c r="F829" s="14" t="s">
        <v>3423</v>
      </c>
      <c r="G829" s="14"/>
      <c r="H829" s="14" t="s">
        <v>1968</v>
      </c>
      <c r="I829" s="15">
        <v>162</v>
      </c>
      <c r="J829" s="77">
        <v>5</v>
      </c>
      <c r="K829" s="92"/>
    </row>
    <row r="830" spans="1:11" ht="71.400000000000006" x14ac:dyDescent="0.25">
      <c r="A830" s="14" t="s">
        <v>1506</v>
      </c>
      <c r="B830" s="14"/>
      <c r="C830" s="14"/>
      <c r="D830" s="16"/>
      <c r="E830" s="16"/>
      <c r="F830" s="14" t="s">
        <v>3428</v>
      </c>
      <c r="G830" s="14"/>
      <c r="H830" s="14"/>
      <c r="I830" s="15"/>
      <c r="J830" s="77"/>
      <c r="K830" s="92"/>
    </row>
    <row r="831" spans="1:11" ht="20.399999999999999" x14ac:dyDescent="0.25">
      <c r="A831" s="14" t="s">
        <v>1506</v>
      </c>
      <c r="B831" s="14" t="s">
        <v>3429</v>
      </c>
      <c r="C831" s="14" t="s">
        <v>3430</v>
      </c>
      <c r="D831" s="16">
        <v>45750</v>
      </c>
      <c r="E831" s="16"/>
      <c r="F831" s="14" t="s">
        <v>3431</v>
      </c>
      <c r="G831" s="14"/>
      <c r="H831" s="14" t="s">
        <v>2082</v>
      </c>
      <c r="I831" s="15">
        <v>162</v>
      </c>
      <c r="J831" s="77">
        <v>5</v>
      </c>
      <c r="K831" s="92"/>
    </row>
    <row r="832" spans="1:11" ht="20.399999999999999" x14ac:dyDescent="0.25">
      <c r="A832" s="14" t="s">
        <v>1506</v>
      </c>
      <c r="B832" s="14" t="s">
        <v>3432</v>
      </c>
      <c r="C832" s="14" t="s">
        <v>3433</v>
      </c>
      <c r="D832" s="16">
        <v>45750</v>
      </c>
      <c r="E832" s="16"/>
      <c r="F832" s="14" t="s">
        <v>3431</v>
      </c>
      <c r="G832" s="14"/>
      <c r="H832" s="14" t="s">
        <v>1968</v>
      </c>
      <c r="I832" s="15">
        <v>162</v>
      </c>
      <c r="J832" s="77">
        <v>5</v>
      </c>
      <c r="K832" s="92"/>
    </row>
    <row r="833" spans="1:11" ht="20.399999999999999" x14ac:dyDescent="0.25">
      <c r="A833" s="14" t="s">
        <v>1506</v>
      </c>
      <c r="B833" s="14" t="s">
        <v>3434</v>
      </c>
      <c r="C833" s="14" t="s">
        <v>3435</v>
      </c>
      <c r="D833" s="16">
        <v>45750</v>
      </c>
      <c r="E833" s="16"/>
      <c r="F833" s="14" t="s">
        <v>3436</v>
      </c>
      <c r="G833" s="14" t="s">
        <v>1743</v>
      </c>
      <c r="H833" s="14" t="s">
        <v>1744</v>
      </c>
      <c r="I833" s="15">
        <v>71</v>
      </c>
      <c r="J833" s="77">
        <v>5</v>
      </c>
      <c r="K833" s="92"/>
    </row>
    <row r="834" spans="1:11" ht="71.400000000000006" x14ac:dyDescent="0.25">
      <c r="A834" s="14" t="s">
        <v>1506</v>
      </c>
      <c r="B834" s="14"/>
      <c r="C834" s="14"/>
      <c r="D834" s="16"/>
      <c r="E834" s="16"/>
      <c r="F834" s="314" t="s">
        <v>3437</v>
      </c>
      <c r="G834" s="14"/>
      <c r="H834" s="14"/>
      <c r="I834" s="15"/>
      <c r="J834" s="77"/>
      <c r="K834" s="92"/>
    </row>
    <row r="835" spans="1:11" ht="20.399999999999999" x14ac:dyDescent="0.25">
      <c r="A835" s="14" t="s">
        <v>1506</v>
      </c>
      <c r="B835" s="14" t="s">
        <v>3438</v>
      </c>
      <c r="C835" s="14" t="s">
        <v>3439</v>
      </c>
      <c r="D835" s="16">
        <v>45826</v>
      </c>
      <c r="E835" s="16"/>
      <c r="F835" s="14" t="s">
        <v>3440</v>
      </c>
      <c r="G835" s="14"/>
      <c r="H835" s="14" t="s">
        <v>1979</v>
      </c>
      <c r="I835" s="15">
        <v>162</v>
      </c>
      <c r="J835" s="77">
        <v>5</v>
      </c>
      <c r="K835" s="92"/>
    </row>
    <row r="836" spans="1:11" ht="20.399999999999999" x14ac:dyDescent="0.25">
      <c r="A836" s="14" t="s">
        <v>1506</v>
      </c>
      <c r="B836" s="14" t="s">
        <v>3441</v>
      </c>
      <c r="C836" s="14" t="s">
        <v>3442</v>
      </c>
      <c r="D836" s="16">
        <v>45826</v>
      </c>
      <c r="E836" s="16"/>
      <c r="F836" s="14" t="s">
        <v>3440</v>
      </c>
      <c r="G836" s="14"/>
      <c r="H836" s="14" t="s">
        <v>1870</v>
      </c>
      <c r="I836" s="15">
        <v>162</v>
      </c>
      <c r="J836" s="77">
        <v>5</v>
      </c>
      <c r="K836" s="92"/>
    </row>
    <row r="837" spans="1:11" ht="20.399999999999999" x14ac:dyDescent="0.25">
      <c r="A837" s="14" t="s">
        <v>1506</v>
      </c>
      <c r="B837" s="14" t="s">
        <v>3443</v>
      </c>
      <c r="C837" s="14" t="s">
        <v>3444</v>
      </c>
      <c r="D837" s="16">
        <v>45807</v>
      </c>
      <c r="E837" s="16"/>
      <c r="F837" s="14" t="s">
        <v>3445</v>
      </c>
      <c r="G837" s="14" t="s">
        <v>3446</v>
      </c>
      <c r="H837" s="14" t="s">
        <v>3447</v>
      </c>
      <c r="I837" s="15">
        <v>80</v>
      </c>
      <c r="J837" s="77">
        <v>5</v>
      </c>
      <c r="K837" s="92"/>
    </row>
    <row r="838" spans="1:11" ht="71.400000000000006" x14ac:dyDescent="0.25">
      <c r="A838" s="14" t="s">
        <v>1506</v>
      </c>
      <c r="B838" s="14"/>
      <c r="C838" s="14"/>
      <c r="D838" s="16"/>
      <c r="E838" s="16"/>
      <c r="F838" s="14" t="s">
        <v>3448</v>
      </c>
      <c r="G838" s="14"/>
      <c r="H838" s="14"/>
      <c r="I838" s="15"/>
      <c r="J838" s="77"/>
      <c r="K838" s="92"/>
    </row>
    <row r="839" spans="1:11" ht="20.399999999999999" x14ac:dyDescent="0.25">
      <c r="A839" s="14" t="s">
        <v>1506</v>
      </c>
      <c r="B839" s="14" t="s">
        <v>3449</v>
      </c>
      <c r="C839" s="14" t="s">
        <v>3450</v>
      </c>
      <c r="D839" s="16">
        <v>45750</v>
      </c>
      <c r="E839" s="16"/>
      <c r="F839" s="14" t="s">
        <v>3451</v>
      </c>
      <c r="G839" s="14"/>
      <c r="H839" s="14" t="s">
        <v>1979</v>
      </c>
      <c r="I839" s="15">
        <v>162</v>
      </c>
      <c r="J839" s="77">
        <v>5</v>
      </c>
      <c r="K839" s="92"/>
    </row>
    <row r="840" spans="1:11" ht="20.399999999999999" x14ac:dyDescent="0.25">
      <c r="A840" s="14" t="s">
        <v>1506</v>
      </c>
      <c r="B840" s="14" t="s">
        <v>3452</v>
      </c>
      <c r="C840" s="14" t="s">
        <v>3453</v>
      </c>
      <c r="D840" s="16">
        <v>45750</v>
      </c>
      <c r="E840" s="16"/>
      <c r="F840" s="14" t="s">
        <v>3451</v>
      </c>
      <c r="G840" s="14"/>
      <c r="H840" s="14" t="s">
        <v>1870</v>
      </c>
      <c r="I840" s="15">
        <v>162</v>
      </c>
      <c r="J840" s="77">
        <v>5</v>
      </c>
      <c r="K840" s="92"/>
    </row>
    <row r="841" spans="1:11" ht="71.400000000000006" x14ac:dyDescent="0.25">
      <c r="A841" s="14" t="s">
        <v>1506</v>
      </c>
      <c r="B841" s="14"/>
      <c r="C841" s="14"/>
      <c r="D841" s="16"/>
      <c r="E841" s="16"/>
      <c r="F841" s="314" t="s">
        <v>3454</v>
      </c>
      <c r="G841" s="14"/>
      <c r="H841" s="14"/>
      <c r="I841" s="15"/>
      <c r="J841" s="77"/>
      <c r="K841" s="92"/>
    </row>
    <row r="842" spans="1:11" ht="20.399999999999999" x14ac:dyDescent="0.25">
      <c r="A842" s="14" t="s">
        <v>1506</v>
      </c>
      <c r="B842" s="14" t="s">
        <v>3455</v>
      </c>
      <c r="C842" s="14" t="s">
        <v>3456</v>
      </c>
      <c r="D842" s="16">
        <v>45826</v>
      </c>
      <c r="E842" s="16"/>
      <c r="F842" s="314" t="s">
        <v>3457</v>
      </c>
      <c r="G842" s="14"/>
      <c r="H842" s="14" t="s">
        <v>2082</v>
      </c>
      <c r="I842" s="15">
        <v>162</v>
      </c>
      <c r="J842" s="77">
        <v>5</v>
      </c>
      <c r="K842" s="92"/>
    </row>
    <row r="843" spans="1:11" ht="20.399999999999999" x14ac:dyDescent="0.25">
      <c r="A843" s="14" t="s">
        <v>1506</v>
      </c>
      <c r="B843" s="14" t="s">
        <v>3458</v>
      </c>
      <c r="C843" s="14" t="s">
        <v>3459</v>
      </c>
      <c r="D843" s="16">
        <v>45826</v>
      </c>
      <c r="E843" s="16"/>
      <c r="F843" s="314" t="s">
        <v>3457</v>
      </c>
      <c r="G843" s="14"/>
      <c r="H843" s="14" t="s">
        <v>1763</v>
      </c>
      <c r="I843" s="15">
        <v>162</v>
      </c>
      <c r="J843" s="77">
        <v>5</v>
      </c>
      <c r="K843" s="92"/>
    </row>
    <row r="844" spans="1:11" ht="20.399999999999999" x14ac:dyDescent="0.25">
      <c r="A844" s="14" t="s">
        <v>1506</v>
      </c>
      <c r="B844" s="14" t="s">
        <v>3460</v>
      </c>
      <c r="C844" s="14" t="s">
        <v>3461</v>
      </c>
      <c r="D844" s="16">
        <v>45796</v>
      </c>
      <c r="E844" s="16"/>
      <c r="F844" s="314" t="s">
        <v>3462</v>
      </c>
      <c r="G844" s="14" t="s">
        <v>1569</v>
      </c>
      <c r="H844" s="14" t="s">
        <v>1570</v>
      </c>
      <c r="I844" s="15">
        <v>83</v>
      </c>
      <c r="J844" s="77">
        <v>5</v>
      </c>
      <c r="K844" s="92"/>
    </row>
    <row r="845" spans="1:11" ht="71.400000000000006" x14ac:dyDescent="0.25">
      <c r="A845" s="14" t="s">
        <v>1506</v>
      </c>
      <c r="B845" s="14"/>
      <c r="C845" s="14"/>
      <c r="D845" s="16"/>
      <c r="E845" s="16"/>
      <c r="F845" s="314" t="s">
        <v>3463</v>
      </c>
      <c r="G845" s="14"/>
      <c r="H845" s="14"/>
      <c r="I845" s="15"/>
      <c r="J845" s="77"/>
      <c r="K845" s="92"/>
    </row>
    <row r="846" spans="1:11" ht="20.399999999999999" x14ac:dyDescent="0.25">
      <c r="A846" s="14" t="s">
        <v>1506</v>
      </c>
      <c r="B846" s="14" t="s">
        <v>3464</v>
      </c>
      <c r="C846" s="14" t="s">
        <v>3465</v>
      </c>
      <c r="D846" s="16">
        <v>45814</v>
      </c>
      <c r="E846" s="16"/>
      <c r="F846" s="314" t="s">
        <v>3466</v>
      </c>
      <c r="G846" s="14"/>
      <c r="H846" s="14" t="s">
        <v>2005</v>
      </c>
      <c r="I846" s="15">
        <v>109</v>
      </c>
      <c r="J846" s="77">
        <v>5</v>
      </c>
      <c r="K846" s="92"/>
    </row>
    <row r="847" spans="1:11" ht="20.399999999999999" x14ac:dyDescent="0.25">
      <c r="A847" s="14" t="s">
        <v>1506</v>
      </c>
      <c r="B847" s="14" t="s">
        <v>3467</v>
      </c>
      <c r="C847" s="14" t="s">
        <v>3468</v>
      </c>
      <c r="D847" s="16">
        <v>45814</v>
      </c>
      <c r="E847" s="16"/>
      <c r="F847" s="314" t="s">
        <v>3466</v>
      </c>
      <c r="G847" s="14"/>
      <c r="H847" s="14" t="s">
        <v>3469</v>
      </c>
      <c r="I847" s="15">
        <v>109</v>
      </c>
      <c r="J847" s="77">
        <v>5</v>
      </c>
      <c r="K847" s="92"/>
    </row>
    <row r="848" spans="1:11" ht="71.400000000000006" x14ac:dyDescent="0.25">
      <c r="A848" s="14" t="s">
        <v>1506</v>
      </c>
      <c r="B848" s="14"/>
      <c r="C848" s="14"/>
      <c r="D848" s="16"/>
      <c r="E848" s="16"/>
      <c r="F848" s="314" t="s">
        <v>3470</v>
      </c>
      <c r="G848" s="14"/>
      <c r="H848" s="14"/>
      <c r="I848" s="15"/>
      <c r="J848" s="77"/>
      <c r="K848" s="92"/>
    </row>
    <row r="849" spans="1:11" ht="20.399999999999999" x14ac:dyDescent="0.25">
      <c r="A849" s="14" t="s">
        <v>1506</v>
      </c>
      <c r="B849" s="14" t="s">
        <v>3471</v>
      </c>
      <c r="C849" s="14" t="s">
        <v>3472</v>
      </c>
      <c r="D849" s="16">
        <v>45826</v>
      </c>
      <c r="E849" s="16"/>
      <c r="F849" s="14" t="s">
        <v>3473</v>
      </c>
      <c r="G849" s="14"/>
      <c r="H849" s="14" t="s">
        <v>1984</v>
      </c>
      <c r="I849" s="15">
        <v>162</v>
      </c>
      <c r="J849" s="77">
        <v>5</v>
      </c>
      <c r="K849" s="92"/>
    </row>
    <row r="850" spans="1:11" ht="20.399999999999999" x14ac:dyDescent="0.25">
      <c r="A850" s="14" t="s">
        <v>1506</v>
      </c>
      <c r="B850" s="14" t="s">
        <v>3474</v>
      </c>
      <c r="C850" s="14" t="s">
        <v>3475</v>
      </c>
      <c r="D850" s="16">
        <v>45826</v>
      </c>
      <c r="E850" s="16"/>
      <c r="F850" s="14" t="s">
        <v>3473</v>
      </c>
      <c r="G850" s="14"/>
      <c r="H850" s="14" t="s">
        <v>1928</v>
      </c>
      <c r="I850" s="15">
        <v>162</v>
      </c>
      <c r="J850" s="77">
        <v>5</v>
      </c>
      <c r="K850" s="92"/>
    </row>
    <row r="851" spans="1:11" ht="71.400000000000006" x14ac:dyDescent="0.25">
      <c r="A851" s="14" t="s">
        <v>1506</v>
      </c>
      <c r="B851" s="14"/>
      <c r="C851" s="14"/>
      <c r="D851" s="16"/>
      <c r="E851" s="16"/>
      <c r="F851" s="14" t="s">
        <v>3476</v>
      </c>
      <c r="G851" s="14"/>
      <c r="H851" s="14"/>
      <c r="I851" s="15"/>
      <c r="J851" s="77"/>
      <c r="K851" s="92"/>
    </row>
    <row r="852" spans="1:11" ht="20.399999999999999" x14ac:dyDescent="0.25">
      <c r="A852" s="14" t="s">
        <v>1506</v>
      </c>
      <c r="B852" s="14" t="s">
        <v>3477</v>
      </c>
      <c r="C852" s="14" t="s">
        <v>3478</v>
      </c>
      <c r="D852" s="16">
        <v>45849</v>
      </c>
      <c r="E852" s="16"/>
      <c r="F852" s="14" t="s">
        <v>3479</v>
      </c>
      <c r="G852" s="14"/>
      <c r="H852" s="14" t="s">
        <v>1763</v>
      </c>
      <c r="I852" s="15">
        <v>91</v>
      </c>
      <c r="J852" s="77">
        <v>5</v>
      </c>
      <c r="K852" s="92"/>
    </row>
    <row r="853" spans="1:11" ht="20.399999999999999" x14ac:dyDescent="0.25">
      <c r="A853" s="14" t="s">
        <v>1506</v>
      </c>
      <c r="B853" s="14" t="s">
        <v>3480</v>
      </c>
      <c r="C853" s="14" t="s">
        <v>3481</v>
      </c>
      <c r="D853" s="16">
        <v>45849</v>
      </c>
      <c r="E853" s="16"/>
      <c r="F853" s="14" t="s">
        <v>3479</v>
      </c>
      <c r="G853" s="14"/>
      <c r="H853" s="14" t="s">
        <v>1968</v>
      </c>
      <c r="I853" s="15">
        <v>123</v>
      </c>
      <c r="J853" s="77">
        <v>5</v>
      </c>
      <c r="K853" s="92"/>
    </row>
    <row r="854" spans="1:11" ht="20.399999999999999" x14ac:dyDescent="0.25">
      <c r="A854" s="14" t="s">
        <v>1506</v>
      </c>
      <c r="B854" s="14" t="s">
        <v>3482</v>
      </c>
      <c r="C854" s="14" t="s">
        <v>3483</v>
      </c>
      <c r="D854" s="16">
        <v>45849</v>
      </c>
      <c r="E854" s="16"/>
      <c r="F854" s="14" t="s">
        <v>3479</v>
      </c>
      <c r="G854" s="14"/>
      <c r="H854" s="14" t="s">
        <v>1891</v>
      </c>
      <c r="I854" s="15">
        <v>91</v>
      </c>
      <c r="J854" s="77">
        <v>5</v>
      </c>
      <c r="K854" s="92"/>
    </row>
    <row r="855" spans="1:11" ht="20.399999999999999" x14ac:dyDescent="0.25">
      <c r="A855" s="14" t="s">
        <v>1506</v>
      </c>
      <c r="B855" s="14" t="s">
        <v>3484</v>
      </c>
      <c r="C855" s="14" t="s">
        <v>3485</v>
      </c>
      <c r="D855" s="16">
        <v>45849</v>
      </c>
      <c r="E855" s="16"/>
      <c r="F855" s="14" t="s">
        <v>3479</v>
      </c>
      <c r="G855" s="14"/>
      <c r="H855" s="14" t="s">
        <v>1984</v>
      </c>
      <c r="I855" s="15">
        <v>71</v>
      </c>
      <c r="J855" s="77">
        <v>5</v>
      </c>
      <c r="K855" s="92"/>
    </row>
    <row r="856" spans="1:11" ht="20.399999999999999" x14ac:dyDescent="0.25">
      <c r="A856" s="14" t="s">
        <v>1506</v>
      </c>
      <c r="B856" s="14" t="s">
        <v>3486</v>
      </c>
      <c r="C856" s="14" t="s">
        <v>3487</v>
      </c>
      <c r="D856" s="16">
        <v>45849</v>
      </c>
      <c r="E856" s="16"/>
      <c r="F856" s="14" t="s">
        <v>3479</v>
      </c>
      <c r="G856" s="14"/>
      <c r="H856" s="14" t="s">
        <v>1830</v>
      </c>
      <c r="I856" s="15">
        <v>109</v>
      </c>
      <c r="J856" s="77">
        <v>5</v>
      </c>
      <c r="K856" s="92"/>
    </row>
    <row r="857" spans="1:11" ht="71.400000000000006" x14ac:dyDescent="0.25">
      <c r="A857" s="14" t="s">
        <v>1506</v>
      </c>
      <c r="B857" s="14"/>
      <c r="C857" s="14"/>
      <c r="D857" s="16"/>
      <c r="E857" s="16"/>
      <c r="F857" s="14" t="s">
        <v>3488</v>
      </c>
      <c r="G857" s="14"/>
      <c r="H857" s="14"/>
      <c r="I857" s="15"/>
      <c r="J857" s="77"/>
      <c r="K857" s="92"/>
    </row>
    <row r="858" spans="1:11" ht="20.399999999999999" x14ac:dyDescent="0.25">
      <c r="A858" s="14" t="s">
        <v>1506</v>
      </c>
      <c r="B858" s="14" t="s">
        <v>3489</v>
      </c>
      <c r="C858" s="14" t="s">
        <v>3490</v>
      </c>
      <c r="D858" s="16">
        <v>45849</v>
      </c>
      <c r="E858" s="16"/>
      <c r="F858" s="14" t="s">
        <v>3491</v>
      </c>
      <c r="G858" s="14"/>
      <c r="H858" s="14" t="s">
        <v>1925</v>
      </c>
      <c r="I858" s="15">
        <v>162</v>
      </c>
      <c r="J858" s="77">
        <v>5</v>
      </c>
      <c r="K858" s="92"/>
    </row>
    <row r="859" spans="1:11" ht="20.399999999999999" x14ac:dyDescent="0.25">
      <c r="A859" s="14" t="s">
        <v>1506</v>
      </c>
      <c r="B859" s="14" t="s">
        <v>3492</v>
      </c>
      <c r="C859" s="14" t="s">
        <v>3493</v>
      </c>
      <c r="D859" s="16">
        <v>45849</v>
      </c>
      <c r="E859" s="16"/>
      <c r="F859" s="14" t="s">
        <v>3491</v>
      </c>
      <c r="G859" s="14"/>
      <c r="H859" s="14" t="s">
        <v>1928</v>
      </c>
      <c r="I859" s="15">
        <v>162</v>
      </c>
      <c r="J859" s="77">
        <v>5</v>
      </c>
      <c r="K859" s="92"/>
    </row>
    <row r="860" spans="1:11" ht="77.400000000000006" customHeight="1" x14ac:dyDescent="0.25">
      <c r="A860" s="14" t="s">
        <v>1506</v>
      </c>
      <c r="B860" s="14"/>
      <c r="C860" s="14"/>
      <c r="D860" s="16"/>
      <c r="E860" s="16"/>
      <c r="F860" s="14" t="s">
        <v>3494</v>
      </c>
      <c r="G860" s="14"/>
      <c r="H860" s="14"/>
      <c r="I860" s="15"/>
      <c r="J860" s="77"/>
      <c r="K860" s="92"/>
    </row>
    <row r="861" spans="1:11" ht="20.399999999999999" x14ac:dyDescent="0.25">
      <c r="A861" s="14" t="s">
        <v>1506</v>
      </c>
      <c r="B861" s="14" t="s">
        <v>3495</v>
      </c>
      <c r="C861" s="14" t="s">
        <v>3496</v>
      </c>
      <c r="D861" s="16">
        <v>45750</v>
      </c>
      <c r="E861" s="16"/>
      <c r="F861" s="14" t="s">
        <v>3497</v>
      </c>
      <c r="G861" s="14" t="s">
        <v>1753</v>
      </c>
      <c r="H861" s="14" t="s">
        <v>1754</v>
      </c>
      <c r="I861" s="15">
        <v>30</v>
      </c>
      <c r="J861" s="77">
        <v>5</v>
      </c>
      <c r="K861" s="92"/>
    </row>
    <row r="862" spans="1:11" ht="76.2" customHeight="1" x14ac:dyDescent="0.25">
      <c r="A862" s="14" t="s">
        <v>1506</v>
      </c>
      <c r="B862" s="14"/>
      <c r="C862" s="14"/>
      <c r="D862" s="16"/>
      <c r="E862" s="16"/>
      <c r="F862" s="14" t="s">
        <v>3498</v>
      </c>
      <c r="G862" s="14"/>
      <c r="H862" s="14"/>
      <c r="I862" s="15"/>
      <c r="J862" s="77"/>
      <c r="K862" s="92"/>
    </row>
    <row r="863" spans="1:11" ht="20.399999999999999" x14ac:dyDescent="0.25">
      <c r="A863" s="14" t="s">
        <v>1506</v>
      </c>
      <c r="B863" s="14" t="s">
        <v>3499</v>
      </c>
      <c r="C863" s="14" t="s">
        <v>3500</v>
      </c>
      <c r="D863" s="16">
        <v>45777</v>
      </c>
      <c r="E863" s="16"/>
      <c r="F863" s="14" t="s">
        <v>3501</v>
      </c>
      <c r="G863" s="14"/>
      <c r="H863" s="14" t="s">
        <v>3502</v>
      </c>
      <c r="I863" s="15">
        <v>123</v>
      </c>
      <c r="J863" s="77">
        <v>5</v>
      </c>
      <c r="K863" s="92"/>
    </row>
    <row r="864" spans="1:11" ht="20.399999999999999" x14ac:dyDescent="0.25">
      <c r="A864" s="14" t="s">
        <v>1506</v>
      </c>
      <c r="B864" s="14" t="s">
        <v>3503</v>
      </c>
      <c r="C864" s="14" t="s">
        <v>3504</v>
      </c>
      <c r="D864" s="16">
        <v>45777</v>
      </c>
      <c r="E864" s="16"/>
      <c r="F864" s="14" t="s">
        <v>3501</v>
      </c>
      <c r="G864" s="14"/>
      <c r="H864" s="14" t="s">
        <v>3505</v>
      </c>
      <c r="I864" s="15">
        <v>123</v>
      </c>
      <c r="J864" s="77">
        <v>5</v>
      </c>
      <c r="K864" s="92"/>
    </row>
    <row r="865" spans="1:11" ht="20.399999999999999" x14ac:dyDescent="0.25">
      <c r="A865" s="14" t="s">
        <v>1506</v>
      </c>
      <c r="B865" s="14" t="s">
        <v>3506</v>
      </c>
      <c r="C865" s="14" t="s">
        <v>3507</v>
      </c>
      <c r="D865" s="16">
        <v>45777</v>
      </c>
      <c r="E865" s="16"/>
      <c r="F865" s="14" t="s">
        <v>3501</v>
      </c>
      <c r="G865" s="14"/>
      <c r="H865" s="14" t="s">
        <v>2021</v>
      </c>
      <c r="I865" s="15">
        <v>123</v>
      </c>
      <c r="J865" s="77">
        <v>5</v>
      </c>
      <c r="K865" s="92"/>
    </row>
    <row r="866" spans="1:11" ht="71.400000000000006" x14ac:dyDescent="0.25">
      <c r="A866" s="14" t="s">
        <v>1506</v>
      </c>
      <c r="B866" s="14"/>
      <c r="C866" s="14"/>
      <c r="D866" s="16"/>
      <c r="E866" s="16"/>
      <c r="F866" s="14" t="s">
        <v>3508</v>
      </c>
      <c r="G866" s="14"/>
      <c r="H866" s="14"/>
      <c r="I866" s="15"/>
      <c r="J866" s="77"/>
      <c r="K866" s="92"/>
    </row>
    <row r="867" spans="1:11" ht="20.399999999999999" x14ac:dyDescent="0.25">
      <c r="A867" s="14" t="s">
        <v>1506</v>
      </c>
      <c r="B867" s="14" t="s">
        <v>3509</v>
      </c>
      <c r="C867" s="14" t="s">
        <v>3510</v>
      </c>
      <c r="D867" s="16">
        <v>45791</v>
      </c>
      <c r="E867" s="16"/>
      <c r="F867" s="14" t="s">
        <v>3511</v>
      </c>
      <c r="G867" s="14" t="s">
        <v>1743</v>
      </c>
      <c r="H867" s="14" t="s">
        <v>1744</v>
      </c>
      <c r="I867" s="15">
        <v>71</v>
      </c>
      <c r="J867" s="77">
        <v>5</v>
      </c>
      <c r="K867" s="92"/>
    </row>
    <row r="868" spans="1:11" ht="20.399999999999999" x14ac:dyDescent="0.25">
      <c r="A868" s="14" t="s">
        <v>1506</v>
      </c>
      <c r="B868" s="14" t="s">
        <v>3512</v>
      </c>
      <c r="C868" s="14" t="s">
        <v>3513</v>
      </c>
      <c r="D868" s="16">
        <v>45796</v>
      </c>
      <c r="E868" s="16"/>
      <c r="F868" s="14" t="s">
        <v>3514</v>
      </c>
      <c r="G868" s="14"/>
      <c r="H868" s="14" t="s">
        <v>1827</v>
      </c>
      <c r="I868" s="15">
        <v>162</v>
      </c>
      <c r="J868" s="77">
        <v>5</v>
      </c>
      <c r="K868" s="92"/>
    </row>
    <row r="869" spans="1:11" ht="20.399999999999999" x14ac:dyDescent="0.25">
      <c r="A869" s="14" t="s">
        <v>1506</v>
      </c>
      <c r="B869" s="14" t="s">
        <v>3515</v>
      </c>
      <c r="C869" s="14" t="s">
        <v>3516</v>
      </c>
      <c r="D869" s="16">
        <v>45796</v>
      </c>
      <c r="E869" s="16"/>
      <c r="F869" s="14" t="s">
        <v>3514</v>
      </c>
      <c r="G869" s="14"/>
      <c r="H869" s="14" t="s">
        <v>1838</v>
      </c>
      <c r="I869" s="15">
        <v>162</v>
      </c>
      <c r="J869" s="77">
        <v>5</v>
      </c>
      <c r="K869" s="92"/>
    </row>
    <row r="870" spans="1:11" ht="71.400000000000006" x14ac:dyDescent="0.25">
      <c r="A870" s="14" t="s">
        <v>1506</v>
      </c>
      <c r="B870" s="14"/>
      <c r="C870" s="14"/>
      <c r="D870" s="16"/>
      <c r="E870" s="16"/>
      <c r="F870" s="14" t="s">
        <v>3517</v>
      </c>
      <c r="G870" s="14"/>
      <c r="H870" s="14"/>
      <c r="I870" s="15"/>
      <c r="J870" s="77"/>
      <c r="K870" s="92"/>
    </row>
    <row r="871" spans="1:11" ht="20.399999999999999" x14ac:dyDescent="0.25">
      <c r="A871" s="14" t="s">
        <v>1506</v>
      </c>
      <c r="B871" s="14" t="s">
        <v>3518</v>
      </c>
      <c r="C871" s="14" t="s">
        <v>3519</v>
      </c>
      <c r="D871" s="16">
        <v>45750</v>
      </c>
      <c r="E871" s="16"/>
      <c r="F871" s="14" t="s">
        <v>3520</v>
      </c>
      <c r="G871" s="14"/>
      <c r="H871" s="14" t="s">
        <v>1984</v>
      </c>
      <c r="I871" s="15">
        <v>109</v>
      </c>
      <c r="J871" s="77">
        <v>5</v>
      </c>
      <c r="K871" s="92"/>
    </row>
    <row r="872" spans="1:11" ht="20.399999999999999" x14ac:dyDescent="0.25">
      <c r="A872" s="14" t="s">
        <v>1506</v>
      </c>
      <c r="B872" s="14" t="s">
        <v>3521</v>
      </c>
      <c r="C872" s="14" t="s">
        <v>3522</v>
      </c>
      <c r="D872" s="16">
        <v>45750</v>
      </c>
      <c r="E872" s="16"/>
      <c r="F872" s="14" t="s">
        <v>3520</v>
      </c>
      <c r="G872" s="14"/>
      <c r="H872" s="14" t="s">
        <v>1891</v>
      </c>
      <c r="I872" s="15">
        <v>109</v>
      </c>
      <c r="J872" s="77">
        <v>5</v>
      </c>
      <c r="K872" s="92"/>
    </row>
    <row r="873" spans="1:11" ht="71.400000000000006" x14ac:dyDescent="0.25">
      <c r="A873" s="14" t="s">
        <v>1506</v>
      </c>
      <c r="B873" s="14"/>
      <c r="C873" s="14"/>
      <c r="D873" s="16"/>
      <c r="E873" s="16"/>
      <c r="F873" s="14" t="s">
        <v>3523</v>
      </c>
      <c r="G873" s="14"/>
      <c r="H873" s="14"/>
      <c r="I873" s="15"/>
      <c r="J873" s="77"/>
      <c r="K873" s="92"/>
    </row>
    <row r="874" spans="1:11" ht="20.399999999999999" x14ac:dyDescent="0.25">
      <c r="A874" s="14" t="s">
        <v>1506</v>
      </c>
      <c r="B874" s="14" t="s">
        <v>3524</v>
      </c>
      <c r="C874" s="14" t="s">
        <v>3525</v>
      </c>
      <c r="D874" s="16">
        <v>45750</v>
      </c>
      <c r="E874" s="16"/>
      <c r="F874" s="14" t="s">
        <v>3526</v>
      </c>
      <c r="G874" s="14"/>
      <c r="H874" s="14" t="s">
        <v>1989</v>
      </c>
      <c r="I874" s="15">
        <v>162</v>
      </c>
      <c r="J874" s="77">
        <v>5</v>
      </c>
      <c r="K874" s="92"/>
    </row>
    <row r="875" spans="1:11" ht="20.399999999999999" x14ac:dyDescent="0.25">
      <c r="A875" s="14" t="s">
        <v>1506</v>
      </c>
      <c r="B875" s="14" t="s">
        <v>3527</v>
      </c>
      <c r="C875" s="14" t="s">
        <v>3528</v>
      </c>
      <c r="D875" s="16">
        <v>45750</v>
      </c>
      <c r="E875" s="16"/>
      <c r="F875" s="14" t="s">
        <v>3526</v>
      </c>
      <c r="G875" s="14"/>
      <c r="H875" s="14" t="s">
        <v>3529</v>
      </c>
      <c r="I875" s="15">
        <v>162</v>
      </c>
      <c r="J875" s="77">
        <v>5</v>
      </c>
      <c r="K875" s="92"/>
    </row>
    <row r="876" spans="1:11" ht="71.400000000000006" x14ac:dyDescent="0.25">
      <c r="A876" s="14" t="s">
        <v>1506</v>
      </c>
      <c r="B876" s="14"/>
      <c r="C876" s="14"/>
      <c r="D876" s="16"/>
      <c r="E876" s="16"/>
      <c r="F876" s="14" t="s">
        <v>3530</v>
      </c>
      <c r="G876" s="14"/>
      <c r="H876" s="14"/>
      <c r="I876" s="15"/>
      <c r="J876" s="77"/>
      <c r="K876" s="92"/>
    </row>
    <row r="877" spans="1:11" ht="20.399999999999999" x14ac:dyDescent="0.25">
      <c r="A877" s="14" t="s">
        <v>1506</v>
      </c>
      <c r="B877" s="14" t="s">
        <v>3531</v>
      </c>
      <c r="C877" s="14" t="s">
        <v>3532</v>
      </c>
      <c r="D877" s="16">
        <v>45757</v>
      </c>
      <c r="E877" s="16"/>
      <c r="F877" s="14" t="s">
        <v>3533</v>
      </c>
      <c r="G877" s="14"/>
      <c r="H877" s="14" t="s">
        <v>1984</v>
      </c>
      <c r="I877" s="15">
        <v>162</v>
      </c>
      <c r="J877" s="77">
        <v>5</v>
      </c>
      <c r="K877" s="92"/>
    </row>
    <row r="878" spans="1:11" ht="20.399999999999999" x14ac:dyDescent="0.25">
      <c r="A878" s="14" t="s">
        <v>1506</v>
      </c>
      <c r="B878" s="14" t="s">
        <v>3534</v>
      </c>
      <c r="C878" s="14" t="s">
        <v>3535</v>
      </c>
      <c r="D878" s="16">
        <v>45757</v>
      </c>
      <c r="E878" s="16"/>
      <c r="F878" s="14" t="s">
        <v>3533</v>
      </c>
      <c r="G878" s="14"/>
      <c r="H878" s="14" t="s">
        <v>1925</v>
      </c>
      <c r="I878" s="15">
        <v>162</v>
      </c>
      <c r="J878" s="77">
        <v>5</v>
      </c>
      <c r="K878" s="92"/>
    </row>
    <row r="879" spans="1:11" ht="71.400000000000006" x14ac:dyDescent="0.25">
      <c r="A879" s="14" t="s">
        <v>1506</v>
      </c>
      <c r="B879" s="14"/>
      <c r="C879" s="14"/>
      <c r="D879" s="16"/>
      <c r="E879" s="16"/>
      <c r="F879" s="14" t="s">
        <v>3536</v>
      </c>
      <c r="G879" s="14"/>
      <c r="H879" s="14"/>
      <c r="I879" s="15"/>
      <c r="J879" s="77"/>
      <c r="K879" s="92"/>
    </row>
    <row r="880" spans="1:11" ht="20.399999999999999" x14ac:dyDescent="0.25">
      <c r="A880" s="14" t="s">
        <v>1506</v>
      </c>
      <c r="B880" s="14" t="s">
        <v>3537</v>
      </c>
      <c r="C880" s="14" t="s">
        <v>3538</v>
      </c>
      <c r="D880" s="16">
        <v>45777</v>
      </c>
      <c r="E880" s="16"/>
      <c r="F880" s="14" t="s">
        <v>3539</v>
      </c>
      <c r="G880" s="14"/>
      <c r="H880" s="14" t="s">
        <v>1763</v>
      </c>
      <c r="I880" s="15">
        <v>162</v>
      </c>
      <c r="J880" s="77">
        <v>5</v>
      </c>
      <c r="K880" s="92"/>
    </row>
    <row r="881" spans="1:11" ht="20.399999999999999" x14ac:dyDescent="0.25">
      <c r="A881" s="14" t="s">
        <v>1506</v>
      </c>
      <c r="B881" s="14" t="s">
        <v>3540</v>
      </c>
      <c r="C881" s="14" t="s">
        <v>3541</v>
      </c>
      <c r="D881" s="16">
        <v>45777</v>
      </c>
      <c r="E881" s="16"/>
      <c r="F881" s="14" t="s">
        <v>3539</v>
      </c>
      <c r="G881" s="14"/>
      <c r="H881" s="14" t="s">
        <v>2091</v>
      </c>
      <c r="I881" s="15">
        <v>162</v>
      </c>
      <c r="J881" s="77">
        <v>5</v>
      </c>
      <c r="K881" s="92"/>
    </row>
    <row r="882" spans="1:11" ht="71.400000000000006" x14ac:dyDescent="0.25">
      <c r="A882" s="14" t="s">
        <v>1506</v>
      </c>
      <c r="B882" s="14"/>
      <c r="C882" s="14"/>
      <c r="D882" s="16"/>
      <c r="E882" s="16"/>
      <c r="F882" s="14" t="s">
        <v>3542</v>
      </c>
      <c r="G882" s="14"/>
      <c r="H882" s="14"/>
      <c r="I882" s="15"/>
      <c r="J882" s="77"/>
      <c r="K882" s="92"/>
    </row>
    <row r="883" spans="1:11" ht="20.399999999999999" x14ac:dyDescent="0.25">
      <c r="A883" s="14" t="s">
        <v>1506</v>
      </c>
      <c r="B883" s="14" t="s">
        <v>3543</v>
      </c>
      <c r="C883" s="14" t="s">
        <v>3544</v>
      </c>
      <c r="D883" s="16">
        <v>45784</v>
      </c>
      <c r="E883" s="16"/>
      <c r="F883" s="14" t="s">
        <v>3545</v>
      </c>
      <c r="G883" s="14"/>
      <c r="H883" s="14" t="s">
        <v>1989</v>
      </c>
      <c r="I883" s="15">
        <v>109</v>
      </c>
      <c r="J883" s="77">
        <v>5</v>
      </c>
      <c r="K883" s="92"/>
    </row>
    <row r="884" spans="1:11" ht="20.399999999999999" x14ac:dyDescent="0.25">
      <c r="A884" s="14" t="s">
        <v>1506</v>
      </c>
      <c r="B884" s="14" t="s">
        <v>3546</v>
      </c>
      <c r="C884" s="14" t="s">
        <v>3547</v>
      </c>
      <c r="D884" s="16">
        <v>45784</v>
      </c>
      <c r="E884" s="16"/>
      <c r="F884" s="14" t="s">
        <v>3545</v>
      </c>
      <c r="G884" s="14"/>
      <c r="H884" s="14" t="s">
        <v>2021</v>
      </c>
      <c r="I884" s="15">
        <v>109</v>
      </c>
      <c r="J884" s="77">
        <v>5</v>
      </c>
      <c r="K884" s="92"/>
    </row>
    <row r="885" spans="1:11" ht="71.400000000000006" x14ac:dyDescent="0.25">
      <c r="A885" s="14" t="s">
        <v>1506</v>
      </c>
      <c r="B885" s="14"/>
      <c r="C885" s="14"/>
      <c r="D885" s="16"/>
      <c r="E885" s="16"/>
      <c r="F885" s="314" t="s">
        <v>3548</v>
      </c>
      <c r="G885" s="14"/>
      <c r="H885" s="14"/>
      <c r="I885" s="15"/>
      <c r="J885" s="77"/>
      <c r="K885" s="92"/>
    </row>
    <row r="886" spans="1:11" ht="20.399999999999999" x14ac:dyDescent="0.25">
      <c r="A886" s="14" t="s">
        <v>1506</v>
      </c>
      <c r="B886" s="14" t="s">
        <v>3549</v>
      </c>
      <c r="C886" s="14" t="s">
        <v>3550</v>
      </c>
      <c r="D886" s="16">
        <v>45819</v>
      </c>
      <c r="E886" s="16"/>
      <c r="F886" s="314" t="s">
        <v>3551</v>
      </c>
      <c r="G886" s="14"/>
      <c r="H886" s="14" t="s">
        <v>1968</v>
      </c>
      <c r="I886" s="15">
        <v>109</v>
      </c>
      <c r="J886" s="77">
        <v>5</v>
      </c>
      <c r="K886" s="92"/>
    </row>
    <row r="887" spans="1:11" ht="20.399999999999999" x14ac:dyDescent="0.25">
      <c r="A887" s="14" t="s">
        <v>1506</v>
      </c>
      <c r="B887" s="14" t="s">
        <v>3552</v>
      </c>
      <c r="C887" s="14" t="s">
        <v>3553</v>
      </c>
      <c r="D887" s="16">
        <v>45819</v>
      </c>
      <c r="E887" s="16"/>
      <c r="F887" s="314" t="s">
        <v>3551</v>
      </c>
      <c r="G887" s="14"/>
      <c r="H887" s="14" t="s">
        <v>1925</v>
      </c>
      <c r="I887" s="15">
        <v>109</v>
      </c>
      <c r="J887" s="77">
        <v>5</v>
      </c>
      <c r="K887" s="92"/>
    </row>
    <row r="888" spans="1:11" ht="20.399999999999999" x14ac:dyDescent="0.25">
      <c r="A888" s="14" t="s">
        <v>1506</v>
      </c>
      <c r="B888" s="14" t="s">
        <v>3554</v>
      </c>
      <c r="C888" s="14" t="s">
        <v>3555</v>
      </c>
      <c r="D888" s="16">
        <v>45820</v>
      </c>
      <c r="E888" s="16"/>
      <c r="F888" s="314" t="s">
        <v>3556</v>
      </c>
      <c r="G888" s="14" t="s">
        <v>2040</v>
      </c>
      <c r="H888" s="14" t="s">
        <v>2041</v>
      </c>
      <c r="I888" s="15">
        <v>83</v>
      </c>
      <c r="J888" s="77">
        <v>5</v>
      </c>
      <c r="K888" s="92"/>
    </row>
    <row r="889" spans="1:11" ht="71.400000000000006" x14ac:dyDescent="0.25">
      <c r="A889" s="14" t="s">
        <v>1506</v>
      </c>
      <c r="B889" s="14"/>
      <c r="C889" s="14"/>
      <c r="D889" s="16"/>
      <c r="E889" s="16"/>
      <c r="F889" s="314" t="s">
        <v>3557</v>
      </c>
      <c r="G889" s="14"/>
      <c r="H889" s="14"/>
      <c r="I889" s="15"/>
      <c r="J889" s="77"/>
      <c r="K889" s="92"/>
    </row>
    <row r="890" spans="1:11" ht="20.399999999999999" x14ac:dyDescent="0.25">
      <c r="A890" s="14" t="s">
        <v>1506</v>
      </c>
      <c r="B890" s="14" t="s">
        <v>3558</v>
      </c>
      <c r="C890" s="14" t="s">
        <v>3559</v>
      </c>
      <c r="D890" s="16">
        <v>45826</v>
      </c>
      <c r="E890" s="16"/>
      <c r="F890" s="314" t="s">
        <v>3560</v>
      </c>
      <c r="G890" s="14"/>
      <c r="H890" s="14" t="s">
        <v>1891</v>
      </c>
      <c r="I890" s="15">
        <v>162</v>
      </c>
      <c r="J890" s="77">
        <v>5</v>
      </c>
      <c r="K890" s="92"/>
    </row>
    <row r="891" spans="1:11" ht="20.399999999999999" x14ac:dyDescent="0.25">
      <c r="A891" s="14" t="s">
        <v>1506</v>
      </c>
      <c r="B891" s="14" t="s">
        <v>3561</v>
      </c>
      <c r="C891" s="14" t="s">
        <v>3562</v>
      </c>
      <c r="D891" s="16">
        <v>45826</v>
      </c>
      <c r="E891" s="16"/>
      <c r="F891" s="314" t="s">
        <v>3560</v>
      </c>
      <c r="G891" s="14"/>
      <c r="H891" s="14" t="s">
        <v>2082</v>
      </c>
      <c r="I891" s="15">
        <v>162</v>
      </c>
      <c r="J891" s="77">
        <v>5</v>
      </c>
      <c r="K891" s="92"/>
    </row>
    <row r="892" spans="1:11" ht="20.399999999999999" x14ac:dyDescent="0.25">
      <c r="A892" s="14" t="s">
        <v>1506</v>
      </c>
      <c r="B892" s="14" t="s">
        <v>3563</v>
      </c>
      <c r="C892" s="14" t="s">
        <v>3564</v>
      </c>
      <c r="D892" s="16">
        <v>45826</v>
      </c>
      <c r="E892" s="16"/>
      <c r="F892" s="314" t="s">
        <v>3565</v>
      </c>
      <c r="G892" s="14" t="s">
        <v>3566</v>
      </c>
      <c r="H892" s="14" t="s">
        <v>3567</v>
      </c>
      <c r="I892" s="15">
        <v>66</v>
      </c>
      <c r="J892" s="77">
        <v>5</v>
      </c>
      <c r="K892" s="92"/>
    </row>
    <row r="893" spans="1:11" ht="71.400000000000006" x14ac:dyDescent="0.25">
      <c r="A893" s="14" t="s">
        <v>1506</v>
      </c>
      <c r="B893" s="14"/>
      <c r="C893" s="14"/>
      <c r="D893" s="16"/>
      <c r="E893" s="16"/>
      <c r="F893" s="314" t="s">
        <v>3568</v>
      </c>
      <c r="G893" s="14"/>
      <c r="H893" s="14"/>
      <c r="I893" s="15"/>
      <c r="J893" s="77"/>
      <c r="K893" s="92"/>
    </row>
    <row r="894" spans="1:11" ht="20.399999999999999" x14ac:dyDescent="0.25">
      <c r="A894" s="14" t="s">
        <v>1506</v>
      </c>
      <c r="B894" s="14" t="s">
        <v>3569</v>
      </c>
      <c r="C894" s="14" t="s">
        <v>3570</v>
      </c>
      <c r="D894" s="16">
        <v>45814</v>
      </c>
      <c r="E894" s="16"/>
      <c r="F894" s="14" t="s">
        <v>3571</v>
      </c>
      <c r="G894" s="14"/>
      <c r="H894" s="14" t="s">
        <v>1971</v>
      </c>
      <c r="I894" s="15">
        <v>109</v>
      </c>
      <c r="J894" s="77">
        <v>5</v>
      </c>
      <c r="K894" s="92"/>
    </row>
    <row r="895" spans="1:11" ht="20.399999999999999" x14ac:dyDescent="0.25">
      <c r="A895" s="14" t="s">
        <v>1506</v>
      </c>
      <c r="B895" s="14" t="s">
        <v>3572</v>
      </c>
      <c r="C895" s="14" t="s">
        <v>3573</v>
      </c>
      <c r="D895" s="16">
        <v>45814</v>
      </c>
      <c r="E895" s="16"/>
      <c r="F895" s="14" t="s">
        <v>3571</v>
      </c>
      <c r="G895" s="14"/>
      <c r="H895" s="14" t="s">
        <v>1974</v>
      </c>
      <c r="I895" s="15">
        <v>109</v>
      </c>
      <c r="J895" s="77">
        <v>5</v>
      </c>
      <c r="K895" s="92"/>
    </row>
    <row r="896" spans="1:11" ht="30.6" x14ac:dyDescent="0.25">
      <c r="A896" s="14" t="s">
        <v>1506</v>
      </c>
      <c r="B896" s="14" t="s">
        <v>3574</v>
      </c>
      <c r="C896" s="14" t="s">
        <v>3575</v>
      </c>
      <c r="D896" s="16">
        <v>45814</v>
      </c>
      <c r="E896" s="16"/>
      <c r="F896" s="14" t="s">
        <v>3576</v>
      </c>
      <c r="G896" s="14"/>
      <c r="H896" s="14" t="s">
        <v>2021</v>
      </c>
      <c r="I896" s="15">
        <v>162</v>
      </c>
      <c r="J896" s="77">
        <v>5</v>
      </c>
      <c r="K896" s="92"/>
    </row>
    <row r="897" spans="1:11" ht="30.6" x14ac:dyDescent="0.25">
      <c r="A897" s="14" t="s">
        <v>1506</v>
      </c>
      <c r="B897" s="14" t="s">
        <v>3577</v>
      </c>
      <c r="C897" s="14" t="s">
        <v>3578</v>
      </c>
      <c r="D897" s="16">
        <v>45814</v>
      </c>
      <c r="E897" s="16"/>
      <c r="F897" s="14" t="s">
        <v>3576</v>
      </c>
      <c r="G897" s="14"/>
      <c r="H897" s="14" t="s">
        <v>1989</v>
      </c>
      <c r="I897" s="15">
        <v>162</v>
      </c>
      <c r="J897" s="77">
        <v>5</v>
      </c>
      <c r="K897" s="92"/>
    </row>
    <row r="898" spans="1:11" ht="71.400000000000006" x14ac:dyDescent="0.25">
      <c r="A898" s="14" t="s">
        <v>1506</v>
      </c>
      <c r="B898" s="14"/>
      <c r="C898" s="14"/>
      <c r="D898" s="16"/>
      <c r="E898" s="16"/>
      <c r="F898" s="14" t="s">
        <v>3579</v>
      </c>
      <c r="G898" s="14"/>
      <c r="H898" s="14"/>
      <c r="I898" s="15"/>
      <c r="J898" s="77"/>
      <c r="K898" s="92"/>
    </row>
    <row r="899" spans="1:11" ht="20.399999999999999" x14ac:dyDescent="0.25">
      <c r="A899" s="14" t="s">
        <v>1506</v>
      </c>
      <c r="B899" s="14" t="s">
        <v>3580</v>
      </c>
      <c r="C899" s="14" t="s">
        <v>3581</v>
      </c>
      <c r="D899" s="16">
        <v>45750</v>
      </c>
      <c r="E899" s="16"/>
      <c r="F899" s="14" t="s">
        <v>3582</v>
      </c>
      <c r="G899" s="14"/>
      <c r="H899" s="14" t="s">
        <v>3505</v>
      </c>
      <c r="I899" s="15">
        <v>123</v>
      </c>
      <c r="J899" s="77">
        <v>5</v>
      </c>
      <c r="K899" s="92"/>
    </row>
    <row r="900" spans="1:11" ht="20.399999999999999" x14ac:dyDescent="0.25">
      <c r="A900" s="14" t="s">
        <v>1506</v>
      </c>
      <c r="B900" s="14" t="s">
        <v>3583</v>
      </c>
      <c r="C900" s="14" t="s">
        <v>3584</v>
      </c>
      <c r="D900" s="16">
        <v>45750</v>
      </c>
      <c r="E900" s="16"/>
      <c r="F900" s="14" t="s">
        <v>3582</v>
      </c>
      <c r="G900" s="14"/>
      <c r="H900" s="14" t="s">
        <v>1974</v>
      </c>
      <c r="I900" s="15">
        <v>123</v>
      </c>
      <c r="J900" s="77">
        <v>5</v>
      </c>
      <c r="K900" s="92"/>
    </row>
    <row r="901" spans="1:11" ht="20.399999999999999" x14ac:dyDescent="0.25">
      <c r="A901" s="14" t="s">
        <v>1506</v>
      </c>
      <c r="B901" s="14" t="s">
        <v>3585</v>
      </c>
      <c r="C901" s="14" t="s">
        <v>3586</v>
      </c>
      <c r="D901" s="16">
        <v>45750</v>
      </c>
      <c r="E901" s="16"/>
      <c r="F901" s="14" t="s">
        <v>3582</v>
      </c>
      <c r="G901" s="14"/>
      <c r="H901" s="14" t="s">
        <v>1989</v>
      </c>
      <c r="I901" s="15">
        <v>123</v>
      </c>
      <c r="J901" s="77">
        <v>5</v>
      </c>
      <c r="K901" s="92"/>
    </row>
    <row r="902" spans="1:11" ht="71.400000000000006" x14ac:dyDescent="0.25">
      <c r="A902" s="14" t="s">
        <v>1506</v>
      </c>
      <c r="B902" s="14"/>
      <c r="C902" s="14"/>
      <c r="D902" s="16"/>
      <c r="E902" s="16"/>
      <c r="F902" s="14" t="s">
        <v>3587</v>
      </c>
      <c r="G902" s="14"/>
      <c r="H902" s="14"/>
      <c r="I902" s="15"/>
      <c r="J902" s="77"/>
      <c r="K902" s="92"/>
    </row>
    <row r="903" spans="1:11" ht="20.399999999999999" x14ac:dyDescent="0.25">
      <c r="A903" s="14" t="s">
        <v>1506</v>
      </c>
      <c r="B903" s="14" t="s">
        <v>3588</v>
      </c>
      <c r="C903" s="14" t="s">
        <v>3589</v>
      </c>
      <c r="D903" s="16">
        <v>45798</v>
      </c>
      <c r="E903" s="16"/>
      <c r="F903" s="14" t="s">
        <v>3590</v>
      </c>
      <c r="G903" s="14" t="s">
        <v>2040</v>
      </c>
      <c r="H903" s="14" t="s">
        <v>2041</v>
      </c>
      <c r="I903" s="15">
        <v>62</v>
      </c>
      <c r="J903" s="77">
        <v>5</v>
      </c>
      <c r="K903" s="92"/>
    </row>
    <row r="904" spans="1:11" ht="20.399999999999999" x14ac:dyDescent="0.25">
      <c r="A904" s="14" t="s">
        <v>1506</v>
      </c>
      <c r="B904" s="14" t="s">
        <v>3591</v>
      </c>
      <c r="C904" s="14" t="s">
        <v>3592</v>
      </c>
      <c r="D904" s="16">
        <v>45804</v>
      </c>
      <c r="E904" s="16"/>
      <c r="F904" s="14" t="s">
        <v>3593</v>
      </c>
      <c r="G904" s="14"/>
      <c r="H904" s="14" t="s">
        <v>1891</v>
      </c>
      <c r="I904" s="15">
        <v>162</v>
      </c>
      <c r="J904" s="77">
        <v>5</v>
      </c>
      <c r="K904" s="92"/>
    </row>
    <row r="905" spans="1:11" ht="20.399999999999999" x14ac:dyDescent="0.25">
      <c r="A905" s="14" t="s">
        <v>1506</v>
      </c>
      <c r="B905" s="14" t="s">
        <v>3594</v>
      </c>
      <c r="C905" s="14" t="s">
        <v>3595</v>
      </c>
      <c r="D905" s="16">
        <v>45804</v>
      </c>
      <c r="E905" s="16"/>
      <c r="F905" s="14" t="s">
        <v>3593</v>
      </c>
      <c r="G905" s="14"/>
      <c r="H905" s="14" t="s">
        <v>1984</v>
      </c>
      <c r="I905" s="15">
        <v>162</v>
      </c>
      <c r="J905" s="77">
        <v>5</v>
      </c>
      <c r="K905" s="92"/>
    </row>
    <row r="906" spans="1:11" ht="71.400000000000006" x14ac:dyDescent="0.25">
      <c r="A906" s="14" t="s">
        <v>1506</v>
      </c>
      <c r="B906" s="14"/>
      <c r="C906" s="14"/>
      <c r="D906" s="16"/>
      <c r="E906" s="16"/>
      <c r="F906" s="14" t="s">
        <v>3596</v>
      </c>
      <c r="G906" s="14"/>
      <c r="H906" s="14"/>
      <c r="I906" s="15"/>
      <c r="J906" s="77"/>
      <c r="K906" s="92"/>
    </row>
    <row r="907" spans="1:11" ht="30.6" x14ac:dyDescent="0.25">
      <c r="A907" s="14" t="s">
        <v>1506</v>
      </c>
      <c r="B907" s="14" t="s">
        <v>3597</v>
      </c>
      <c r="C907" s="14" t="s">
        <v>3598</v>
      </c>
      <c r="D907" s="16">
        <v>45784</v>
      </c>
      <c r="E907" s="16"/>
      <c r="F907" s="14" t="s">
        <v>3599</v>
      </c>
      <c r="G907" s="14"/>
      <c r="H907" s="14" t="s">
        <v>1984</v>
      </c>
      <c r="I907" s="15">
        <v>162</v>
      </c>
      <c r="J907" s="77">
        <v>5</v>
      </c>
      <c r="K907" s="92"/>
    </row>
    <row r="908" spans="1:11" ht="30.6" x14ac:dyDescent="0.25">
      <c r="A908" s="14" t="s">
        <v>1506</v>
      </c>
      <c r="B908" s="14" t="s">
        <v>3600</v>
      </c>
      <c r="C908" s="14" t="s">
        <v>3601</v>
      </c>
      <c r="D908" s="16">
        <v>45784</v>
      </c>
      <c r="E908" s="16"/>
      <c r="F908" s="14" t="s">
        <v>3599</v>
      </c>
      <c r="G908" s="14"/>
      <c r="H908" s="14" t="s">
        <v>2091</v>
      </c>
      <c r="I908" s="15">
        <v>162</v>
      </c>
      <c r="J908" s="77">
        <v>5</v>
      </c>
      <c r="K908" s="92"/>
    </row>
    <row r="909" spans="1:11" ht="30.6" x14ac:dyDescent="0.25">
      <c r="A909" s="14" t="s">
        <v>1506</v>
      </c>
      <c r="B909" s="14" t="s">
        <v>3602</v>
      </c>
      <c r="C909" s="14" t="s">
        <v>3603</v>
      </c>
      <c r="D909" s="16">
        <v>45784</v>
      </c>
      <c r="E909" s="16"/>
      <c r="F909" s="14" t="s">
        <v>3599</v>
      </c>
      <c r="G909" s="14"/>
      <c r="H909" s="14" t="s">
        <v>1763</v>
      </c>
      <c r="I909" s="15">
        <v>162</v>
      </c>
      <c r="J909" s="77">
        <v>5</v>
      </c>
      <c r="K909" s="92"/>
    </row>
    <row r="910" spans="1:11" ht="30.6" x14ac:dyDescent="0.25">
      <c r="A910" s="14" t="s">
        <v>1506</v>
      </c>
      <c r="B910" s="14" t="s">
        <v>3604</v>
      </c>
      <c r="C910" s="14" t="s">
        <v>3605</v>
      </c>
      <c r="D910" s="16">
        <v>45784</v>
      </c>
      <c r="E910" s="16"/>
      <c r="F910" s="14" t="s">
        <v>3599</v>
      </c>
      <c r="G910" s="14"/>
      <c r="H910" s="14" t="s">
        <v>1835</v>
      </c>
      <c r="I910" s="15">
        <v>162</v>
      </c>
      <c r="J910" s="77">
        <v>5</v>
      </c>
      <c r="K910" s="92"/>
    </row>
    <row r="911" spans="1:11" ht="71.400000000000006" x14ac:dyDescent="0.25">
      <c r="A911" s="14" t="s">
        <v>1506</v>
      </c>
      <c r="B911" s="14"/>
      <c r="C911" s="14"/>
      <c r="D911" s="16"/>
      <c r="E911" s="16"/>
      <c r="F911" s="314" t="s">
        <v>3606</v>
      </c>
      <c r="G911" s="14"/>
      <c r="H911" s="14"/>
      <c r="I911" s="15"/>
      <c r="J911" s="77"/>
      <c r="K911" s="92"/>
    </row>
    <row r="912" spans="1:11" ht="20.399999999999999" x14ac:dyDescent="0.25">
      <c r="A912" s="14" t="s">
        <v>1506</v>
      </c>
      <c r="B912" s="14" t="s">
        <v>3607</v>
      </c>
      <c r="C912" s="14" t="s">
        <v>3608</v>
      </c>
      <c r="D912" s="16">
        <v>45807</v>
      </c>
      <c r="E912" s="16"/>
      <c r="F912" s="314" t="s">
        <v>3609</v>
      </c>
      <c r="G912" s="14" t="s">
        <v>2040</v>
      </c>
      <c r="H912" s="14" t="s">
        <v>2041</v>
      </c>
      <c r="I912" s="15">
        <v>62</v>
      </c>
      <c r="J912" s="77">
        <v>5</v>
      </c>
      <c r="K912" s="92"/>
    </row>
    <row r="913" spans="1:11" ht="71.400000000000006" x14ac:dyDescent="0.25">
      <c r="A913" s="14" t="s">
        <v>1506</v>
      </c>
      <c r="B913" s="14"/>
      <c r="C913" s="14"/>
      <c r="D913" s="16"/>
      <c r="E913" s="16"/>
      <c r="F913" s="314" t="s">
        <v>3610</v>
      </c>
      <c r="G913" s="14"/>
      <c r="H913" s="14"/>
      <c r="I913" s="15"/>
      <c r="J913" s="77"/>
      <c r="K913" s="92"/>
    </row>
    <row r="914" spans="1:11" ht="20.399999999999999" x14ac:dyDescent="0.25">
      <c r="A914" s="14" t="s">
        <v>1506</v>
      </c>
      <c r="B914" s="14" t="s">
        <v>3611</v>
      </c>
      <c r="C914" s="14" t="s">
        <v>3612</v>
      </c>
      <c r="D914" s="16">
        <v>45826</v>
      </c>
      <c r="E914" s="16"/>
      <c r="F914" s="14" t="s">
        <v>3613</v>
      </c>
      <c r="G914" s="14"/>
      <c r="H914" s="14" t="s">
        <v>2082</v>
      </c>
      <c r="I914" s="15">
        <v>162</v>
      </c>
      <c r="J914" s="77">
        <v>5</v>
      </c>
      <c r="K914" s="92"/>
    </row>
    <row r="915" spans="1:11" ht="20.399999999999999" x14ac:dyDescent="0.25">
      <c r="A915" s="14" t="s">
        <v>1506</v>
      </c>
      <c r="B915" s="14" t="s">
        <v>3614</v>
      </c>
      <c r="C915" s="14" t="s">
        <v>3615</v>
      </c>
      <c r="D915" s="16">
        <v>45826</v>
      </c>
      <c r="E915" s="16"/>
      <c r="F915" s="14" t="s">
        <v>3613</v>
      </c>
      <c r="G915" s="14"/>
      <c r="H915" s="14" t="s">
        <v>3616</v>
      </c>
      <c r="I915" s="15">
        <v>162</v>
      </c>
      <c r="J915" s="77">
        <v>5</v>
      </c>
      <c r="K915" s="92"/>
    </row>
    <row r="916" spans="1:11" ht="30.6" x14ac:dyDescent="0.25">
      <c r="A916" s="14" t="s">
        <v>1506</v>
      </c>
      <c r="B916" s="14" t="s">
        <v>3614</v>
      </c>
      <c r="C916" s="14" t="s">
        <v>3615</v>
      </c>
      <c r="D916" s="16">
        <v>45846</v>
      </c>
      <c r="E916" s="16"/>
      <c r="F916" s="14" t="s">
        <v>3617</v>
      </c>
      <c r="G916" s="14"/>
      <c r="H916" s="14" t="s">
        <v>3616</v>
      </c>
      <c r="I916" s="15">
        <v>20</v>
      </c>
      <c r="J916" s="77">
        <v>5</v>
      </c>
      <c r="K916" s="92"/>
    </row>
    <row r="917" spans="1:11" ht="71.400000000000006" x14ac:dyDescent="0.25">
      <c r="A917" s="14" t="s">
        <v>1506</v>
      </c>
      <c r="B917" s="14"/>
      <c r="C917" s="14"/>
      <c r="D917" s="16"/>
      <c r="E917" s="16"/>
      <c r="F917" s="14" t="s">
        <v>3618</v>
      </c>
      <c r="G917" s="14"/>
      <c r="H917" s="14"/>
      <c r="I917" s="15"/>
      <c r="J917" s="77"/>
      <c r="K917" s="92"/>
    </row>
    <row r="918" spans="1:11" ht="20.399999999999999" x14ac:dyDescent="0.25">
      <c r="A918" s="14" t="s">
        <v>1506</v>
      </c>
      <c r="B918" s="14" t="s">
        <v>3619</v>
      </c>
      <c r="C918" s="14" t="s">
        <v>3620</v>
      </c>
      <c r="D918" s="16">
        <v>45772</v>
      </c>
      <c r="E918" s="16"/>
      <c r="F918" s="14" t="s">
        <v>3621</v>
      </c>
      <c r="G918" s="14" t="s">
        <v>1753</v>
      </c>
      <c r="H918" s="14" t="s">
        <v>1754</v>
      </c>
      <c r="I918" s="15">
        <v>119.99</v>
      </c>
      <c r="J918" s="77">
        <v>5</v>
      </c>
      <c r="K918" s="92"/>
    </row>
    <row r="919" spans="1:11" ht="20.399999999999999" x14ac:dyDescent="0.25">
      <c r="A919" s="14" t="s">
        <v>1506</v>
      </c>
      <c r="B919" s="14" t="s">
        <v>3622</v>
      </c>
      <c r="C919" s="14" t="s">
        <v>3623</v>
      </c>
      <c r="D919" s="16">
        <v>45784</v>
      </c>
      <c r="E919" s="16"/>
      <c r="F919" s="14" t="s">
        <v>3624</v>
      </c>
      <c r="G919" s="14"/>
      <c r="H919" s="14" t="s">
        <v>1900</v>
      </c>
      <c r="I919" s="15">
        <v>218</v>
      </c>
      <c r="J919" s="77">
        <v>5</v>
      </c>
      <c r="K919" s="92"/>
    </row>
    <row r="920" spans="1:11" ht="20.399999999999999" x14ac:dyDescent="0.25">
      <c r="A920" s="14" t="s">
        <v>1506</v>
      </c>
      <c r="B920" s="14" t="s">
        <v>3625</v>
      </c>
      <c r="C920" s="14" t="s">
        <v>3626</v>
      </c>
      <c r="D920" s="16">
        <v>45784</v>
      </c>
      <c r="E920" s="16"/>
      <c r="F920" s="14" t="s">
        <v>3624</v>
      </c>
      <c r="G920" s="14"/>
      <c r="H920" s="14" t="s">
        <v>2082</v>
      </c>
      <c r="I920" s="15">
        <v>218</v>
      </c>
      <c r="J920" s="77">
        <v>5</v>
      </c>
      <c r="K920" s="92"/>
    </row>
    <row r="921" spans="1:11" ht="20.399999999999999" x14ac:dyDescent="0.25">
      <c r="A921" s="14" t="s">
        <v>1506</v>
      </c>
      <c r="B921" s="14" t="s">
        <v>3627</v>
      </c>
      <c r="C921" s="14" t="s">
        <v>3628</v>
      </c>
      <c r="D921" s="16">
        <v>45784</v>
      </c>
      <c r="E921" s="16"/>
      <c r="F921" s="14" t="s">
        <v>3624</v>
      </c>
      <c r="G921" s="14"/>
      <c r="H921" s="14" t="s">
        <v>1891</v>
      </c>
      <c r="I921" s="15">
        <v>218</v>
      </c>
      <c r="J921" s="77">
        <v>5</v>
      </c>
      <c r="K921" s="92"/>
    </row>
    <row r="922" spans="1:11" ht="20.399999999999999" x14ac:dyDescent="0.25">
      <c r="A922" s="14" t="s">
        <v>1506</v>
      </c>
      <c r="B922" s="14" t="s">
        <v>3629</v>
      </c>
      <c r="C922" s="14" t="s">
        <v>3630</v>
      </c>
      <c r="D922" s="16">
        <v>45784</v>
      </c>
      <c r="E922" s="16"/>
      <c r="F922" s="14" t="s">
        <v>3624</v>
      </c>
      <c r="G922" s="14"/>
      <c r="H922" s="14" t="s">
        <v>1827</v>
      </c>
      <c r="I922" s="15">
        <v>218</v>
      </c>
      <c r="J922" s="77">
        <v>5</v>
      </c>
      <c r="K922" s="92"/>
    </row>
    <row r="923" spans="1:11" ht="20.399999999999999" x14ac:dyDescent="0.25">
      <c r="A923" s="14" t="s">
        <v>1506</v>
      </c>
      <c r="B923" s="14" t="s">
        <v>3631</v>
      </c>
      <c r="C923" s="14" t="s">
        <v>3632</v>
      </c>
      <c r="D923" s="16">
        <v>45784</v>
      </c>
      <c r="E923" s="16"/>
      <c r="F923" s="14" t="s">
        <v>3624</v>
      </c>
      <c r="G923" s="14"/>
      <c r="H923" s="14" t="s">
        <v>1989</v>
      </c>
      <c r="I923" s="15">
        <v>238</v>
      </c>
      <c r="J923" s="77">
        <v>5</v>
      </c>
      <c r="K923" s="92"/>
    </row>
    <row r="924" spans="1:11" ht="71.400000000000006" x14ac:dyDescent="0.25">
      <c r="A924" s="14" t="s">
        <v>1506</v>
      </c>
      <c r="B924" s="14"/>
      <c r="C924" s="14"/>
      <c r="D924" s="16"/>
      <c r="E924" s="16"/>
      <c r="F924" s="14" t="s">
        <v>3633</v>
      </c>
      <c r="G924" s="14"/>
      <c r="H924" s="14"/>
      <c r="I924" s="15"/>
      <c r="J924" s="77"/>
      <c r="K924" s="92"/>
    </row>
    <row r="925" spans="1:11" ht="20.399999999999999" x14ac:dyDescent="0.25">
      <c r="A925" s="14" t="s">
        <v>1506</v>
      </c>
      <c r="B925" s="14" t="s">
        <v>3634</v>
      </c>
      <c r="C925" s="14" t="s">
        <v>3635</v>
      </c>
      <c r="D925" s="16">
        <v>45793</v>
      </c>
      <c r="E925" s="16"/>
      <c r="F925" s="14" t="s">
        <v>3636</v>
      </c>
      <c r="G925" s="14"/>
      <c r="H925" s="14" t="s">
        <v>1928</v>
      </c>
      <c r="I925" s="15">
        <v>88</v>
      </c>
      <c r="J925" s="77">
        <v>5</v>
      </c>
      <c r="K925" s="92"/>
    </row>
    <row r="926" spans="1:11" ht="20.399999999999999" x14ac:dyDescent="0.25">
      <c r="A926" s="14" t="s">
        <v>1506</v>
      </c>
      <c r="B926" s="14" t="s">
        <v>3637</v>
      </c>
      <c r="C926" s="14" t="s">
        <v>3638</v>
      </c>
      <c r="D926" s="16">
        <v>45793</v>
      </c>
      <c r="E926" s="16"/>
      <c r="F926" s="14" t="s">
        <v>3636</v>
      </c>
      <c r="G926" s="14"/>
      <c r="H926" s="14" t="s">
        <v>1984</v>
      </c>
      <c r="I926" s="15">
        <v>88</v>
      </c>
      <c r="J926" s="77">
        <v>5</v>
      </c>
      <c r="K926" s="92"/>
    </row>
    <row r="927" spans="1:11" ht="71.400000000000006" x14ac:dyDescent="0.25">
      <c r="A927" s="14" t="s">
        <v>1506</v>
      </c>
      <c r="B927" s="14"/>
      <c r="C927" s="14"/>
      <c r="D927" s="16"/>
      <c r="E927" s="16"/>
      <c r="F927" s="14" t="s">
        <v>3639</v>
      </c>
      <c r="G927" s="14"/>
      <c r="H927" s="14"/>
      <c r="I927" s="15"/>
      <c r="J927" s="77"/>
      <c r="K927" s="92"/>
    </row>
    <row r="928" spans="1:11" ht="20.399999999999999" x14ac:dyDescent="0.25">
      <c r="A928" s="14" t="s">
        <v>1506</v>
      </c>
      <c r="B928" s="14" t="s">
        <v>3640</v>
      </c>
      <c r="C928" s="14" t="s">
        <v>3641</v>
      </c>
      <c r="D928" s="16">
        <v>45804</v>
      </c>
      <c r="E928" s="16"/>
      <c r="F928" s="14" t="s">
        <v>3642</v>
      </c>
      <c r="G928" s="14"/>
      <c r="H928" s="14" t="s">
        <v>1989</v>
      </c>
      <c r="I928" s="15">
        <v>116</v>
      </c>
      <c r="J928" s="77">
        <v>5</v>
      </c>
      <c r="K928" s="92"/>
    </row>
    <row r="929" spans="1:11" ht="20.399999999999999" x14ac:dyDescent="0.25">
      <c r="A929" s="14" t="s">
        <v>1506</v>
      </c>
      <c r="B929" s="14" t="s">
        <v>3643</v>
      </c>
      <c r="C929" s="14" t="s">
        <v>3644</v>
      </c>
      <c r="D929" s="16">
        <v>45804</v>
      </c>
      <c r="E929" s="16"/>
      <c r="F929" s="14" t="s">
        <v>3642</v>
      </c>
      <c r="G929" s="14"/>
      <c r="H929" s="14" t="s">
        <v>2021</v>
      </c>
      <c r="I929" s="15">
        <v>116</v>
      </c>
      <c r="J929" s="77">
        <v>5</v>
      </c>
      <c r="K929" s="92"/>
    </row>
    <row r="930" spans="1:11" ht="71.400000000000006" x14ac:dyDescent="0.25">
      <c r="A930" s="14" t="s">
        <v>1506</v>
      </c>
      <c r="B930" s="14"/>
      <c r="C930" s="14"/>
      <c r="D930" s="16"/>
      <c r="E930" s="16"/>
      <c r="F930" s="314" t="s">
        <v>3645</v>
      </c>
      <c r="G930" s="14"/>
      <c r="H930" s="14"/>
      <c r="I930" s="15"/>
      <c r="J930" s="77"/>
      <c r="K930" s="92"/>
    </row>
    <row r="931" spans="1:11" ht="20.399999999999999" x14ac:dyDescent="0.25">
      <c r="A931" s="14" t="s">
        <v>1506</v>
      </c>
      <c r="B931" s="14" t="s">
        <v>3646</v>
      </c>
      <c r="C931" s="14" t="s">
        <v>3647</v>
      </c>
      <c r="D931" s="16">
        <v>45826</v>
      </c>
      <c r="E931" s="16"/>
      <c r="F931" s="14" t="s">
        <v>3648</v>
      </c>
      <c r="G931" s="14" t="s">
        <v>3566</v>
      </c>
      <c r="H931" s="14" t="s">
        <v>3567</v>
      </c>
      <c r="I931" s="15">
        <v>306</v>
      </c>
      <c r="J931" s="77">
        <v>5</v>
      </c>
      <c r="K931" s="92"/>
    </row>
    <row r="932" spans="1:11" ht="20.399999999999999" x14ac:dyDescent="0.25">
      <c r="A932" s="14" t="s">
        <v>1506</v>
      </c>
      <c r="B932" s="14" t="s">
        <v>3649</v>
      </c>
      <c r="C932" s="14" t="s">
        <v>3650</v>
      </c>
      <c r="D932" s="16">
        <v>45849</v>
      </c>
      <c r="E932" s="16"/>
      <c r="F932" s="14" t="s">
        <v>3651</v>
      </c>
      <c r="G932" s="14"/>
      <c r="H932" s="14" t="s">
        <v>1763</v>
      </c>
      <c r="I932" s="15">
        <v>218</v>
      </c>
      <c r="J932" s="77">
        <v>5</v>
      </c>
      <c r="K932" s="92"/>
    </row>
    <row r="933" spans="1:11" ht="20.399999999999999" x14ac:dyDescent="0.25">
      <c r="A933" s="14" t="s">
        <v>1506</v>
      </c>
      <c r="B933" s="14" t="s">
        <v>3652</v>
      </c>
      <c r="C933" s="14" t="s">
        <v>3653</v>
      </c>
      <c r="D933" s="16">
        <v>45849</v>
      </c>
      <c r="E933" s="16"/>
      <c r="F933" s="14" t="s">
        <v>3651</v>
      </c>
      <c r="G933" s="14"/>
      <c r="H933" s="14" t="s">
        <v>1968</v>
      </c>
      <c r="I933" s="15">
        <v>218</v>
      </c>
      <c r="J933" s="77">
        <v>5</v>
      </c>
      <c r="K933" s="92"/>
    </row>
    <row r="934" spans="1:11" ht="20.399999999999999" x14ac:dyDescent="0.25">
      <c r="A934" s="14" t="s">
        <v>1506</v>
      </c>
      <c r="B934" s="14" t="s">
        <v>3654</v>
      </c>
      <c r="C934" s="14" t="s">
        <v>3655</v>
      </c>
      <c r="D934" s="16">
        <v>45849</v>
      </c>
      <c r="E934" s="16"/>
      <c r="F934" s="14" t="s">
        <v>3651</v>
      </c>
      <c r="G934" s="14"/>
      <c r="H934" s="14" t="s">
        <v>1891</v>
      </c>
      <c r="I934" s="15">
        <v>218</v>
      </c>
      <c r="J934" s="77">
        <v>5</v>
      </c>
      <c r="K934" s="92"/>
    </row>
    <row r="935" spans="1:11" ht="20.399999999999999" x14ac:dyDescent="0.25">
      <c r="A935" s="14" t="s">
        <v>1506</v>
      </c>
      <c r="B935" s="14" t="s">
        <v>3656</v>
      </c>
      <c r="C935" s="14" t="s">
        <v>3657</v>
      </c>
      <c r="D935" s="16">
        <v>45849</v>
      </c>
      <c r="E935" s="16"/>
      <c r="F935" s="14" t="s">
        <v>3651</v>
      </c>
      <c r="G935" s="14"/>
      <c r="H935" s="14" t="s">
        <v>1984</v>
      </c>
      <c r="I935" s="15">
        <v>218</v>
      </c>
      <c r="J935" s="77">
        <v>5</v>
      </c>
      <c r="K935" s="92"/>
    </row>
    <row r="936" spans="1:11" ht="20.399999999999999" x14ac:dyDescent="0.25">
      <c r="A936" s="14" t="s">
        <v>1506</v>
      </c>
      <c r="B936" s="14" t="s">
        <v>3658</v>
      </c>
      <c r="C936" s="14" t="s">
        <v>3659</v>
      </c>
      <c r="D936" s="16">
        <v>45849</v>
      </c>
      <c r="E936" s="16"/>
      <c r="F936" s="14" t="s">
        <v>3651</v>
      </c>
      <c r="G936" s="14"/>
      <c r="H936" s="14" t="s">
        <v>1830</v>
      </c>
      <c r="I936" s="15">
        <v>218</v>
      </c>
      <c r="J936" s="77">
        <v>5</v>
      </c>
      <c r="K936" s="92"/>
    </row>
    <row r="937" spans="1:11" ht="79.8" customHeight="1" x14ac:dyDescent="0.25">
      <c r="A937" s="14" t="s">
        <v>1506</v>
      </c>
      <c r="B937" s="14"/>
      <c r="C937" s="14"/>
      <c r="D937" s="16"/>
      <c r="E937" s="16"/>
      <c r="F937" s="14" t="s">
        <v>3660</v>
      </c>
      <c r="G937" s="14"/>
      <c r="H937" s="14"/>
      <c r="I937" s="15"/>
      <c r="J937" s="77"/>
      <c r="K937" s="92"/>
    </row>
    <row r="938" spans="1:11" ht="20.399999999999999" x14ac:dyDescent="0.25">
      <c r="A938" s="14" t="s">
        <v>1506</v>
      </c>
      <c r="B938" s="14" t="s">
        <v>3661</v>
      </c>
      <c r="C938" s="14" t="s">
        <v>3662</v>
      </c>
      <c r="D938" s="16">
        <v>45849</v>
      </c>
      <c r="E938" s="16"/>
      <c r="F938" s="14" t="s">
        <v>3663</v>
      </c>
      <c r="G938" s="14"/>
      <c r="H938" s="14" t="s">
        <v>3664</v>
      </c>
      <c r="I938" s="15">
        <v>115</v>
      </c>
      <c r="J938" s="77">
        <v>5</v>
      </c>
      <c r="K938" s="92"/>
    </row>
    <row r="939" spans="1:11" ht="20.399999999999999" x14ac:dyDescent="0.25">
      <c r="A939" s="14" t="s">
        <v>1506</v>
      </c>
      <c r="B939" s="14" t="s">
        <v>3665</v>
      </c>
      <c r="C939" s="14" t="s">
        <v>3666</v>
      </c>
      <c r="D939" s="16">
        <v>45849</v>
      </c>
      <c r="E939" s="16"/>
      <c r="F939" s="14" t="s">
        <v>3663</v>
      </c>
      <c r="G939" s="14"/>
      <c r="H939" s="14" t="s">
        <v>3667</v>
      </c>
      <c r="I939" s="15">
        <v>115</v>
      </c>
      <c r="J939" s="77">
        <v>5</v>
      </c>
      <c r="K939" s="92"/>
    </row>
    <row r="940" spans="1:11" ht="20.399999999999999" x14ac:dyDescent="0.25">
      <c r="A940" s="14" t="s">
        <v>1506</v>
      </c>
      <c r="B940" s="14" t="s">
        <v>3668</v>
      </c>
      <c r="C940" s="14" t="s">
        <v>3669</v>
      </c>
      <c r="D940" s="16">
        <v>45849</v>
      </c>
      <c r="E940" s="16"/>
      <c r="F940" s="14" t="s">
        <v>3663</v>
      </c>
      <c r="G940" s="14"/>
      <c r="H940" s="14" t="s">
        <v>3670</v>
      </c>
      <c r="I940" s="15">
        <v>115</v>
      </c>
      <c r="J940" s="77">
        <v>5</v>
      </c>
      <c r="K940" s="92"/>
    </row>
    <row r="941" spans="1:11" ht="20.399999999999999" x14ac:dyDescent="0.25">
      <c r="A941" s="14" t="s">
        <v>1506</v>
      </c>
      <c r="B941" s="14" t="s">
        <v>3671</v>
      </c>
      <c r="C941" s="14" t="s">
        <v>3672</v>
      </c>
      <c r="D941" s="16">
        <v>45849</v>
      </c>
      <c r="E941" s="16"/>
      <c r="F941" s="14" t="s">
        <v>3663</v>
      </c>
      <c r="G941" s="14"/>
      <c r="H941" s="14" t="s">
        <v>3673</v>
      </c>
      <c r="I941" s="15">
        <v>115</v>
      </c>
      <c r="J941" s="77">
        <v>5</v>
      </c>
      <c r="K941" s="92"/>
    </row>
    <row r="942" spans="1:11" ht="20.399999999999999" x14ac:dyDescent="0.25">
      <c r="A942" s="14" t="s">
        <v>1506</v>
      </c>
      <c r="B942" s="14" t="s">
        <v>3674</v>
      </c>
      <c r="C942" s="14" t="s">
        <v>3675</v>
      </c>
      <c r="D942" s="16">
        <v>45849</v>
      </c>
      <c r="E942" s="16"/>
      <c r="F942" s="14" t="s">
        <v>3663</v>
      </c>
      <c r="G942" s="14"/>
      <c r="H942" s="14" t="s">
        <v>3676</v>
      </c>
      <c r="I942" s="15">
        <v>115</v>
      </c>
      <c r="J942" s="77">
        <v>5</v>
      </c>
      <c r="K942" s="92"/>
    </row>
    <row r="943" spans="1:11" ht="20.399999999999999" x14ac:dyDescent="0.25">
      <c r="A943" s="14" t="s">
        <v>1506</v>
      </c>
      <c r="B943" s="14" t="s">
        <v>3677</v>
      </c>
      <c r="C943" s="14" t="s">
        <v>3678</v>
      </c>
      <c r="D943" s="16">
        <v>45849</v>
      </c>
      <c r="E943" s="16"/>
      <c r="F943" s="14" t="s">
        <v>3663</v>
      </c>
      <c r="G943" s="14"/>
      <c r="H943" s="14" t="s">
        <v>2826</v>
      </c>
      <c r="I943" s="15">
        <v>125</v>
      </c>
      <c r="J943" s="77">
        <v>5</v>
      </c>
      <c r="K943" s="92"/>
    </row>
    <row r="944" spans="1:11" ht="20.399999999999999" x14ac:dyDescent="0.25">
      <c r="A944" s="14" t="s">
        <v>1506</v>
      </c>
      <c r="B944" s="14" t="s">
        <v>3679</v>
      </c>
      <c r="C944" s="14" t="s">
        <v>3680</v>
      </c>
      <c r="D944" s="16">
        <v>45849</v>
      </c>
      <c r="E944" s="16"/>
      <c r="F944" s="14" t="s">
        <v>3663</v>
      </c>
      <c r="G944" s="14"/>
      <c r="H944" s="14" t="s">
        <v>2989</v>
      </c>
      <c r="I944" s="15">
        <v>125</v>
      </c>
      <c r="J944" s="77">
        <v>5</v>
      </c>
      <c r="K944" s="92"/>
    </row>
    <row r="945" spans="1:11" ht="20.399999999999999" x14ac:dyDescent="0.25">
      <c r="A945" s="14" t="s">
        <v>1506</v>
      </c>
      <c r="B945" s="14" t="s">
        <v>3681</v>
      </c>
      <c r="C945" s="14" t="s">
        <v>3682</v>
      </c>
      <c r="D945" s="16">
        <v>45849</v>
      </c>
      <c r="E945" s="16"/>
      <c r="F945" s="14" t="s">
        <v>3663</v>
      </c>
      <c r="G945" s="14"/>
      <c r="H945" s="14" t="s">
        <v>2995</v>
      </c>
      <c r="I945" s="15">
        <v>125</v>
      </c>
      <c r="J945" s="77">
        <v>5</v>
      </c>
      <c r="K945" s="92"/>
    </row>
    <row r="946" spans="1:11" ht="20.399999999999999" x14ac:dyDescent="0.25">
      <c r="A946" s="14" t="s">
        <v>1506</v>
      </c>
      <c r="B946" s="14" t="s">
        <v>3683</v>
      </c>
      <c r="C946" s="14" t="s">
        <v>3684</v>
      </c>
      <c r="D946" s="16">
        <v>45849</v>
      </c>
      <c r="E946" s="16"/>
      <c r="F946" s="14" t="s">
        <v>3663</v>
      </c>
      <c r="G946" s="14"/>
      <c r="H946" s="14" t="s">
        <v>2983</v>
      </c>
      <c r="I946" s="15">
        <v>125</v>
      </c>
      <c r="J946" s="77">
        <v>5</v>
      </c>
      <c r="K946" s="92"/>
    </row>
    <row r="947" spans="1:11" ht="20.399999999999999" x14ac:dyDescent="0.25">
      <c r="A947" s="14" t="s">
        <v>1506</v>
      </c>
      <c r="B947" s="14" t="s">
        <v>3685</v>
      </c>
      <c r="C947" s="14" t="s">
        <v>3686</v>
      </c>
      <c r="D947" s="16">
        <v>45849</v>
      </c>
      <c r="E947" s="16"/>
      <c r="F947" s="14" t="s">
        <v>3663</v>
      </c>
      <c r="G947" s="14"/>
      <c r="H947" s="14" t="s">
        <v>3042</v>
      </c>
      <c r="I947" s="15">
        <v>125</v>
      </c>
      <c r="J947" s="77">
        <v>5</v>
      </c>
      <c r="K947" s="92"/>
    </row>
    <row r="948" spans="1:11" ht="20.399999999999999" x14ac:dyDescent="0.25">
      <c r="A948" s="14" t="s">
        <v>1506</v>
      </c>
      <c r="B948" s="14" t="s">
        <v>3687</v>
      </c>
      <c r="C948" s="14" t="s">
        <v>3688</v>
      </c>
      <c r="D948" s="16">
        <v>45849</v>
      </c>
      <c r="E948" s="16"/>
      <c r="F948" s="14" t="s">
        <v>3663</v>
      </c>
      <c r="G948" s="14"/>
      <c r="H948" s="14" t="s">
        <v>2847</v>
      </c>
      <c r="I948" s="15">
        <v>125</v>
      </c>
      <c r="J948" s="77">
        <v>5</v>
      </c>
      <c r="K948" s="92"/>
    </row>
    <row r="949" spans="1:11" ht="20.399999999999999" x14ac:dyDescent="0.25">
      <c r="A949" s="14" t="s">
        <v>1506</v>
      </c>
      <c r="B949" s="14" t="s">
        <v>3689</v>
      </c>
      <c r="C949" s="14" t="s">
        <v>3690</v>
      </c>
      <c r="D949" s="16">
        <v>45849</v>
      </c>
      <c r="E949" s="16"/>
      <c r="F949" s="14" t="s">
        <v>3663</v>
      </c>
      <c r="G949" s="14"/>
      <c r="H949" s="14" t="s">
        <v>3691</v>
      </c>
      <c r="I949" s="15">
        <v>125</v>
      </c>
      <c r="J949" s="77">
        <v>5</v>
      </c>
      <c r="K949" s="92"/>
    </row>
    <row r="950" spans="1:11" ht="20.399999999999999" x14ac:dyDescent="0.25">
      <c r="A950" s="14" t="s">
        <v>1506</v>
      </c>
      <c r="B950" s="14" t="s">
        <v>3692</v>
      </c>
      <c r="C950" s="14" t="s">
        <v>3693</v>
      </c>
      <c r="D950" s="16">
        <v>45849</v>
      </c>
      <c r="E950" s="16"/>
      <c r="F950" s="14" t="s">
        <v>3663</v>
      </c>
      <c r="G950" s="14"/>
      <c r="H950" s="14" t="s">
        <v>2817</v>
      </c>
      <c r="I950" s="15">
        <v>125</v>
      </c>
      <c r="J950" s="77">
        <v>5</v>
      </c>
      <c r="K950" s="92"/>
    </row>
    <row r="951" spans="1:11" ht="20.399999999999999" x14ac:dyDescent="0.25">
      <c r="A951" s="14" t="s">
        <v>1506</v>
      </c>
      <c r="B951" s="14" t="s">
        <v>3694</v>
      </c>
      <c r="C951" s="14" t="s">
        <v>3695</v>
      </c>
      <c r="D951" s="16">
        <v>45849</v>
      </c>
      <c r="E951" s="16"/>
      <c r="F951" s="14" t="s">
        <v>3663</v>
      </c>
      <c r="G951" s="14"/>
      <c r="H951" s="14" t="s">
        <v>2954</v>
      </c>
      <c r="I951" s="15">
        <v>125</v>
      </c>
      <c r="J951" s="77">
        <v>5</v>
      </c>
      <c r="K951" s="92"/>
    </row>
    <row r="952" spans="1:11" ht="20.399999999999999" x14ac:dyDescent="0.25">
      <c r="A952" s="14" t="s">
        <v>1506</v>
      </c>
      <c r="B952" s="14" t="s">
        <v>3696</v>
      </c>
      <c r="C952" s="14" t="s">
        <v>3697</v>
      </c>
      <c r="D952" s="16">
        <v>45849</v>
      </c>
      <c r="E952" s="16"/>
      <c r="F952" s="14" t="s">
        <v>3663</v>
      </c>
      <c r="G952" s="14"/>
      <c r="H952" s="14" t="s">
        <v>2844</v>
      </c>
      <c r="I952" s="15">
        <v>125</v>
      </c>
      <c r="J952" s="77">
        <v>5</v>
      </c>
      <c r="K952" s="92"/>
    </row>
    <row r="953" spans="1:11" ht="20.399999999999999" x14ac:dyDescent="0.25">
      <c r="A953" s="14" t="s">
        <v>1506</v>
      </c>
      <c r="B953" s="14" t="s">
        <v>3698</v>
      </c>
      <c r="C953" s="14" t="s">
        <v>3699</v>
      </c>
      <c r="D953" s="16">
        <v>45849</v>
      </c>
      <c r="E953" s="16"/>
      <c r="F953" s="14" t="s">
        <v>3663</v>
      </c>
      <c r="G953" s="14"/>
      <c r="H953" s="14" t="s">
        <v>2853</v>
      </c>
      <c r="I953" s="15">
        <v>125</v>
      </c>
      <c r="J953" s="77">
        <v>5</v>
      </c>
      <c r="K953" s="92"/>
    </row>
    <row r="954" spans="1:11" ht="20.399999999999999" x14ac:dyDescent="0.25">
      <c r="A954" s="14" t="s">
        <v>1506</v>
      </c>
      <c r="B954" s="14" t="s">
        <v>3700</v>
      </c>
      <c r="C954" s="14" t="s">
        <v>3701</v>
      </c>
      <c r="D954" s="16">
        <v>45849</v>
      </c>
      <c r="E954" s="16"/>
      <c r="F954" s="14" t="s">
        <v>3663</v>
      </c>
      <c r="G954" s="14"/>
      <c r="H954" s="14" t="s">
        <v>3702</v>
      </c>
      <c r="I954" s="15">
        <v>125</v>
      </c>
      <c r="J954" s="77">
        <v>5</v>
      </c>
      <c r="K954" s="92"/>
    </row>
    <row r="955" spans="1:11" ht="20.399999999999999" x14ac:dyDescent="0.25">
      <c r="A955" s="14" t="s">
        <v>1506</v>
      </c>
      <c r="B955" s="14" t="s">
        <v>3703</v>
      </c>
      <c r="C955" s="14" t="s">
        <v>3704</v>
      </c>
      <c r="D955" s="16">
        <v>45849</v>
      </c>
      <c r="E955" s="16"/>
      <c r="F955" s="14" t="s">
        <v>3663</v>
      </c>
      <c r="G955" s="14"/>
      <c r="H955" s="14" t="s">
        <v>2920</v>
      </c>
      <c r="I955" s="15">
        <v>125</v>
      </c>
      <c r="J955" s="77">
        <v>5</v>
      </c>
      <c r="K955" s="92"/>
    </row>
    <row r="956" spans="1:11" ht="20.399999999999999" x14ac:dyDescent="0.25">
      <c r="A956" s="14" t="s">
        <v>1506</v>
      </c>
      <c r="B956" s="14" t="s">
        <v>3705</v>
      </c>
      <c r="C956" s="14" t="s">
        <v>3706</v>
      </c>
      <c r="D956" s="16">
        <v>45849</v>
      </c>
      <c r="E956" s="16"/>
      <c r="F956" s="14" t="s">
        <v>3663</v>
      </c>
      <c r="G956" s="14"/>
      <c r="H956" s="14" t="s">
        <v>2835</v>
      </c>
      <c r="I956" s="15">
        <v>125</v>
      </c>
      <c r="J956" s="77">
        <v>5</v>
      </c>
      <c r="K956" s="92"/>
    </row>
    <row r="957" spans="1:11" ht="20.399999999999999" x14ac:dyDescent="0.25">
      <c r="A957" s="14" t="s">
        <v>1506</v>
      </c>
      <c r="B957" s="14" t="s">
        <v>3707</v>
      </c>
      <c r="C957" s="14" t="s">
        <v>3708</v>
      </c>
      <c r="D957" s="16">
        <v>45849</v>
      </c>
      <c r="E957" s="16"/>
      <c r="F957" s="14" t="s">
        <v>3663</v>
      </c>
      <c r="G957" s="14"/>
      <c r="H957" s="14" t="s">
        <v>3709</v>
      </c>
      <c r="I957" s="15">
        <v>125</v>
      </c>
      <c r="J957" s="77">
        <v>5</v>
      </c>
      <c r="K957" s="92"/>
    </row>
    <row r="958" spans="1:11" ht="20.399999999999999" x14ac:dyDescent="0.25">
      <c r="A958" s="14" t="s">
        <v>1506</v>
      </c>
      <c r="B958" s="14" t="s">
        <v>3710</v>
      </c>
      <c r="C958" s="14" t="s">
        <v>3711</v>
      </c>
      <c r="D958" s="16">
        <v>45849</v>
      </c>
      <c r="E958" s="16"/>
      <c r="F958" s="14" t="s">
        <v>3663</v>
      </c>
      <c r="G958" s="14"/>
      <c r="H958" s="14" t="s">
        <v>3712</v>
      </c>
      <c r="I958" s="15">
        <v>125</v>
      </c>
      <c r="J958" s="77">
        <v>5</v>
      </c>
      <c r="K958" s="92"/>
    </row>
    <row r="959" spans="1:11" ht="20.399999999999999" x14ac:dyDescent="0.25">
      <c r="A959" s="14" t="s">
        <v>1506</v>
      </c>
      <c r="B959" s="14" t="s">
        <v>3713</v>
      </c>
      <c r="C959" s="14" t="s">
        <v>3714</v>
      </c>
      <c r="D959" s="16">
        <v>45849</v>
      </c>
      <c r="E959" s="16"/>
      <c r="F959" s="14" t="s">
        <v>3663</v>
      </c>
      <c r="G959" s="14"/>
      <c r="H959" s="14" t="s">
        <v>2914</v>
      </c>
      <c r="I959" s="15">
        <v>125</v>
      </c>
      <c r="J959" s="77">
        <v>5</v>
      </c>
      <c r="K959" s="92"/>
    </row>
    <row r="960" spans="1:11" ht="20.399999999999999" x14ac:dyDescent="0.25">
      <c r="A960" s="14" t="s">
        <v>1506</v>
      </c>
      <c r="B960" s="14" t="s">
        <v>3715</v>
      </c>
      <c r="C960" s="14" t="s">
        <v>3716</v>
      </c>
      <c r="D960" s="16">
        <v>45849</v>
      </c>
      <c r="E960" s="16"/>
      <c r="F960" s="14" t="s">
        <v>3663</v>
      </c>
      <c r="G960" s="14"/>
      <c r="H960" s="14" t="s">
        <v>3021</v>
      </c>
      <c r="I960" s="15">
        <v>125</v>
      </c>
      <c r="J960" s="77">
        <v>5</v>
      </c>
      <c r="K960" s="92"/>
    </row>
    <row r="961" spans="1:11" ht="20.399999999999999" x14ac:dyDescent="0.25">
      <c r="A961" s="14" t="s">
        <v>1506</v>
      </c>
      <c r="B961" s="14" t="s">
        <v>3717</v>
      </c>
      <c r="C961" s="14" t="s">
        <v>3718</v>
      </c>
      <c r="D961" s="16">
        <v>45849</v>
      </c>
      <c r="E961" s="16"/>
      <c r="F961" s="14" t="s">
        <v>3663</v>
      </c>
      <c r="G961" s="14"/>
      <c r="H961" s="14" t="s">
        <v>2850</v>
      </c>
      <c r="I961" s="15">
        <v>125</v>
      </c>
      <c r="J961" s="77">
        <v>5</v>
      </c>
      <c r="K961" s="92"/>
    </row>
    <row r="962" spans="1:11" ht="20.399999999999999" x14ac:dyDescent="0.25">
      <c r="A962" s="14" t="s">
        <v>1506</v>
      </c>
      <c r="B962" s="14" t="s">
        <v>3719</v>
      </c>
      <c r="C962" s="14" t="s">
        <v>3720</v>
      </c>
      <c r="D962" s="16">
        <v>45849</v>
      </c>
      <c r="E962" s="16"/>
      <c r="F962" s="14" t="s">
        <v>3663</v>
      </c>
      <c r="G962" s="14"/>
      <c r="H962" s="14" t="s">
        <v>2152</v>
      </c>
      <c r="I962" s="15">
        <v>125</v>
      </c>
      <c r="J962" s="77">
        <v>5</v>
      </c>
      <c r="K962" s="92"/>
    </row>
    <row r="963" spans="1:11" ht="20.399999999999999" x14ac:dyDescent="0.25">
      <c r="A963" s="14" t="s">
        <v>1506</v>
      </c>
      <c r="B963" s="14" t="s">
        <v>3721</v>
      </c>
      <c r="C963" s="14" t="s">
        <v>3722</v>
      </c>
      <c r="D963" s="16">
        <v>45849</v>
      </c>
      <c r="E963" s="16"/>
      <c r="F963" s="14" t="s">
        <v>3663</v>
      </c>
      <c r="G963" s="14"/>
      <c r="H963" s="14" t="s">
        <v>2880</v>
      </c>
      <c r="I963" s="15">
        <v>125</v>
      </c>
      <c r="J963" s="77">
        <v>5</v>
      </c>
      <c r="K963" s="92"/>
    </row>
    <row r="964" spans="1:11" ht="20.399999999999999" x14ac:dyDescent="0.25">
      <c r="A964" s="14" t="s">
        <v>1506</v>
      </c>
      <c r="B964" s="14" t="s">
        <v>3723</v>
      </c>
      <c r="C964" s="14" t="s">
        <v>3724</v>
      </c>
      <c r="D964" s="16">
        <v>45849</v>
      </c>
      <c r="E964" s="16"/>
      <c r="F964" s="14" t="s">
        <v>3663</v>
      </c>
      <c r="G964" s="14"/>
      <c r="H964" s="14" t="s">
        <v>3024</v>
      </c>
      <c r="I964" s="15">
        <v>125</v>
      </c>
      <c r="J964" s="77">
        <v>5</v>
      </c>
      <c r="K964" s="92"/>
    </row>
    <row r="965" spans="1:11" ht="20.399999999999999" x14ac:dyDescent="0.25">
      <c r="A965" s="14" t="s">
        <v>1506</v>
      </c>
      <c r="B965" s="14" t="s">
        <v>3725</v>
      </c>
      <c r="C965" s="14" t="s">
        <v>3726</v>
      </c>
      <c r="D965" s="16">
        <v>45849</v>
      </c>
      <c r="E965" s="16"/>
      <c r="F965" s="14" t="s">
        <v>3663</v>
      </c>
      <c r="G965" s="14"/>
      <c r="H965" s="14" t="s">
        <v>2191</v>
      </c>
      <c r="I965" s="15">
        <v>125</v>
      </c>
      <c r="J965" s="77">
        <v>5</v>
      </c>
      <c r="K965" s="92"/>
    </row>
    <row r="966" spans="1:11" ht="20.399999999999999" x14ac:dyDescent="0.25">
      <c r="A966" s="14" t="s">
        <v>1506</v>
      </c>
      <c r="B966" s="14" t="s">
        <v>3727</v>
      </c>
      <c r="C966" s="14" t="s">
        <v>3728</v>
      </c>
      <c r="D966" s="16">
        <v>45849</v>
      </c>
      <c r="E966" s="16"/>
      <c r="F966" s="14" t="s">
        <v>3663</v>
      </c>
      <c r="G966" s="14"/>
      <c r="H966" s="14" t="s">
        <v>3729</v>
      </c>
      <c r="I966" s="15">
        <v>125</v>
      </c>
      <c r="J966" s="77">
        <v>5</v>
      </c>
      <c r="K966" s="92"/>
    </row>
    <row r="967" spans="1:11" ht="20.399999999999999" x14ac:dyDescent="0.25">
      <c r="A967" s="14" t="s">
        <v>1506</v>
      </c>
      <c r="B967" s="14" t="s">
        <v>3730</v>
      </c>
      <c r="C967" s="14" t="s">
        <v>3731</v>
      </c>
      <c r="D967" s="16">
        <v>45849</v>
      </c>
      <c r="E967" s="16"/>
      <c r="F967" s="14" t="s">
        <v>3663</v>
      </c>
      <c r="G967" s="14"/>
      <c r="H967" s="14" t="s">
        <v>2137</v>
      </c>
      <c r="I967" s="15">
        <v>145</v>
      </c>
      <c r="J967" s="77">
        <v>5</v>
      </c>
      <c r="K967" s="92"/>
    </row>
    <row r="968" spans="1:11" ht="20.399999999999999" x14ac:dyDescent="0.25">
      <c r="A968" s="14" t="s">
        <v>1506</v>
      </c>
      <c r="B968" s="14" t="s">
        <v>3732</v>
      </c>
      <c r="C968" s="14" t="s">
        <v>3733</v>
      </c>
      <c r="D968" s="16">
        <v>45849</v>
      </c>
      <c r="E968" s="16"/>
      <c r="F968" s="14" t="s">
        <v>3663</v>
      </c>
      <c r="G968" s="14"/>
      <c r="H968" s="14" t="s">
        <v>3734</v>
      </c>
      <c r="I968" s="15">
        <v>145</v>
      </c>
      <c r="J968" s="77">
        <v>5</v>
      </c>
      <c r="K968" s="92"/>
    </row>
    <row r="969" spans="1:11" ht="20.399999999999999" x14ac:dyDescent="0.25">
      <c r="A969" s="14" t="s">
        <v>1506</v>
      </c>
      <c r="B969" s="14" t="s">
        <v>3735</v>
      </c>
      <c r="C969" s="14" t="s">
        <v>3736</v>
      </c>
      <c r="D969" s="16">
        <v>45849</v>
      </c>
      <c r="E969" s="16"/>
      <c r="F969" s="14" t="s">
        <v>3663</v>
      </c>
      <c r="G969" s="14"/>
      <c r="H969" s="14" t="s">
        <v>2862</v>
      </c>
      <c r="I969" s="15">
        <v>145</v>
      </c>
      <c r="J969" s="77">
        <v>5</v>
      </c>
      <c r="K969" s="92"/>
    </row>
    <row r="970" spans="1:11" ht="20.399999999999999" x14ac:dyDescent="0.25">
      <c r="A970" s="14" t="s">
        <v>1506</v>
      </c>
      <c r="B970" s="14" t="s">
        <v>3737</v>
      </c>
      <c r="C970" s="14" t="s">
        <v>3738</v>
      </c>
      <c r="D970" s="16">
        <v>45849</v>
      </c>
      <c r="E970" s="16"/>
      <c r="F970" s="14" t="s">
        <v>3663</v>
      </c>
      <c r="G970" s="14"/>
      <c r="H970" s="14" t="s">
        <v>2868</v>
      </c>
      <c r="I970" s="15">
        <v>145</v>
      </c>
      <c r="J970" s="77">
        <v>5</v>
      </c>
      <c r="K970" s="92"/>
    </row>
    <row r="971" spans="1:11" ht="20.399999999999999" x14ac:dyDescent="0.25">
      <c r="A971" s="14" t="s">
        <v>1506</v>
      </c>
      <c r="B971" s="14" t="s">
        <v>3739</v>
      </c>
      <c r="C971" s="14" t="s">
        <v>3740</v>
      </c>
      <c r="D971" s="16">
        <v>45849</v>
      </c>
      <c r="E971" s="16"/>
      <c r="F971" s="14" t="s">
        <v>3663</v>
      </c>
      <c r="G971" s="14"/>
      <c r="H971" s="14" t="s">
        <v>3741</v>
      </c>
      <c r="I971" s="15">
        <v>168</v>
      </c>
      <c r="J971" s="77">
        <v>5</v>
      </c>
      <c r="K971" s="92"/>
    </row>
    <row r="972" spans="1:11" ht="20.399999999999999" x14ac:dyDescent="0.25">
      <c r="A972" s="14" t="s">
        <v>1506</v>
      </c>
      <c r="B972" s="14" t="s">
        <v>3742</v>
      </c>
      <c r="C972" s="14" t="s">
        <v>3743</v>
      </c>
      <c r="D972" s="16">
        <v>45849</v>
      </c>
      <c r="E972" s="16"/>
      <c r="F972" s="14" t="s">
        <v>3663</v>
      </c>
      <c r="G972" s="14"/>
      <c r="H972" s="14" t="s">
        <v>3744</v>
      </c>
      <c r="I972" s="15">
        <v>168</v>
      </c>
      <c r="J972" s="77">
        <v>5</v>
      </c>
      <c r="K972" s="92"/>
    </row>
    <row r="973" spans="1:11" ht="20.399999999999999" x14ac:dyDescent="0.25">
      <c r="A973" s="14" t="s">
        <v>1506</v>
      </c>
      <c r="B973" s="14" t="s">
        <v>3745</v>
      </c>
      <c r="C973" s="14" t="s">
        <v>3746</v>
      </c>
      <c r="D973" s="16">
        <v>45849</v>
      </c>
      <c r="E973" s="16"/>
      <c r="F973" s="14" t="s">
        <v>3663</v>
      </c>
      <c r="G973" s="14"/>
      <c r="H973" s="14" t="s">
        <v>2865</v>
      </c>
      <c r="I973" s="15">
        <v>168</v>
      </c>
      <c r="J973" s="77">
        <v>5</v>
      </c>
      <c r="K973" s="92"/>
    </row>
    <row r="974" spans="1:11" ht="20.399999999999999" x14ac:dyDescent="0.25">
      <c r="A974" s="14" t="s">
        <v>1506</v>
      </c>
      <c r="B974" s="14" t="s">
        <v>3747</v>
      </c>
      <c r="C974" s="14" t="s">
        <v>3129</v>
      </c>
      <c r="D974" s="16">
        <v>45840</v>
      </c>
      <c r="E974" s="16"/>
      <c r="F974" s="14" t="s">
        <v>3748</v>
      </c>
      <c r="G974" s="14" t="s">
        <v>3749</v>
      </c>
      <c r="H974" s="14" t="s">
        <v>3750</v>
      </c>
      <c r="I974" s="15">
        <v>742.5</v>
      </c>
      <c r="J974" s="77">
        <v>5</v>
      </c>
      <c r="K974" s="92"/>
    </row>
    <row r="975" spans="1:11" ht="20.399999999999999" x14ac:dyDescent="0.25">
      <c r="A975" s="14" t="s">
        <v>1506</v>
      </c>
      <c r="B975" s="14" t="s">
        <v>3751</v>
      </c>
      <c r="C975" s="14" t="s">
        <v>3752</v>
      </c>
      <c r="D975" s="16">
        <v>45846</v>
      </c>
      <c r="E975" s="16"/>
      <c r="F975" s="14" t="s">
        <v>3753</v>
      </c>
      <c r="G975" s="14" t="s">
        <v>2973</v>
      </c>
      <c r="H975" s="14" t="s">
        <v>2974</v>
      </c>
      <c r="I975" s="15">
        <v>4548.4399999999996</v>
      </c>
      <c r="J975" s="77">
        <v>5</v>
      </c>
      <c r="K975" s="92"/>
    </row>
    <row r="976" spans="1:11" ht="40.799999999999997" x14ac:dyDescent="0.25">
      <c r="A976" s="14" t="s">
        <v>1506</v>
      </c>
      <c r="B976" s="14" t="s">
        <v>3754</v>
      </c>
      <c r="C976" s="14" t="s">
        <v>3755</v>
      </c>
      <c r="D976" s="16">
        <v>45853</v>
      </c>
      <c r="E976" s="16"/>
      <c r="F976" s="14" t="s">
        <v>3756</v>
      </c>
      <c r="G976" s="14" t="s">
        <v>3749</v>
      </c>
      <c r="H976" s="14" t="s">
        <v>3750</v>
      </c>
      <c r="I976" s="15">
        <v>800</v>
      </c>
      <c r="J976" s="77">
        <v>5</v>
      </c>
      <c r="K976" s="92"/>
    </row>
    <row r="977" spans="1:11" ht="40.799999999999997" x14ac:dyDescent="0.25">
      <c r="A977" s="14" t="s">
        <v>1506</v>
      </c>
      <c r="B977" s="14" t="s">
        <v>3757</v>
      </c>
      <c r="C977" s="14" t="s">
        <v>2392</v>
      </c>
      <c r="D977" s="16">
        <v>45853</v>
      </c>
      <c r="E977" s="16"/>
      <c r="F977" s="14" t="s">
        <v>3758</v>
      </c>
      <c r="G977" s="14" t="s">
        <v>2201</v>
      </c>
      <c r="H977" s="14" t="s">
        <v>2202</v>
      </c>
      <c r="I977" s="15">
        <v>800</v>
      </c>
      <c r="J977" s="77">
        <v>5</v>
      </c>
      <c r="K977" s="92"/>
    </row>
    <row r="978" spans="1:11" ht="69" customHeight="1" x14ac:dyDescent="0.25">
      <c r="A978" s="14" t="s">
        <v>1506</v>
      </c>
      <c r="B978" s="14" t="s">
        <v>3757</v>
      </c>
      <c r="C978" s="14" t="s">
        <v>2392</v>
      </c>
      <c r="D978" s="16">
        <v>45815</v>
      </c>
      <c r="E978" s="16">
        <v>45853</v>
      </c>
      <c r="F978" s="14" t="s">
        <v>3759</v>
      </c>
      <c r="G978" s="14" t="s">
        <v>2201</v>
      </c>
      <c r="H978" s="14" t="s">
        <v>2202</v>
      </c>
      <c r="I978" s="15">
        <v>160</v>
      </c>
      <c r="J978" s="77">
        <v>5</v>
      </c>
      <c r="K978" s="92"/>
    </row>
    <row r="979" spans="1:11" ht="67.2" customHeight="1" x14ac:dyDescent="0.25">
      <c r="A979" s="14" t="s">
        <v>1506</v>
      </c>
      <c r="B979" s="14" t="s">
        <v>3760</v>
      </c>
      <c r="C979" s="14" t="s">
        <v>3268</v>
      </c>
      <c r="D979" s="16">
        <v>45827</v>
      </c>
      <c r="E979" s="16">
        <v>45867</v>
      </c>
      <c r="F979" s="14" t="s">
        <v>3761</v>
      </c>
      <c r="G979" s="14" t="s">
        <v>3749</v>
      </c>
      <c r="H979" s="14" t="s">
        <v>3750</v>
      </c>
      <c r="I979" s="15">
        <v>20</v>
      </c>
      <c r="J979" s="77">
        <v>5</v>
      </c>
      <c r="K979" s="92"/>
    </row>
    <row r="980" spans="1:11" ht="51" x14ac:dyDescent="0.25">
      <c r="A980" s="14" t="s">
        <v>1506</v>
      </c>
      <c r="B980" s="14" t="s">
        <v>3760</v>
      </c>
      <c r="C980" s="14" t="s">
        <v>3268</v>
      </c>
      <c r="D980" s="16">
        <v>45825</v>
      </c>
      <c r="E980" s="16">
        <v>45867</v>
      </c>
      <c r="F980" s="14" t="s">
        <v>3762</v>
      </c>
      <c r="G980" s="14" t="s">
        <v>3749</v>
      </c>
      <c r="H980" s="14" t="s">
        <v>3750</v>
      </c>
      <c r="I980" s="15">
        <v>34</v>
      </c>
      <c r="J980" s="77">
        <v>5</v>
      </c>
      <c r="K980" s="92"/>
    </row>
    <row r="981" spans="1:11" ht="51" x14ac:dyDescent="0.25">
      <c r="A981" s="14" t="s">
        <v>1506</v>
      </c>
      <c r="B981" s="14" t="s">
        <v>3760</v>
      </c>
      <c r="C981" s="14" t="s">
        <v>3268</v>
      </c>
      <c r="D981" s="16">
        <v>45830</v>
      </c>
      <c r="E981" s="16">
        <v>45867</v>
      </c>
      <c r="F981" s="14" t="s">
        <v>3763</v>
      </c>
      <c r="G981" s="14" t="s">
        <v>3749</v>
      </c>
      <c r="H981" s="14" t="s">
        <v>3750</v>
      </c>
      <c r="I981" s="15">
        <v>126</v>
      </c>
      <c r="J981" s="77">
        <v>5</v>
      </c>
      <c r="K981" s="92"/>
    </row>
    <row r="982" spans="1:11" ht="86.4" customHeight="1" x14ac:dyDescent="0.25">
      <c r="A982" s="14" t="s">
        <v>1506</v>
      </c>
      <c r="B982" s="14"/>
      <c r="C982" s="14"/>
      <c r="D982" s="16"/>
      <c r="E982" s="16"/>
      <c r="F982" s="14" t="s">
        <v>3764</v>
      </c>
      <c r="G982" s="14"/>
      <c r="H982" s="14"/>
      <c r="I982" s="15"/>
      <c r="J982" s="77"/>
      <c r="K982" s="92"/>
    </row>
    <row r="983" spans="1:11" ht="30.6" x14ac:dyDescent="0.25">
      <c r="A983" s="14" t="s">
        <v>1506</v>
      </c>
      <c r="B983" s="14" t="s">
        <v>3765</v>
      </c>
      <c r="C983" s="14" t="s">
        <v>1797</v>
      </c>
      <c r="D983" s="16">
        <v>45741</v>
      </c>
      <c r="E983" s="16"/>
      <c r="F983" s="14" t="s">
        <v>3766</v>
      </c>
      <c r="G983" s="14" t="s">
        <v>3767</v>
      </c>
      <c r="H983" s="14" t="s">
        <v>3768</v>
      </c>
      <c r="I983" s="15">
        <v>183.46</v>
      </c>
      <c r="J983" s="77">
        <v>5</v>
      </c>
      <c r="K983" s="92"/>
    </row>
    <row r="984" spans="1:11" ht="20.399999999999999" x14ac:dyDescent="0.25">
      <c r="A984" s="14" t="s">
        <v>1506</v>
      </c>
      <c r="B984" s="14" t="s">
        <v>3769</v>
      </c>
      <c r="C984" s="14" t="s">
        <v>3770</v>
      </c>
      <c r="D984" s="16">
        <v>45740</v>
      </c>
      <c r="E984" s="16"/>
      <c r="F984" s="14" t="s">
        <v>3771</v>
      </c>
      <c r="G984" s="14" t="s">
        <v>3772</v>
      </c>
      <c r="H984" s="14" t="s">
        <v>3773</v>
      </c>
      <c r="I984" s="15">
        <v>101</v>
      </c>
      <c r="J984" s="77">
        <v>5</v>
      </c>
      <c r="K984" s="92"/>
    </row>
    <row r="985" spans="1:11" ht="30.6" x14ac:dyDescent="0.25">
      <c r="A985" s="14" t="s">
        <v>1506</v>
      </c>
      <c r="B985" s="14" t="s">
        <v>3774</v>
      </c>
      <c r="C985" s="14" t="s">
        <v>3775</v>
      </c>
      <c r="D985" s="16">
        <v>45737</v>
      </c>
      <c r="E985" s="16"/>
      <c r="F985" s="14" t="s">
        <v>3776</v>
      </c>
      <c r="G985" s="14"/>
      <c r="H985" s="14" t="s">
        <v>3777</v>
      </c>
      <c r="I985" s="15">
        <v>70.87</v>
      </c>
      <c r="J985" s="77">
        <v>5</v>
      </c>
      <c r="K985" s="92"/>
    </row>
    <row r="986" spans="1:11" ht="30.6" x14ac:dyDescent="0.25">
      <c r="A986" s="14" t="s">
        <v>1506</v>
      </c>
      <c r="B986" s="14" t="s">
        <v>3778</v>
      </c>
      <c r="C986" s="14" t="s">
        <v>3779</v>
      </c>
      <c r="D986" s="16">
        <v>45750</v>
      </c>
      <c r="E986" s="16"/>
      <c r="F986" s="14" t="s">
        <v>3780</v>
      </c>
      <c r="G986" s="14"/>
      <c r="H986" s="14" t="s">
        <v>3781</v>
      </c>
      <c r="I986" s="15">
        <v>72</v>
      </c>
      <c r="J986" s="77">
        <v>5</v>
      </c>
      <c r="K986" s="92"/>
    </row>
    <row r="987" spans="1:11" ht="30.6" x14ac:dyDescent="0.25">
      <c r="A987" s="14" t="s">
        <v>1506</v>
      </c>
      <c r="B987" s="14" t="s">
        <v>3782</v>
      </c>
      <c r="C987" s="14" t="s">
        <v>3783</v>
      </c>
      <c r="D987" s="16">
        <v>45750</v>
      </c>
      <c r="E987" s="16"/>
      <c r="F987" s="14" t="s">
        <v>3780</v>
      </c>
      <c r="G987" s="14"/>
      <c r="H987" s="14" t="s">
        <v>2244</v>
      </c>
      <c r="I987" s="15">
        <v>72</v>
      </c>
      <c r="J987" s="77">
        <v>5</v>
      </c>
      <c r="K987" s="92"/>
    </row>
    <row r="988" spans="1:11" ht="30.6" x14ac:dyDescent="0.25">
      <c r="A988" s="14" t="s">
        <v>1506</v>
      </c>
      <c r="B988" s="14" t="s">
        <v>3784</v>
      </c>
      <c r="C988" s="14" t="s">
        <v>3785</v>
      </c>
      <c r="D988" s="16">
        <v>45750</v>
      </c>
      <c r="E988" s="16"/>
      <c r="F988" s="14" t="s">
        <v>3780</v>
      </c>
      <c r="G988" s="14"/>
      <c r="H988" s="14" t="s">
        <v>3786</v>
      </c>
      <c r="I988" s="15">
        <v>72</v>
      </c>
      <c r="J988" s="77">
        <v>5</v>
      </c>
      <c r="K988" s="92"/>
    </row>
    <row r="989" spans="1:11" ht="30.6" x14ac:dyDescent="0.25">
      <c r="A989" s="14" t="s">
        <v>1506</v>
      </c>
      <c r="B989" s="14" t="s">
        <v>3787</v>
      </c>
      <c r="C989" s="14" t="s">
        <v>3788</v>
      </c>
      <c r="D989" s="16">
        <v>45750</v>
      </c>
      <c r="E989" s="16"/>
      <c r="F989" s="14" t="s">
        <v>3780</v>
      </c>
      <c r="G989" s="14"/>
      <c r="H989" s="14" t="s">
        <v>2149</v>
      </c>
      <c r="I989" s="15">
        <v>72</v>
      </c>
      <c r="J989" s="77">
        <v>5</v>
      </c>
      <c r="K989" s="92"/>
    </row>
    <row r="990" spans="1:11" ht="30.6" x14ac:dyDescent="0.25">
      <c r="A990" s="14" t="s">
        <v>1506</v>
      </c>
      <c r="B990" s="14" t="s">
        <v>3789</v>
      </c>
      <c r="C990" s="14" t="s">
        <v>3790</v>
      </c>
      <c r="D990" s="16">
        <v>45750</v>
      </c>
      <c r="E990" s="16"/>
      <c r="F990" s="14" t="s">
        <v>3780</v>
      </c>
      <c r="G990" s="14"/>
      <c r="H990" s="14" t="s">
        <v>2259</v>
      </c>
      <c r="I990" s="15">
        <v>72</v>
      </c>
      <c r="J990" s="77">
        <v>5</v>
      </c>
      <c r="K990" s="92"/>
    </row>
    <row r="991" spans="1:11" ht="30.6" x14ac:dyDescent="0.25">
      <c r="A991" s="14" t="s">
        <v>1506</v>
      </c>
      <c r="B991" s="14" t="s">
        <v>3791</v>
      </c>
      <c r="C991" s="14" t="s">
        <v>3792</v>
      </c>
      <c r="D991" s="16">
        <v>45750</v>
      </c>
      <c r="E991" s="16"/>
      <c r="F991" s="14" t="s">
        <v>3780</v>
      </c>
      <c r="G991" s="14"/>
      <c r="H991" s="14" t="s">
        <v>3793</v>
      </c>
      <c r="I991" s="15">
        <v>72</v>
      </c>
      <c r="J991" s="77">
        <v>5</v>
      </c>
      <c r="K991" s="92"/>
    </row>
    <row r="992" spans="1:11" ht="30.6" x14ac:dyDescent="0.25">
      <c r="A992" s="14" t="s">
        <v>1506</v>
      </c>
      <c r="B992" s="14" t="s">
        <v>3794</v>
      </c>
      <c r="C992" s="14" t="s">
        <v>3795</v>
      </c>
      <c r="D992" s="16">
        <v>45750</v>
      </c>
      <c r="E992" s="16"/>
      <c r="F992" s="14" t="s">
        <v>3780</v>
      </c>
      <c r="G992" s="14"/>
      <c r="H992" s="14" t="s">
        <v>2331</v>
      </c>
      <c r="I992" s="15">
        <v>72</v>
      </c>
      <c r="J992" s="77">
        <v>5</v>
      </c>
      <c r="K992" s="92"/>
    </row>
    <row r="993" spans="1:11" ht="30.6" x14ac:dyDescent="0.25">
      <c r="A993" s="14" t="s">
        <v>1506</v>
      </c>
      <c r="B993" s="14" t="s">
        <v>3796</v>
      </c>
      <c r="C993" s="14" t="s">
        <v>3797</v>
      </c>
      <c r="D993" s="16">
        <v>45750</v>
      </c>
      <c r="E993" s="16"/>
      <c r="F993" s="14" t="s">
        <v>3780</v>
      </c>
      <c r="G993" s="14"/>
      <c r="H993" s="14" t="s">
        <v>2292</v>
      </c>
      <c r="I993" s="15">
        <v>72</v>
      </c>
      <c r="J993" s="77">
        <v>5</v>
      </c>
      <c r="K993" s="92"/>
    </row>
    <row r="994" spans="1:11" ht="30.6" x14ac:dyDescent="0.25">
      <c r="A994" s="14" t="s">
        <v>1506</v>
      </c>
      <c r="B994" s="14" t="s">
        <v>3798</v>
      </c>
      <c r="C994" s="14" t="s">
        <v>3799</v>
      </c>
      <c r="D994" s="16">
        <v>45750</v>
      </c>
      <c r="E994" s="16"/>
      <c r="F994" s="14" t="s">
        <v>3780</v>
      </c>
      <c r="G994" s="14"/>
      <c r="H994" s="14" t="s">
        <v>2838</v>
      </c>
      <c r="I994" s="15">
        <v>72</v>
      </c>
      <c r="J994" s="77">
        <v>5</v>
      </c>
      <c r="K994" s="92"/>
    </row>
    <row r="995" spans="1:11" ht="30.6" x14ac:dyDescent="0.25">
      <c r="A995" s="14" t="s">
        <v>1506</v>
      </c>
      <c r="B995" s="14" t="s">
        <v>3800</v>
      </c>
      <c r="C995" s="14" t="s">
        <v>3801</v>
      </c>
      <c r="D995" s="16">
        <v>45750</v>
      </c>
      <c r="E995" s="16"/>
      <c r="F995" s="14" t="s">
        <v>3780</v>
      </c>
      <c r="G995" s="14"/>
      <c r="H995" s="14" t="s">
        <v>2262</v>
      </c>
      <c r="I995" s="15">
        <v>72</v>
      </c>
      <c r="J995" s="77">
        <v>5</v>
      </c>
      <c r="K995" s="92"/>
    </row>
    <row r="996" spans="1:11" ht="30.6" x14ac:dyDescent="0.25">
      <c r="A996" s="14" t="s">
        <v>1506</v>
      </c>
      <c r="B996" s="14" t="s">
        <v>3802</v>
      </c>
      <c r="C996" s="14" t="s">
        <v>3803</v>
      </c>
      <c r="D996" s="16">
        <v>45750</v>
      </c>
      <c r="E996" s="16"/>
      <c r="F996" s="14" t="s">
        <v>3780</v>
      </c>
      <c r="G996" s="14"/>
      <c r="H996" s="14" t="s">
        <v>3804</v>
      </c>
      <c r="I996" s="15">
        <v>72</v>
      </c>
      <c r="J996" s="77">
        <v>5</v>
      </c>
      <c r="K996" s="92"/>
    </row>
    <row r="997" spans="1:11" ht="30.6" x14ac:dyDescent="0.25">
      <c r="A997" s="14" t="s">
        <v>1506</v>
      </c>
      <c r="B997" s="14" t="s">
        <v>3805</v>
      </c>
      <c r="C997" s="14" t="s">
        <v>3806</v>
      </c>
      <c r="D997" s="16">
        <v>45750</v>
      </c>
      <c r="E997" s="16"/>
      <c r="F997" s="14" t="s">
        <v>3780</v>
      </c>
      <c r="G997" s="14"/>
      <c r="H997" s="14" t="s">
        <v>2274</v>
      </c>
      <c r="I997" s="15">
        <v>72</v>
      </c>
      <c r="J997" s="77">
        <v>5</v>
      </c>
      <c r="K997" s="92"/>
    </row>
    <row r="998" spans="1:11" ht="30.6" x14ac:dyDescent="0.25">
      <c r="A998" s="14" t="s">
        <v>1506</v>
      </c>
      <c r="B998" s="14" t="s">
        <v>3807</v>
      </c>
      <c r="C998" s="14" t="s">
        <v>3808</v>
      </c>
      <c r="D998" s="16">
        <v>45750</v>
      </c>
      <c r="E998" s="16"/>
      <c r="F998" s="14" t="s">
        <v>3780</v>
      </c>
      <c r="G998" s="14"/>
      <c r="H998" s="14" t="s">
        <v>2283</v>
      </c>
      <c r="I998" s="15">
        <v>72</v>
      </c>
      <c r="J998" s="77">
        <v>5</v>
      </c>
      <c r="K998" s="92"/>
    </row>
    <row r="999" spans="1:11" ht="30.6" x14ac:dyDescent="0.25">
      <c r="A999" s="14" t="s">
        <v>1506</v>
      </c>
      <c r="B999" s="14" t="s">
        <v>3809</v>
      </c>
      <c r="C999" s="14" t="s">
        <v>3810</v>
      </c>
      <c r="D999" s="16">
        <v>45750</v>
      </c>
      <c r="E999" s="16"/>
      <c r="F999" s="14" t="s">
        <v>3780</v>
      </c>
      <c r="G999" s="14"/>
      <c r="H999" s="14" t="s">
        <v>2182</v>
      </c>
      <c r="I999" s="15">
        <v>90</v>
      </c>
      <c r="J999" s="77">
        <v>5</v>
      </c>
      <c r="K999" s="92"/>
    </row>
    <row r="1000" spans="1:11" ht="30.6" x14ac:dyDescent="0.25">
      <c r="A1000" s="14" t="s">
        <v>1506</v>
      </c>
      <c r="B1000" s="14" t="s">
        <v>3811</v>
      </c>
      <c r="C1000" s="14" t="s">
        <v>3812</v>
      </c>
      <c r="D1000" s="16">
        <v>45750</v>
      </c>
      <c r="E1000" s="16"/>
      <c r="F1000" s="14" t="s">
        <v>3780</v>
      </c>
      <c r="G1000" s="14"/>
      <c r="H1000" s="14" t="s">
        <v>2247</v>
      </c>
      <c r="I1000" s="15">
        <v>90</v>
      </c>
      <c r="J1000" s="77">
        <v>5</v>
      </c>
      <c r="K1000" s="92"/>
    </row>
    <row r="1001" spans="1:11" ht="30.6" x14ac:dyDescent="0.25">
      <c r="A1001" s="14" t="s">
        <v>1506</v>
      </c>
      <c r="B1001" s="14" t="s">
        <v>3813</v>
      </c>
      <c r="C1001" s="14" t="s">
        <v>3814</v>
      </c>
      <c r="D1001" s="16">
        <v>45750</v>
      </c>
      <c r="E1001" s="16"/>
      <c r="F1001" s="14" t="s">
        <v>3780</v>
      </c>
      <c r="G1001" s="14"/>
      <c r="H1001" s="14" t="s">
        <v>2265</v>
      </c>
      <c r="I1001" s="15">
        <v>90</v>
      </c>
      <c r="J1001" s="77">
        <v>5</v>
      </c>
      <c r="K1001" s="92"/>
    </row>
    <row r="1002" spans="1:11" ht="30.6" x14ac:dyDescent="0.25">
      <c r="A1002" s="14" t="s">
        <v>1506</v>
      </c>
      <c r="B1002" s="14" t="s">
        <v>3815</v>
      </c>
      <c r="C1002" s="14" t="s">
        <v>3816</v>
      </c>
      <c r="D1002" s="16">
        <v>45750</v>
      </c>
      <c r="E1002" s="16"/>
      <c r="F1002" s="14" t="s">
        <v>3780</v>
      </c>
      <c r="G1002" s="14"/>
      <c r="H1002" s="14" t="s">
        <v>3817</v>
      </c>
      <c r="I1002" s="15">
        <v>101</v>
      </c>
      <c r="J1002" s="77">
        <v>5</v>
      </c>
      <c r="K1002" s="92"/>
    </row>
    <row r="1003" spans="1:11" ht="30.6" x14ac:dyDescent="0.25">
      <c r="A1003" s="14" t="s">
        <v>1506</v>
      </c>
      <c r="B1003" s="14" t="s">
        <v>3818</v>
      </c>
      <c r="C1003" s="14" t="s">
        <v>3819</v>
      </c>
      <c r="D1003" s="16">
        <v>45750</v>
      </c>
      <c r="E1003" s="16"/>
      <c r="F1003" s="14" t="s">
        <v>3780</v>
      </c>
      <c r="G1003" s="14"/>
      <c r="H1003" s="14" t="s">
        <v>1598</v>
      </c>
      <c r="I1003" s="15">
        <v>101</v>
      </c>
      <c r="J1003" s="77">
        <v>5</v>
      </c>
      <c r="K1003" s="92"/>
    </row>
    <row r="1004" spans="1:11" ht="71.400000000000006" x14ac:dyDescent="0.25">
      <c r="A1004" s="14" t="s">
        <v>1506</v>
      </c>
      <c r="B1004" s="14"/>
      <c r="C1004" s="14"/>
      <c r="D1004" s="16"/>
      <c r="E1004" s="16"/>
      <c r="F1004" s="314" t="s">
        <v>3820</v>
      </c>
      <c r="G1004" s="14"/>
      <c r="H1004" s="14"/>
      <c r="I1004" s="15"/>
      <c r="J1004" s="77"/>
      <c r="K1004" s="92"/>
    </row>
    <row r="1005" spans="1:11" ht="20.399999999999999" x14ac:dyDescent="0.25">
      <c r="A1005" s="14" t="s">
        <v>1506</v>
      </c>
      <c r="B1005" s="14" t="s">
        <v>3821</v>
      </c>
      <c r="C1005" s="14" t="s">
        <v>3822</v>
      </c>
      <c r="D1005" s="16">
        <v>45722</v>
      </c>
      <c r="E1005" s="16"/>
      <c r="F1005" s="14" t="s">
        <v>3823</v>
      </c>
      <c r="G1005" s="14"/>
      <c r="H1005" s="14" t="s">
        <v>2117</v>
      </c>
      <c r="I1005" s="15">
        <v>2214</v>
      </c>
      <c r="J1005" s="77">
        <v>5</v>
      </c>
      <c r="K1005" s="92"/>
    </row>
    <row r="1006" spans="1:11" ht="30.6" x14ac:dyDescent="0.25">
      <c r="A1006" s="14" t="s">
        <v>1506</v>
      </c>
      <c r="B1006" s="14" t="s">
        <v>3824</v>
      </c>
      <c r="C1006" s="14" t="s">
        <v>3825</v>
      </c>
      <c r="D1006" s="16">
        <v>45737</v>
      </c>
      <c r="E1006" s="16"/>
      <c r="F1006" s="14" t="s">
        <v>3826</v>
      </c>
      <c r="G1006" s="14" t="s">
        <v>2121</v>
      </c>
      <c r="H1006" s="14" t="s">
        <v>2117</v>
      </c>
      <c r="I1006" s="15">
        <v>0</v>
      </c>
      <c r="J1006" s="77">
        <v>5</v>
      </c>
      <c r="K1006" s="92"/>
    </row>
    <row r="1007" spans="1:11" ht="20.399999999999999" x14ac:dyDescent="0.25">
      <c r="A1007" s="14" t="s">
        <v>1506</v>
      </c>
      <c r="B1007" s="14" t="s">
        <v>3827</v>
      </c>
      <c r="C1007" s="14" t="s">
        <v>3828</v>
      </c>
      <c r="D1007" s="16">
        <v>45833</v>
      </c>
      <c r="E1007" s="16"/>
      <c r="F1007" s="14" t="s">
        <v>3829</v>
      </c>
      <c r="G1007" s="14"/>
      <c r="H1007" s="14" t="s">
        <v>2143</v>
      </c>
      <c r="I1007" s="15">
        <v>75</v>
      </c>
      <c r="J1007" s="77">
        <v>5</v>
      </c>
      <c r="K1007" s="92"/>
    </row>
    <row r="1008" spans="1:11" ht="20.399999999999999" x14ac:dyDescent="0.25">
      <c r="A1008" s="14" t="s">
        <v>1506</v>
      </c>
      <c r="B1008" s="14" t="s">
        <v>3830</v>
      </c>
      <c r="C1008" s="14" t="s">
        <v>3831</v>
      </c>
      <c r="D1008" s="16">
        <v>45833</v>
      </c>
      <c r="E1008" s="16"/>
      <c r="F1008" s="14" t="s">
        <v>3829</v>
      </c>
      <c r="G1008" s="14"/>
      <c r="H1008" s="14" t="s">
        <v>2936</v>
      </c>
      <c r="I1008" s="15">
        <v>75</v>
      </c>
      <c r="J1008" s="77">
        <v>5</v>
      </c>
      <c r="K1008" s="92"/>
    </row>
    <row r="1009" spans="1:11" ht="20.399999999999999" x14ac:dyDescent="0.25">
      <c r="A1009" s="14" t="s">
        <v>1506</v>
      </c>
      <c r="B1009" s="14" t="s">
        <v>3832</v>
      </c>
      <c r="C1009" s="14" t="s">
        <v>3833</v>
      </c>
      <c r="D1009" s="16">
        <v>45833</v>
      </c>
      <c r="E1009" s="16"/>
      <c r="F1009" s="14" t="s">
        <v>3829</v>
      </c>
      <c r="G1009" s="14"/>
      <c r="H1009" s="14" t="s">
        <v>2125</v>
      </c>
      <c r="I1009" s="15">
        <v>115</v>
      </c>
      <c r="J1009" s="77">
        <v>5</v>
      </c>
      <c r="K1009" s="92"/>
    </row>
    <row r="1010" spans="1:11" ht="20.399999999999999" x14ac:dyDescent="0.25">
      <c r="A1010" s="14" t="s">
        <v>1506</v>
      </c>
      <c r="B1010" s="14" t="s">
        <v>3834</v>
      </c>
      <c r="C1010" s="14" t="s">
        <v>3835</v>
      </c>
      <c r="D1010" s="16">
        <v>45833</v>
      </c>
      <c r="E1010" s="16"/>
      <c r="F1010" s="14" t="s">
        <v>3829</v>
      </c>
      <c r="G1010" s="14"/>
      <c r="H1010" s="14" t="s">
        <v>2188</v>
      </c>
      <c r="I1010" s="15">
        <v>115</v>
      </c>
      <c r="J1010" s="77">
        <v>5</v>
      </c>
      <c r="K1010" s="92"/>
    </row>
    <row r="1011" spans="1:11" ht="20.399999999999999" x14ac:dyDescent="0.25">
      <c r="A1011" s="14" t="s">
        <v>1506</v>
      </c>
      <c r="B1011" s="14" t="s">
        <v>3836</v>
      </c>
      <c r="C1011" s="14" t="s">
        <v>3837</v>
      </c>
      <c r="D1011" s="16">
        <v>45833</v>
      </c>
      <c r="E1011" s="16"/>
      <c r="F1011" s="14" t="s">
        <v>3829</v>
      </c>
      <c r="G1011" s="14"/>
      <c r="H1011" s="14" t="s">
        <v>2185</v>
      </c>
      <c r="I1011" s="15">
        <v>185</v>
      </c>
      <c r="J1011" s="77">
        <v>5</v>
      </c>
      <c r="K1011" s="92"/>
    </row>
    <row r="1012" spans="1:11" ht="20.399999999999999" x14ac:dyDescent="0.25">
      <c r="A1012" s="14" t="s">
        <v>1506</v>
      </c>
      <c r="B1012" s="14" t="s">
        <v>3838</v>
      </c>
      <c r="C1012" s="14" t="s">
        <v>3839</v>
      </c>
      <c r="D1012" s="16">
        <v>45833</v>
      </c>
      <c r="E1012" s="16"/>
      <c r="F1012" s="14" t="s">
        <v>3829</v>
      </c>
      <c r="G1012" s="14"/>
      <c r="H1012" s="14" t="s">
        <v>2182</v>
      </c>
      <c r="I1012" s="15">
        <v>145</v>
      </c>
      <c r="J1012" s="77">
        <v>5</v>
      </c>
      <c r="K1012" s="92"/>
    </row>
    <row r="1013" spans="1:11" ht="20.399999999999999" x14ac:dyDescent="0.25">
      <c r="A1013" s="14" t="s">
        <v>1506</v>
      </c>
      <c r="B1013" s="14" t="s">
        <v>3840</v>
      </c>
      <c r="C1013" s="14" t="s">
        <v>3841</v>
      </c>
      <c r="D1013" s="16">
        <v>45833</v>
      </c>
      <c r="E1013" s="16"/>
      <c r="F1013" s="14" t="s">
        <v>3829</v>
      </c>
      <c r="G1013" s="14"/>
      <c r="H1013" s="14" t="s">
        <v>3842</v>
      </c>
      <c r="I1013" s="15">
        <v>168</v>
      </c>
      <c r="J1013" s="77">
        <v>5</v>
      </c>
      <c r="K1013" s="92"/>
    </row>
    <row r="1014" spans="1:11" ht="20.399999999999999" x14ac:dyDescent="0.25">
      <c r="A1014" s="14" t="s">
        <v>1506</v>
      </c>
      <c r="B1014" s="14" t="s">
        <v>3843</v>
      </c>
      <c r="C1014" s="14" t="s">
        <v>3844</v>
      </c>
      <c r="D1014" s="16">
        <v>45833</v>
      </c>
      <c r="E1014" s="16"/>
      <c r="F1014" s="14" t="s">
        <v>3829</v>
      </c>
      <c r="G1014" s="14"/>
      <c r="H1014" s="14" t="s">
        <v>2865</v>
      </c>
      <c r="I1014" s="15">
        <v>168</v>
      </c>
      <c r="J1014" s="77">
        <v>5</v>
      </c>
      <c r="K1014" s="92"/>
    </row>
    <row r="1015" spans="1:11" ht="20.399999999999999" x14ac:dyDescent="0.25">
      <c r="A1015" s="14" t="s">
        <v>1506</v>
      </c>
      <c r="B1015" s="14" t="s">
        <v>3845</v>
      </c>
      <c r="C1015" s="14" t="s">
        <v>3846</v>
      </c>
      <c r="D1015" s="16">
        <v>45833</v>
      </c>
      <c r="E1015" s="16"/>
      <c r="F1015" s="14" t="s">
        <v>3829</v>
      </c>
      <c r="G1015" s="14"/>
      <c r="H1015" s="14" t="s">
        <v>3003</v>
      </c>
      <c r="I1015" s="15">
        <v>125</v>
      </c>
      <c r="J1015" s="77">
        <v>5</v>
      </c>
      <c r="K1015" s="92"/>
    </row>
    <row r="1016" spans="1:11" ht="20.399999999999999" x14ac:dyDescent="0.25">
      <c r="A1016" s="14" t="s">
        <v>1506</v>
      </c>
      <c r="B1016" s="14" t="s">
        <v>3847</v>
      </c>
      <c r="C1016" s="14" t="s">
        <v>3848</v>
      </c>
      <c r="D1016" s="16">
        <v>45833</v>
      </c>
      <c r="E1016" s="16"/>
      <c r="F1016" s="14" t="s">
        <v>3829</v>
      </c>
      <c r="G1016" s="14"/>
      <c r="H1016" s="14" t="s">
        <v>2155</v>
      </c>
      <c r="I1016" s="15">
        <v>125</v>
      </c>
      <c r="J1016" s="77">
        <v>5</v>
      </c>
      <c r="K1016" s="92"/>
    </row>
    <row r="1017" spans="1:11" ht="20.399999999999999" x14ac:dyDescent="0.25">
      <c r="A1017" s="14" t="s">
        <v>1506</v>
      </c>
      <c r="B1017" s="14" t="s">
        <v>3849</v>
      </c>
      <c r="C1017" s="14" t="s">
        <v>3850</v>
      </c>
      <c r="D1017" s="16">
        <v>45833</v>
      </c>
      <c r="E1017" s="16"/>
      <c r="F1017" s="14" t="s">
        <v>3829</v>
      </c>
      <c r="G1017" s="14"/>
      <c r="H1017" s="14" t="s">
        <v>2164</v>
      </c>
      <c r="I1017" s="15">
        <v>125</v>
      </c>
      <c r="J1017" s="77">
        <v>5</v>
      </c>
      <c r="K1017" s="92"/>
    </row>
    <row r="1018" spans="1:11" ht="20.399999999999999" x14ac:dyDescent="0.25">
      <c r="A1018" s="14" t="s">
        <v>1506</v>
      </c>
      <c r="B1018" s="14" t="s">
        <v>3851</v>
      </c>
      <c r="C1018" s="14" t="s">
        <v>3852</v>
      </c>
      <c r="D1018" s="16">
        <v>45833</v>
      </c>
      <c r="E1018" s="16"/>
      <c r="F1018" s="14" t="s">
        <v>3829</v>
      </c>
      <c r="G1018" s="14"/>
      <c r="H1018" s="14" t="s">
        <v>3853</v>
      </c>
      <c r="I1018" s="15">
        <v>125</v>
      </c>
      <c r="J1018" s="77">
        <v>5</v>
      </c>
      <c r="K1018" s="92"/>
    </row>
    <row r="1019" spans="1:11" ht="20.399999999999999" x14ac:dyDescent="0.25">
      <c r="A1019" s="14" t="s">
        <v>1506</v>
      </c>
      <c r="B1019" s="14" t="s">
        <v>3854</v>
      </c>
      <c r="C1019" s="14" t="s">
        <v>3855</v>
      </c>
      <c r="D1019" s="16">
        <v>45833</v>
      </c>
      <c r="E1019" s="16"/>
      <c r="F1019" s="14" t="s">
        <v>3829</v>
      </c>
      <c r="G1019" s="14"/>
      <c r="H1019" s="14" t="s">
        <v>3702</v>
      </c>
      <c r="I1019" s="15">
        <v>125</v>
      </c>
      <c r="J1019" s="77">
        <v>5</v>
      </c>
      <c r="K1019" s="92"/>
    </row>
    <row r="1020" spans="1:11" ht="20.399999999999999" x14ac:dyDescent="0.25">
      <c r="A1020" s="14" t="s">
        <v>1506</v>
      </c>
      <c r="B1020" s="14" t="s">
        <v>3856</v>
      </c>
      <c r="C1020" s="14" t="s">
        <v>3857</v>
      </c>
      <c r="D1020" s="16">
        <v>45833</v>
      </c>
      <c r="E1020" s="16"/>
      <c r="F1020" s="14" t="s">
        <v>3829</v>
      </c>
      <c r="G1020" s="14"/>
      <c r="H1020" s="14" t="s">
        <v>3858</v>
      </c>
      <c r="I1020" s="15">
        <v>125</v>
      </c>
      <c r="J1020" s="77">
        <v>5</v>
      </c>
      <c r="K1020" s="92"/>
    </row>
    <row r="1021" spans="1:11" ht="20.399999999999999" x14ac:dyDescent="0.25">
      <c r="A1021" s="14" t="s">
        <v>1506</v>
      </c>
      <c r="B1021" s="14" t="s">
        <v>3859</v>
      </c>
      <c r="C1021" s="14" t="s">
        <v>3860</v>
      </c>
      <c r="D1021" s="16">
        <v>45833</v>
      </c>
      <c r="E1021" s="16"/>
      <c r="F1021" s="14" t="s">
        <v>3829</v>
      </c>
      <c r="G1021" s="14"/>
      <c r="H1021" s="14" t="s">
        <v>2914</v>
      </c>
      <c r="I1021" s="15">
        <v>125</v>
      </c>
      <c r="J1021" s="77">
        <v>5</v>
      </c>
      <c r="K1021" s="92"/>
    </row>
    <row r="1022" spans="1:11" ht="20.399999999999999" x14ac:dyDescent="0.25">
      <c r="A1022" s="14" t="s">
        <v>1506</v>
      </c>
      <c r="B1022" s="14" t="s">
        <v>3861</v>
      </c>
      <c r="C1022" s="14" t="s">
        <v>3862</v>
      </c>
      <c r="D1022" s="16">
        <v>45833</v>
      </c>
      <c r="E1022" s="16"/>
      <c r="F1022" s="14" t="s">
        <v>3829</v>
      </c>
      <c r="G1022" s="14"/>
      <c r="H1022" s="14" t="s">
        <v>2844</v>
      </c>
      <c r="I1022" s="15">
        <v>125</v>
      </c>
      <c r="J1022" s="77">
        <v>5</v>
      </c>
      <c r="K1022" s="92"/>
    </row>
    <row r="1023" spans="1:11" ht="20.399999999999999" x14ac:dyDescent="0.25">
      <c r="A1023" s="14" t="s">
        <v>1506</v>
      </c>
      <c r="B1023" s="14" t="s">
        <v>3863</v>
      </c>
      <c r="C1023" s="14" t="s">
        <v>3864</v>
      </c>
      <c r="D1023" s="16">
        <v>45833</v>
      </c>
      <c r="E1023" s="16"/>
      <c r="F1023" s="14" t="s">
        <v>3829</v>
      </c>
      <c r="G1023" s="14"/>
      <c r="H1023" s="14" t="s">
        <v>2954</v>
      </c>
      <c r="I1023" s="15">
        <v>125</v>
      </c>
      <c r="J1023" s="77">
        <v>5</v>
      </c>
      <c r="K1023" s="92"/>
    </row>
    <row r="1024" spans="1:11" ht="20.399999999999999" x14ac:dyDescent="0.25">
      <c r="A1024" s="14" t="s">
        <v>1506</v>
      </c>
      <c r="B1024" s="14" t="s">
        <v>3865</v>
      </c>
      <c r="C1024" s="14" t="s">
        <v>3866</v>
      </c>
      <c r="D1024" s="16">
        <v>45833</v>
      </c>
      <c r="E1024" s="16"/>
      <c r="F1024" s="14" t="s">
        <v>3829</v>
      </c>
      <c r="G1024" s="14"/>
      <c r="H1024" s="14" t="s">
        <v>2259</v>
      </c>
      <c r="I1024" s="15">
        <v>125</v>
      </c>
      <c r="J1024" s="77">
        <v>5</v>
      </c>
      <c r="K1024" s="92"/>
    </row>
    <row r="1025" spans="1:11" ht="20.399999999999999" x14ac:dyDescent="0.25">
      <c r="A1025" s="14" t="s">
        <v>1506</v>
      </c>
      <c r="B1025" s="14" t="s">
        <v>3867</v>
      </c>
      <c r="C1025" s="14" t="s">
        <v>3868</v>
      </c>
      <c r="D1025" s="16">
        <v>45833</v>
      </c>
      <c r="E1025" s="16"/>
      <c r="F1025" s="14" t="s">
        <v>3829</v>
      </c>
      <c r="G1025" s="14"/>
      <c r="H1025" s="14" t="s">
        <v>2835</v>
      </c>
      <c r="I1025" s="15">
        <v>125</v>
      </c>
      <c r="J1025" s="77">
        <v>5</v>
      </c>
      <c r="K1025" s="92"/>
    </row>
    <row r="1026" spans="1:11" ht="20.399999999999999" x14ac:dyDescent="0.25">
      <c r="A1026" s="14" t="s">
        <v>1506</v>
      </c>
      <c r="B1026" s="14" t="s">
        <v>3869</v>
      </c>
      <c r="C1026" s="14" t="s">
        <v>3870</v>
      </c>
      <c r="D1026" s="16">
        <v>45833</v>
      </c>
      <c r="E1026" s="16"/>
      <c r="F1026" s="14" t="s">
        <v>3829</v>
      </c>
      <c r="G1026" s="14"/>
      <c r="H1026" s="14" t="s">
        <v>3871</v>
      </c>
      <c r="I1026" s="15">
        <v>125</v>
      </c>
      <c r="J1026" s="77">
        <v>5</v>
      </c>
      <c r="K1026" s="92"/>
    </row>
    <row r="1027" spans="1:11" ht="20.399999999999999" x14ac:dyDescent="0.25">
      <c r="A1027" s="14" t="s">
        <v>1506</v>
      </c>
      <c r="B1027" s="14" t="s">
        <v>3872</v>
      </c>
      <c r="C1027" s="14" t="s">
        <v>3873</v>
      </c>
      <c r="D1027" s="16">
        <v>45833</v>
      </c>
      <c r="E1027" s="16"/>
      <c r="F1027" s="14" t="s">
        <v>3829</v>
      </c>
      <c r="G1027" s="14"/>
      <c r="H1027" s="14" t="s">
        <v>3874</v>
      </c>
      <c r="I1027" s="15">
        <v>125</v>
      </c>
      <c r="J1027" s="77">
        <v>5</v>
      </c>
      <c r="K1027" s="92"/>
    </row>
    <row r="1028" spans="1:11" ht="20.399999999999999" x14ac:dyDescent="0.25">
      <c r="A1028" s="14" t="s">
        <v>1506</v>
      </c>
      <c r="B1028" s="14" t="s">
        <v>3875</v>
      </c>
      <c r="C1028" s="14" t="s">
        <v>3876</v>
      </c>
      <c r="D1028" s="16">
        <v>45833</v>
      </c>
      <c r="E1028" s="16"/>
      <c r="F1028" s="14" t="s">
        <v>3829</v>
      </c>
      <c r="G1028" s="14"/>
      <c r="H1028" s="14" t="s">
        <v>2176</v>
      </c>
      <c r="I1028" s="15">
        <v>125</v>
      </c>
      <c r="J1028" s="77">
        <v>5</v>
      </c>
      <c r="K1028" s="92"/>
    </row>
    <row r="1029" spans="1:11" ht="20.399999999999999" x14ac:dyDescent="0.25">
      <c r="A1029" s="14" t="s">
        <v>1506</v>
      </c>
      <c r="B1029" s="14" t="s">
        <v>3877</v>
      </c>
      <c r="C1029" s="14" t="s">
        <v>3878</v>
      </c>
      <c r="D1029" s="16">
        <v>45833</v>
      </c>
      <c r="E1029" s="16"/>
      <c r="F1029" s="14" t="s">
        <v>3829</v>
      </c>
      <c r="G1029" s="14"/>
      <c r="H1029" s="14" t="s">
        <v>2292</v>
      </c>
      <c r="I1029" s="15">
        <v>125</v>
      </c>
      <c r="J1029" s="77">
        <v>5</v>
      </c>
      <c r="K1029" s="92"/>
    </row>
    <row r="1030" spans="1:11" ht="20.399999999999999" x14ac:dyDescent="0.25">
      <c r="A1030" s="14" t="s">
        <v>1506</v>
      </c>
      <c r="B1030" s="14" t="s">
        <v>3879</v>
      </c>
      <c r="C1030" s="14" t="s">
        <v>3880</v>
      </c>
      <c r="D1030" s="16">
        <v>45833</v>
      </c>
      <c r="E1030" s="16"/>
      <c r="F1030" s="14" t="s">
        <v>3829</v>
      </c>
      <c r="G1030" s="14"/>
      <c r="H1030" s="14" t="s">
        <v>3709</v>
      </c>
      <c r="I1030" s="15">
        <v>125</v>
      </c>
      <c r="J1030" s="77">
        <v>5</v>
      </c>
      <c r="K1030" s="92"/>
    </row>
    <row r="1031" spans="1:11" ht="20.399999999999999" x14ac:dyDescent="0.25">
      <c r="A1031" s="14" t="s">
        <v>1506</v>
      </c>
      <c r="B1031" s="14" t="s">
        <v>3881</v>
      </c>
      <c r="C1031" s="14" t="s">
        <v>3882</v>
      </c>
      <c r="D1031" s="16">
        <v>45833</v>
      </c>
      <c r="E1031" s="16"/>
      <c r="F1031" s="14" t="s">
        <v>3829</v>
      </c>
      <c r="G1031" s="14"/>
      <c r="H1031" s="14" t="s">
        <v>2161</v>
      </c>
      <c r="I1031" s="15">
        <v>125</v>
      </c>
      <c r="J1031" s="77">
        <v>5</v>
      </c>
      <c r="K1031" s="92"/>
    </row>
    <row r="1032" spans="1:11" ht="20.399999999999999" x14ac:dyDescent="0.25">
      <c r="A1032" s="14" t="s">
        <v>1506</v>
      </c>
      <c r="B1032" s="14" t="s">
        <v>3883</v>
      </c>
      <c r="C1032" s="14" t="s">
        <v>3884</v>
      </c>
      <c r="D1032" s="16">
        <v>45833</v>
      </c>
      <c r="E1032" s="16"/>
      <c r="F1032" s="14" t="s">
        <v>3829</v>
      </c>
      <c r="G1032" s="14"/>
      <c r="H1032" s="14" t="s">
        <v>2256</v>
      </c>
      <c r="I1032" s="15">
        <v>125</v>
      </c>
      <c r="J1032" s="77">
        <v>5</v>
      </c>
      <c r="K1032" s="92"/>
    </row>
    <row r="1033" spans="1:11" ht="20.399999999999999" x14ac:dyDescent="0.25">
      <c r="A1033" s="14" t="s">
        <v>1506</v>
      </c>
      <c r="B1033" s="14" t="s">
        <v>3885</v>
      </c>
      <c r="C1033" s="14" t="s">
        <v>3886</v>
      </c>
      <c r="D1033" s="16">
        <v>45833</v>
      </c>
      <c r="E1033" s="16"/>
      <c r="F1033" s="14" t="s">
        <v>3829</v>
      </c>
      <c r="G1033" s="14"/>
      <c r="H1033" s="14" t="s">
        <v>2880</v>
      </c>
      <c r="I1033" s="15">
        <v>125</v>
      </c>
      <c r="J1033" s="77">
        <v>5</v>
      </c>
      <c r="K1033" s="92"/>
    </row>
    <row r="1034" spans="1:11" ht="20.399999999999999" x14ac:dyDescent="0.25">
      <c r="A1034" s="14" t="s">
        <v>1506</v>
      </c>
      <c r="B1034" s="14" t="s">
        <v>3887</v>
      </c>
      <c r="C1034" s="14" t="s">
        <v>3888</v>
      </c>
      <c r="D1034" s="16">
        <v>45833</v>
      </c>
      <c r="E1034" s="16"/>
      <c r="F1034" s="14" t="s">
        <v>3829</v>
      </c>
      <c r="G1034" s="14"/>
      <c r="H1034" s="14" t="s">
        <v>3889</v>
      </c>
      <c r="I1034" s="15">
        <v>125</v>
      </c>
      <c r="J1034" s="77">
        <v>5</v>
      </c>
      <c r="K1034" s="92"/>
    </row>
    <row r="1035" spans="1:11" ht="20.399999999999999" x14ac:dyDescent="0.25">
      <c r="A1035" s="14" t="s">
        <v>1506</v>
      </c>
      <c r="B1035" s="14" t="s">
        <v>3890</v>
      </c>
      <c r="C1035" s="14" t="s">
        <v>3891</v>
      </c>
      <c r="D1035" s="16">
        <v>45833</v>
      </c>
      <c r="E1035" s="16"/>
      <c r="F1035" s="14" t="s">
        <v>3829</v>
      </c>
      <c r="G1035" s="14"/>
      <c r="H1035" s="14" t="s">
        <v>3892</v>
      </c>
      <c r="I1035" s="15">
        <v>125</v>
      </c>
      <c r="J1035" s="77">
        <v>5</v>
      </c>
      <c r="K1035" s="92"/>
    </row>
    <row r="1036" spans="1:11" ht="20.399999999999999" x14ac:dyDescent="0.25">
      <c r="A1036" s="14" t="s">
        <v>1506</v>
      </c>
      <c r="B1036" s="14" t="s">
        <v>3893</v>
      </c>
      <c r="C1036" s="14" t="s">
        <v>3894</v>
      </c>
      <c r="D1036" s="16">
        <v>45833</v>
      </c>
      <c r="E1036" s="16"/>
      <c r="F1036" s="14" t="s">
        <v>3829</v>
      </c>
      <c r="G1036" s="14"/>
      <c r="H1036" s="14" t="s">
        <v>3895</v>
      </c>
      <c r="I1036" s="15">
        <v>125</v>
      </c>
      <c r="J1036" s="77">
        <v>5</v>
      </c>
      <c r="K1036" s="92"/>
    </row>
    <row r="1037" spans="1:11" ht="20.399999999999999" x14ac:dyDescent="0.25">
      <c r="A1037" s="14" t="s">
        <v>1506</v>
      </c>
      <c r="B1037" s="14" t="s">
        <v>3896</v>
      </c>
      <c r="C1037" s="14" t="s">
        <v>3897</v>
      </c>
      <c r="D1037" s="16">
        <v>45833</v>
      </c>
      <c r="E1037" s="16"/>
      <c r="F1037" s="14" t="s">
        <v>3829</v>
      </c>
      <c r="G1037" s="14"/>
      <c r="H1037" s="14" t="s">
        <v>2862</v>
      </c>
      <c r="I1037" s="15">
        <v>145</v>
      </c>
      <c r="J1037" s="77">
        <v>5</v>
      </c>
      <c r="K1037" s="92"/>
    </row>
    <row r="1038" spans="1:11" ht="20.399999999999999" x14ac:dyDescent="0.25">
      <c r="A1038" s="14" t="s">
        <v>1506</v>
      </c>
      <c r="B1038" s="14" t="s">
        <v>3898</v>
      </c>
      <c r="C1038" s="14" t="s">
        <v>3899</v>
      </c>
      <c r="D1038" s="16">
        <v>45833</v>
      </c>
      <c r="E1038" s="16"/>
      <c r="F1038" s="14" t="s">
        <v>3829</v>
      </c>
      <c r="G1038" s="14"/>
      <c r="H1038" s="14" t="s">
        <v>3900</v>
      </c>
      <c r="I1038" s="15">
        <v>125</v>
      </c>
      <c r="J1038" s="77">
        <v>5</v>
      </c>
      <c r="K1038" s="92"/>
    </row>
    <row r="1039" spans="1:11" ht="20.399999999999999" x14ac:dyDescent="0.25">
      <c r="A1039" s="14" t="s">
        <v>1506</v>
      </c>
      <c r="B1039" s="14" t="s">
        <v>3901</v>
      </c>
      <c r="C1039" s="14" t="s">
        <v>3902</v>
      </c>
      <c r="D1039" s="16">
        <v>45833</v>
      </c>
      <c r="E1039" s="16"/>
      <c r="F1039" s="14" t="s">
        <v>3829</v>
      </c>
      <c r="G1039" s="14"/>
      <c r="H1039" s="14" t="s">
        <v>3903</v>
      </c>
      <c r="I1039" s="15">
        <v>145</v>
      </c>
      <c r="J1039" s="77">
        <v>5</v>
      </c>
      <c r="K1039" s="92"/>
    </row>
    <row r="1040" spans="1:11" ht="20.399999999999999" x14ac:dyDescent="0.25">
      <c r="A1040" s="14" t="s">
        <v>1506</v>
      </c>
      <c r="B1040" s="14" t="s">
        <v>3904</v>
      </c>
      <c r="C1040" s="14" t="s">
        <v>3905</v>
      </c>
      <c r="D1040" s="16">
        <v>45833</v>
      </c>
      <c r="E1040" s="16"/>
      <c r="F1040" s="14" t="s">
        <v>3829</v>
      </c>
      <c r="G1040" s="14"/>
      <c r="H1040" s="14" t="s">
        <v>2295</v>
      </c>
      <c r="I1040" s="15">
        <v>145</v>
      </c>
      <c r="J1040" s="77">
        <v>5</v>
      </c>
      <c r="K1040" s="92"/>
    </row>
    <row r="1041" spans="1:11" ht="20.399999999999999" x14ac:dyDescent="0.25">
      <c r="A1041" s="14" t="s">
        <v>1506</v>
      </c>
      <c r="B1041" s="14" t="s">
        <v>3906</v>
      </c>
      <c r="C1041" s="14" t="s">
        <v>3907</v>
      </c>
      <c r="D1041" s="16">
        <v>45833</v>
      </c>
      <c r="E1041" s="16"/>
      <c r="F1041" s="14" t="s">
        <v>3829</v>
      </c>
      <c r="G1041" s="14"/>
      <c r="H1041" s="14" t="s">
        <v>3908</v>
      </c>
      <c r="I1041" s="15">
        <v>208</v>
      </c>
      <c r="J1041" s="77">
        <v>5</v>
      </c>
      <c r="K1041" s="92"/>
    </row>
    <row r="1042" spans="1:11" ht="20.399999999999999" x14ac:dyDescent="0.25">
      <c r="A1042" s="14" t="s">
        <v>1506</v>
      </c>
      <c r="B1042" s="14" t="s">
        <v>3909</v>
      </c>
      <c r="C1042" s="14" t="s">
        <v>3910</v>
      </c>
      <c r="D1042" s="16">
        <v>45833</v>
      </c>
      <c r="E1042" s="16"/>
      <c r="F1042" s="14" t="s">
        <v>3829</v>
      </c>
      <c r="G1042" s="14"/>
      <c r="H1042" s="14" t="s">
        <v>2197</v>
      </c>
      <c r="I1042" s="15">
        <v>165</v>
      </c>
      <c r="J1042" s="77">
        <v>5</v>
      </c>
      <c r="K1042" s="92"/>
    </row>
    <row r="1043" spans="1:11" ht="20.399999999999999" x14ac:dyDescent="0.25">
      <c r="A1043" s="14" t="s">
        <v>1506</v>
      </c>
      <c r="B1043" s="14" t="s">
        <v>3911</v>
      </c>
      <c r="C1043" s="14" t="s">
        <v>3912</v>
      </c>
      <c r="D1043" s="16">
        <v>45811</v>
      </c>
      <c r="E1043" s="16"/>
      <c r="F1043" s="14" t="s">
        <v>3913</v>
      </c>
      <c r="G1043" s="14" t="s">
        <v>3914</v>
      </c>
      <c r="H1043" s="14" t="s">
        <v>3915</v>
      </c>
      <c r="I1043" s="15">
        <v>1373.5</v>
      </c>
      <c r="J1043" s="77">
        <v>5</v>
      </c>
      <c r="K1043" s="92"/>
    </row>
    <row r="1044" spans="1:11" ht="20.399999999999999" x14ac:dyDescent="0.25">
      <c r="A1044" s="14" t="s">
        <v>1506</v>
      </c>
      <c r="B1044" s="14" t="s">
        <v>3916</v>
      </c>
      <c r="C1044" s="14" t="s">
        <v>2607</v>
      </c>
      <c r="D1044" s="16">
        <v>45820</v>
      </c>
      <c r="E1044" s="16"/>
      <c r="F1044" s="14" t="s">
        <v>3917</v>
      </c>
      <c r="G1044" s="14" t="s">
        <v>3772</v>
      </c>
      <c r="H1044" s="14" t="s">
        <v>3773</v>
      </c>
      <c r="I1044" s="15">
        <v>168</v>
      </c>
      <c r="J1044" s="77">
        <v>5</v>
      </c>
      <c r="K1044" s="92"/>
    </row>
    <row r="1045" spans="1:11" ht="102" x14ac:dyDescent="0.25">
      <c r="A1045" s="14" t="s">
        <v>1506</v>
      </c>
      <c r="B1045" s="14"/>
      <c r="C1045" s="14"/>
      <c r="D1045" s="16"/>
      <c r="E1045" s="16"/>
      <c r="F1045" s="14" t="s">
        <v>3918</v>
      </c>
      <c r="G1045" s="14"/>
      <c r="H1045" s="14"/>
      <c r="I1045" s="15"/>
      <c r="J1045" s="77"/>
      <c r="K1045" s="92"/>
    </row>
    <row r="1046" spans="1:11" ht="40.799999999999997" x14ac:dyDescent="0.25">
      <c r="A1046" s="14" t="s">
        <v>1506</v>
      </c>
      <c r="B1046" s="14" t="s">
        <v>3919</v>
      </c>
      <c r="C1046" s="14" t="s">
        <v>3920</v>
      </c>
      <c r="D1046" s="16">
        <v>45735</v>
      </c>
      <c r="E1046" s="16"/>
      <c r="F1046" s="14" t="s">
        <v>3921</v>
      </c>
      <c r="G1046" s="14"/>
      <c r="H1046" s="14" t="s">
        <v>3922</v>
      </c>
      <c r="I1046" s="15">
        <v>10680</v>
      </c>
      <c r="J1046" s="77">
        <v>3</v>
      </c>
      <c r="K1046" s="92"/>
    </row>
    <row r="1047" spans="1:11" ht="51" x14ac:dyDescent="0.25">
      <c r="A1047" s="14" t="s">
        <v>1506</v>
      </c>
      <c r="B1047" s="14" t="s">
        <v>3923</v>
      </c>
      <c r="C1047" s="14" t="s">
        <v>3924</v>
      </c>
      <c r="D1047" s="16">
        <v>45777</v>
      </c>
      <c r="E1047" s="16"/>
      <c r="F1047" s="14" t="s">
        <v>3925</v>
      </c>
      <c r="G1047" s="14"/>
      <c r="H1047" s="14" t="s">
        <v>3922</v>
      </c>
      <c r="I1047" s="15">
        <v>0</v>
      </c>
      <c r="J1047" s="77">
        <v>3</v>
      </c>
      <c r="K1047" s="92"/>
    </row>
    <row r="1048" spans="1:11" ht="40.799999999999997" x14ac:dyDescent="0.25">
      <c r="A1048" s="14" t="s">
        <v>1506</v>
      </c>
      <c r="B1048" s="14" t="s">
        <v>3926</v>
      </c>
      <c r="C1048" s="14" t="s">
        <v>3927</v>
      </c>
      <c r="D1048" s="16">
        <v>45742</v>
      </c>
      <c r="E1048" s="16"/>
      <c r="F1048" s="14" t="s">
        <v>3928</v>
      </c>
      <c r="G1048" s="14"/>
      <c r="H1048" s="14" t="s">
        <v>3922</v>
      </c>
      <c r="I1048" s="15">
        <v>1080</v>
      </c>
      <c r="J1048" s="77">
        <v>3</v>
      </c>
      <c r="K1048" s="92"/>
    </row>
    <row r="1049" spans="1:11" ht="40.799999999999997" x14ac:dyDescent="0.25">
      <c r="A1049" s="14" t="s">
        <v>1506</v>
      </c>
      <c r="B1049" s="14" t="s">
        <v>3929</v>
      </c>
      <c r="C1049" s="14" t="s">
        <v>3930</v>
      </c>
      <c r="D1049" s="16">
        <v>45777</v>
      </c>
      <c r="E1049" s="16"/>
      <c r="F1049" s="14" t="s">
        <v>3931</v>
      </c>
      <c r="G1049" s="14"/>
      <c r="H1049" s="14" t="s">
        <v>3922</v>
      </c>
      <c r="I1049" s="15">
        <v>0</v>
      </c>
      <c r="J1049" s="77">
        <v>3</v>
      </c>
      <c r="K1049" s="92"/>
    </row>
    <row r="1050" spans="1:11" ht="20.399999999999999" x14ac:dyDescent="0.25">
      <c r="A1050" s="14" t="s">
        <v>1506</v>
      </c>
      <c r="B1050" s="14" t="s">
        <v>2550</v>
      </c>
      <c r="C1050" s="14"/>
      <c r="D1050" s="16">
        <v>45742</v>
      </c>
      <c r="E1050" s="16"/>
      <c r="F1050" s="14" t="s">
        <v>3932</v>
      </c>
      <c r="G1050" s="14"/>
      <c r="H1050" s="14" t="s">
        <v>1513</v>
      </c>
      <c r="I1050" s="15">
        <v>3</v>
      </c>
      <c r="J1050" s="77">
        <v>3</v>
      </c>
      <c r="K1050" s="92"/>
    </row>
    <row r="1051" spans="1:11" ht="20.399999999999999" x14ac:dyDescent="0.25">
      <c r="A1051" s="14" t="s">
        <v>1506</v>
      </c>
      <c r="B1051" s="14" t="s">
        <v>2550</v>
      </c>
      <c r="C1051" s="14"/>
      <c r="D1051" s="16">
        <v>45742</v>
      </c>
      <c r="E1051" s="16"/>
      <c r="F1051" s="14" t="s">
        <v>3932</v>
      </c>
      <c r="G1051" s="14"/>
      <c r="H1051" s="14" t="s">
        <v>1513</v>
      </c>
      <c r="I1051" s="15">
        <v>10</v>
      </c>
      <c r="J1051" s="77">
        <v>3</v>
      </c>
      <c r="K1051" s="92"/>
    </row>
    <row r="1052" spans="1:11" ht="40.799999999999997" x14ac:dyDescent="0.25">
      <c r="A1052" s="14" t="s">
        <v>1506</v>
      </c>
      <c r="B1052" s="14" t="s">
        <v>3933</v>
      </c>
      <c r="C1052" s="14" t="s">
        <v>3934</v>
      </c>
      <c r="D1052" s="16">
        <v>45743</v>
      </c>
      <c r="E1052" s="16"/>
      <c r="F1052" s="14" t="s">
        <v>3935</v>
      </c>
      <c r="G1052" s="14" t="s">
        <v>3936</v>
      </c>
      <c r="H1052" s="14" t="s">
        <v>3937</v>
      </c>
      <c r="I1052" s="15">
        <v>6372</v>
      </c>
      <c r="J1052" s="77">
        <v>3</v>
      </c>
      <c r="K1052" s="92"/>
    </row>
    <row r="1053" spans="1:11" ht="30.6" x14ac:dyDescent="0.25">
      <c r="A1053" s="14" t="s">
        <v>1506</v>
      </c>
      <c r="B1053" s="14" t="s">
        <v>1549</v>
      </c>
      <c r="C1053" s="14"/>
      <c r="D1053" s="16">
        <v>45755</v>
      </c>
      <c r="E1053" s="16"/>
      <c r="F1053" s="14" t="s">
        <v>3938</v>
      </c>
      <c r="G1053" s="14"/>
      <c r="H1053" s="14" t="s">
        <v>3939</v>
      </c>
      <c r="I1053" s="15">
        <v>1700</v>
      </c>
      <c r="J1053" s="77">
        <v>3</v>
      </c>
      <c r="K1053" s="92"/>
    </row>
    <row r="1054" spans="1:11" ht="61.2" x14ac:dyDescent="0.25">
      <c r="A1054" s="14" t="s">
        <v>1506</v>
      </c>
      <c r="B1054" s="14" t="s">
        <v>3940</v>
      </c>
      <c r="C1054" s="14" t="s">
        <v>3941</v>
      </c>
      <c r="D1054" s="16">
        <v>45770</v>
      </c>
      <c r="E1054" s="16"/>
      <c r="F1054" s="14" t="s">
        <v>3942</v>
      </c>
      <c r="G1054" s="14"/>
      <c r="H1054" s="14" t="s">
        <v>3943</v>
      </c>
      <c r="I1054" s="15">
        <v>0</v>
      </c>
      <c r="J1054" s="77">
        <v>3</v>
      </c>
      <c r="K1054" s="92"/>
    </row>
    <row r="1055" spans="1:11" ht="51" x14ac:dyDescent="0.25">
      <c r="A1055" s="14" t="s">
        <v>1506</v>
      </c>
      <c r="B1055" s="14" t="s">
        <v>3944</v>
      </c>
      <c r="C1055" s="14" t="s">
        <v>3945</v>
      </c>
      <c r="D1055" s="16">
        <v>45770</v>
      </c>
      <c r="E1055" s="16"/>
      <c r="F1055" s="14" t="s">
        <v>3946</v>
      </c>
      <c r="G1055" s="14"/>
      <c r="H1055" s="14" t="s">
        <v>3947</v>
      </c>
      <c r="I1055" s="15">
        <v>0</v>
      </c>
      <c r="J1055" s="77">
        <v>3</v>
      </c>
      <c r="K1055" s="92"/>
    </row>
    <row r="1056" spans="1:11" ht="51" x14ac:dyDescent="0.25">
      <c r="A1056" s="14" t="s">
        <v>1506</v>
      </c>
      <c r="B1056" s="14" t="s">
        <v>3948</v>
      </c>
      <c r="C1056" s="14" t="s">
        <v>3930</v>
      </c>
      <c r="D1056" s="16">
        <v>45777</v>
      </c>
      <c r="E1056" s="16"/>
      <c r="F1056" s="14" t="s">
        <v>3949</v>
      </c>
      <c r="G1056" s="14"/>
      <c r="H1056" s="14" t="s">
        <v>3922</v>
      </c>
      <c r="I1056" s="15">
        <v>0</v>
      </c>
      <c r="J1056" s="77">
        <v>3</v>
      </c>
      <c r="K1056" s="92"/>
    </row>
    <row r="1057" spans="1:11" ht="30.6" x14ac:dyDescent="0.25">
      <c r="A1057" s="14" t="s">
        <v>1506</v>
      </c>
      <c r="B1057" s="14" t="s">
        <v>1549</v>
      </c>
      <c r="C1057" s="14"/>
      <c r="D1057" s="16">
        <v>45769</v>
      </c>
      <c r="E1057" s="16"/>
      <c r="F1057" s="14" t="s">
        <v>3950</v>
      </c>
      <c r="G1057" s="14"/>
      <c r="H1057" s="14" t="s">
        <v>3939</v>
      </c>
      <c r="I1057" s="15">
        <v>-891.94</v>
      </c>
      <c r="J1057" s="77">
        <v>3</v>
      </c>
      <c r="K1057" s="92"/>
    </row>
    <row r="1058" spans="1:11" ht="40.799999999999997" x14ac:dyDescent="0.25">
      <c r="A1058" s="14" t="s">
        <v>1506</v>
      </c>
      <c r="B1058" s="14" t="s">
        <v>1549</v>
      </c>
      <c r="C1058" s="14"/>
      <c r="D1058" s="16">
        <v>45769</v>
      </c>
      <c r="E1058" s="16"/>
      <c r="F1058" s="14" t="s">
        <v>3951</v>
      </c>
      <c r="G1058" s="14"/>
      <c r="H1058" s="14" t="s">
        <v>3952</v>
      </c>
      <c r="I1058" s="15">
        <v>-9.8000000000000007</v>
      </c>
      <c r="J1058" s="77">
        <v>3</v>
      </c>
      <c r="K1058" s="92"/>
    </row>
    <row r="1059" spans="1:11" ht="30.6" x14ac:dyDescent="0.25">
      <c r="A1059" s="14" t="s">
        <v>1506</v>
      </c>
      <c r="B1059" s="14" t="s">
        <v>3953</v>
      </c>
      <c r="C1059" s="14" t="s">
        <v>3954</v>
      </c>
      <c r="D1059" s="16">
        <v>45754</v>
      </c>
      <c r="E1059" s="16"/>
      <c r="F1059" s="14" t="s">
        <v>3955</v>
      </c>
      <c r="G1059" s="14"/>
      <c r="H1059" s="14" t="s">
        <v>3956</v>
      </c>
      <c r="I1059" s="15">
        <v>282.94</v>
      </c>
      <c r="J1059" s="77">
        <v>3</v>
      </c>
      <c r="K1059" s="92"/>
    </row>
    <row r="1060" spans="1:11" ht="13.2" x14ac:dyDescent="0.25">
      <c r="A1060" s="14" t="s">
        <v>1506</v>
      </c>
      <c r="B1060" s="14" t="s">
        <v>1549</v>
      </c>
      <c r="C1060" s="14" t="s">
        <v>3953</v>
      </c>
      <c r="D1060" s="16">
        <v>45754</v>
      </c>
      <c r="E1060" s="16"/>
      <c r="F1060" s="14" t="s">
        <v>3957</v>
      </c>
      <c r="G1060" s="14"/>
      <c r="H1060" s="14" t="s">
        <v>1513</v>
      </c>
      <c r="I1060" s="15">
        <v>9</v>
      </c>
      <c r="J1060" s="77">
        <v>3</v>
      </c>
      <c r="K1060" s="92"/>
    </row>
    <row r="1061" spans="1:11" ht="30.6" x14ac:dyDescent="0.25">
      <c r="A1061" s="14" t="s">
        <v>1506</v>
      </c>
      <c r="B1061" s="14" t="s">
        <v>1672</v>
      </c>
      <c r="C1061" s="14" t="s">
        <v>1673</v>
      </c>
      <c r="D1061" s="16">
        <v>45804</v>
      </c>
      <c r="E1061" s="16"/>
      <c r="F1061" s="14" t="s">
        <v>3958</v>
      </c>
      <c r="G1061" s="14" t="s">
        <v>1675</v>
      </c>
      <c r="H1061" s="14" t="s">
        <v>1676</v>
      </c>
      <c r="I1061" s="15">
        <v>95.4</v>
      </c>
      <c r="J1061" s="77">
        <v>3</v>
      </c>
      <c r="K1061" s="92"/>
    </row>
    <row r="1062" spans="1:11" ht="91.8" x14ac:dyDescent="0.25">
      <c r="A1062" s="14" t="s">
        <v>1506</v>
      </c>
      <c r="B1062" s="14"/>
      <c r="C1062" s="14"/>
      <c r="D1062" s="16"/>
      <c r="E1062" s="16"/>
      <c r="F1062" s="14" t="s">
        <v>3959</v>
      </c>
      <c r="G1062" s="14"/>
      <c r="H1062" s="14"/>
      <c r="I1062" s="15"/>
      <c r="J1062" s="77"/>
      <c r="K1062" s="92"/>
    </row>
    <row r="1063" spans="1:11" ht="20.399999999999999" x14ac:dyDescent="0.25">
      <c r="A1063" s="14" t="s">
        <v>1506</v>
      </c>
      <c r="B1063" s="14" t="s">
        <v>3960</v>
      </c>
      <c r="C1063" s="14" t="s">
        <v>3961</v>
      </c>
      <c r="D1063" s="16">
        <v>45777</v>
      </c>
      <c r="E1063" s="16"/>
      <c r="F1063" s="14" t="s">
        <v>3962</v>
      </c>
      <c r="G1063" s="14" t="s">
        <v>3936</v>
      </c>
      <c r="H1063" s="14" t="s">
        <v>3937</v>
      </c>
      <c r="I1063" s="15">
        <v>230.78</v>
      </c>
      <c r="J1063" s="77">
        <v>3</v>
      </c>
      <c r="K1063" s="92"/>
    </row>
    <row r="1064" spans="1:11" ht="30.6" x14ac:dyDescent="0.25">
      <c r="A1064" s="14" t="s">
        <v>1506</v>
      </c>
      <c r="B1064" s="14" t="s">
        <v>3963</v>
      </c>
      <c r="C1064" s="14" t="s">
        <v>3964</v>
      </c>
      <c r="D1064" s="16">
        <v>45797</v>
      </c>
      <c r="E1064" s="16"/>
      <c r="F1064" s="14" t="s">
        <v>3965</v>
      </c>
      <c r="G1064" s="14"/>
      <c r="H1064" s="14" t="s">
        <v>3966</v>
      </c>
      <c r="I1064" s="15">
        <v>17760</v>
      </c>
      <c r="J1064" s="77">
        <v>2</v>
      </c>
      <c r="K1064" s="92"/>
    </row>
    <row r="1065" spans="1:11" ht="50.4" customHeight="1" x14ac:dyDescent="0.25">
      <c r="A1065" s="14" t="s">
        <v>1506</v>
      </c>
      <c r="B1065" s="14" t="s">
        <v>6348</v>
      </c>
      <c r="C1065" s="14" t="s">
        <v>6349</v>
      </c>
      <c r="D1065" s="16">
        <v>45930</v>
      </c>
      <c r="E1065" s="16"/>
      <c r="F1065" s="14" t="s">
        <v>6350</v>
      </c>
      <c r="G1065" s="14"/>
      <c r="H1065" s="14" t="s">
        <v>3966</v>
      </c>
      <c r="I1065" s="15">
        <v>0</v>
      </c>
      <c r="J1065" s="77">
        <v>2</v>
      </c>
      <c r="K1065" s="92"/>
    </row>
    <row r="1066" spans="1:11" ht="30.6" x14ac:dyDescent="0.25">
      <c r="A1066" s="14" t="s">
        <v>1506</v>
      </c>
      <c r="B1066" s="14" t="s">
        <v>3967</v>
      </c>
      <c r="C1066" s="14" t="s">
        <v>3968</v>
      </c>
      <c r="D1066" s="16">
        <v>45792</v>
      </c>
      <c r="E1066" s="16"/>
      <c r="F1066" s="14" t="s">
        <v>3969</v>
      </c>
      <c r="G1066" s="14" t="s">
        <v>3936</v>
      </c>
      <c r="H1066" s="14" t="s">
        <v>3937</v>
      </c>
      <c r="I1066" s="15">
        <v>3060.75</v>
      </c>
      <c r="J1066" s="77">
        <v>3</v>
      </c>
      <c r="K1066" s="92"/>
    </row>
    <row r="1067" spans="1:11" ht="30.6" x14ac:dyDescent="0.25">
      <c r="A1067" s="14" t="s">
        <v>1506</v>
      </c>
      <c r="B1067" s="14" t="s">
        <v>3967</v>
      </c>
      <c r="C1067" s="14" t="s">
        <v>3968</v>
      </c>
      <c r="D1067" s="16">
        <v>45792</v>
      </c>
      <c r="E1067" s="16"/>
      <c r="F1067" s="14" t="s">
        <v>3969</v>
      </c>
      <c r="G1067" s="14" t="s">
        <v>3936</v>
      </c>
      <c r="H1067" s="14" t="s">
        <v>3937</v>
      </c>
      <c r="I1067" s="15">
        <v>179.25</v>
      </c>
      <c r="J1067" s="77">
        <v>2</v>
      </c>
      <c r="K1067" s="92"/>
    </row>
    <row r="1068" spans="1:11" ht="36.6" customHeight="1" x14ac:dyDescent="0.25">
      <c r="A1068" s="14" t="s">
        <v>1506</v>
      </c>
      <c r="B1068" s="14" t="s">
        <v>6033</v>
      </c>
      <c r="C1068" s="14" t="s">
        <v>6034</v>
      </c>
      <c r="D1068" s="16">
        <v>45874</v>
      </c>
      <c r="E1068" s="16"/>
      <c r="F1068" s="14" t="s">
        <v>6035</v>
      </c>
      <c r="G1068" s="14" t="s">
        <v>1675</v>
      </c>
      <c r="H1068" s="14" t="s">
        <v>1676</v>
      </c>
      <c r="I1068" s="15">
        <v>53</v>
      </c>
      <c r="J1068" s="77">
        <v>2</v>
      </c>
      <c r="K1068" s="92"/>
    </row>
    <row r="1069" spans="1:11" ht="25.8" customHeight="1" x14ac:dyDescent="0.25">
      <c r="A1069" s="14" t="s">
        <v>1506</v>
      </c>
      <c r="B1069" s="14" t="s">
        <v>6071</v>
      </c>
      <c r="C1069" s="14" t="s">
        <v>6072</v>
      </c>
      <c r="D1069" s="16">
        <v>45888</v>
      </c>
      <c r="E1069" s="16"/>
      <c r="F1069" s="14" t="s">
        <v>6073</v>
      </c>
      <c r="G1069" s="14" t="s">
        <v>6069</v>
      </c>
      <c r="H1069" s="14" t="s">
        <v>6070</v>
      </c>
      <c r="I1069" s="15">
        <v>1820</v>
      </c>
      <c r="J1069" s="77">
        <v>3</v>
      </c>
      <c r="K1069" s="92"/>
    </row>
    <row r="1070" spans="1:11" ht="91.8" x14ac:dyDescent="0.25">
      <c r="A1070" s="14" t="s">
        <v>1506</v>
      </c>
      <c r="B1070" s="14"/>
      <c r="C1070" s="14"/>
      <c r="D1070" s="16"/>
      <c r="E1070" s="16"/>
      <c r="F1070" s="14" t="s">
        <v>3974</v>
      </c>
      <c r="G1070" s="14"/>
      <c r="H1070" s="14"/>
      <c r="I1070" s="15"/>
      <c r="J1070" s="77"/>
      <c r="K1070" s="92"/>
    </row>
    <row r="1071" spans="1:11" ht="40.799999999999997" x14ac:dyDescent="0.25">
      <c r="A1071" s="14" t="s">
        <v>1506</v>
      </c>
      <c r="B1071" s="14" t="s">
        <v>3975</v>
      </c>
      <c r="C1071" s="14" t="s">
        <v>3976</v>
      </c>
      <c r="D1071" s="16">
        <v>45777</v>
      </c>
      <c r="E1071" s="16"/>
      <c r="F1071" s="14" t="s">
        <v>3977</v>
      </c>
      <c r="G1071" s="14" t="s">
        <v>3978</v>
      </c>
      <c r="H1071" s="14" t="s">
        <v>3979</v>
      </c>
      <c r="I1071" s="15">
        <v>2007.03</v>
      </c>
      <c r="J1071" s="77">
        <v>3</v>
      </c>
      <c r="K1071" s="92"/>
    </row>
    <row r="1072" spans="1:11" ht="91.8" x14ac:dyDescent="0.25">
      <c r="A1072" s="14" t="s">
        <v>1506</v>
      </c>
      <c r="B1072" s="14"/>
      <c r="C1072" s="14"/>
      <c r="D1072" s="16"/>
      <c r="E1072" s="16"/>
      <c r="F1072" s="14" t="s">
        <v>3980</v>
      </c>
      <c r="G1072" s="14"/>
      <c r="H1072" s="14"/>
      <c r="I1072" s="15"/>
      <c r="J1072" s="77"/>
      <c r="K1072" s="92"/>
    </row>
    <row r="1073" spans="1:11" ht="30.6" x14ac:dyDescent="0.25">
      <c r="A1073" s="14" t="s">
        <v>1506</v>
      </c>
      <c r="B1073" s="14" t="s">
        <v>3981</v>
      </c>
      <c r="C1073" s="14" t="s">
        <v>3982</v>
      </c>
      <c r="D1073" s="16">
        <v>45700</v>
      </c>
      <c r="E1073" s="16">
        <v>45744</v>
      </c>
      <c r="F1073" s="14" t="s">
        <v>3983</v>
      </c>
      <c r="G1073" s="14"/>
      <c r="H1073" s="14" t="s">
        <v>3984</v>
      </c>
      <c r="I1073" s="15">
        <v>45.1</v>
      </c>
      <c r="J1073" s="77">
        <v>3</v>
      </c>
      <c r="K1073" s="92"/>
    </row>
    <row r="1074" spans="1:11" ht="109.2" customHeight="1" x14ac:dyDescent="0.25">
      <c r="A1074" s="14" t="s">
        <v>1506</v>
      </c>
      <c r="B1074" s="14"/>
      <c r="C1074" s="14"/>
      <c r="D1074" s="16"/>
      <c r="E1074" s="16"/>
      <c r="F1074" s="14" t="s">
        <v>3985</v>
      </c>
      <c r="G1074" s="14"/>
      <c r="H1074" s="14"/>
      <c r="I1074" s="15"/>
      <c r="J1074" s="77"/>
      <c r="K1074" s="92"/>
    </row>
    <row r="1075" spans="1:11" ht="35.4" customHeight="1" x14ac:dyDescent="0.25">
      <c r="A1075" s="14" t="s">
        <v>1506</v>
      </c>
      <c r="B1075" s="14" t="s">
        <v>3986</v>
      </c>
      <c r="C1075" s="14" t="s">
        <v>3987</v>
      </c>
      <c r="D1075" s="16">
        <v>45755</v>
      </c>
      <c r="E1075" s="16"/>
      <c r="F1075" s="14" t="s">
        <v>3988</v>
      </c>
      <c r="G1075" s="14" t="s">
        <v>3989</v>
      </c>
      <c r="H1075" s="14" t="s">
        <v>3990</v>
      </c>
      <c r="I1075" s="15">
        <v>5810</v>
      </c>
      <c r="J1075" s="77">
        <v>3</v>
      </c>
      <c r="K1075" s="92"/>
    </row>
    <row r="1076" spans="1:11" ht="48.6" customHeight="1" x14ac:dyDescent="0.25">
      <c r="A1076" s="14" t="s">
        <v>1506</v>
      </c>
      <c r="B1076" s="14" t="s">
        <v>3991</v>
      </c>
      <c r="C1076" s="14" t="s">
        <v>3992</v>
      </c>
      <c r="D1076" s="16">
        <v>45863</v>
      </c>
      <c r="E1076" s="16"/>
      <c r="F1076" s="14" t="s">
        <v>3993</v>
      </c>
      <c r="G1076" s="14" t="s">
        <v>3989</v>
      </c>
      <c r="H1076" s="14" t="s">
        <v>3990</v>
      </c>
      <c r="I1076" s="15">
        <v>0</v>
      </c>
      <c r="J1076" s="77">
        <v>3</v>
      </c>
      <c r="K1076" s="92"/>
    </row>
    <row r="1077" spans="1:11" ht="47.4" customHeight="1" x14ac:dyDescent="0.25">
      <c r="A1077" s="14" t="s">
        <v>1506</v>
      </c>
      <c r="B1077" s="14" t="s">
        <v>3994</v>
      </c>
      <c r="C1077" s="14" t="s">
        <v>3986</v>
      </c>
      <c r="D1077" s="16">
        <v>45862</v>
      </c>
      <c r="E1077" s="16"/>
      <c r="F1077" s="14" t="s">
        <v>3995</v>
      </c>
      <c r="G1077" s="14" t="s">
        <v>3989</v>
      </c>
      <c r="H1077" s="14" t="s">
        <v>3990</v>
      </c>
      <c r="I1077" s="15">
        <v>-197</v>
      </c>
      <c r="J1077" s="77">
        <v>3</v>
      </c>
      <c r="K1077" s="92"/>
    </row>
    <row r="1078" spans="1:11" ht="108" customHeight="1" x14ac:dyDescent="0.25">
      <c r="A1078" s="14" t="s">
        <v>1506</v>
      </c>
      <c r="B1078" s="14"/>
      <c r="C1078" s="14"/>
      <c r="D1078" s="16"/>
      <c r="E1078" s="16"/>
      <c r="F1078" s="14" t="s">
        <v>6206</v>
      </c>
      <c r="G1078" s="14"/>
      <c r="H1078" s="14"/>
      <c r="I1078" s="15"/>
      <c r="J1078" s="77"/>
      <c r="K1078" s="92"/>
    </row>
    <row r="1079" spans="1:11" ht="38.4" customHeight="1" x14ac:dyDescent="0.25">
      <c r="A1079" s="14" t="s">
        <v>1506</v>
      </c>
      <c r="B1079" s="14" t="s">
        <v>6098</v>
      </c>
      <c r="C1079" s="14" t="s">
        <v>6099</v>
      </c>
      <c r="D1079" s="16">
        <v>45874</v>
      </c>
      <c r="E1079" s="16"/>
      <c r="F1079" s="14" t="s">
        <v>6100</v>
      </c>
      <c r="G1079" s="14" t="s">
        <v>6101</v>
      </c>
      <c r="H1079" s="14" t="s">
        <v>6102</v>
      </c>
      <c r="I1079" s="15">
        <v>360</v>
      </c>
      <c r="J1079" s="77">
        <v>3</v>
      </c>
      <c r="K1079" s="92"/>
    </row>
    <row r="1080" spans="1:11" ht="107.4" customHeight="1" x14ac:dyDescent="0.25">
      <c r="A1080" s="14" t="s">
        <v>1506</v>
      </c>
      <c r="B1080" s="14"/>
      <c r="C1080" s="14"/>
      <c r="D1080" s="16"/>
      <c r="E1080" s="16"/>
      <c r="F1080" s="14" t="s">
        <v>3996</v>
      </c>
      <c r="G1080" s="14"/>
      <c r="H1080" s="14"/>
      <c r="I1080" s="15"/>
      <c r="J1080" s="77"/>
      <c r="K1080" s="92"/>
    </row>
    <row r="1081" spans="1:11" ht="30.6" x14ac:dyDescent="0.25">
      <c r="A1081" s="14" t="s">
        <v>1506</v>
      </c>
      <c r="B1081" s="14" t="s">
        <v>3997</v>
      </c>
      <c r="C1081" s="14" t="s">
        <v>3998</v>
      </c>
      <c r="D1081" s="16">
        <v>45758</v>
      </c>
      <c r="E1081" s="16"/>
      <c r="F1081" s="14" t="s">
        <v>3999</v>
      </c>
      <c r="G1081" s="14"/>
      <c r="H1081" s="14" t="s">
        <v>4000</v>
      </c>
      <c r="I1081" s="15">
        <v>4116.91</v>
      </c>
      <c r="J1081" s="77">
        <v>3</v>
      </c>
      <c r="K1081" s="92"/>
    </row>
    <row r="1082" spans="1:11" ht="46.8" customHeight="1" x14ac:dyDescent="0.25">
      <c r="A1082" s="14" t="s">
        <v>1506</v>
      </c>
      <c r="B1082" s="14" t="s">
        <v>5943</v>
      </c>
      <c r="C1082" s="14" t="s">
        <v>5944</v>
      </c>
      <c r="D1082" s="16">
        <v>45874</v>
      </c>
      <c r="E1082" s="16"/>
      <c r="F1082" s="14" t="s">
        <v>5945</v>
      </c>
      <c r="G1082" s="14"/>
      <c r="H1082" s="14" t="s">
        <v>4000</v>
      </c>
      <c r="I1082" s="15">
        <v>0</v>
      </c>
      <c r="J1082" s="77">
        <v>3</v>
      </c>
      <c r="K1082" s="92"/>
    </row>
    <row r="1083" spans="1:11" ht="20.399999999999999" x14ac:dyDescent="0.25">
      <c r="A1083" s="14" t="s">
        <v>1506</v>
      </c>
      <c r="B1083" s="14" t="s">
        <v>3994</v>
      </c>
      <c r="C1083" s="14" t="s">
        <v>3997</v>
      </c>
      <c r="D1083" s="16">
        <v>45861</v>
      </c>
      <c r="E1083" s="16"/>
      <c r="F1083" s="14" t="s">
        <v>4001</v>
      </c>
      <c r="G1083" s="14"/>
      <c r="H1083" s="14" t="s">
        <v>4002</v>
      </c>
      <c r="I1083" s="15">
        <v>30</v>
      </c>
      <c r="J1083" s="77">
        <v>3</v>
      </c>
      <c r="K1083" s="92"/>
    </row>
    <row r="1084" spans="1:11" ht="20.399999999999999" x14ac:dyDescent="0.25">
      <c r="A1084" s="14" t="s">
        <v>1506</v>
      </c>
      <c r="B1084" s="14" t="s">
        <v>3994</v>
      </c>
      <c r="C1084" s="14" t="s">
        <v>3997</v>
      </c>
      <c r="D1084" s="16">
        <v>45866</v>
      </c>
      <c r="E1084" s="16"/>
      <c r="F1084" s="14" t="s">
        <v>4001</v>
      </c>
      <c r="G1084" s="14"/>
      <c r="H1084" s="14" t="s">
        <v>4002</v>
      </c>
      <c r="I1084" s="15">
        <v>20</v>
      </c>
      <c r="J1084" s="77">
        <v>3</v>
      </c>
      <c r="K1084" s="92"/>
    </row>
    <row r="1085" spans="1:11" ht="20.399999999999999" x14ac:dyDescent="0.25">
      <c r="A1085" s="14" t="s">
        <v>1506</v>
      </c>
      <c r="B1085" s="14" t="s">
        <v>1549</v>
      </c>
      <c r="C1085" s="14" t="s">
        <v>3997</v>
      </c>
      <c r="D1085" s="16">
        <v>45758</v>
      </c>
      <c r="E1085" s="16"/>
      <c r="F1085" s="14" t="s">
        <v>4003</v>
      </c>
      <c r="G1085" s="14"/>
      <c r="H1085" s="14" t="s">
        <v>1513</v>
      </c>
      <c r="I1085" s="15">
        <v>30</v>
      </c>
      <c r="J1085" s="77">
        <v>3</v>
      </c>
      <c r="K1085" s="92"/>
    </row>
    <row r="1086" spans="1:11" ht="30.6" x14ac:dyDescent="0.25">
      <c r="A1086" s="14" t="s">
        <v>1506</v>
      </c>
      <c r="B1086" s="14" t="s">
        <v>4004</v>
      </c>
      <c r="C1086" s="14" t="s">
        <v>4005</v>
      </c>
      <c r="D1086" s="16">
        <v>45811</v>
      </c>
      <c r="E1086" s="16"/>
      <c r="F1086" s="14" t="s">
        <v>4006</v>
      </c>
      <c r="G1086" s="14"/>
      <c r="H1086" s="14" t="s">
        <v>4007</v>
      </c>
      <c r="I1086" s="15">
        <v>1373.02</v>
      </c>
      <c r="J1086" s="77">
        <v>3</v>
      </c>
      <c r="K1086" s="92"/>
    </row>
    <row r="1087" spans="1:11" ht="20.399999999999999" x14ac:dyDescent="0.25">
      <c r="A1087" s="14" t="s">
        <v>1506</v>
      </c>
      <c r="B1087" s="14" t="s">
        <v>4008</v>
      </c>
      <c r="C1087" s="14"/>
      <c r="D1087" s="16">
        <v>45811</v>
      </c>
      <c r="E1087" s="16"/>
      <c r="F1087" s="14" t="s">
        <v>4009</v>
      </c>
      <c r="G1087" s="14"/>
      <c r="H1087" s="14" t="s">
        <v>1513</v>
      </c>
      <c r="I1087" s="15">
        <v>20</v>
      </c>
      <c r="J1087" s="77">
        <v>3</v>
      </c>
      <c r="K1087" s="92"/>
    </row>
    <row r="1088" spans="1:11" ht="97.2" customHeight="1" x14ac:dyDescent="0.25">
      <c r="A1088" s="14" t="s">
        <v>1506</v>
      </c>
      <c r="B1088" s="14"/>
      <c r="C1088" s="14"/>
      <c r="D1088" s="16"/>
      <c r="E1088" s="16"/>
      <c r="F1088" s="314" t="s">
        <v>4010</v>
      </c>
      <c r="G1088" s="14"/>
      <c r="H1088" s="14"/>
      <c r="I1088" s="15"/>
      <c r="J1088" s="77"/>
      <c r="K1088" s="92"/>
    </row>
    <row r="1089" spans="1:11" ht="26.4" customHeight="1" x14ac:dyDescent="0.25">
      <c r="A1089" s="14" t="s">
        <v>1506</v>
      </c>
      <c r="B1089" s="14" t="s">
        <v>4011</v>
      </c>
      <c r="C1089" s="14" t="s">
        <v>4012</v>
      </c>
      <c r="D1089" s="16">
        <v>45762</v>
      </c>
      <c r="E1089" s="16"/>
      <c r="F1089" s="14" t="s">
        <v>4013</v>
      </c>
      <c r="G1089" s="14"/>
      <c r="H1089" s="14" t="s">
        <v>4014</v>
      </c>
      <c r="I1089" s="15">
        <v>1680</v>
      </c>
      <c r="J1089" s="77">
        <v>3</v>
      </c>
      <c r="K1089" s="92"/>
    </row>
    <row r="1090" spans="1:11" ht="24.6" customHeight="1" x14ac:dyDescent="0.25">
      <c r="A1090" s="14" t="s">
        <v>1506</v>
      </c>
      <c r="B1090" s="14" t="s">
        <v>4044</v>
      </c>
      <c r="C1090" s="14" t="s">
        <v>4012</v>
      </c>
      <c r="D1090" s="16">
        <v>45825</v>
      </c>
      <c r="E1090" s="16"/>
      <c r="F1090" s="14" t="s">
        <v>4045</v>
      </c>
      <c r="G1090" s="14"/>
      <c r="H1090" s="14" t="s">
        <v>4014</v>
      </c>
      <c r="I1090" s="15">
        <v>1680</v>
      </c>
      <c r="J1090" s="77">
        <v>3</v>
      </c>
      <c r="K1090" s="92"/>
    </row>
    <row r="1091" spans="1:11" ht="42.6" customHeight="1" x14ac:dyDescent="0.25">
      <c r="A1091" s="14" t="s">
        <v>1506</v>
      </c>
      <c r="B1091" s="14" t="s">
        <v>5955</v>
      </c>
      <c r="C1091" s="14" t="s">
        <v>5956</v>
      </c>
      <c r="D1091" s="16">
        <v>45884</v>
      </c>
      <c r="E1091" s="16"/>
      <c r="F1091" s="14" t="s">
        <v>5957</v>
      </c>
      <c r="G1091" s="14"/>
      <c r="H1091" s="14" t="s">
        <v>4014</v>
      </c>
      <c r="I1091" s="15">
        <v>0</v>
      </c>
      <c r="J1091" s="77">
        <v>3</v>
      </c>
      <c r="K1091" s="92"/>
    </row>
    <row r="1092" spans="1:11" ht="20.399999999999999" x14ac:dyDescent="0.25">
      <c r="A1092" s="14" t="s">
        <v>1506</v>
      </c>
      <c r="B1092" s="14" t="s">
        <v>1560</v>
      </c>
      <c r="C1092" s="14"/>
      <c r="D1092" s="16">
        <v>45803</v>
      </c>
      <c r="E1092" s="16"/>
      <c r="F1092" s="14" t="s">
        <v>4015</v>
      </c>
      <c r="G1092" s="14"/>
      <c r="H1092" s="14" t="s">
        <v>1598</v>
      </c>
      <c r="I1092" s="15">
        <v>2000</v>
      </c>
      <c r="J1092" s="77">
        <v>3</v>
      </c>
      <c r="K1092" s="92"/>
    </row>
    <row r="1093" spans="1:11" ht="30.6" x14ac:dyDescent="0.25">
      <c r="A1093" s="14" t="s">
        <v>1506</v>
      </c>
      <c r="B1093" s="14" t="s">
        <v>4016</v>
      </c>
      <c r="C1093" s="14" t="s">
        <v>4017</v>
      </c>
      <c r="D1093" s="16">
        <v>45827</v>
      </c>
      <c r="E1093" s="16"/>
      <c r="F1093" s="14" t="s">
        <v>4018</v>
      </c>
      <c r="G1093" s="14"/>
      <c r="H1093" s="14" t="s">
        <v>4019</v>
      </c>
      <c r="I1093" s="15">
        <v>0</v>
      </c>
      <c r="J1093" s="77">
        <v>3</v>
      </c>
      <c r="K1093" s="92"/>
    </row>
    <row r="1094" spans="1:11" ht="30.6" x14ac:dyDescent="0.25">
      <c r="A1094" s="14" t="s">
        <v>1506</v>
      </c>
      <c r="B1094" s="14" t="s">
        <v>4020</v>
      </c>
      <c r="C1094" s="14" t="s">
        <v>4021</v>
      </c>
      <c r="D1094" s="16">
        <v>45827</v>
      </c>
      <c r="E1094" s="16"/>
      <c r="F1094" s="14" t="s">
        <v>4022</v>
      </c>
      <c r="G1094" s="14"/>
      <c r="H1094" s="14" t="s">
        <v>3199</v>
      </c>
      <c r="I1094" s="15">
        <v>0</v>
      </c>
      <c r="J1094" s="77">
        <v>3</v>
      </c>
      <c r="K1094" s="92"/>
    </row>
    <row r="1095" spans="1:11" ht="30.6" x14ac:dyDescent="0.25">
      <c r="A1095" s="14" t="s">
        <v>1506</v>
      </c>
      <c r="B1095" s="14" t="s">
        <v>4023</v>
      </c>
      <c r="C1095" s="14" t="s">
        <v>4024</v>
      </c>
      <c r="D1095" s="16">
        <v>45827</v>
      </c>
      <c r="E1095" s="16"/>
      <c r="F1095" s="14" t="s">
        <v>4025</v>
      </c>
      <c r="G1095" s="14"/>
      <c r="H1095" s="14" t="s">
        <v>4026</v>
      </c>
      <c r="I1095" s="15">
        <v>0</v>
      </c>
      <c r="J1095" s="77">
        <v>3</v>
      </c>
      <c r="K1095" s="92"/>
    </row>
    <row r="1096" spans="1:11" ht="30.6" x14ac:dyDescent="0.25">
      <c r="A1096" s="14" t="s">
        <v>1506</v>
      </c>
      <c r="B1096" s="14" t="s">
        <v>4027</v>
      </c>
      <c r="C1096" s="14" t="s">
        <v>4028</v>
      </c>
      <c r="D1096" s="16">
        <v>45827</v>
      </c>
      <c r="E1096" s="16"/>
      <c r="F1096" s="14" t="s">
        <v>4029</v>
      </c>
      <c r="G1096" s="14"/>
      <c r="H1096" s="14" t="s">
        <v>4030</v>
      </c>
      <c r="I1096" s="15">
        <v>0</v>
      </c>
      <c r="J1096" s="77">
        <v>3</v>
      </c>
      <c r="K1096" s="92"/>
    </row>
    <row r="1097" spans="1:11" ht="30.6" x14ac:dyDescent="0.25">
      <c r="A1097" s="14" t="s">
        <v>1506</v>
      </c>
      <c r="B1097" s="14" t="s">
        <v>4031</v>
      </c>
      <c r="C1097" s="14" t="s">
        <v>4032</v>
      </c>
      <c r="D1097" s="16">
        <v>45827</v>
      </c>
      <c r="E1097" s="16"/>
      <c r="F1097" s="14" t="s">
        <v>4033</v>
      </c>
      <c r="G1097" s="14"/>
      <c r="H1097" s="14" t="s">
        <v>4034</v>
      </c>
      <c r="I1097" s="15">
        <v>0</v>
      </c>
      <c r="J1097" s="77">
        <v>3</v>
      </c>
      <c r="K1097" s="92"/>
    </row>
    <row r="1098" spans="1:11" ht="30.6" x14ac:dyDescent="0.25">
      <c r="A1098" s="14" t="s">
        <v>1506</v>
      </c>
      <c r="B1098" s="14" t="s">
        <v>4035</v>
      </c>
      <c r="C1098" s="14" t="s">
        <v>4036</v>
      </c>
      <c r="D1098" s="16">
        <v>45827</v>
      </c>
      <c r="E1098" s="16"/>
      <c r="F1098" s="14" t="s">
        <v>4037</v>
      </c>
      <c r="G1098" s="14"/>
      <c r="H1098" s="14" t="s">
        <v>4038</v>
      </c>
      <c r="I1098" s="15">
        <v>0</v>
      </c>
      <c r="J1098" s="77">
        <v>3</v>
      </c>
      <c r="K1098" s="92"/>
    </row>
    <row r="1099" spans="1:11" ht="30.6" x14ac:dyDescent="0.25">
      <c r="A1099" s="14" t="s">
        <v>1506</v>
      </c>
      <c r="B1099" s="14" t="s">
        <v>4039</v>
      </c>
      <c r="C1099" s="14" t="s">
        <v>4040</v>
      </c>
      <c r="D1099" s="16">
        <v>45827</v>
      </c>
      <c r="E1099" s="16"/>
      <c r="F1099" s="14" t="s">
        <v>4041</v>
      </c>
      <c r="G1099" s="14"/>
      <c r="H1099" s="14" t="s">
        <v>4042</v>
      </c>
      <c r="I1099" s="15">
        <v>0</v>
      </c>
      <c r="J1099" s="77">
        <v>3</v>
      </c>
      <c r="K1099" s="92"/>
    </row>
    <row r="1100" spans="1:11" ht="30.6" x14ac:dyDescent="0.25">
      <c r="A1100" s="14" t="s">
        <v>1506</v>
      </c>
      <c r="B1100" s="14" t="s">
        <v>4008</v>
      </c>
      <c r="C1100" s="14"/>
      <c r="D1100" s="16">
        <v>45827</v>
      </c>
      <c r="E1100" s="16"/>
      <c r="F1100" s="14" t="s">
        <v>4043</v>
      </c>
      <c r="G1100" s="14"/>
      <c r="H1100" s="14" t="s">
        <v>1598</v>
      </c>
      <c r="I1100" s="15">
        <v>-1560.28</v>
      </c>
      <c r="J1100" s="77">
        <v>3</v>
      </c>
      <c r="K1100" s="92"/>
    </row>
    <row r="1101" spans="1:11" ht="20.399999999999999" x14ac:dyDescent="0.25">
      <c r="A1101" s="14" t="s">
        <v>1506</v>
      </c>
      <c r="B1101" s="14" t="s">
        <v>4046</v>
      </c>
      <c r="C1101" s="14" t="s">
        <v>4047</v>
      </c>
      <c r="D1101" s="16">
        <v>45826</v>
      </c>
      <c r="E1101" s="16"/>
      <c r="F1101" s="14" t="s">
        <v>4048</v>
      </c>
      <c r="G1101" s="14" t="s">
        <v>1597</v>
      </c>
      <c r="H1101" s="14" t="s">
        <v>1598</v>
      </c>
      <c r="I1101" s="15">
        <v>638.4</v>
      </c>
      <c r="J1101" s="77">
        <v>3</v>
      </c>
      <c r="K1101" s="92"/>
    </row>
    <row r="1102" spans="1:11" ht="20.399999999999999" x14ac:dyDescent="0.25">
      <c r="A1102" s="14" t="s">
        <v>1506</v>
      </c>
      <c r="B1102" s="14" t="s">
        <v>4049</v>
      </c>
      <c r="C1102" s="14" t="s">
        <v>4050</v>
      </c>
      <c r="D1102" s="16">
        <v>45827</v>
      </c>
      <c r="E1102" s="16"/>
      <c r="F1102" s="14" t="s">
        <v>4051</v>
      </c>
      <c r="G1102" s="14" t="s">
        <v>1597</v>
      </c>
      <c r="H1102" s="14" t="s">
        <v>1598</v>
      </c>
      <c r="I1102" s="15">
        <v>420</v>
      </c>
      <c r="J1102" s="77">
        <v>3</v>
      </c>
      <c r="K1102" s="92"/>
    </row>
    <row r="1103" spans="1:11" ht="98.4" customHeight="1" x14ac:dyDescent="0.25">
      <c r="A1103" s="14" t="s">
        <v>1506</v>
      </c>
      <c r="B1103" s="14"/>
      <c r="C1103" s="14"/>
      <c r="D1103" s="16"/>
      <c r="E1103" s="16"/>
      <c r="F1103" s="14" t="s">
        <v>4052</v>
      </c>
      <c r="G1103" s="14"/>
      <c r="H1103" s="14"/>
      <c r="I1103" s="15"/>
      <c r="J1103" s="77"/>
      <c r="K1103" s="92"/>
    </row>
    <row r="1104" spans="1:11" ht="40.799999999999997" x14ac:dyDescent="0.25">
      <c r="A1104" s="14" t="s">
        <v>1506</v>
      </c>
      <c r="B1104" s="14" t="s">
        <v>4053</v>
      </c>
      <c r="C1104" s="14" t="s">
        <v>4054</v>
      </c>
      <c r="D1104" s="16">
        <v>45763</v>
      </c>
      <c r="E1104" s="16"/>
      <c r="F1104" s="14" t="s">
        <v>6249</v>
      </c>
      <c r="G1104" s="14"/>
      <c r="H1104" s="14" t="s">
        <v>4055</v>
      </c>
      <c r="I1104" s="15">
        <v>12160</v>
      </c>
      <c r="J1104" s="77">
        <v>3</v>
      </c>
      <c r="K1104" s="92"/>
    </row>
    <row r="1105" spans="1:11" ht="40.799999999999997" x14ac:dyDescent="0.25">
      <c r="A1105" s="14" t="s">
        <v>1506</v>
      </c>
      <c r="B1105" s="14" t="s">
        <v>4053</v>
      </c>
      <c r="C1105" s="14" t="s">
        <v>4054</v>
      </c>
      <c r="D1105" s="16">
        <v>45763</v>
      </c>
      <c r="E1105" s="16"/>
      <c r="F1105" s="14" t="s">
        <v>6249</v>
      </c>
      <c r="G1105" s="14"/>
      <c r="H1105" s="14" t="s">
        <v>4055</v>
      </c>
      <c r="I1105" s="15">
        <v>-12160</v>
      </c>
      <c r="J1105" s="77">
        <v>3</v>
      </c>
      <c r="K1105" s="92"/>
    </row>
    <row r="1106" spans="1:11" ht="51" x14ac:dyDescent="0.25">
      <c r="A1106" s="14" t="s">
        <v>1506</v>
      </c>
      <c r="B1106" s="14" t="s">
        <v>4056</v>
      </c>
      <c r="C1106" s="14" t="s">
        <v>4057</v>
      </c>
      <c r="D1106" s="16">
        <v>45856</v>
      </c>
      <c r="E1106" s="16"/>
      <c r="F1106" s="14" t="s">
        <v>6250</v>
      </c>
      <c r="G1106" s="14"/>
      <c r="H1106" s="14" t="s">
        <v>4055</v>
      </c>
      <c r="I1106" s="15">
        <v>528</v>
      </c>
      <c r="J1106" s="77">
        <v>3</v>
      </c>
      <c r="K1106" s="92"/>
    </row>
    <row r="1107" spans="1:11" ht="51" x14ac:dyDescent="0.25">
      <c r="A1107" s="14" t="s">
        <v>1506</v>
      </c>
      <c r="B1107" s="14" t="s">
        <v>4056</v>
      </c>
      <c r="C1107" s="14" t="s">
        <v>4057</v>
      </c>
      <c r="D1107" s="16">
        <v>45856</v>
      </c>
      <c r="E1107" s="16"/>
      <c r="F1107" s="14" t="s">
        <v>6250</v>
      </c>
      <c r="G1107" s="14"/>
      <c r="H1107" s="14" t="s">
        <v>4055</v>
      </c>
      <c r="I1107" s="15">
        <v>-528</v>
      </c>
      <c r="J1107" s="77">
        <v>3</v>
      </c>
      <c r="K1107" s="92"/>
    </row>
    <row r="1108" spans="1:11" ht="20.399999999999999" x14ac:dyDescent="0.25">
      <c r="A1108" s="14" t="s">
        <v>1506</v>
      </c>
      <c r="B1108" s="14" t="s">
        <v>3994</v>
      </c>
      <c r="C1108" s="14" t="s">
        <v>4056</v>
      </c>
      <c r="D1108" s="16">
        <v>45856</v>
      </c>
      <c r="E1108" s="16"/>
      <c r="F1108" s="14" t="s">
        <v>4058</v>
      </c>
      <c r="G1108" s="14"/>
      <c r="H1108" s="14" t="s">
        <v>4002</v>
      </c>
      <c r="I1108" s="15">
        <v>10</v>
      </c>
      <c r="J1108" s="77">
        <v>3</v>
      </c>
      <c r="K1108" s="92"/>
    </row>
    <row r="1109" spans="1:11" ht="20.399999999999999" x14ac:dyDescent="0.25">
      <c r="A1109" s="14" t="s">
        <v>1506</v>
      </c>
      <c r="B1109" s="14" t="s">
        <v>1549</v>
      </c>
      <c r="C1109" s="14" t="s">
        <v>4053</v>
      </c>
      <c r="D1109" s="16">
        <v>45763</v>
      </c>
      <c r="E1109" s="16"/>
      <c r="F1109" s="14" t="s">
        <v>4059</v>
      </c>
      <c r="G1109" s="14"/>
      <c r="H1109" s="14" t="s">
        <v>1513</v>
      </c>
      <c r="I1109" s="15">
        <v>3</v>
      </c>
      <c r="J1109" s="77">
        <v>3</v>
      </c>
      <c r="K1109" s="92"/>
    </row>
    <row r="1110" spans="1:11" ht="20.399999999999999" x14ac:dyDescent="0.25">
      <c r="A1110" s="14" t="s">
        <v>1506</v>
      </c>
      <c r="B1110" s="14" t="s">
        <v>1549</v>
      </c>
      <c r="C1110" s="14" t="s">
        <v>4053</v>
      </c>
      <c r="D1110" s="16">
        <v>45763</v>
      </c>
      <c r="E1110" s="16"/>
      <c r="F1110" s="14" t="s">
        <v>4059</v>
      </c>
      <c r="G1110" s="14"/>
      <c r="H1110" s="14" t="s">
        <v>1513</v>
      </c>
      <c r="I1110" s="15">
        <v>20</v>
      </c>
      <c r="J1110" s="77">
        <v>3</v>
      </c>
      <c r="K1110" s="92"/>
    </row>
    <row r="1111" spans="1:11" ht="20.399999999999999" x14ac:dyDescent="0.25">
      <c r="A1111" s="14" t="s">
        <v>1506</v>
      </c>
      <c r="B1111" s="14" t="s">
        <v>4060</v>
      </c>
      <c r="C1111" s="14" t="s">
        <v>4061</v>
      </c>
      <c r="D1111" s="16">
        <v>45833</v>
      </c>
      <c r="E1111" s="16"/>
      <c r="F1111" s="14" t="s">
        <v>4062</v>
      </c>
      <c r="G1111" s="14"/>
      <c r="H1111" s="14" t="s">
        <v>4063</v>
      </c>
      <c r="I1111" s="15">
        <v>7.4</v>
      </c>
      <c r="J1111" s="77">
        <v>3</v>
      </c>
      <c r="K1111" s="92"/>
    </row>
    <row r="1112" spans="1:11" ht="40.799999999999997" x14ac:dyDescent="0.25">
      <c r="A1112" s="14" t="s">
        <v>1506</v>
      </c>
      <c r="B1112" s="14" t="s">
        <v>4064</v>
      </c>
      <c r="C1112" s="14" t="s">
        <v>4065</v>
      </c>
      <c r="D1112" s="16">
        <v>45826</v>
      </c>
      <c r="E1112" s="16"/>
      <c r="F1112" s="14" t="s">
        <v>4066</v>
      </c>
      <c r="G1112" s="14" t="s">
        <v>2380</v>
      </c>
      <c r="H1112" s="14" t="s">
        <v>2381</v>
      </c>
      <c r="I1112" s="15">
        <v>492</v>
      </c>
      <c r="J1112" s="77">
        <v>3</v>
      </c>
      <c r="K1112" s="92"/>
    </row>
    <row r="1113" spans="1:11" ht="51" x14ac:dyDescent="0.25">
      <c r="A1113" s="14" t="s">
        <v>1506</v>
      </c>
      <c r="B1113" s="14" t="s">
        <v>4067</v>
      </c>
      <c r="C1113" s="14" t="s">
        <v>4068</v>
      </c>
      <c r="D1113" s="16">
        <v>45826</v>
      </c>
      <c r="E1113" s="16"/>
      <c r="F1113" s="14" t="s">
        <v>4069</v>
      </c>
      <c r="G1113" s="14"/>
      <c r="H1113" s="14" t="s">
        <v>4070</v>
      </c>
      <c r="I1113" s="15">
        <v>122.88</v>
      </c>
      <c r="J1113" s="77">
        <v>3</v>
      </c>
      <c r="K1113" s="92"/>
    </row>
    <row r="1114" spans="1:11" ht="40.799999999999997" x14ac:dyDescent="0.25">
      <c r="A1114" s="14" t="s">
        <v>1506</v>
      </c>
      <c r="B1114" s="14" t="s">
        <v>4071</v>
      </c>
      <c r="C1114" s="14" t="s">
        <v>4072</v>
      </c>
      <c r="D1114" s="16">
        <v>45826</v>
      </c>
      <c r="E1114" s="16"/>
      <c r="F1114" s="14" t="s">
        <v>4073</v>
      </c>
      <c r="G1114" s="14"/>
      <c r="H1114" s="14" t="s">
        <v>2386</v>
      </c>
      <c r="I1114" s="15">
        <v>75</v>
      </c>
      <c r="J1114" s="77">
        <v>3</v>
      </c>
      <c r="K1114" s="92"/>
    </row>
    <row r="1115" spans="1:11" ht="30.6" x14ac:dyDescent="0.25">
      <c r="A1115" s="14" t="s">
        <v>1506</v>
      </c>
      <c r="B1115" s="14" t="s">
        <v>4074</v>
      </c>
      <c r="C1115" s="14" t="s">
        <v>4075</v>
      </c>
      <c r="D1115" s="16">
        <v>45826</v>
      </c>
      <c r="E1115" s="16"/>
      <c r="F1115" s="14" t="s">
        <v>4076</v>
      </c>
      <c r="G1115" s="14"/>
      <c r="H1115" s="14" t="s">
        <v>4077</v>
      </c>
      <c r="I1115" s="15">
        <v>34</v>
      </c>
      <c r="J1115" s="77">
        <v>3</v>
      </c>
      <c r="K1115" s="92"/>
    </row>
    <row r="1116" spans="1:11" ht="30.6" x14ac:dyDescent="0.25">
      <c r="A1116" s="14" t="s">
        <v>1506</v>
      </c>
      <c r="B1116" s="14" t="s">
        <v>4078</v>
      </c>
      <c r="C1116" s="14" t="s">
        <v>2490</v>
      </c>
      <c r="D1116" s="16">
        <v>45826</v>
      </c>
      <c r="E1116" s="16"/>
      <c r="F1116" s="14" t="s">
        <v>4079</v>
      </c>
      <c r="G1116" s="14"/>
      <c r="H1116" s="14" t="s">
        <v>4080</v>
      </c>
      <c r="I1116" s="15">
        <v>82.75</v>
      </c>
      <c r="J1116" s="77">
        <v>3</v>
      </c>
      <c r="K1116" s="92"/>
    </row>
    <row r="1117" spans="1:11" ht="30.6" x14ac:dyDescent="0.25">
      <c r="A1117" s="14" t="s">
        <v>1506</v>
      </c>
      <c r="B1117" s="14" t="s">
        <v>6033</v>
      </c>
      <c r="C1117" s="14" t="s">
        <v>6034</v>
      </c>
      <c r="D1117" s="16">
        <v>45874</v>
      </c>
      <c r="E1117" s="16"/>
      <c r="F1117" s="14" t="s">
        <v>6035</v>
      </c>
      <c r="G1117" s="14" t="s">
        <v>1675</v>
      </c>
      <c r="H1117" s="14" t="s">
        <v>1676</v>
      </c>
      <c r="I1117" s="15">
        <v>109</v>
      </c>
      <c r="J1117" s="77">
        <v>3</v>
      </c>
      <c r="K1117" s="92"/>
    </row>
    <row r="1118" spans="1:11" ht="91.8" x14ac:dyDescent="0.25">
      <c r="A1118" s="14" t="s">
        <v>1506</v>
      </c>
      <c r="B1118" s="14"/>
      <c r="C1118" s="14"/>
      <c r="D1118" s="16"/>
      <c r="E1118" s="16"/>
      <c r="F1118" s="314" t="s">
        <v>4081</v>
      </c>
      <c r="G1118" s="14"/>
      <c r="H1118" s="14"/>
      <c r="I1118" s="15"/>
      <c r="J1118" s="77"/>
      <c r="K1118" s="92"/>
    </row>
    <row r="1119" spans="1:11" ht="20.399999999999999" x14ac:dyDescent="0.25">
      <c r="A1119" s="14" t="s">
        <v>1506</v>
      </c>
      <c r="B1119" s="14" t="s">
        <v>4008</v>
      </c>
      <c r="C1119" s="14"/>
      <c r="D1119" s="16">
        <v>45831</v>
      </c>
      <c r="E1119" s="16"/>
      <c r="F1119" s="314" t="s">
        <v>4082</v>
      </c>
      <c r="G1119" s="14"/>
      <c r="H1119" s="14" t="s">
        <v>3952</v>
      </c>
      <c r="I1119" s="15">
        <v>1000</v>
      </c>
      <c r="J1119" s="77">
        <v>2</v>
      </c>
      <c r="K1119" s="92"/>
    </row>
    <row r="1120" spans="1:11" ht="51" x14ac:dyDescent="0.25">
      <c r="A1120" s="14" t="s">
        <v>1506</v>
      </c>
      <c r="B1120" s="14" t="s">
        <v>4083</v>
      </c>
      <c r="C1120" s="14" t="s">
        <v>4084</v>
      </c>
      <c r="D1120" s="16">
        <v>45847</v>
      </c>
      <c r="E1120" s="16"/>
      <c r="F1120" s="314" t="s">
        <v>4085</v>
      </c>
      <c r="G1120" s="14"/>
      <c r="H1120" s="14" t="s">
        <v>4086</v>
      </c>
      <c r="I1120" s="15">
        <v>0</v>
      </c>
      <c r="J1120" s="77">
        <v>2</v>
      </c>
      <c r="K1120" s="92"/>
    </row>
    <row r="1121" spans="1:11" ht="40.799999999999997" x14ac:dyDescent="0.25">
      <c r="A1121" s="14" t="s">
        <v>1506</v>
      </c>
      <c r="B1121" s="14" t="s">
        <v>4087</v>
      </c>
      <c r="C1121" s="14" t="s">
        <v>4088</v>
      </c>
      <c r="D1121" s="16">
        <v>45847</v>
      </c>
      <c r="E1121" s="16"/>
      <c r="F1121" s="314" t="s">
        <v>4089</v>
      </c>
      <c r="G1121" s="14"/>
      <c r="H1121" s="14" t="s">
        <v>4090</v>
      </c>
      <c r="I1121" s="15">
        <v>0</v>
      </c>
      <c r="J1121" s="77">
        <v>2</v>
      </c>
      <c r="K1121" s="92"/>
    </row>
    <row r="1122" spans="1:11" ht="40.799999999999997" x14ac:dyDescent="0.25">
      <c r="A1122" s="14" t="s">
        <v>1506</v>
      </c>
      <c r="B1122" s="14" t="s">
        <v>4091</v>
      </c>
      <c r="C1122" s="14" t="s">
        <v>4092</v>
      </c>
      <c r="D1122" s="16">
        <v>45847</v>
      </c>
      <c r="E1122" s="16"/>
      <c r="F1122" s="314" t="s">
        <v>4093</v>
      </c>
      <c r="G1122" s="14"/>
      <c r="H1122" s="14" t="s">
        <v>4094</v>
      </c>
      <c r="I1122" s="15">
        <v>0</v>
      </c>
      <c r="J1122" s="77">
        <v>2</v>
      </c>
      <c r="K1122" s="92"/>
    </row>
    <row r="1123" spans="1:11" ht="30.6" x14ac:dyDescent="0.25">
      <c r="A1123" s="14" t="s">
        <v>1506</v>
      </c>
      <c r="B1123" s="14" t="s">
        <v>3994</v>
      </c>
      <c r="C1123" s="14"/>
      <c r="D1123" s="16">
        <v>45840</v>
      </c>
      <c r="E1123" s="16"/>
      <c r="F1123" s="314" t="s">
        <v>4095</v>
      </c>
      <c r="G1123" s="14"/>
      <c r="H1123" s="14" t="s">
        <v>3952</v>
      </c>
      <c r="I1123" s="15">
        <v>-842.66</v>
      </c>
      <c r="J1123" s="77">
        <v>2</v>
      </c>
      <c r="K1123" s="92"/>
    </row>
    <row r="1124" spans="1:11" ht="100.8" customHeight="1" x14ac:dyDescent="0.25">
      <c r="A1124" s="14" t="s">
        <v>1506</v>
      </c>
      <c r="B1124" s="14"/>
      <c r="C1124" s="14"/>
      <c r="D1124" s="16"/>
      <c r="E1124" s="16"/>
      <c r="F1124" s="14" t="s">
        <v>4096</v>
      </c>
      <c r="G1124" s="14"/>
      <c r="H1124" s="14"/>
      <c r="I1124" s="15"/>
      <c r="J1124" s="77"/>
      <c r="K1124" s="92"/>
    </row>
    <row r="1125" spans="1:11" ht="20.399999999999999" x14ac:dyDescent="0.25">
      <c r="A1125" s="14" t="s">
        <v>1506</v>
      </c>
      <c r="B1125" s="14" t="s">
        <v>4097</v>
      </c>
      <c r="C1125" s="14" t="s">
        <v>4098</v>
      </c>
      <c r="D1125" s="16">
        <v>45827</v>
      </c>
      <c r="E1125" s="16"/>
      <c r="F1125" s="14" t="s">
        <v>4099</v>
      </c>
      <c r="G1125" s="14"/>
      <c r="H1125" s="14" t="s">
        <v>4100</v>
      </c>
      <c r="I1125" s="15">
        <v>37185.78</v>
      </c>
      <c r="J1125" s="77">
        <v>3</v>
      </c>
      <c r="K1125" s="92"/>
    </row>
    <row r="1126" spans="1:11" ht="20.399999999999999" x14ac:dyDescent="0.25">
      <c r="A1126" s="14" t="s">
        <v>1506</v>
      </c>
      <c r="B1126" s="14" t="s">
        <v>4008</v>
      </c>
      <c r="C1126" s="14" t="s">
        <v>4097</v>
      </c>
      <c r="D1126" s="16">
        <v>45827</v>
      </c>
      <c r="E1126" s="16"/>
      <c r="F1126" s="14" t="s">
        <v>4101</v>
      </c>
      <c r="G1126" s="14"/>
      <c r="H1126" s="14" t="s">
        <v>1513</v>
      </c>
      <c r="I1126" s="15">
        <v>40</v>
      </c>
      <c r="J1126" s="77">
        <v>3</v>
      </c>
      <c r="K1126" s="92"/>
    </row>
    <row r="1127" spans="1:11" ht="20.399999999999999" x14ac:dyDescent="0.25">
      <c r="A1127" s="14" t="s">
        <v>1506</v>
      </c>
      <c r="B1127" s="14" t="s">
        <v>4008</v>
      </c>
      <c r="C1127" s="14" t="s">
        <v>4097</v>
      </c>
      <c r="D1127" s="16">
        <v>45827</v>
      </c>
      <c r="E1127" s="16"/>
      <c r="F1127" s="14" t="s">
        <v>4101</v>
      </c>
      <c r="G1127" s="14"/>
      <c r="H1127" s="14" t="s">
        <v>1513</v>
      </c>
      <c r="I1127" s="15">
        <v>11.56</v>
      </c>
      <c r="J1127" s="77">
        <v>3</v>
      </c>
      <c r="K1127" s="92"/>
    </row>
    <row r="1128" spans="1:11" ht="20.399999999999999" x14ac:dyDescent="0.25">
      <c r="A1128" s="14" t="s">
        <v>1506</v>
      </c>
      <c r="B1128" s="14" t="s">
        <v>4102</v>
      </c>
      <c r="C1128" s="14" t="s">
        <v>4103</v>
      </c>
      <c r="D1128" s="16">
        <v>45845</v>
      </c>
      <c r="E1128" s="16"/>
      <c r="F1128" s="14" t="s">
        <v>4104</v>
      </c>
      <c r="G1128" s="14" t="s">
        <v>1537</v>
      </c>
      <c r="H1128" s="14" t="s">
        <v>1530</v>
      </c>
      <c r="I1128" s="15">
        <v>1744.56</v>
      </c>
      <c r="J1128" s="77">
        <v>3</v>
      </c>
      <c r="K1128" s="92"/>
    </row>
    <row r="1129" spans="1:11" ht="20.399999999999999" x14ac:dyDescent="0.25">
      <c r="A1129" s="14" t="s">
        <v>1506</v>
      </c>
      <c r="B1129" s="14" t="s">
        <v>4105</v>
      </c>
      <c r="C1129" s="14" t="s">
        <v>4106</v>
      </c>
      <c r="D1129" s="16">
        <v>45846</v>
      </c>
      <c r="E1129" s="16"/>
      <c r="F1129" s="14" t="s">
        <v>4107</v>
      </c>
      <c r="G1129" s="14" t="s">
        <v>1537</v>
      </c>
      <c r="H1129" s="14" t="s">
        <v>1530</v>
      </c>
      <c r="I1129" s="15">
        <v>1866.9</v>
      </c>
      <c r="J1129" s="77">
        <v>3</v>
      </c>
      <c r="K1129" s="92"/>
    </row>
    <row r="1130" spans="1:11" ht="20.399999999999999" x14ac:dyDescent="0.25">
      <c r="A1130" s="14" t="s">
        <v>1506</v>
      </c>
      <c r="B1130" s="14" t="s">
        <v>4108</v>
      </c>
      <c r="C1130" s="14" t="s">
        <v>4109</v>
      </c>
      <c r="D1130" s="16">
        <v>45859</v>
      </c>
      <c r="E1130" s="16"/>
      <c r="F1130" s="14" t="s">
        <v>4110</v>
      </c>
      <c r="G1130" s="14" t="s">
        <v>1537</v>
      </c>
      <c r="H1130" s="14" t="s">
        <v>1530</v>
      </c>
      <c r="I1130" s="15">
        <v>130</v>
      </c>
      <c r="J1130" s="77">
        <v>3</v>
      </c>
      <c r="K1130" s="92"/>
    </row>
    <row r="1131" spans="1:11" ht="25.2" customHeight="1" x14ac:dyDescent="0.25">
      <c r="A1131" s="14" t="s">
        <v>1506</v>
      </c>
      <c r="B1131" s="14" t="s">
        <v>6109</v>
      </c>
      <c r="C1131" s="14" t="s">
        <v>6110</v>
      </c>
      <c r="D1131" s="16">
        <v>45875</v>
      </c>
      <c r="E1131" s="16"/>
      <c r="F1131" s="14" t="s">
        <v>6111</v>
      </c>
      <c r="G1131" s="14" t="s">
        <v>1597</v>
      </c>
      <c r="H1131" s="14" t="s">
        <v>1598</v>
      </c>
      <c r="I1131" s="15">
        <v>720</v>
      </c>
      <c r="J1131" s="77">
        <v>3</v>
      </c>
      <c r="K1131" s="92"/>
    </row>
    <row r="1132" spans="1:11" ht="25.2" customHeight="1" x14ac:dyDescent="0.25">
      <c r="A1132" s="14" t="s">
        <v>1506</v>
      </c>
      <c r="B1132" s="14" t="s">
        <v>6120</v>
      </c>
      <c r="C1132" s="14" t="s">
        <v>6121</v>
      </c>
      <c r="D1132" s="16">
        <v>45876</v>
      </c>
      <c r="E1132" s="16"/>
      <c r="F1132" s="14" t="s">
        <v>6122</v>
      </c>
      <c r="G1132" s="14" t="s">
        <v>1547</v>
      </c>
      <c r="H1132" s="14" t="s">
        <v>1548</v>
      </c>
      <c r="I1132" s="15">
        <v>1080</v>
      </c>
      <c r="J1132" s="77">
        <v>3</v>
      </c>
      <c r="K1132" s="92"/>
    </row>
    <row r="1133" spans="1:11" ht="96.6" customHeight="1" x14ac:dyDescent="0.25">
      <c r="A1133" s="14" t="s">
        <v>1506</v>
      </c>
      <c r="B1133"/>
      <c r="C1133" s="14"/>
      <c r="D1133" s="16"/>
      <c r="E1133" s="16"/>
      <c r="F1133" s="314" t="s">
        <v>4111</v>
      </c>
      <c r="G1133" s="14"/>
      <c r="H1133" s="14"/>
      <c r="I1133" s="15"/>
      <c r="J1133" s="77"/>
      <c r="K1133" s="92"/>
    </row>
    <row r="1134" spans="1:11" ht="20.399999999999999" x14ac:dyDescent="0.25">
      <c r="A1134" s="14" t="s">
        <v>1506</v>
      </c>
      <c r="B1134" s="14" t="s">
        <v>4112</v>
      </c>
      <c r="C1134" s="14" t="s">
        <v>4113</v>
      </c>
      <c r="D1134" s="16">
        <v>45833</v>
      </c>
      <c r="E1134" s="16"/>
      <c r="F1134" s="14" t="s">
        <v>4114</v>
      </c>
      <c r="G1134" s="14" t="s">
        <v>1537</v>
      </c>
      <c r="H1134" s="14" t="s">
        <v>1530</v>
      </c>
      <c r="I1134" s="15">
        <v>1600</v>
      </c>
      <c r="J1134" s="77">
        <v>3</v>
      </c>
      <c r="K1134" s="92"/>
    </row>
    <row r="1135" spans="1:11" ht="44.4" customHeight="1" x14ac:dyDescent="0.25">
      <c r="A1135" s="14" t="s">
        <v>1506</v>
      </c>
      <c r="B1135" s="14" t="s">
        <v>4115</v>
      </c>
      <c r="C1135" s="14" t="s">
        <v>4116</v>
      </c>
      <c r="D1135" s="16">
        <v>45860</v>
      </c>
      <c r="E1135" s="16"/>
      <c r="F1135" s="14" t="s">
        <v>4117</v>
      </c>
      <c r="G1135" s="14" t="s">
        <v>1537</v>
      </c>
      <c r="H1135" s="14" t="s">
        <v>1530</v>
      </c>
      <c r="I1135" s="15">
        <v>2020.98</v>
      </c>
      <c r="J1135" s="77">
        <v>3</v>
      </c>
      <c r="K1135" s="92"/>
    </row>
    <row r="1136" spans="1:11" ht="48.6" customHeight="1" x14ac:dyDescent="0.25">
      <c r="A1136" s="14" t="s">
        <v>1506</v>
      </c>
      <c r="B1136" s="14" t="s">
        <v>5931</v>
      </c>
      <c r="C1136" s="14"/>
      <c r="D1136" s="16">
        <v>45884</v>
      </c>
      <c r="E1136" s="16"/>
      <c r="F1136" s="14" t="s">
        <v>5982</v>
      </c>
      <c r="G1136" s="14"/>
      <c r="H1136" s="14" t="s">
        <v>5483</v>
      </c>
      <c r="I1136" s="15">
        <v>500</v>
      </c>
      <c r="J1136" s="77">
        <v>3</v>
      </c>
      <c r="K1136" s="92"/>
    </row>
    <row r="1137" spans="1:14" ht="55.2" customHeight="1" x14ac:dyDescent="0.25">
      <c r="A1137" s="14" t="s">
        <v>1506</v>
      </c>
      <c r="B1137" s="14" t="s">
        <v>5974</v>
      </c>
      <c r="C1137" s="14" t="s">
        <v>5975</v>
      </c>
      <c r="D1137" s="16">
        <v>45896</v>
      </c>
      <c r="E1137" s="16"/>
      <c r="F1137" s="14" t="s">
        <v>5983</v>
      </c>
      <c r="G1137" s="14"/>
      <c r="H1137" s="14" t="s">
        <v>5978</v>
      </c>
      <c r="I1137" s="15">
        <v>0</v>
      </c>
      <c r="J1137" s="77">
        <v>3</v>
      </c>
      <c r="K1137" s="92"/>
    </row>
    <row r="1138" spans="1:14" ht="46.2" customHeight="1" x14ac:dyDescent="0.25">
      <c r="A1138" s="14" t="s">
        <v>1506</v>
      </c>
      <c r="B1138" s="14" t="s">
        <v>5976</v>
      </c>
      <c r="C1138" s="14" t="s">
        <v>5977</v>
      </c>
      <c r="D1138" s="16">
        <v>45896</v>
      </c>
      <c r="E1138" s="16"/>
      <c r="F1138" s="14" t="s">
        <v>5984</v>
      </c>
      <c r="G1138" s="14"/>
      <c r="H1138" s="14" t="s">
        <v>5979</v>
      </c>
      <c r="I1138" s="15">
        <v>0</v>
      </c>
      <c r="J1138" s="77">
        <v>3</v>
      </c>
      <c r="K1138" s="92"/>
    </row>
    <row r="1139" spans="1:14" ht="52.2" customHeight="1" x14ac:dyDescent="0.25">
      <c r="A1139" s="14" t="s">
        <v>1506</v>
      </c>
      <c r="B1139" s="14" t="s">
        <v>5980</v>
      </c>
      <c r="C1139" s="14" t="s">
        <v>263</v>
      </c>
      <c r="D1139" s="16">
        <v>45896</v>
      </c>
      <c r="E1139" s="16"/>
      <c r="F1139" s="14" t="s">
        <v>5985</v>
      </c>
      <c r="G1139" s="14"/>
      <c r="H1139" s="14" t="s">
        <v>5981</v>
      </c>
      <c r="I1139" s="15">
        <v>0</v>
      </c>
      <c r="J1139" s="77">
        <v>3</v>
      </c>
      <c r="K1139" s="92"/>
    </row>
    <row r="1140" spans="1:14" ht="52.2" customHeight="1" x14ac:dyDescent="0.25">
      <c r="A1140" s="14" t="s">
        <v>1506</v>
      </c>
      <c r="B1140" s="14" t="s">
        <v>5931</v>
      </c>
      <c r="C1140" s="14"/>
      <c r="D1140" s="16">
        <v>45895</v>
      </c>
      <c r="E1140" s="16"/>
      <c r="F1140" s="14" t="s">
        <v>5986</v>
      </c>
      <c r="G1140" s="14"/>
      <c r="H1140" s="14" t="s">
        <v>5483</v>
      </c>
      <c r="I1140" s="15">
        <v>-263.57</v>
      </c>
      <c r="J1140" s="77">
        <v>3</v>
      </c>
      <c r="K1140" s="92"/>
    </row>
    <row r="1141" spans="1:14" ht="39.6" customHeight="1" x14ac:dyDescent="0.25">
      <c r="A1141" s="14" t="s">
        <v>1506</v>
      </c>
      <c r="B1141" s="14" t="s">
        <v>6027</v>
      </c>
      <c r="C1141" s="14" t="s">
        <v>6028</v>
      </c>
      <c r="D1141" s="16">
        <v>45880</v>
      </c>
      <c r="E1141" s="16"/>
      <c r="F1141" s="14" t="s">
        <v>6029</v>
      </c>
      <c r="G1141" s="14"/>
      <c r="H1141" s="14" t="s">
        <v>6030</v>
      </c>
      <c r="I1141" s="15">
        <v>23200</v>
      </c>
      <c r="J1141" s="77">
        <v>3</v>
      </c>
      <c r="K1141"/>
      <c r="L1141"/>
      <c r="M1141"/>
      <c r="N1141"/>
    </row>
    <row r="1142" spans="1:14" ht="39.6" customHeight="1" x14ac:dyDescent="0.25">
      <c r="A1142" s="14" t="s">
        <v>1506</v>
      </c>
      <c r="B1142" s="14" t="s">
        <v>6081</v>
      </c>
      <c r="C1142" s="14" t="s">
        <v>6082</v>
      </c>
      <c r="D1142" s="16">
        <v>45884</v>
      </c>
      <c r="E1142" s="16"/>
      <c r="F1142" s="14" t="s">
        <v>6083</v>
      </c>
      <c r="G1142" s="14" t="s">
        <v>1537</v>
      </c>
      <c r="H1142" s="14" t="s">
        <v>1530</v>
      </c>
      <c r="I1142" s="15">
        <v>160</v>
      </c>
      <c r="J1142" s="77">
        <v>3</v>
      </c>
      <c r="K1142"/>
      <c r="L1142"/>
      <c r="M1142"/>
      <c r="N1142"/>
    </row>
    <row r="1143" spans="1:14" ht="39.6" customHeight="1" x14ac:dyDescent="0.25">
      <c r="A1143" s="14" t="s">
        <v>1506</v>
      </c>
      <c r="B1143" s="14" t="s">
        <v>6395</v>
      </c>
      <c r="C1143" s="14" t="s">
        <v>6396</v>
      </c>
      <c r="D1143" s="16">
        <v>45908</v>
      </c>
      <c r="E1143" s="16"/>
      <c r="F1143" s="14" t="s">
        <v>6397</v>
      </c>
      <c r="G1143" s="14" t="s">
        <v>1565</v>
      </c>
      <c r="H1143" s="14" t="s">
        <v>1566</v>
      </c>
      <c r="I1143" s="15">
        <v>470</v>
      </c>
      <c r="J1143" s="77">
        <v>3</v>
      </c>
      <c r="K1143"/>
      <c r="L1143"/>
      <c r="M1143"/>
      <c r="N1143"/>
    </row>
    <row r="1144" spans="1:14" ht="108" customHeight="1" x14ac:dyDescent="0.25">
      <c r="A1144" s="14" t="s">
        <v>1506</v>
      </c>
      <c r="B1144" s="14"/>
      <c r="C1144" s="14"/>
      <c r="D1144" s="16"/>
      <c r="E1144" s="16"/>
      <c r="F1144" s="14" t="s">
        <v>4118</v>
      </c>
      <c r="G1144" s="14"/>
      <c r="H1144" s="14"/>
      <c r="I1144" s="15"/>
      <c r="J1144" s="77"/>
      <c r="K1144" s="92"/>
    </row>
    <row r="1145" spans="1:14" ht="40.799999999999997" x14ac:dyDescent="0.25">
      <c r="A1145" s="14" t="s">
        <v>1506</v>
      </c>
      <c r="B1145" s="14" t="s">
        <v>4119</v>
      </c>
      <c r="C1145" s="14" t="s">
        <v>4120</v>
      </c>
      <c r="D1145" s="16">
        <v>45770</v>
      </c>
      <c r="E1145" s="16"/>
      <c r="F1145" s="14" t="s">
        <v>4121</v>
      </c>
      <c r="G1145" s="14"/>
      <c r="H1145" s="14" t="s">
        <v>4122</v>
      </c>
      <c r="I1145" s="15">
        <v>731.25</v>
      </c>
      <c r="J1145" s="77">
        <v>2</v>
      </c>
      <c r="K1145" s="92"/>
    </row>
    <row r="1146" spans="1:14" ht="54.6" customHeight="1" x14ac:dyDescent="0.25">
      <c r="A1146" s="14" t="s">
        <v>1506</v>
      </c>
      <c r="B1146" s="14" t="s">
        <v>6334</v>
      </c>
      <c r="C1146" s="14" t="s">
        <v>6335</v>
      </c>
      <c r="D1146" s="16">
        <v>45917</v>
      </c>
      <c r="E1146" s="16"/>
      <c r="F1146" s="14" t="s">
        <v>6336</v>
      </c>
      <c r="G1146" s="14"/>
      <c r="H1146" s="14" t="s">
        <v>4122</v>
      </c>
      <c r="I1146" s="15">
        <v>0</v>
      </c>
      <c r="J1146" s="77">
        <v>2</v>
      </c>
      <c r="K1146" s="92"/>
    </row>
    <row r="1147" spans="1:14" ht="40.799999999999997" x14ac:dyDescent="0.25">
      <c r="A1147" s="14" t="s">
        <v>1506</v>
      </c>
      <c r="B1147" s="14" t="s">
        <v>4119</v>
      </c>
      <c r="C1147" s="14" t="s">
        <v>4120</v>
      </c>
      <c r="D1147" s="16">
        <v>45770</v>
      </c>
      <c r="E1147" s="16"/>
      <c r="F1147" s="14" t="s">
        <v>4121</v>
      </c>
      <c r="G1147" s="14"/>
      <c r="H1147" s="14" t="s">
        <v>4122</v>
      </c>
      <c r="I1147" s="15">
        <v>4924.75</v>
      </c>
      <c r="J1147" s="77">
        <v>3</v>
      </c>
      <c r="K1147" s="92"/>
    </row>
    <row r="1148" spans="1:14" ht="53.4" customHeight="1" x14ac:dyDescent="0.25">
      <c r="A1148" s="14" t="s">
        <v>1506</v>
      </c>
      <c r="B1148" s="14" t="s">
        <v>6334</v>
      </c>
      <c r="C1148" s="14" t="s">
        <v>6335</v>
      </c>
      <c r="D1148" s="16">
        <v>45917</v>
      </c>
      <c r="E1148" s="16"/>
      <c r="F1148" s="14" t="s">
        <v>6337</v>
      </c>
      <c r="G1148" s="14"/>
      <c r="H1148" s="14" t="s">
        <v>4122</v>
      </c>
      <c r="I1148" s="15">
        <v>0</v>
      </c>
      <c r="J1148" s="77">
        <v>3</v>
      </c>
      <c r="K1148" s="92"/>
    </row>
    <row r="1149" spans="1:14" ht="20.399999999999999" x14ac:dyDescent="0.25">
      <c r="A1149" s="14" t="s">
        <v>1506</v>
      </c>
      <c r="B1149" s="14" t="s">
        <v>1549</v>
      </c>
      <c r="C1149" s="14" t="s">
        <v>4119</v>
      </c>
      <c r="D1149" s="16">
        <v>45771</v>
      </c>
      <c r="E1149" s="16"/>
      <c r="F1149" s="14" t="s">
        <v>4123</v>
      </c>
      <c r="G1149" s="14"/>
      <c r="H1149" s="14" t="s">
        <v>1513</v>
      </c>
      <c r="I1149" s="15">
        <v>20</v>
      </c>
      <c r="J1149" s="77">
        <v>3</v>
      </c>
      <c r="K1149" s="92"/>
    </row>
    <row r="1150" spans="1:14" ht="30.6" x14ac:dyDescent="0.25">
      <c r="A1150" s="14" t="s">
        <v>1506</v>
      </c>
      <c r="B1150" s="14" t="s">
        <v>4124</v>
      </c>
      <c r="C1150" s="14" t="s">
        <v>4125</v>
      </c>
      <c r="D1150" s="16">
        <v>45770</v>
      </c>
      <c r="E1150" s="16"/>
      <c r="F1150" s="14" t="s">
        <v>4126</v>
      </c>
      <c r="G1150" s="14" t="s">
        <v>3936</v>
      </c>
      <c r="H1150" s="14" t="s">
        <v>3937</v>
      </c>
      <c r="I1150" s="15">
        <v>1800</v>
      </c>
      <c r="J1150" s="77">
        <v>2</v>
      </c>
      <c r="K1150" s="92"/>
    </row>
    <row r="1151" spans="1:14" ht="30.6" x14ac:dyDescent="0.25">
      <c r="A1151" s="14" t="s">
        <v>1506</v>
      </c>
      <c r="B1151" s="14" t="s">
        <v>4127</v>
      </c>
      <c r="C1151" s="14" t="s">
        <v>4128</v>
      </c>
      <c r="D1151" s="16">
        <v>45777</v>
      </c>
      <c r="E1151" s="16"/>
      <c r="F1151" s="14" t="s">
        <v>4129</v>
      </c>
      <c r="G1151" s="14" t="s">
        <v>3936</v>
      </c>
      <c r="H1151" s="14" t="s">
        <v>3937</v>
      </c>
      <c r="I1151" s="15">
        <v>351.5</v>
      </c>
      <c r="J1151" s="77">
        <v>3</v>
      </c>
      <c r="K1151" s="92"/>
    </row>
    <row r="1152" spans="1:14" ht="20.399999999999999" x14ac:dyDescent="0.25">
      <c r="A1152" s="14" t="s">
        <v>1506</v>
      </c>
      <c r="B1152" s="14" t="s">
        <v>1560</v>
      </c>
      <c r="C1152" s="14"/>
      <c r="D1152" s="16">
        <v>45806</v>
      </c>
      <c r="E1152" s="16"/>
      <c r="F1152" s="14" t="s">
        <v>4130</v>
      </c>
      <c r="G1152" s="14"/>
      <c r="H1152" s="14" t="s">
        <v>4131</v>
      </c>
      <c r="I1152" s="15">
        <v>1500</v>
      </c>
      <c r="J1152" s="77">
        <v>3</v>
      </c>
      <c r="K1152" s="92"/>
    </row>
    <row r="1153" spans="1:11" ht="40.799999999999997" x14ac:dyDescent="0.25">
      <c r="A1153" s="14" t="s">
        <v>1506</v>
      </c>
      <c r="B1153" s="14" t="s">
        <v>4132</v>
      </c>
      <c r="C1153" s="14" t="s">
        <v>4133</v>
      </c>
      <c r="D1153" s="16">
        <v>45827</v>
      </c>
      <c r="E1153" s="16"/>
      <c r="F1153" s="14" t="s">
        <v>4134</v>
      </c>
      <c r="G1153" s="14"/>
      <c r="H1153" s="14" t="s">
        <v>4135</v>
      </c>
      <c r="I1153" s="15">
        <v>0</v>
      </c>
      <c r="J1153" s="77">
        <v>3</v>
      </c>
      <c r="K1153" s="92"/>
    </row>
    <row r="1154" spans="1:11" ht="40.799999999999997" x14ac:dyDescent="0.25">
      <c r="A1154" s="14" t="s">
        <v>1506</v>
      </c>
      <c r="B1154" s="14" t="s">
        <v>4136</v>
      </c>
      <c r="C1154" s="14" t="s">
        <v>4137</v>
      </c>
      <c r="D1154" s="16">
        <v>45827</v>
      </c>
      <c r="E1154" s="16"/>
      <c r="F1154" s="14" t="s">
        <v>4138</v>
      </c>
      <c r="G1154" s="14"/>
      <c r="H1154" s="14" t="s">
        <v>4139</v>
      </c>
      <c r="I1154" s="15">
        <v>0</v>
      </c>
      <c r="J1154" s="77">
        <v>3</v>
      </c>
      <c r="K1154" s="92"/>
    </row>
    <row r="1155" spans="1:11" ht="51" x14ac:dyDescent="0.25">
      <c r="A1155" s="14" t="s">
        <v>1506</v>
      </c>
      <c r="B1155" s="14" t="s">
        <v>4140</v>
      </c>
      <c r="C1155" s="14" t="s">
        <v>4141</v>
      </c>
      <c r="D1155" s="16">
        <v>45827</v>
      </c>
      <c r="E1155" s="16"/>
      <c r="F1155" s="14" t="s">
        <v>4142</v>
      </c>
      <c r="G1155" s="14"/>
      <c r="H1155" s="14" t="s">
        <v>4143</v>
      </c>
      <c r="I1155" s="15">
        <v>0</v>
      </c>
      <c r="J1155" s="77">
        <v>3</v>
      </c>
      <c r="K1155" s="92"/>
    </row>
    <row r="1156" spans="1:11" ht="51" x14ac:dyDescent="0.25">
      <c r="A1156" s="14" t="s">
        <v>1506</v>
      </c>
      <c r="B1156" s="14" t="s">
        <v>4144</v>
      </c>
      <c r="C1156" s="14" t="s">
        <v>4145</v>
      </c>
      <c r="D1156" s="16">
        <v>45827</v>
      </c>
      <c r="E1156" s="16"/>
      <c r="F1156" s="14" t="s">
        <v>4146</v>
      </c>
      <c r="G1156" s="14"/>
      <c r="H1156" s="14" t="s">
        <v>4147</v>
      </c>
      <c r="I1156" s="15">
        <v>0</v>
      </c>
      <c r="J1156" s="77">
        <v>3</v>
      </c>
      <c r="K1156" s="92"/>
    </row>
    <row r="1157" spans="1:11" ht="51" x14ac:dyDescent="0.25">
      <c r="A1157" s="14" t="s">
        <v>1506</v>
      </c>
      <c r="B1157" s="14" t="s">
        <v>4148</v>
      </c>
      <c r="C1157" s="14" t="s">
        <v>4149</v>
      </c>
      <c r="D1157" s="16">
        <v>45827</v>
      </c>
      <c r="E1157" s="16"/>
      <c r="F1157" s="14" t="s">
        <v>4150</v>
      </c>
      <c r="G1157" s="14"/>
      <c r="H1157" s="14" t="s">
        <v>4151</v>
      </c>
      <c r="I1157" s="15">
        <v>0</v>
      </c>
      <c r="J1157" s="77">
        <v>3</v>
      </c>
      <c r="K1157" s="92"/>
    </row>
    <row r="1158" spans="1:11" ht="51" x14ac:dyDescent="0.25">
      <c r="A1158" s="14" t="s">
        <v>1506</v>
      </c>
      <c r="B1158" s="14" t="s">
        <v>4152</v>
      </c>
      <c r="C1158" s="14" t="s">
        <v>4153</v>
      </c>
      <c r="D1158" s="16">
        <v>45827</v>
      </c>
      <c r="E1158" s="16"/>
      <c r="F1158" s="14" t="s">
        <v>4154</v>
      </c>
      <c r="G1158" s="14"/>
      <c r="H1158" s="14" t="s">
        <v>4155</v>
      </c>
      <c r="I1158" s="15">
        <v>0</v>
      </c>
      <c r="J1158" s="77">
        <v>3</v>
      </c>
      <c r="K1158" s="92"/>
    </row>
    <row r="1159" spans="1:11" ht="51" x14ac:dyDescent="0.25">
      <c r="A1159" s="14" t="s">
        <v>1506</v>
      </c>
      <c r="B1159" s="14" t="s">
        <v>4156</v>
      </c>
      <c r="C1159" s="14" t="s">
        <v>4157</v>
      </c>
      <c r="D1159" s="16">
        <v>45827</v>
      </c>
      <c r="E1159" s="16"/>
      <c r="F1159" s="14" t="s">
        <v>4158</v>
      </c>
      <c r="G1159" s="14"/>
      <c r="H1159" s="14" t="s">
        <v>4159</v>
      </c>
      <c r="I1159" s="15">
        <v>0</v>
      </c>
      <c r="J1159" s="77">
        <v>3</v>
      </c>
      <c r="K1159" s="92"/>
    </row>
    <row r="1160" spans="1:11" ht="30.6" x14ac:dyDescent="0.25">
      <c r="A1160" s="14" t="s">
        <v>1506</v>
      </c>
      <c r="B1160" s="14" t="s">
        <v>4008</v>
      </c>
      <c r="C1160" s="14"/>
      <c r="D1160" s="16">
        <v>45827</v>
      </c>
      <c r="E1160" s="16"/>
      <c r="F1160" s="14" t="s">
        <v>4160</v>
      </c>
      <c r="G1160" s="14"/>
      <c r="H1160" s="14" t="s">
        <v>3952</v>
      </c>
      <c r="I1160" s="15">
        <v>-1237.23</v>
      </c>
      <c r="J1160" s="77">
        <v>3</v>
      </c>
      <c r="K1160" s="92"/>
    </row>
    <row r="1161" spans="1:11" ht="30.6" x14ac:dyDescent="0.25">
      <c r="A1161" s="14" t="s">
        <v>1506</v>
      </c>
      <c r="B1161" s="14" t="s">
        <v>2474</v>
      </c>
      <c r="C1161" s="14" t="s">
        <v>2475</v>
      </c>
      <c r="D1161" s="16">
        <v>45827</v>
      </c>
      <c r="E1161" s="16"/>
      <c r="F1161" s="14" t="s">
        <v>4161</v>
      </c>
      <c r="G1161" s="14" t="s">
        <v>1675</v>
      </c>
      <c r="H1161" s="14" t="s">
        <v>1676</v>
      </c>
      <c r="I1161" s="15">
        <v>57.8</v>
      </c>
      <c r="J1161" s="77">
        <v>3</v>
      </c>
      <c r="K1161" s="92"/>
    </row>
    <row r="1162" spans="1:11" ht="35.4" customHeight="1" x14ac:dyDescent="0.25">
      <c r="A1162" s="14" t="s">
        <v>1506</v>
      </c>
      <c r="B1162" s="14" t="s">
        <v>6066</v>
      </c>
      <c r="C1162" s="14" t="s">
        <v>6067</v>
      </c>
      <c r="D1162" s="16">
        <v>45888</v>
      </c>
      <c r="E1162" s="16"/>
      <c r="F1162" s="14" t="s">
        <v>6068</v>
      </c>
      <c r="G1162" s="14" t="s">
        <v>6069</v>
      </c>
      <c r="H1162" s="14" t="s">
        <v>6070</v>
      </c>
      <c r="I1162" s="15">
        <v>1260</v>
      </c>
      <c r="J1162" s="77">
        <v>3</v>
      </c>
      <c r="K1162" s="92"/>
    </row>
    <row r="1163" spans="1:11" ht="51" x14ac:dyDescent="0.25">
      <c r="A1163" s="14" t="s">
        <v>1506</v>
      </c>
      <c r="B1163" s="14" t="s">
        <v>1549</v>
      </c>
      <c r="C1163" s="14"/>
      <c r="D1163" s="16">
        <v>45756</v>
      </c>
      <c r="E1163" s="16"/>
      <c r="F1163" s="14" t="s">
        <v>4162</v>
      </c>
      <c r="G1163" s="14"/>
      <c r="H1163" s="14" t="s">
        <v>2514</v>
      </c>
      <c r="I1163" s="15">
        <v>13091.81</v>
      </c>
      <c r="J1163" s="77">
        <v>4</v>
      </c>
      <c r="K1163" s="92"/>
    </row>
    <row r="1164" spans="1:11" ht="51" x14ac:dyDescent="0.25">
      <c r="A1164" s="14" t="s">
        <v>1506</v>
      </c>
      <c r="B1164" s="14" t="s">
        <v>1549</v>
      </c>
      <c r="C1164" s="14"/>
      <c r="D1164" s="16">
        <v>45756</v>
      </c>
      <c r="E1164" s="16"/>
      <c r="F1164" s="14" t="s">
        <v>4163</v>
      </c>
      <c r="G1164" s="14"/>
      <c r="H1164" s="14" t="s">
        <v>4164</v>
      </c>
      <c r="I1164" s="15">
        <v>10571.49</v>
      </c>
      <c r="J1164" s="77">
        <v>3</v>
      </c>
      <c r="K1164" s="92"/>
    </row>
    <row r="1165" spans="1:11" ht="51" x14ac:dyDescent="0.25">
      <c r="A1165" s="14" t="s">
        <v>1506</v>
      </c>
      <c r="B1165" s="14" t="s">
        <v>1549</v>
      </c>
      <c r="C1165" s="14"/>
      <c r="D1165" s="16">
        <v>45756</v>
      </c>
      <c r="E1165" s="16"/>
      <c r="F1165" s="14" t="s">
        <v>4165</v>
      </c>
      <c r="G1165" s="14"/>
      <c r="H1165" s="14" t="s">
        <v>4166</v>
      </c>
      <c r="I1165" s="15">
        <v>13127.24</v>
      </c>
      <c r="J1165" s="77">
        <v>5</v>
      </c>
      <c r="K1165" s="92"/>
    </row>
    <row r="1166" spans="1:11" ht="20.399999999999999" x14ac:dyDescent="0.25">
      <c r="A1166" s="14" t="s">
        <v>1506</v>
      </c>
      <c r="B1166" s="14" t="s">
        <v>4167</v>
      </c>
      <c r="C1166" s="14"/>
      <c r="D1166" s="16">
        <v>45776</v>
      </c>
      <c r="E1166" s="16"/>
      <c r="F1166" s="14" t="s">
        <v>4168</v>
      </c>
      <c r="G1166" s="14"/>
      <c r="H1166" s="14" t="s">
        <v>1687</v>
      </c>
      <c r="I1166" s="15">
        <v>193.6</v>
      </c>
      <c r="J1166" s="77">
        <v>3</v>
      </c>
      <c r="K1166" s="92"/>
    </row>
    <row r="1167" spans="1:11" ht="20.399999999999999" x14ac:dyDescent="0.25">
      <c r="A1167" s="14" t="s">
        <v>1506</v>
      </c>
      <c r="B1167" s="14" t="s">
        <v>4167</v>
      </c>
      <c r="C1167" s="14"/>
      <c r="D1167" s="16">
        <v>45776</v>
      </c>
      <c r="E1167" s="16"/>
      <c r="F1167" s="14" t="s">
        <v>4168</v>
      </c>
      <c r="G1167" s="14"/>
      <c r="H1167" s="14" t="s">
        <v>1687</v>
      </c>
      <c r="I1167" s="15">
        <v>469.48</v>
      </c>
      <c r="J1167" s="77">
        <v>5</v>
      </c>
      <c r="K1167" s="92"/>
    </row>
    <row r="1168" spans="1:11" ht="20.399999999999999" x14ac:dyDescent="0.25">
      <c r="A1168" s="14" t="s">
        <v>1506</v>
      </c>
      <c r="B1168" s="14" t="s">
        <v>4167</v>
      </c>
      <c r="C1168" s="14"/>
      <c r="D1168" s="16">
        <v>45776</v>
      </c>
      <c r="E1168" s="16"/>
      <c r="F1168" s="14" t="s">
        <v>4168</v>
      </c>
      <c r="G1168" s="14"/>
      <c r="H1168" s="14" t="s">
        <v>1687</v>
      </c>
      <c r="I1168" s="15">
        <v>387.2</v>
      </c>
      <c r="J1168" s="77">
        <v>4</v>
      </c>
      <c r="K1168" s="92"/>
    </row>
    <row r="1169" spans="1:11" ht="20.399999999999999" x14ac:dyDescent="0.25">
      <c r="A1169" s="14" t="s">
        <v>1506</v>
      </c>
      <c r="B1169" s="14" t="s">
        <v>4169</v>
      </c>
      <c r="C1169" s="14" t="s">
        <v>4170</v>
      </c>
      <c r="D1169" s="16">
        <v>45750</v>
      </c>
      <c r="E1169" s="16"/>
      <c r="F1169" s="14" t="s">
        <v>4171</v>
      </c>
      <c r="G1169" s="14" t="s">
        <v>4172</v>
      </c>
      <c r="H1169" s="14" t="s">
        <v>4173</v>
      </c>
      <c r="I1169" s="15">
        <v>351.1</v>
      </c>
      <c r="J1169" s="77">
        <v>4</v>
      </c>
      <c r="K1169" s="92"/>
    </row>
    <row r="1170" spans="1:11" ht="20.399999999999999" x14ac:dyDescent="0.25">
      <c r="A1170" s="14" t="s">
        <v>1506</v>
      </c>
      <c r="B1170" s="14" t="s">
        <v>4174</v>
      </c>
      <c r="C1170" s="14" t="s">
        <v>4175</v>
      </c>
      <c r="D1170" s="16">
        <v>45750</v>
      </c>
      <c r="E1170" s="16"/>
      <c r="F1170" s="14" t="s">
        <v>4176</v>
      </c>
      <c r="G1170" s="14" t="s">
        <v>4177</v>
      </c>
      <c r="H1170" s="14" t="s">
        <v>4178</v>
      </c>
      <c r="I1170" s="15">
        <v>149.09</v>
      </c>
      <c r="J1170" s="77">
        <v>4</v>
      </c>
      <c r="K1170" s="92"/>
    </row>
    <row r="1171" spans="1:11" ht="20.399999999999999" x14ac:dyDescent="0.25">
      <c r="A1171" s="14" t="s">
        <v>1506</v>
      </c>
      <c r="B1171" s="14" t="s">
        <v>4174</v>
      </c>
      <c r="C1171" s="14" t="s">
        <v>4175</v>
      </c>
      <c r="D1171" s="16">
        <v>45769</v>
      </c>
      <c r="E1171" s="16"/>
      <c r="F1171" s="14" t="s">
        <v>4176</v>
      </c>
      <c r="G1171" s="14" t="s">
        <v>4177</v>
      </c>
      <c r="H1171" s="14" t="s">
        <v>4178</v>
      </c>
      <c r="I1171" s="15">
        <v>174.96</v>
      </c>
      <c r="J1171" s="77">
        <v>4</v>
      </c>
      <c r="K1171" s="92"/>
    </row>
    <row r="1172" spans="1:11" ht="30.6" x14ac:dyDescent="0.25">
      <c r="A1172" s="14" t="s">
        <v>1506</v>
      </c>
      <c r="B1172" s="14" t="s">
        <v>4179</v>
      </c>
      <c r="C1172" s="14" t="s">
        <v>4180</v>
      </c>
      <c r="D1172" s="16">
        <v>45750</v>
      </c>
      <c r="E1172" s="16"/>
      <c r="F1172" s="14" t="s">
        <v>4181</v>
      </c>
      <c r="G1172" s="14" t="s">
        <v>4182</v>
      </c>
      <c r="H1172" s="14" t="s">
        <v>4183</v>
      </c>
      <c r="I1172" s="15">
        <v>434.1</v>
      </c>
      <c r="J1172" s="77">
        <v>4</v>
      </c>
      <c r="K1172" s="92"/>
    </row>
    <row r="1173" spans="1:11" ht="20.399999999999999" x14ac:dyDescent="0.25">
      <c r="A1173" s="14" t="s">
        <v>1506</v>
      </c>
      <c r="B1173" s="14" t="s">
        <v>4184</v>
      </c>
      <c r="C1173" s="14" t="s">
        <v>4185</v>
      </c>
      <c r="D1173" s="16">
        <v>45750</v>
      </c>
      <c r="E1173" s="16"/>
      <c r="F1173" s="14" t="s">
        <v>4186</v>
      </c>
      <c r="G1173" s="14" t="s">
        <v>4187</v>
      </c>
      <c r="H1173" s="14" t="s">
        <v>4188</v>
      </c>
      <c r="I1173" s="15">
        <v>5475.3</v>
      </c>
      <c r="J1173" s="77">
        <v>4</v>
      </c>
      <c r="K1173" s="92"/>
    </row>
    <row r="1174" spans="1:11" ht="30.6" x14ac:dyDescent="0.25">
      <c r="A1174" s="14" t="s">
        <v>1506</v>
      </c>
      <c r="B1174" s="14" t="s">
        <v>4189</v>
      </c>
      <c r="C1174" s="14" t="s">
        <v>4190</v>
      </c>
      <c r="D1174" s="16">
        <v>45757</v>
      </c>
      <c r="E1174" s="16"/>
      <c r="F1174" s="14" t="s">
        <v>4191</v>
      </c>
      <c r="G1174" s="14" t="s">
        <v>4192</v>
      </c>
      <c r="H1174" s="14" t="s">
        <v>4193</v>
      </c>
      <c r="I1174" s="15">
        <v>407.75</v>
      </c>
      <c r="J1174" s="77">
        <v>4</v>
      </c>
      <c r="K1174" s="92"/>
    </row>
    <row r="1175" spans="1:11" ht="20.399999999999999" x14ac:dyDescent="0.25">
      <c r="A1175" s="14" t="s">
        <v>1506</v>
      </c>
      <c r="B1175" s="14" t="s">
        <v>4194</v>
      </c>
      <c r="C1175" s="14" t="s">
        <v>4195</v>
      </c>
      <c r="D1175" s="16">
        <v>45757</v>
      </c>
      <c r="E1175" s="16"/>
      <c r="F1175" s="14" t="s">
        <v>4196</v>
      </c>
      <c r="G1175" s="14" t="s">
        <v>4187</v>
      </c>
      <c r="H1175" s="14" t="s">
        <v>4188</v>
      </c>
      <c r="I1175" s="15">
        <v>101.28</v>
      </c>
      <c r="J1175" s="77">
        <v>4</v>
      </c>
      <c r="K1175" s="92"/>
    </row>
    <row r="1176" spans="1:11" ht="30.6" x14ac:dyDescent="0.25">
      <c r="A1176" s="14" t="s">
        <v>1506</v>
      </c>
      <c r="B1176" s="14" t="s">
        <v>4197</v>
      </c>
      <c r="C1176" s="14" t="s">
        <v>4198</v>
      </c>
      <c r="D1176" s="16">
        <v>45757</v>
      </c>
      <c r="E1176" s="16"/>
      <c r="F1176" s="14" t="s">
        <v>4199</v>
      </c>
      <c r="G1176" s="14" t="s">
        <v>4200</v>
      </c>
      <c r="H1176" s="14" t="s">
        <v>4201</v>
      </c>
      <c r="I1176" s="15">
        <v>60.89</v>
      </c>
      <c r="J1176" s="77">
        <v>4</v>
      </c>
      <c r="K1176" s="92"/>
    </row>
    <row r="1177" spans="1:11" ht="20.399999999999999" x14ac:dyDescent="0.25">
      <c r="A1177" s="14" t="s">
        <v>1506</v>
      </c>
      <c r="B1177" s="14" t="s">
        <v>4202</v>
      </c>
      <c r="C1177" s="14" t="s">
        <v>4203</v>
      </c>
      <c r="D1177" s="16">
        <v>45761</v>
      </c>
      <c r="E1177" s="16"/>
      <c r="F1177" s="14" t="s">
        <v>4204</v>
      </c>
      <c r="G1177" s="14" t="s">
        <v>4205</v>
      </c>
      <c r="H1177" s="14" t="s">
        <v>4206</v>
      </c>
      <c r="I1177" s="15">
        <v>99.65</v>
      </c>
      <c r="J1177" s="77">
        <v>4</v>
      </c>
      <c r="K1177" s="92"/>
    </row>
    <row r="1178" spans="1:11" ht="20.399999999999999" x14ac:dyDescent="0.25">
      <c r="A1178" s="14" t="s">
        <v>1506</v>
      </c>
      <c r="B1178" s="14" t="s">
        <v>4207</v>
      </c>
      <c r="C1178" s="14" t="s">
        <v>4208</v>
      </c>
      <c r="D1178" s="16">
        <v>45764</v>
      </c>
      <c r="E1178" s="16"/>
      <c r="F1178" s="14" t="s">
        <v>4209</v>
      </c>
      <c r="G1178" s="14" t="s">
        <v>4210</v>
      </c>
      <c r="H1178" s="14" t="s">
        <v>4211</v>
      </c>
      <c r="I1178" s="15">
        <v>123</v>
      </c>
      <c r="J1178" s="77">
        <v>4</v>
      </c>
      <c r="K1178" s="92"/>
    </row>
    <row r="1179" spans="1:11" ht="30.6" x14ac:dyDescent="0.25">
      <c r="A1179" s="14" t="s">
        <v>1506</v>
      </c>
      <c r="B1179" s="14" t="s">
        <v>4212</v>
      </c>
      <c r="C1179" s="14" t="s">
        <v>4213</v>
      </c>
      <c r="D1179" s="16">
        <v>45757</v>
      </c>
      <c r="E1179" s="315"/>
      <c r="F1179" s="14" t="s">
        <v>4214</v>
      </c>
      <c r="G1179" s="14" t="s">
        <v>4215</v>
      </c>
      <c r="H1179" s="14" t="s">
        <v>4216</v>
      </c>
      <c r="I1179" s="15">
        <v>230.84</v>
      </c>
      <c r="J1179" s="77">
        <v>4</v>
      </c>
      <c r="K1179" s="92"/>
    </row>
    <row r="1180" spans="1:11" ht="20.399999999999999" x14ac:dyDescent="0.25">
      <c r="A1180" s="14" t="s">
        <v>1506</v>
      </c>
      <c r="B1180" s="14" t="s">
        <v>4217</v>
      </c>
      <c r="C1180" s="14" t="s">
        <v>4218</v>
      </c>
      <c r="D1180" s="16">
        <v>45750</v>
      </c>
      <c r="E1180" s="16"/>
      <c r="F1180" s="14" t="s">
        <v>4219</v>
      </c>
      <c r="G1180" s="14" t="s">
        <v>4220</v>
      </c>
      <c r="H1180" s="14" t="s">
        <v>4221</v>
      </c>
      <c r="I1180" s="15">
        <v>990.56</v>
      </c>
      <c r="J1180" s="77">
        <v>4</v>
      </c>
      <c r="K1180" s="92"/>
    </row>
    <row r="1181" spans="1:11" ht="20.399999999999999" x14ac:dyDescent="0.25">
      <c r="A1181" s="14" t="s">
        <v>1506</v>
      </c>
      <c r="B1181" s="14" t="s">
        <v>4222</v>
      </c>
      <c r="C1181" s="14" t="s">
        <v>4223</v>
      </c>
      <c r="D1181" s="16">
        <v>45750</v>
      </c>
      <c r="E1181" s="16"/>
      <c r="F1181" s="14" t="s">
        <v>4224</v>
      </c>
      <c r="G1181" s="14" t="s">
        <v>4220</v>
      </c>
      <c r="H1181" s="14" t="s">
        <v>4221</v>
      </c>
      <c r="I1181" s="15">
        <v>384.76</v>
      </c>
      <c r="J1181" s="77">
        <v>4</v>
      </c>
      <c r="K1181" s="92"/>
    </row>
    <row r="1182" spans="1:11" ht="20.399999999999999" x14ac:dyDescent="0.25">
      <c r="A1182" s="14" t="s">
        <v>1506</v>
      </c>
      <c r="B1182" s="14" t="s">
        <v>4225</v>
      </c>
      <c r="C1182" s="14" t="s">
        <v>4226</v>
      </c>
      <c r="D1182" s="16">
        <v>45757</v>
      </c>
      <c r="E1182" s="16"/>
      <c r="F1182" s="14" t="s">
        <v>4227</v>
      </c>
      <c r="G1182" s="14" t="s">
        <v>4228</v>
      </c>
      <c r="H1182" s="14" t="s">
        <v>152</v>
      </c>
      <c r="I1182" s="15">
        <v>4.5</v>
      </c>
      <c r="J1182" s="77">
        <v>4</v>
      </c>
      <c r="K1182" s="92"/>
    </row>
    <row r="1183" spans="1:11" ht="30.6" x14ac:dyDescent="0.25">
      <c r="A1183" s="14" t="s">
        <v>1506</v>
      </c>
      <c r="B1183" s="14" t="s">
        <v>4229</v>
      </c>
      <c r="C1183" s="14" t="s">
        <v>4230</v>
      </c>
      <c r="D1183" s="16">
        <v>45764</v>
      </c>
      <c r="E1183" s="16"/>
      <c r="F1183" s="14" t="s">
        <v>4231</v>
      </c>
      <c r="G1183" s="14" t="s">
        <v>4232</v>
      </c>
      <c r="H1183" s="14" t="s">
        <v>4233</v>
      </c>
      <c r="I1183" s="15">
        <v>615</v>
      </c>
      <c r="J1183" s="77">
        <v>4</v>
      </c>
      <c r="K1183" s="92"/>
    </row>
    <row r="1184" spans="1:11" ht="20.399999999999999" x14ac:dyDescent="0.25">
      <c r="A1184" s="14" t="s">
        <v>1506</v>
      </c>
      <c r="B1184" s="14" t="s">
        <v>4234</v>
      </c>
      <c r="C1184" s="14" t="s">
        <v>4235</v>
      </c>
      <c r="D1184" s="16">
        <v>45770</v>
      </c>
      <c r="E1184" s="16"/>
      <c r="F1184" s="14" t="s">
        <v>4236</v>
      </c>
      <c r="G1184" s="14" t="s">
        <v>2599</v>
      </c>
      <c r="H1184" s="14" t="s">
        <v>1521</v>
      </c>
      <c r="I1184" s="15">
        <v>90</v>
      </c>
      <c r="J1184" s="77">
        <v>4</v>
      </c>
      <c r="K1184" s="92"/>
    </row>
    <row r="1185" spans="1:11" ht="20.399999999999999" x14ac:dyDescent="0.25">
      <c r="A1185" s="14" t="s">
        <v>1506</v>
      </c>
      <c r="B1185" s="14" t="s">
        <v>4237</v>
      </c>
      <c r="C1185" s="14" t="s">
        <v>4238</v>
      </c>
      <c r="D1185" s="16">
        <v>45772</v>
      </c>
      <c r="E1185" s="16"/>
      <c r="F1185" s="14" t="s">
        <v>4239</v>
      </c>
      <c r="G1185" s="14" t="s">
        <v>4240</v>
      </c>
      <c r="H1185" s="14" t="s">
        <v>4241</v>
      </c>
      <c r="I1185" s="15">
        <v>51.66</v>
      </c>
      <c r="J1185" s="77">
        <v>4</v>
      </c>
      <c r="K1185" s="92"/>
    </row>
    <row r="1186" spans="1:11" ht="13.2" x14ac:dyDescent="0.25">
      <c r="A1186" s="14" t="s">
        <v>1506</v>
      </c>
      <c r="B1186" s="14" t="s">
        <v>4242</v>
      </c>
      <c r="C1186" s="14" t="s">
        <v>4243</v>
      </c>
      <c r="D1186" s="16">
        <v>45772</v>
      </c>
      <c r="E1186" s="16"/>
      <c r="F1186" s="14" t="s">
        <v>4244</v>
      </c>
      <c r="G1186" s="14" t="s">
        <v>4245</v>
      </c>
      <c r="H1186" s="14" t="s">
        <v>4246</v>
      </c>
      <c r="I1186" s="15">
        <v>1549.8</v>
      </c>
      <c r="J1186" s="77">
        <v>4</v>
      </c>
      <c r="K1186" s="92"/>
    </row>
    <row r="1187" spans="1:11" ht="20.399999999999999" x14ac:dyDescent="0.25">
      <c r="A1187" s="14" t="s">
        <v>1506</v>
      </c>
      <c r="B1187" s="14" t="s">
        <v>4247</v>
      </c>
      <c r="C1187" s="14" t="s">
        <v>4248</v>
      </c>
      <c r="D1187" s="16">
        <v>45750</v>
      </c>
      <c r="E1187" s="16"/>
      <c r="F1187" s="14" t="s">
        <v>4249</v>
      </c>
      <c r="G1187" s="14" t="s">
        <v>2574</v>
      </c>
      <c r="H1187" s="14" t="s">
        <v>2575</v>
      </c>
      <c r="I1187" s="15">
        <v>180</v>
      </c>
      <c r="J1187" s="77">
        <v>3</v>
      </c>
      <c r="K1187" s="92"/>
    </row>
    <row r="1188" spans="1:11" ht="20.399999999999999" x14ac:dyDescent="0.25">
      <c r="A1188" s="14" t="s">
        <v>1506</v>
      </c>
      <c r="B1188" s="14" t="s">
        <v>4250</v>
      </c>
      <c r="C1188" s="14" t="s">
        <v>2542</v>
      </c>
      <c r="D1188" s="16">
        <v>45750</v>
      </c>
      <c r="E1188" s="16"/>
      <c r="F1188" s="14" t="s">
        <v>4251</v>
      </c>
      <c r="G1188" s="14" t="s">
        <v>1852</v>
      </c>
      <c r="H1188" s="14" t="s">
        <v>1853</v>
      </c>
      <c r="I1188" s="15">
        <v>750</v>
      </c>
      <c r="J1188" s="77">
        <v>5</v>
      </c>
      <c r="K1188" s="92"/>
    </row>
    <row r="1189" spans="1:11" ht="20.399999999999999" x14ac:dyDescent="0.25">
      <c r="A1189" s="14" t="s">
        <v>1506</v>
      </c>
      <c r="B1189" s="14" t="s">
        <v>4252</v>
      </c>
      <c r="C1189" s="14" t="s">
        <v>4253</v>
      </c>
      <c r="D1189" s="16">
        <v>45755</v>
      </c>
      <c r="E1189" s="16"/>
      <c r="F1189" s="14" t="s">
        <v>4254</v>
      </c>
      <c r="G1189" s="14" t="s">
        <v>4255</v>
      </c>
      <c r="H1189" s="14" t="s">
        <v>4256</v>
      </c>
      <c r="I1189" s="15">
        <v>180</v>
      </c>
      <c r="J1189" s="77">
        <v>5</v>
      </c>
      <c r="K1189" s="92"/>
    </row>
    <row r="1190" spans="1:11" ht="20.399999999999999" x14ac:dyDescent="0.25">
      <c r="A1190" s="14" t="s">
        <v>1506</v>
      </c>
      <c r="B1190" s="14" t="s">
        <v>4257</v>
      </c>
      <c r="C1190" s="14" t="s">
        <v>4252</v>
      </c>
      <c r="D1190" s="16">
        <v>45772</v>
      </c>
      <c r="E1190" s="16"/>
      <c r="F1190" s="14" t="s">
        <v>4258</v>
      </c>
      <c r="G1190" s="14"/>
      <c r="H1190" s="14" t="s">
        <v>1694</v>
      </c>
      <c r="I1190" s="15">
        <v>41.4</v>
      </c>
      <c r="J1190" s="77">
        <v>5</v>
      </c>
      <c r="K1190" s="92"/>
    </row>
    <row r="1191" spans="1:11" ht="20.399999999999999" x14ac:dyDescent="0.25">
      <c r="A1191" s="14" t="s">
        <v>1506</v>
      </c>
      <c r="B1191" s="14" t="s">
        <v>4259</v>
      </c>
      <c r="C1191" s="14" t="s">
        <v>4260</v>
      </c>
      <c r="D1191" s="16">
        <v>45757</v>
      </c>
      <c r="E1191" s="16"/>
      <c r="F1191" s="14" t="s">
        <v>4261</v>
      </c>
      <c r="G1191" s="14" t="s">
        <v>2583</v>
      </c>
      <c r="H1191" s="14" t="s">
        <v>2584</v>
      </c>
      <c r="I1191" s="15">
        <v>957</v>
      </c>
      <c r="J1191" s="77">
        <v>3</v>
      </c>
      <c r="K1191" s="92"/>
    </row>
    <row r="1192" spans="1:11" ht="13.2" x14ac:dyDescent="0.25">
      <c r="A1192" s="14" t="s">
        <v>1506</v>
      </c>
      <c r="B1192" s="14" t="s">
        <v>4262</v>
      </c>
      <c r="C1192" s="14" t="s">
        <v>4263</v>
      </c>
      <c r="D1192" s="16">
        <v>45757</v>
      </c>
      <c r="E1192" s="16"/>
      <c r="F1192" s="14" t="s">
        <v>4264</v>
      </c>
      <c r="G1192" s="14" t="s">
        <v>2560</v>
      </c>
      <c r="H1192" s="14" t="s">
        <v>2561</v>
      </c>
      <c r="I1192" s="15">
        <v>1000</v>
      </c>
      <c r="J1192" s="77">
        <v>2</v>
      </c>
      <c r="K1192" s="92"/>
    </row>
    <row r="1193" spans="1:11" ht="40.799999999999997" x14ac:dyDescent="0.25">
      <c r="A1193" s="14" t="s">
        <v>1506</v>
      </c>
      <c r="B1193" s="14" t="s">
        <v>4265</v>
      </c>
      <c r="C1193" s="14" t="s">
        <v>2558</v>
      </c>
      <c r="D1193" s="16">
        <v>45757</v>
      </c>
      <c r="E1193" s="16"/>
      <c r="F1193" s="14" t="s">
        <v>4266</v>
      </c>
      <c r="G1193" s="14" t="s">
        <v>2539</v>
      </c>
      <c r="H1193" s="14" t="s">
        <v>2540</v>
      </c>
      <c r="I1193" s="15">
        <v>750</v>
      </c>
      <c r="J1193" s="77">
        <v>3</v>
      </c>
      <c r="K1193" s="92"/>
    </row>
    <row r="1194" spans="1:11" ht="40.799999999999997" x14ac:dyDescent="0.25">
      <c r="A1194" s="14" t="s">
        <v>1506</v>
      </c>
      <c r="B1194" s="14" t="s">
        <v>4267</v>
      </c>
      <c r="C1194" s="14" t="s">
        <v>4268</v>
      </c>
      <c r="D1194" s="16">
        <v>45758</v>
      </c>
      <c r="E1194" s="16"/>
      <c r="F1194" s="14" t="s">
        <v>4269</v>
      </c>
      <c r="G1194" s="14" t="s">
        <v>4270</v>
      </c>
      <c r="H1194" s="14" t="s">
        <v>4271</v>
      </c>
      <c r="I1194" s="15">
        <v>9690</v>
      </c>
      <c r="J1194" s="77">
        <v>5</v>
      </c>
      <c r="K1194" s="92"/>
    </row>
    <row r="1195" spans="1:11" ht="51" x14ac:dyDescent="0.25">
      <c r="A1195" s="14" t="s">
        <v>1506</v>
      </c>
      <c r="B1195" s="14" t="s">
        <v>4272</v>
      </c>
      <c r="C1195" s="14" t="s">
        <v>4267</v>
      </c>
      <c r="D1195" s="16">
        <v>45800</v>
      </c>
      <c r="E1195" s="16"/>
      <c r="F1195" s="14" t="s">
        <v>4273</v>
      </c>
      <c r="G1195" s="14"/>
      <c r="H1195" s="14" t="s">
        <v>1694</v>
      </c>
      <c r="I1195" s="15">
        <v>2228.6999999999998</v>
      </c>
      <c r="J1195" s="77">
        <v>5</v>
      </c>
      <c r="K1195" s="92"/>
    </row>
    <row r="1196" spans="1:11" ht="20.399999999999999" x14ac:dyDescent="0.25">
      <c r="A1196" s="14" t="s">
        <v>1506</v>
      </c>
      <c r="B1196" s="14" t="s">
        <v>4274</v>
      </c>
      <c r="C1196" s="14" t="s">
        <v>4275</v>
      </c>
      <c r="D1196" s="16">
        <v>45761</v>
      </c>
      <c r="E1196" s="16"/>
      <c r="F1196" s="14" t="s">
        <v>4276</v>
      </c>
      <c r="G1196" s="14" t="s">
        <v>4277</v>
      </c>
      <c r="H1196" s="14" t="s">
        <v>4278</v>
      </c>
      <c r="I1196" s="15">
        <v>800</v>
      </c>
      <c r="J1196" s="77">
        <v>5</v>
      </c>
      <c r="K1196" s="92"/>
    </row>
    <row r="1197" spans="1:11" ht="30.6" x14ac:dyDescent="0.25">
      <c r="A1197" s="14" t="s">
        <v>1506</v>
      </c>
      <c r="B1197" s="14" t="s">
        <v>4279</v>
      </c>
      <c r="C1197" s="14" t="s">
        <v>1774</v>
      </c>
      <c r="D1197" s="16">
        <v>45764</v>
      </c>
      <c r="E1197" s="16"/>
      <c r="F1197" s="14" t="s">
        <v>4280</v>
      </c>
      <c r="G1197" s="14" t="s">
        <v>1597</v>
      </c>
      <c r="H1197" s="14" t="s">
        <v>1598</v>
      </c>
      <c r="I1197" s="15">
        <v>750</v>
      </c>
      <c r="J1197" s="77">
        <v>3</v>
      </c>
      <c r="K1197" s="92"/>
    </row>
    <row r="1198" spans="1:11" ht="30.6" x14ac:dyDescent="0.25">
      <c r="A1198" s="14" t="s">
        <v>1506</v>
      </c>
      <c r="B1198" s="14" t="s">
        <v>4281</v>
      </c>
      <c r="C1198" s="14" t="s">
        <v>4282</v>
      </c>
      <c r="D1198" s="16">
        <v>45771</v>
      </c>
      <c r="E1198" s="16"/>
      <c r="F1198" s="14" t="s">
        <v>4283</v>
      </c>
      <c r="G1198" s="14" t="s">
        <v>4284</v>
      </c>
      <c r="H1198" s="14" t="s">
        <v>4285</v>
      </c>
      <c r="I1198" s="15">
        <v>2010</v>
      </c>
      <c r="J1198" s="77">
        <v>3</v>
      </c>
      <c r="K1198" s="92"/>
    </row>
    <row r="1199" spans="1:11" ht="30.6" x14ac:dyDescent="0.25">
      <c r="A1199" s="14" t="s">
        <v>1506</v>
      </c>
      <c r="B1199" s="14" t="s">
        <v>4286</v>
      </c>
      <c r="C1199" s="14" t="s">
        <v>4281</v>
      </c>
      <c r="D1199" s="16">
        <v>45772</v>
      </c>
      <c r="E1199" s="16"/>
      <c r="F1199" s="14" t="s">
        <v>4287</v>
      </c>
      <c r="G1199" s="14"/>
      <c r="H1199" s="14" t="s">
        <v>1694</v>
      </c>
      <c r="I1199" s="15">
        <v>462.3</v>
      </c>
      <c r="J1199" s="77">
        <v>3</v>
      </c>
      <c r="K1199" s="92"/>
    </row>
    <row r="1200" spans="1:11" ht="40.799999999999997" x14ac:dyDescent="0.25">
      <c r="A1200" s="14" t="s">
        <v>1506</v>
      </c>
      <c r="B1200" s="14" t="s">
        <v>4288</v>
      </c>
      <c r="C1200" s="14" t="s">
        <v>4289</v>
      </c>
      <c r="D1200" s="16">
        <v>45750</v>
      </c>
      <c r="E1200" s="16"/>
      <c r="F1200" s="14" t="s">
        <v>4290</v>
      </c>
      <c r="G1200" s="14"/>
      <c r="H1200" s="14" t="s">
        <v>4291</v>
      </c>
      <c r="I1200" s="15">
        <v>250</v>
      </c>
      <c r="J1200" s="77">
        <v>5</v>
      </c>
      <c r="K1200" s="92"/>
    </row>
    <row r="1201" spans="1:11" ht="40.799999999999997" x14ac:dyDescent="0.25">
      <c r="A1201" s="14" t="s">
        <v>1506</v>
      </c>
      <c r="B1201" s="14" t="s">
        <v>4292</v>
      </c>
      <c r="C1201" s="14" t="s">
        <v>4293</v>
      </c>
      <c r="D1201" s="16">
        <v>45750</v>
      </c>
      <c r="E1201" s="16"/>
      <c r="F1201" s="14" t="s">
        <v>4290</v>
      </c>
      <c r="G1201" s="14"/>
      <c r="H1201" s="14" t="s">
        <v>3402</v>
      </c>
      <c r="I1201" s="15">
        <v>290</v>
      </c>
      <c r="J1201" s="77">
        <v>5</v>
      </c>
      <c r="K1201" s="92"/>
    </row>
    <row r="1202" spans="1:11" ht="40.799999999999997" x14ac:dyDescent="0.25">
      <c r="A1202" s="14" t="s">
        <v>1506</v>
      </c>
      <c r="B1202" s="14" t="s">
        <v>4294</v>
      </c>
      <c r="C1202" s="14" t="s">
        <v>4295</v>
      </c>
      <c r="D1202" s="16">
        <v>45750</v>
      </c>
      <c r="E1202" s="16"/>
      <c r="F1202" s="14" t="s">
        <v>4290</v>
      </c>
      <c r="G1202" s="14"/>
      <c r="H1202" s="14" t="s">
        <v>3410</v>
      </c>
      <c r="I1202" s="15">
        <v>250</v>
      </c>
      <c r="J1202" s="77">
        <v>5</v>
      </c>
      <c r="K1202" s="92"/>
    </row>
    <row r="1203" spans="1:11" ht="40.799999999999997" x14ac:dyDescent="0.25">
      <c r="A1203" s="14" t="s">
        <v>1506</v>
      </c>
      <c r="B1203" s="14" t="s">
        <v>4296</v>
      </c>
      <c r="C1203" s="14" t="s">
        <v>4297</v>
      </c>
      <c r="D1203" s="16">
        <v>45750</v>
      </c>
      <c r="E1203" s="16"/>
      <c r="F1203" s="14" t="s">
        <v>4290</v>
      </c>
      <c r="G1203" s="14"/>
      <c r="H1203" s="14" t="s">
        <v>3369</v>
      </c>
      <c r="I1203" s="15">
        <v>290</v>
      </c>
      <c r="J1203" s="77">
        <v>5</v>
      </c>
      <c r="K1203" s="92"/>
    </row>
    <row r="1204" spans="1:11" ht="13.2" x14ac:dyDescent="0.25">
      <c r="A1204" s="14" t="s">
        <v>1506</v>
      </c>
      <c r="B1204" s="14" t="s">
        <v>4298</v>
      </c>
      <c r="C1204" s="14" t="s">
        <v>4299</v>
      </c>
      <c r="D1204" s="16">
        <v>45757</v>
      </c>
      <c r="E1204" s="16"/>
      <c r="F1204" s="14" t="s">
        <v>4300</v>
      </c>
      <c r="G1204" s="14"/>
      <c r="H1204" s="14" t="s">
        <v>4216</v>
      </c>
      <c r="I1204" s="15">
        <v>92.15</v>
      </c>
      <c r="J1204" s="77">
        <v>5</v>
      </c>
      <c r="K1204" s="92"/>
    </row>
    <row r="1205" spans="1:11" ht="13.2" x14ac:dyDescent="0.25">
      <c r="A1205" s="14" t="s">
        <v>1506</v>
      </c>
      <c r="B1205" s="14" t="s">
        <v>4301</v>
      </c>
      <c r="C1205" s="14" t="s">
        <v>4302</v>
      </c>
      <c r="D1205" s="16">
        <v>45761</v>
      </c>
      <c r="E1205" s="16"/>
      <c r="F1205" s="14" t="s">
        <v>4303</v>
      </c>
      <c r="G1205" s="14" t="s">
        <v>2903</v>
      </c>
      <c r="H1205" s="14" t="s">
        <v>2904</v>
      </c>
      <c r="I1205" s="15">
        <v>22.76</v>
      </c>
      <c r="J1205" s="77">
        <v>5</v>
      </c>
      <c r="K1205" s="92"/>
    </row>
    <row r="1206" spans="1:11" ht="13.2" x14ac:dyDescent="0.25">
      <c r="A1206" s="14" t="s">
        <v>1506</v>
      </c>
      <c r="B1206" s="14" t="s">
        <v>4304</v>
      </c>
      <c r="C1206" s="14" t="s">
        <v>4305</v>
      </c>
      <c r="D1206" s="16">
        <v>45771</v>
      </c>
      <c r="E1206" s="16"/>
      <c r="F1206" s="14" t="s">
        <v>4306</v>
      </c>
      <c r="G1206" s="14" t="s">
        <v>4240</v>
      </c>
      <c r="H1206" s="14" t="s">
        <v>4241</v>
      </c>
      <c r="I1206" s="15">
        <v>724.47</v>
      </c>
      <c r="J1206" s="77">
        <v>4</v>
      </c>
      <c r="K1206" s="92"/>
    </row>
    <row r="1207" spans="1:11" ht="20.399999999999999" x14ac:dyDescent="0.25">
      <c r="A1207" s="14" t="s">
        <v>1506</v>
      </c>
      <c r="B1207" s="14" t="s">
        <v>4307</v>
      </c>
      <c r="C1207" s="14" t="s">
        <v>4308</v>
      </c>
      <c r="D1207" s="16">
        <v>45800</v>
      </c>
      <c r="E1207" s="16"/>
      <c r="F1207" s="14" t="s">
        <v>4309</v>
      </c>
      <c r="G1207" s="14" t="s">
        <v>4240</v>
      </c>
      <c r="H1207" s="14" t="s">
        <v>4241</v>
      </c>
      <c r="I1207" s="15">
        <v>0</v>
      </c>
      <c r="J1207" s="77">
        <v>4</v>
      </c>
      <c r="K1207" s="92"/>
    </row>
    <row r="1208" spans="1:11" ht="61.2" x14ac:dyDescent="0.25">
      <c r="A1208" s="14" t="s">
        <v>1506</v>
      </c>
      <c r="B1208" s="14" t="s">
        <v>4310</v>
      </c>
      <c r="C1208" s="14" t="s">
        <v>4311</v>
      </c>
      <c r="D1208" s="16">
        <v>45772</v>
      </c>
      <c r="E1208" s="16"/>
      <c r="F1208" s="14" t="s">
        <v>4312</v>
      </c>
      <c r="G1208" s="14"/>
      <c r="H1208" s="14" t="s">
        <v>4313</v>
      </c>
      <c r="I1208" s="15">
        <v>19076.8</v>
      </c>
      <c r="J1208" s="77">
        <v>3</v>
      </c>
      <c r="K1208" s="92"/>
    </row>
    <row r="1209" spans="1:11" ht="40.799999999999997" x14ac:dyDescent="0.25">
      <c r="A1209" s="14" t="s">
        <v>1506</v>
      </c>
      <c r="B1209" s="14" t="s">
        <v>4314</v>
      </c>
      <c r="C1209" s="14" t="s">
        <v>4315</v>
      </c>
      <c r="D1209" s="16">
        <v>45856</v>
      </c>
      <c r="E1209" s="16"/>
      <c r="F1209" s="14" t="s">
        <v>4316</v>
      </c>
      <c r="G1209" s="14"/>
      <c r="H1209" s="14" t="s">
        <v>4313</v>
      </c>
      <c r="I1209" s="15">
        <v>0</v>
      </c>
      <c r="J1209" s="77">
        <v>3</v>
      </c>
      <c r="K1209" s="92"/>
    </row>
    <row r="1210" spans="1:11" ht="40.799999999999997" x14ac:dyDescent="0.25">
      <c r="A1210" s="14" t="s">
        <v>1506</v>
      </c>
      <c r="B1210" s="14" t="s">
        <v>4317</v>
      </c>
      <c r="C1210" s="14" t="s">
        <v>4314</v>
      </c>
      <c r="D1210" s="16">
        <v>45863</v>
      </c>
      <c r="E1210" s="16"/>
      <c r="F1210" s="14" t="s">
        <v>4318</v>
      </c>
      <c r="G1210" s="14"/>
      <c r="H1210" s="14" t="s">
        <v>4313</v>
      </c>
      <c r="I1210" s="15">
        <v>2143.0500000000002</v>
      </c>
      <c r="J1210" s="77">
        <v>3</v>
      </c>
      <c r="K1210" s="92"/>
    </row>
    <row r="1211" spans="1:11" ht="40.799999999999997" x14ac:dyDescent="0.25">
      <c r="A1211" s="14" t="s">
        <v>1506</v>
      </c>
      <c r="B1211" s="14" t="s">
        <v>4319</v>
      </c>
      <c r="C1211" s="14" t="s">
        <v>4320</v>
      </c>
      <c r="D1211" s="16">
        <v>45856</v>
      </c>
      <c r="E1211" s="16"/>
      <c r="F1211" s="14" t="s">
        <v>4321</v>
      </c>
      <c r="G1211" s="14"/>
      <c r="H1211" s="14" t="s">
        <v>4313</v>
      </c>
      <c r="I1211" s="15">
        <v>0</v>
      </c>
      <c r="J1211" s="77">
        <v>3</v>
      </c>
      <c r="K1211" s="92"/>
    </row>
    <row r="1212" spans="1:11" ht="40.799999999999997" x14ac:dyDescent="0.25">
      <c r="A1212" s="14" t="s">
        <v>1506</v>
      </c>
      <c r="B1212" s="14" t="s">
        <v>4322</v>
      </c>
      <c r="C1212" s="14" t="s">
        <v>4319</v>
      </c>
      <c r="D1212" s="16">
        <v>45863</v>
      </c>
      <c r="E1212" s="16"/>
      <c r="F1212" s="14" t="s">
        <v>4323</v>
      </c>
      <c r="G1212" s="14"/>
      <c r="H1212" s="14" t="s">
        <v>4313</v>
      </c>
      <c r="I1212" s="15">
        <v>202.4</v>
      </c>
      <c r="J1212" s="77">
        <v>3</v>
      </c>
      <c r="K1212" s="92"/>
    </row>
    <row r="1213" spans="1:11" ht="30.6" x14ac:dyDescent="0.25">
      <c r="A1213" s="14" t="s">
        <v>1506</v>
      </c>
      <c r="B1213" s="14" t="s">
        <v>4324</v>
      </c>
      <c r="C1213" s="14" t="s">
        <v>4325</v>
      </c>
      <c r="D1213" s="16">
        <v>45817</v>
      </c>
      <c r="E1213" s="16"/>
      <c r="F1213" s="14" t="s">
        <v>4326</v>
      </c>
      <c r="G1213" s="14"/>
      <c r="H1213" s="14" t="s">
        <v>4327</v>
      </c>
      <c r="I1213" s="15">
        <v>0</v>
      </c>
      <c r="J1213" s="77">
        <v>3</v>
      </c>
      <c r="K1213" s="92"/>
    </row>
    <row r="1214" spans="1:11" ht="30.6" x14ac:dyDescent="0.25">
      <c r="A1214" s="14" t="s">
        <v>1506</v>
      </c>
      <c r="B1214" s="14" t="s">
        <v>4328</v>
      </c>
      <c r="C1214" s="14" t="s">
        <v>4324</v>
      </c>
      <c r="D1214" s="16">
        <v>45827</v>
      </c>
      <c r="E1214" s="16"/>
      <c r="F1214" s="14" t="s">
        <v>4329</v>
      </c>
      <c r="G1214" s="14"/>
      <c r="H1214" s="14" t="s">
        <v>1694</v>
      </c>
      <c r="I1214" s="15">
        <v>424.35</v>
      </c>
      <c r="J1214" s="77">
        <v>3</v>
      </c>
      <c r="K1214" s="92"/>
    </row>
    <row r="1215" spans="1:11" ht="40.799999999999997" x14ac:dyDescent="0.25">
      <c r="A1215" s="14" t="s">
        <v>1506</v>
      </c>
      <c r="B1215" s="14" t="s">
        <v>4330</v>
      </c>
      <c r="C1215" s="14" t="s">
        <v>4331</v>
      </c>
      <c r="D1215" s="16">
        <v>45817</v>
      </c>
      <c r="E1215" s="16"/>
      <c r="F1215" s="14" t="s">
        <v>4332</v>
      </c>
      <c r="G1215" s="14"/>
      <c r="H1215" s="14" t="s">
        <v>4327</v>
      </c>
      <c r="I1215" s="15">
        <v>0</v>
      </c>
      <c r="J1215" s="77">
        <v>3</v>
      </c>
      <c r="K1215" s="92"/>
    </row>
    <row r="1216" spans="1:11" ht="40.799999999999997" x14ac:dyDescent="0.25">
      <c r="A1216" s="14" t="s">
        <v>1506</v>
      </c>
      <c r="B1216" s="14" t="s">
        <v>4333</v>
      </c>
      <c r="C1216" s="14" t="s">
        <v>4330</v>
      </c>
      <c r="D1216" s="16">
        <v>45827</v>
      </c>
      <c r="E1216" s="16"/>
      <c r="F1216" s="14" t="s">
        <v>4334</v>
      </c>
      <c r="G1216" s="14"/>
      <c r="H1216" s="14" t="s">
        <v>1694</v>
      </c>
      <c r="I1216" s="15">
        <v>1617.87</v>
      </c>
      <c r="J1216" s="77">
        <v>3</v>
      </c>
      <c r="K1216" s="92"/>
    </row>
    <row r="1217" spans="1:11" ht="13.2" x14ac:dyDescent="0.25">
      <c r="A1217" s="14" t="s">
        <v>1506</v>
      </c>
      <c r="B1217" s="14" t="s">
        <v>1549</v>
      </c>
      <c r="C1217" s="14"/>
      <c r="D1217" s="16">
        <v>45777</v>
      </c>
      <c r="E1217" s="16"/>
      <c r="F1217" s="14" t="s">
        <v>4335</v>
      </c>
      <c r="G1217" s="14"/>
      <c r="H1217" s="14" t="s">
        <v>1513</v>
      </c>
      <c r="I1217" s="15">
        <v>22</v>
      </c>
      <c r="J1217" s="77">
        <v>4</v>
      </c>
      <c r="K1217" s="92"/>
    </row>
    <row r="1218" spans="1:11" ht="40.799999999999997" x14ac:dyDescent="0.25">
      <c r="A1218" s="14" t="s">
        <v>1506</v>
      </c>
      <c r="B1218" s="14" t="s">
        <v>4336</v>
      </c>
      <c r="C1218" s="14" t="s">
        <v>1528</v>
      </c>
      <c r="D1218" s="16">
        <v>45777</v>
      </c>
      <c r="E1218" s="16"/>
      <c r="F1218" s="14" t="s">
        <v>4337</v>
      </c>
      <c r="G1218" s="14" t="s">
        <v>1852</v>
      </c>
      <c r="H1218" s="14" t="s">
        <v>1853</v>
      </c>
      <c r="I1218" s="15">
        <v>323.44</v>
      </c>
      <c r="J1218" s="77">
        <v>5</v>
      </c>
      <c r="K1218" s="92"/>
    </row>
    <row r="1219" spans="1:11" ht="51" x14ac:dyDescent="0.25">
      <c r="A1219" s="14" t="s">
        <v>1506</v>
      </c>
      <c r="B1219" s="14" t="s">
        <v>1549</v>
      </c>
      <c r="C1219" s="14"/>
      <c r="D1219" s="16">
        <v>45786</v>
      </c>
      <c r="E1219" s="16"/>
      <c r="F1219" s="14" t="s">
        <v>4338</v>
      </c>
      <c r="G1219" s="14"/>
      <c r="H1219" s="14" t="s">
        <v>2514</v>
      </c>
      <c r="I1219" s="15">
        <v>12554.94</v>
      </c>
      <c r="J1219" s="77">
        <v>4</v>
      </c>
      <c r="K1219" s="92"/>
    </row>
    <row r="1220" spans="1:11" ht="51" x14ac:dyDescent="0.25">
      <c r="A1220" s="14" t="s">
        <v>1506</v>
      </c>
      <c r="B1220" s="14" t="s">
        <v>1549</v>
      </c>
      <c r="C1220" s="14"/>
      <c r="D1220" s="16">
        <v>45786</v>
      </c>
      <c r="E1220" s="16"/>
      <c r="F1220" s="14" t="s">
        <v>4339</v>
      </c>
      <c r="G1220" s="14"/>
      <c r="H1220" s="14" t="s">
        <v>4340</v>
      </c>
      <c r="I1220" s="15">
        <v>11271.86</v>
      </c>
      <c r="J1220" s="77">
        <v>3</v>
      </c>
      <c r="K1220" s="92"/>
    </row>
    <row r="1221" spans="1:11" ht="51" x14ac:dyDescent="0.25">
      <c r="A1221" s="14" t="s">
        <v>1506</v>
      </c>
      <c r="B1221" s="14" t="s">
        <v>1549</v>
      </c>
      <c r="C1221" s="14"/>
      <c r="D1221" s="16">
        <v>45786</v>
      </c>
      <c r="E1221" s="16"/>
      <c r="F1221" s="14" t="s">
        <v>4341</v>
      </c>
      <c r="G1221" s="14"/>
      <c r="H1221" s="14" t="s">
        <v>4166</v>
      </c>
      <c r="I1221" s="15">
        <v>15645.56</v>
      </c>
      <c r="J1221" s="77">
        <v>5</v>
      </c>
      <c r="K1221" s="92"/>
    </row>
    <row r="1222" spans="1:11" ht="20.399999999999999" x14ac:dyDescent="0.25">
      <c r="A1222" s="14" t="s">
        <v>1506</v>
      </c>
      <c r="B1222" s="14" t="s">
        <v>4342</v>
      </c>
      <c r="C1222" s="14"/>
      <c r="D1222" s="16">
        <v>45807</v>
      </c>
      <c r="E1222" s="16"/>
      <c r="F1222" s="14" t="s">
        <v>4343</v>
      </c>
      <c r="G1222" s="14"/>
      <c r="H1222" s="14" t="s">
        <v>1687</v>
      </c>
      <c r="I1222" s="15">
        <v>203.28</v>
      </c>
      <c r="J1222" s="77">
        <v>3</v>
      </c>
      <c r="K1222" s="92"/>
    </row>
    <row r="1223" spans="1:11" ht="20.399999999999999" x14ac:dyDescent="0.25">
      <c r="A1223" s="14" t="s">
        <v>1506</v>
      </c>
      <c r="B1223" s="14" t="s">
        <v>4342</v>
      </c>
      <c r="C1223" s="14"/>
      <c r="D1223" s="16">
        <v>45807</v>
      </c>
      <c r="E1223" s="16"/>
      <c r="F1223" s="14" t="s">
        <v>4343</v>
      </c>
      <c r="G1223" s="14"/>
      <c r="H1223" s="14" t="s">
        <v>1687</v>
      </c>
      <c r="I1223" s="15">
        <v>508.2</v>
      </c>
      <c r="J1223" s="77">
        <v>5</v>
      </c>
      <c r="K1223" s="92"/>
    </row>
    <row r="1224" spans="1:11" ht="20.399999999999999" x14ac:dyDescent="0.25">
      <c r="A1224" s="14" t="s">
        <v>1506</v>
      </c>
      <c r="B1224" s="14" t="s">
        <v>4342</v>
      </c>
      <c r="C1224" s="14"/>
      <c r="D1224" s="16">
        <v>45807</v>
      </c>
      <c r="E1224" s="16"/>
      <c r="F1224" s="14" t="s">
        <v>4343</v>
      </c>
      <c r="G1224" s="14"/>
      <c r="H1224" s="14" t="s">
        <v>1687</v>
      </c>
      <c r="I1224" s="15">
        <v>406.56</v>
      </c>
      <c r="J1224" s="77">
        <v>4</v>
      </c>
      <c r="K1224" s="92"/>
    </row>
    <row r="1225" spans="1:11" ht="30.6" x14ac:dyDescent="0.25">
      <c r="A1225" s="14" t="s">
        <v>1506</v>
      </c>
      <c r="B1225" s="14" t="s">
        <v>4344</v>
      </c>
      <c r="C1225" s="14" t="s">
        <v>4345</v>
      </c>
      <c r="D1225" s="16">
        <v>45784</v>
      </c>
      <c r="E1225" s="16"/>
      <c r="F1225" s="14" t="s">
        <v>4346</v>
      </c>
      <c r="G1225" s="14" t="s">
        <v>4182</v>
      </c>
      <c r="H1225" s="14" t="s">
        <v>4183</v>
      </c>
      <c r="I1225" s="15">
        <v>434.1</v>
      </c>
      <c r="J1225" s="77">
        <v>4</v>
      </c>
      <c r="K1225" s="92"/>
    </row>
    <row r="1226" spans="1:11" ht="20.399999999999999" x14ac:dyDescent="0.25">
      <c r="A1226" s="14" t="s">
        <v>1506</v>
      </c>
      <c r="B1226" s="14" t="s">
        <v>4347</v>
      </c>
      <c r="C1226" s="14" t="s">
        <v>4348</v>
      </c>
      <c r="D1226" s="16">
        <v>45784</v>
      </c>
      <c r="E1226" s="16"/>
      <c r="F1226" s="14" t="s">
        <v>4349</v>
      </c>
      <c r="G1226" s="14" t="s">
        <v>4187</v>
      </c>
      <c r="H1226" s="14" t="s">
        <v>4188</v>
      </c>
      <c r="I1226" s="15">
        <v>5475.3</v>
      </c>
      <c r="J1226" s="77">
        <v>4</v>
      </c>
      <c r="K1226" s="92"/>
    </row>
    <row r="1227" spans="1:11" ht="20.399999999999999" x14ac:dyDescent="0.25">
      <c r="A1227" s="14" t="s">
        <v>1506</v>
      </c>
      <c r="B1227" s="14" t="s">
        <v>4350</v>
      </c>
      <c r="C1227" s="14" t="s">
        <v>4351</v>
      </c>
      <c r="D1227" s="16">
        <v>45784</v>
      </c>
      <c r="E1227" s="16"/>
      <c r="F1227" s="14" t="s">
        <v>4352</v>
      </c>
      <c r="G1227" s="14" t="s">
        <v>4353</v>
      </c>
      <c r="H1227" s="14" t="s">
        <v>4354</v>
      </c>
      <c r="I1227" s="15">
        <v>2724.5</v>
      </c>
      <c r="J1227" s="77">
        <v>4</v>
      </c>
      <c r="K1227" s="92"/>
    </row>
    <row r="1228" spans="1:11" ht="20.399999999999999" x14ac:dyDescent="0.25">
      <c r="A1228" s="14" t="s">
        <v>1506</v>
      </c>
      <c r="B1228" s="14" t="s">
        <v>4355</v>
      </c>
      <c r="C1228" s="14" t="s">
        <v>4356</v>
      </c>
      <c r="D1228" s="16">
        <v>45784</v>
      </c>
      <c r="E1228" s="16"/>
      <c r="F1228" s="14" t="s">
        <v>4357</v>
      </c>
      <c r="G1228" s="14" t="s">
        <v>4172</v>
      </c>
      <c r="H1228" s="14" t="s">
        <v>4173</v>
      </c>
      <c r="I1228" s="15">
        <v>307.89999999999998</v>
      </c>
      <c r="J1228" s="77">
        <v>4</v>
      </c>
      <c r="K1228" s="92"/>
    </row>
    <row r="1229" spans="1:11" ht="20.399999999999999" x14ac:dyDescent="0.25">
      <c r="A1229" s="14" t="s">
        <v>1506</v>
      </c>
      <c r="B1229" s="14" t="s">
        <v>4358</v>
      </c>
      <c r="C1229" s="14" t="s">
        <v>1528</v>
      </c>
      <c r="D1229" s="16">
        <v>45784</v>
      </c>
      <c r="E1229" s="16"/>
      <c r="F1229" s="14" t="s">
        <v>4359</v>
      </c>
      <c r="G1229" s="14" t="s">
        <v>4360</v>
      </c>
      <c r="H1229" s="14" t="s">
        <v>4361</v>
      </c>
      <c r="I1229" s="15">
        <v>462.5</v>
      </c>
      <c r="J1229" s="77">
        <v>4</v>
      </c>
      <c r="K1229" s="92"/>
    </row>
    <row r="1230" spans="1:11" ht="30.6" x14ac:dyDescent="0.25">
      <c r="A1230" s="14" t="s">
        <v>1506</v>
      </c>
      <c r="B1230" s="14" t="s">
        <v>4362</v>
      </c>
      <c r="C1230" s="14" t="s">
        <v>4363</v>
      </c>
      <c r="D1230" s="16">
        <v>45784</v>
      </c>
      <c r="E1230" s="16"/>
      <c r="F1230" s="14" t="s">
        <v>4364</v>
      </c>
      <c r="G1230" s="14" t="s">
        <v>4192</v>
      </c>
      <c r="H1230" s="14" t="s">
        <v>4193</v>
      </c>
      <c r="I1230" s="15">
        <v>407.75</v>
      </c>
      <c r="J1230" s="77">
        <v>4</v>
      </c>
      <c r="K1230" s="92"/>
    </row>
    <row r="1231" spans="1:11" ht="30.6" x14ac:dyDescent="0.25">
      <c r="A1231" s="14" t="s">
        <v>1506</v>
      </c>
      <c r="B1231" s="14" t="s">
        <v>4365</v>
      </c>
      <c r="C1231" s="14" t="s">
        <v>3208</v>
      </c>
      <c r="D1231" s="16">
        <v>45784</v>
      </c>
      <c r="E1231" s="16"/>
      <c r="F1231" s="14" t="s">
        <v>4366</v>
      </c>
      <c r="G1231" s="14" t="s">
        <v>4367</v>
      </c>
      <c r="H1231" s="14" t="s">
        <v>4368</v>
      </c>
      <c r="I1231" s="15">
        <v>553.5</v>
      </c>
      <c r="J1231" s="77">
        <v>4</v>
      </c>
      <c r="K1231" s="92"/>
    </row>
    <row r="1232" spans="1:11" ht="20.399999999999999" x14ac:dyDescent="0.25">
      <c r="A1232" s="14" t="s">
        <v>1506</v>
      </c>
      <c r="B1232" s="14" t="s">
        <v>4369</v>
      </c>
      <c r="C1232" s="14" t="s">
        <v>4370</v>
      </c>
      <c r="D1232" s="16">
        <v>45784</v>
      </c>
      <c r="E1232" s="16"/>
      <c r="F1232" s="14" t="s">
        <v>4371</v>
      </c>
      <c r="G1232" s="14" t="s">
        <v>4240</v>
      </c>
      <c r="H1232" s="14" t="s">
        <v>4241</v>
      </c>
      <c r="I1232" s="15">
        <v>97.17</v>
      </c>
      <c r="J1232" s="77">
        <v>4</v>
      </c>
      <c r="K1232" s="92"/>
    </row>
    <row r="1233" spans="1:11" ht="20.399999999999999" x14ac:dyDescent="0.25">
      <c r="A1233" s="14" t="s">
        <v>1506</v>
      </c>
      <c r="B1233" s="14" t="s">
        <v>4372</v>
      </c>
      <c r="C1233" s="14" t="s">
        <v>4373</v>
      </c>
      <c r="D1233" s="16">
        <v>45784</v>
      </c>
      <c r="E1233" s="16"/>
      <c r="F1233" s="14" t="s">
        <v>4374</v>
      </c>
      <c r="G1233" s="14" t="s">
        <v>4240</v>
      </c>
      <c r="H1233" s="14" t="s">
        <v>4241</v>
      </c>
      <c r="I1233" s="15">
        <v>109.47</v>
      </c>
      <c r="J1233" s="77">
        <v>4</v>
      </c>
      <c r="K1233" s="92"/>
    </row>
    <row r="1234" spans="1:11" ht="30.6" x14ac:dyDescent="0.25">
      <c r="A1234" s="14" t="s">
        <v>1506</v>
      </c>
      <c r="B1234" s="14" t="s">
        <v>4375</v>
      </c>
      <c r="C1234" s="14" t="s">
        <v>4376</v>
      </c>
      <c r="D1234" s="16">
        <v>45786</v>
      </c>
      <c r="E1234" s="16"/>
      <c r="F1234" s="14" t="s">
        <v>4377</v>
      </c>
      <c r="G1234" s="14" t="s">
        <v>4200</v>
      </c>
      <c r="H1234" s="14" t="s">
        <v>4201</v>
      </c>
      <c r="I1234" s="15">
        <v>60.89</v>
      </c>
      <c r="J1234" s="77">
        <v>4</v>
      </c>
      <c r="K1234" s="92"/>
    </row>
    <row r="1235" spans="1:11" ht="20.399999999999999" x14ac:dyDescent="0.25">
      <c r="A1235" s="14" t="s">
        <v>1506</v>
      </c>
      <c r="B1235" s="14" t="s">
        <v>4378</v>
      </c>
      <c r="C1235" s="14" t="s">
        <v>4379</v>
      </c>
      <c r="D1235" s="16">
        <v>45792</v>
      </c>
      <c r="E1235" s="16"/>
      <c r="F1235" s="14" t="s">
        <v>4380</v>
      </c>
      <c r="G1235" s="14" t="s">
        <v>4381</v>
      </c>
      <c r="H1235" s="14" t="s">
        <v>4382</v>
      </c>
      <c r="I1235" s="15">
        <v>3564.23</v>
      </c>
      <c r="J1235" s="77">
        <v>4</v>
      </c>
      <c r="K1235" s="92"/>
    </row>
    <row r="1236" spans="1:11" ht="20.399999999999999" x14ac:dyDescent="0.25">
      <c r="A1236" s="14" t="s">
        <v>1506</v>
      </c>
      <c r="B1236" s="14" t="s">
        <v>4383</v>
      </c>
      <c r="C1236" s="14" t="s">
        <v>4384</v>
      </c>
      <c r="D1236" s="16">
        <v>45796</v>
      </c>
      <c r="E1236" s="16"/>
      <c r="F1236" s="14" t="s">
        <v>4385</v>
      </c>
      <c r="G1236" s="14" t="s">
        <v>4210</v>
      </c>
      <c r="H1236" s="14" t="s">
        <v>4211</v>
      </c>
      <c r="I1236" s="15">
        <v>123</v>
      </c>
      <c r="J1236" s="77">
        <v>4</v>
      </c>
      <c r="K1236" s="92"/>
    </row>
    <row r="1237" spans="1:11" ht="13.2" x14ac:dyDescent="0.25">
      <c r="A1237" s="14" t="s">
        <v>1506</v>
      </c>
      <c r="B1237" s="14" t="s">
        <v>4386</v>
      </c>
      <c r="C1237" s="14" t="s">
        <v>4387</v>
      </c>
      <c r="D1237" s="16">
        <v>45798</v>
      </c>
      <c r="E1237" s="16"/>
      <c r="F1237" s="14" t="s">
        <v>4388</v>
      </c>
      <c r="G1237" s="14" t="s">
        <v>4389</v>
      </c>
      <c r="H1237" s="14" t="s">
        <v>4390</v>
      </c>
      <c r="I1237" s="15">
        <v>2500</v>
      </c>
      <c r="J1237" s="77">
        <v>4</v>
      </c>
      <c r="K1237" s="92"/>
    </row>
    <row r="1238" spans="1:11" ht="20.399999999999999" x14ac:dyDescent="0.25">
      <c r="A1238" s="14" t="s">
        <v>1506</v>
      </c>
      <c r="B1238" s="14" t="s">
        <v>4391</v>
      </c>
      <c r="C1238" s="14" t="s">
        <v>4392</v>
      </c>
      <c r="D1238" s="16">
        <v>45798</v>
      </c>
      <c r="E1238" s="16"/>
      <c r="F1238" s="14" t="s">
        <v>4393</v>
      </c>
      <c r="G1238" s="14" t="s">
        <v>4240</v>
      </c>
      <c r="H1238" s="14" t="s">
        <v>4241</v>
      </c>
      <c r="I1238" s="15">
        <v>51.66</v>
      </c>
      <c r="J1238" s="77">
        <v>4</v>
      </c>
      <c r="K1238" s="92"/>
    </row>
    <row r="1239" spans="1:11" ht="20.399999999999999" x14ac:dyDescent="0.25">
      <c r="A1239" s="14" t="s">
        <v>1506</v>
      </c>
      <c r="B1239" s="14" t="s">
        <v>4394</v>
      </c>
      <c r="C1239" s="14" t="s">
        <v>4395</v>
      </c>
      <c r="D1239" s="16">
        <v>45798</v>
      </c>
      <c r="E1239" s="16"/>
      <c r="F1239" s="14" t="s">
        <v>4396</v>
      </c>
      <c r="G1239" s="14" t="s">
        <v>4205</v>
      </c>
      <c r="H1239" s="14" t="s">
        <v>4206</v>
      </c>
      <c r="I1239" s="15">
        <v>85.45</v>
      </c>
      <c r="J1239" s="77">
        <v>4</v>
      </c>
      <c r="K1239" s="92"/>
    </row>
    <row r="1240" spans="1:11" ht="20.399999999999999" x14ac:dyDescent="0.25">
      <c r="A1240" s="14" t="s">
        <v>1506</v>
      </c>
      <c r="B1240" s="14" t="s">
        <v>4397</v>
      </c>
      <c r="C1240" s="14" t="s">
        <v>4398</v>
      </c>
      <c r="D1240" s="16">
        <v>45798</v>
      </c>
      <c r="E1240" s="16"/>
      <c r="F1240" s="14" t="s">
        <v>4399</v>
      </c>
      <c r="G1240" s="14" t="s">
        <v>4187</v>
      </c>
      <c r="H1240" s="14" t="s">
        <v>4188</v>
      </c>
      <c r="I1240" s="15">
        <v>98.48</v>
      </c>
      <c r="J1240" s="77">
        <v>4</v>
      </c>
      <c r="K1240" s="92"/>
    </row>
    <row r="1241" spans="1:11" ht="13.2" x14ac:dyDescent="0.25">
      <c r="A1241" s="14" t="s">
        <v>1506</v>
      </c>
      <c r="B1241" s="14" t="s">
        <v>4400</v>
      </c>
      <c r="C1241" s="14" t="s">
        <v>4401</v>
      </c>
      <c r="D1241" s="16">
        <v>45798</v>
      </c>
      <c r="E1241" s="16"/>
      <c r="F1241" s="14" t="s">
        <v>4402</v>
      </c>
      <c r="G1241" s="14" t="s">
        <v>4245</v>
      </c>
      <c r="H1241" s="14" t="s">
        <v>4246</v>
      </c>
      <c r="I1241" s="15">
        <v>359.78</v>
      </c>
      <c r="J1241" s="77">
        <v>4</v>
      </c>
      <c r="K1241" s="92"/>
    </row>
    <row r="1242" spans="1:11" ht="20.399999999999999" x14ac:dyDescent="0.25">
      <c r="A1242" s="14" t="s">
        <v>1506</v>
      </c>
      <c r="B1242" s="14" t="s">
        <v>4403</v>
      </c>
      <c r="C1242" s="14" t="s">
        <v>4404</v>
      </c>
      <c r="D1242" s="16">
        <v>45806</v>
      </c>
      <c r="E1242" s="16"/>
      <c r="F1242" s="14" t="s">
        <v>4405</v>
      </c>
      <c r="G1242" s="14" t="s">
        <v>4177</v>
      </c>
      <c r="H1242" s="14" t="s">
        <v>2602</v>
      </c>
      <c r="I1242" s="15">
        <v>106.6</v>
      </c>
      <c r="J1242" s="77">
        <v>3</v>
      </c>
      <c r="K1242" s="92"/>
    </row>
    <row r="1243" spans="1:11" ht="20.399999999999999" x14ac:dyDescent="0.25">
      <c r="A1243" s="14" t="s">
        <v>1506</v>
      </c>
      <c r="B1243" s="14" t="s">
        <v>4403</v>
      </c>
      <c r="C1243" s="14" t="s">
        <v>4404</v>
      </c>
      <c r="D1243" s="16">
        <v>45806</v>
      </c>
      <c r="E1243" s="16"/>
      <c r="F1243" s="14" t="s">
        <v>4405</v>
      </c>
      <c r="G1243" s="14" t="s">
        <v>4177</v>
      </c>
      <c r="H1243" s="14" t="s">
        <v>2602</v>
      </c>
      <c r="I1243" s="15">
        <v>112.6</v>
      </c>
      <c r="J1243" s="77">
        <v>5</v>
      </c>
      <c r="K1243" s="92"/>
    </row>
    <row r="1244" spans="1:11" ht="20.399999999999999" x14ac:dyDescent="0.25">
      <c r="A1244" s="14" t="s">
        <v>1506</v>
      </c>
      <c r="B1244" s="14" t="s">
        <v>4403</v>
      </c>
      <c r="C1244" s="14" t="s">
        <v>4404</v>
      </c>
      <c r="D1244" s="16">
        <v>45806</v>
      </c>
      <c r="E1244" s="16"/>
      <c r="F1244" s="14" t="s">
        <v>4405</v>
      </c>
      <c r="G1244" s="14" t="s">
        <v>4177</v>
      </c>
      <c r="H1244" s="14" t="s">
        <v>2602</v>
      </c>
      <c r="I1244" s="15">
        <v>527.20000000000005</v>
      </c>
      <c r="J1244" s="77">
        <v>4</v>
      </c>
      <c r="K1244" s="92"/>
    </row>
    <row r="1245" spans="1:11" ht="20.399999999999999" x14ac:dyDescent="0.25">
      <c r="A1245" s="14" t="s">
        <v>1506</v>
      </c>
      <c r="B1245" s="14" t="s">
        <v>4406</v>
      </c>
      <c r="C1245" s="14" t="s">
        <v>4407</v>
      </c>
      <c r="D1245" s="16">
        <v>45784</v>
      </c>
      <c r="E1245" s="16"/>
      <c r="F1245" s="14" t="s">
        <v>4408</v>
      </c>
      <c r="G1245" s="14"/>
      <c r="H1245" s="14" t="s">
        <v>4409</v>
      </c>
      <c r="I1245" s="15">
        <v>6.2</v>
      </c>
      <c r="J1245" s="77">
        <v>4</v>
      </c>
      <c r="K1245" s="92"/>
    </row>
    <row r="1246" spans="1:11" ht="20.399999999999999" x14ac:dyDescent="0.25">
      <c r="A1246" s="14" t="s">
        <v>1506</v>
      </c>
      <c r="B1246" s="14" t="s">
        <v>4410</v>
      </c>
      <c r="C1246" s="14" t="s">
        <v>4411</v>
      </c>
      <c r="D1246" s="16">
        <v>45784</v>
      </c>
      <c r="E1246" s="16"/>
      <c r="F1246" s="14" t="s">
        <v>4408</v>
      </c>
      <c r="G1246" s="14"/>
      <c r="H1246" s="14" t="s">
        <v>4412</v>
      </c>
      <c r="I1246" s="15">
        <v>9.8000000000000007</v>
      </c>
      <c r="J1246" s="77">
        <v>4</v>
      </c>
      <c r="K1246" s="92"/>
    </row>
    <row r="1247" spans="1:11" ht="20.399999999999999" x14ac:dyDescent="0.25">
      <c r="A1247" s="14" t="s">
        <v>1506</v>
      </c>
      <c r="B1247" s="14" t="s">
        <v>4413</v>
      </c>
      <c r="C1247" s="14" t="s">
        <v>4414</v>
      </c>
      <c r="D1247" s="16">
        <v>45784</v>
      </c>
      <c r="E1247" s="16"/>
      <c r="F1247" s="14" t="s">
        <v>4408</v>
      </c>
      <c r="G1247" s="14"/>
      <c r="H1247" s="14" t="s">
        <v>4415</v>
      </c>
      <c r="I1247" s="15">
        <v>17.8</v>
      </c>
      <c r="J1247" s="77">
        <v>4</v>
      </c>
      <c r="K1247" s="92"/>
    </row>
    <row r="1248" spans="1:11" ht="20.399999999999999" x14ac:dyDescent="0.25">
      <c r="A1248" s="14" t="s">
        <v>1506</v>
      </c>
      <c r="B1248" s="14" t="s">
        <v>4416</v>
      </c>
      <c r="C1248" s="14" t="s">
        <v>4417</v>
      </c>
      <c r="D1248" s="16">
        <v>45784</v>
      </c>
      <c r="E1248" s="16"/>
      <c r="F1248" s="14" t="s">
        <v>4408</v>
      </c>
      <c r="G1248" s="14"/>
      <c r="H1248" s="14" t="s">
        <v>4418</v>
      </c>
      <c r="I1248" s="15">
        <v>46.3</v>
      </c>
      <c r="J1248" s="77">
        <v>4</v>
      </c>
      <c r="K1248" s="92"/>
    </row>
    <row r="1249" spans="1:11" ht="20.399999999999999" x14ac:dyDescent="0.25">
      <c r="A1249" s="14" t="s">
        <v>1506</v>
      </c>
      <c r="B1249" s="14" t="s">
        <v>4419</v>
      </c>
      <c r="C1249" s="14" t="s">
        <v>4420</v>
      </c>
      <c r="D1249" s="16">
        <v>45784</v>
      </c>
      <c r="E1249" s="16"/>
      <c r="F1249" s="14" t="s">
        <v>4408</v>
      </c>
      <c r="G1249" s="14"/>
      <c r="H1249" s="14" t="s">
        <v>4421</v>
      </c>
      <c r="I1249" s="15">
        <v>16</v>
      </c>
      <c r="J1249" s="77">
        <v>4</v>
      </c>
      <c r="K1249" s="92"/>
    </row>
    <row r="1250" spans="1:11" ht="20.399999999999999" x14ac:dyDescent="0.25">
      <c r="A1250" s="14" t="s">
        <v>1506</v>
      </c>
      <c r="B1250" s="14" t="s">
        <v>4422</v>
      </c>
      <c r="C1250" s="14" t="s">
        <v>4423</v>
      </c>
      <c r="D1250" s="16">
        <v>45784</v>
      </c>
      <c r="E1250" s="16"/>
      <c r="F1250" s="14" t="s">
        <v>4408</v>
      </c>
      <c r="G1250" s="14"/>
      <c r="H1250" s="14" t="s">
        <v>4424</v>
      </c>
      <c r="I1250" s="15">
        <v>15.4</v>
      </c>
      <c r="J1250" s="77">
        <v>4</v>
      </c>
      <c r="K1250" s="92"/>
    </row>
    <row r="1251" spans="1:11" ht="20.399999999999999" x14ac:dyDescent="0.25">
      <c r="A1251" s="14" t="s">
        <v>1506</v>
      </c>
      <c r="B1251" s="14" t="s">
        <v>4425</v>
      </c>
      <c r="C1251" s="14" t="s">
        <v>4426</v>
      </c>
      <c r="D1251" s="16">
        <v>45784</v>
      </c>
      <c r="E1251" s="16"/>
      <c r="F1251" s="14" t="s">
        <v>4408</v>
      </c>
      <c r="G1251" s="14"/>
      <c r="H1251" s="14" t="s">
        <v>4427</v>
      </c>
      <c r="I1251" s="15">
        <v>19</v>
      </c>
      <c r="J1251" s="77">
        <v>4</v>
      </c>
      <c r="K1251" s="92"/>
    </row>
    <row r="1252" spans="1:11" ht="20.399999999999999" x14ac:dyDescent="0.25">
      <c r="A1252" s="14" t="s">
        <v>1506</v>
      </c>
      <c r="B1252" s="14" t="s">
        <v>4428</v>
      </c>
      <c r="C1252" s="14" t="s">
        <v>4429</v>
      </c>
      <c r="D1252" s="16">
        <v>45790</v>
      </c>
      <c r="E1252" s="16"/>
      <c r="F1252" s="14" t="s">
        <v>4408</v>
      </c>
      <c r="G1252" s="14"/>
      <c r="H1252" s="14" t="s">
        <v>2214</v>
      </c>
      <c r="I1252" s="15">
        <v>7.8</v>
      </c>
      <c r="J1252" s="77">
        <v>4</v>
      </c>
      <c r="K1252" s="92"/>
    </row>
    <row r="1253" spans="1:11" ht="20.399999999999999" x14ac:dyDescent="0.25">
      <c r="A1253" s="14" t="s">
        <v>1506</v>
      </c>
      <c r="B1253" s="14" t="s">
        <v>4430</v>
      </c>
      <c r="C1253" s="14" t="s">
        <v>4431</v>
      </c>
      <c r="D1253" s="16">
        <v>45790</v>
      </c>
      <c r="E1253" s="16"/>
      <c r="F1253" s="14" t="s">
        <v>4408</v>
      </c>
      <c r="G1253" s="14"/>
      <c r="H1253" s="14" t="s">
        <v>4432</v>
      </c>
      <c r="I1253" s="15">
        <v>20.6</v>
      </c>
      <c r="J1253" s="77">
        <v>4</v>
      </c>
      <c r="K1253" s="92"/>
    </row>
    <row r="1254" spans="1:11" ht="20.399999999999999" x14ac:dyDescent="0.25">
      <c r="A1254" s="14" t="s">
        <v>1506</v>
      </c>
      <c r="B1254" s="14" t="s">
        <v>4433</v>
      </c>
      <c r="C1254" s="14" t="s">
        <v>4434</v>
      </c>
      <c r="D1254" s="16">
        <v>45790</v>
      </c>
      <c r="E1254" s="16"/>
      <c r="F1254" s="14" t="s">
        <v>4408</v>
      </c>
      <c r="G1254" s="14"/>
      <c r="H1254" s="14" t="s">
        <v>4435</v>
      </c>
      <c r="I1254" s="15">
        <v>25.7</v>
      </c>
      <c r="J1254" s="77">
        <v>4</v>
      </c>
      <c r="K1254" s="92"/>
    </row>
    <row r="1255" spans="1:11" ht="20.399999999999999" x14ac:dyDescent="0.25">
      <c r="A1255" s="14" t="s">
        <v>1506</v>
      </c>
      <c r="B1255" s="14" t="s">
        <v>4436</v>
      </c>
      <c r="C1255" s="14" t="s">
        <v>4437</v>
      </c>
      <c r="D1255" s="16">
        <v>45799</v>
      </c>
      <c r="E1255" s="16"/>
      <c r="F1255" s="14" t="s">
        <v>4408</v>
      </c>
      <c r="G1255" s="14"/>
      <c r="H1255" s="14" t="s">
        <v>4438</v>
      </c>
      <c r="I1255" s="15">
        <v>83.92</v>
      </c>
      <c r="J1255" s="77">
        <v>4</v>
      </c>
      <c r="K1255" s="92"/>
    </row>
    <row r="1256" spans="1:11" ht="20.399999999999999" x14ac:dyDescent="0.25">
      <c r="A1256" s="14" t="s">
        <v>1506</v>
      </c>
      <c r="B1256" s="14" t="s">
        <v>4439</v>
      </c>
      <c r="C1256" s="14" t="s">
        <v>4440</v>
      </c>
      <c r="D1256" s="16">
        <v>45799</v>
      </c>
      <c r="E1256" s="16"/>
      <c r="F1256" s="14" t="s">
        <v>4408</v>
      </c>
      <c r="G1256" s="14"/>
      <c r="H1256" s="14" t="s">
        <v>2286</v>
      </c>
      <c r="I1256" s="15">
        <v>2.8</v>
      </c>
      <c r="J1256" s="77">
        <v>4</v>
      </c>
      <c r="K1256" s="92"/>
    </row>
    <row r="1257" spans="1:11" ht="20.399999999999999" x14ac:dyDescent="0.25">
      <c r="A1257" s="14" t="s">
        <v>1506</v>
      </c>
      <c r="B1257" s="14" t="s">
        <v>4441</v>
      </c>
      <c r="C1257" s="14" t="s">
        <v>4442</v>
      </c>
      <c r="D1257" s="16">
        <v>45782</v>
      </c>
      <c r="E1257" s="16"/>
      <c r="F1257" s="14" t="s">
        <v>4443</v>
      </c>
      <c r="G1257" s="14" t="s">
        <v>4284</v>
      </c>
      <c r="H1257" s="14" t="s">
        <v>4285</v>
      </c>
      <c r="I1257" s="15">
        <v>607.20000000000005</v>
      </c>
      <c r="J1257" s="77">
        <v>3</v>
      </c>
      <c r="K1257" s="92"/>
    </row>
    <row r="1258" spans="1:11" ht="30.6" x14ac:dyDescent="0.25">
      <c r="A1258" s="14" t="s">
        <v>1506</v>
      </c>
      <c r="B1258" s="14" t="s">
        <v>4444</v>
      </c>
      <c r="C1258" s="14" t="s">
        <v>4441</v>
      </c>
      <c r="D1258" s="16">
        <v>45800</v>
      </c>
      <c r="E1258" s="16"/>
      <c r="F1258" s="14" t="s">
        <v>4445</v>
      </c>
      <c r="G1258" s="14"/>
      <c r="H1258" s="14" t="s">
        <v>1694</v>
      </c>
      <c r="I1258" s="15">
        <v>139.66</v>
      </c>
      <c r="J1258" s="77">
        <v>3</v>
      </c>
      <c r="K1258" s="92"/>
    </row>
    <row r="1259" spans="1:11" ht="30.6" x14ac:dyDescent="0.25">
      <c r="A1259" s="14" t="s">
        <v>1506</v>
      </c>
      <c r="B1259" s="14" t="s">
        <v>4446</v>
      </c>
      <c r="C1259" s="14" t="s">
        <v>4447</v>
      </c>
      <c r="D1259" s="16">
        <v>45782</v>
      </c>
      <c r="E1259" s="16"/>
      <c r="F1259" s="14" t="s">
        <v>4448</v>
      </c>
      <c r="G1259" s="14" t="s">
        <v>4449</v>
      </c>
      <c r="H1259" s="14" t="s">
        <v>4450</v>
      </c>
      <c r="I1259" s="15">
        <v>1614.84</v>
      </c>
      <c r="J1259" s="77">
        <v>5</v>
      </c>
      <c r="K1259" s="92"/>
    </row>
    <row r="1260" spans="1:11" ht="20.399999999999999" x14ac:dyDescent="0.25">
      <c r="A1260" s="14" t="s">
        <v>1506</v>
      </c>
      <c r="B1260" s="14" t="s">
        <v>4451</v>
      </c>
      <c r="C1260" s="14" t="s">
        <v>4452</v>
      </c>
      <c r="D1260" s="16">
        <v>45782</v>
      </c>
      <c r="E1260" s="16"/>
      <c r="F1260" s="14" t="s">
        <v>4453</v>
      </c>
      <c r="G1260" s="14" t="s">
        <v>2574</v>
      </c>
      <c r="H1260" s="14" t="s">
        <v>2575</v>
      </c>
      <c r="I1260" s="15">
        <v>135</v>
      </c>
      <c r="J1260" s="77">
        <v>3</v>
      </c>
      <c r="K1260" s="92"/>
    </row>
    <row r="1261" spans="1:11" ht="20.399999999999999" x14ac:dyDescent="0.25">
      <c r="A1261" s="14" t="s">
        <v>1506</v>
      </c>
      <c r="B1261" s="14" t="s">
        <v>4454</v>
      </c>
      <c r="C1261" s="14" t="s">
        <v>4455</v>
      </c>
      <c r="D1261" s="16">
        <v>45784</v>
      </c>
      <c r="E1261" s="16"/>
      <c r="F1261" s="14" t="s">
        <v>4456</v>
      </c>
      <c r="G1261" s="14" t="s">
        <v>4177</v>
      </c>
      <c r="H1261" s="14" t="s">
        <v>2602</v>
      </c>
      <c r="I1261" s="15">
        <v>105</v>
      </c>
      <c r="J1261" s="77">
        <v>3</v>
      </c>
      <c r="K1261" s="92"/>
    </row>
    <row r="1262" spans="1:11" ht="20.399999999999999" x14ac:dyDescent="0.25">
      <c r="A1262" s="14" t="s">
        <v>1506</v>
      </c>
      <c r="B1262" s="14" t="s">
        <v>4454</v>
      </c>
      <c r="C1262" s="14" t="s">
        <v>4455</v>
      </c>
      <c r="D1262" s="16">
        <v>45784</v>
      </c>
      <c r="E1262" s="16"/>
      <c r="F1262" s="14" t="s">
        <v>4456</v>
      </c>
      <c r="G1262" s="14" t="s">
        <v>4177</v>
      </c>
      <c r="H1262" s="14" t="s">
        <v>2602</v>
      </c>
      <c r="I1262" s="15">
        <v>136.5</v>
      </c>
      <c r="J1262" s="77">
        <v>5</v>
      </c>
      <c r="K1262" s="92"/>
    </row>
    <row r="1263" spans="1:11" ht="20.399999999999999" x14ac:dyDescent="0.25">
      <c r="A1263" s="14" t="s">
        <v>1506</v>
      </c>
      <c r="B1263" s="14" t="s">
        <v>4454</v>
      </c>
      <c r="C1263" s="14" t="s">
        <v>4455</v>
      </c>
      <c r="D1263" s="16">
        <v>45784</v>
      </c>
      <c r="E1263" s="16"/>
      <c r="F1263" s="14" t="s">
        <v>4456</v>
      </c>
      <c r="G1263" s="14" t="s">
        <v>4177</v>
      </c>
      <c r="H1263" s="14" t="s">
        <v>2602</v>
      </c>
      <c r="I1263" s="15">
        <v>447.44</v>
      </c>
      <c r="J1263" s="77">
        <v>4</v>
      </c>
      <c r="K1263" s="92"/>
    </row>
    <row r="1264" spans="1:11" ht="13.2" x14ac:dyDescent="0.25">
      <c r="A1264" s="14" t="s">
        <v>1506</v>
      </c>
      <c r="B1264" s="14" t="s">
        <v>4457</v>
      </c>
      <c r="C1264" s="14" t="s">
        <v>4458</v>
      </c>
      <c r="D1264" s="16">
        <v>45784</v>
      </c>
      <c r="E1264" s="16"/>
      <c r="F1264" s="14" t="s">
        <v>4264</v>
      </c>
      <c r="G1264" s="14" t="s">
        <v>2578</v>
      </c>
      <c r="H1264" s="14" t="s">
        <v>2579</v>
      </c>
      <c r="I1264" s="15">
        <v>400</v>
      </c>
      <c r="J1264" s="77">
        <v>2</v>
      </c>
      <c r="K1264" s="92"/>
    </row>
    <row r="1265" spans="1:11" ht="13.2" x14ac:dyDescent="0.25">
      <c r="A1265" s="14" t="s">
        <v>1506</v>
      </c>
      <c r="B1265" s="14" t="s">
        <v>4459</v>
      </c>
      <c r="C1265" s="14" t="s">
        <v>4460</v>
      </c>
      <c r="D1265" s="16">
        <v>45784</v>
      </c>
      <c r="E1265" s="16"/>
      <c r="F1265" s="14" t="s">
        <v>4461</v>
      </c>
      <c r="G1265" s="14" t="s">
        <v>2578</v>
      </c>
      <c r="H1265" s="14" t="s">
        <v>2579</v>
      </c>
      <c r="I1265" s="15">
        <v>400</v>
      </c>
      <c r="J1265" s="77">
        <v>2</v>
      </c>
      <c r="K1265" s="92"/>
    </row>
    <row r="1266" spans="1:11" ht="30.6" x14ac:dyDescent="0.25">
      <c r="A1266" s="14" t="s">
        <v>1506</v>
      </c>
      <c r="B1266" s="14" t="s">
        <v>4462</v>
      </c>
      <c r="C1266" s="14" t="s">
        <v>3262</v>
      </c>
      <c r="D1266" s="16">
        <v>45784</v>
      </c>
      <c r="E1266" s="16"/>
      <c r="F1266" s="14" t="s">
        <v>4463</v>
      </c>
      <c r="G1266" s="14" t="s">
        <v>1597</v>
      </c>
      <c r="H1266" s="14" t="s">
        <v>1598</v>
      </c>
      <c r="I1266" s="15">
        <v>750</v>
      </c>
      <c r="J1266" s="77">
        <v>3</v>
      </c>
      <c r="K1266" s="92"/>
    </row>
    <row r="1267" spans="1:11" ht="13.2" x14ac:dyDescent="0.25">
      <c r="A1267" s="14" t="s">
        <v>1506</v>
      </c>
      <c r="B1267" s="14" t="s">
        <v>4464</v>
      </c>
      <c r="C1267" s="14" t="s">
        <v>4465</v>
      </c>
      <c r="D1267" s="16">
        <v>45784</v>
      </c>
      <c r="E1267" s="16"/>
      <c r="F1267" s="14" t="s">
        <v>4461</v>
      </c>
      <c r="G1267" s="14" t="s">
        <v>2560</v>
      </c>
      <c r="H1267" s="14" t="s">
        <v>2561</v>
      </c>
      <c r="I1267" s="15">
        <v>1000</v>
      </c>
      <c r="J1267" s="77">
        <v>2</v>
      </c>
      <c r="K1267" s="92"/>
    </row>
    <row r="1268" spans="1:11" ht="20.399999999999999" x14ac:dyDescent="0.25">
      <c r="A1268" s="14" t="s">
        <v>1506</v>
      </c>
      <c r="B1268" s="14" t="s">
        <v>4466</v>
      </c>
      <c r="C1268" s="14" t="s">
        <v>3285</v>
      </c>
      <c r="D1268" s="16">
        <v>45784</v>
      </c>
      <c r="E1268" s="16"/>
      <c r="F1268" s="14" t="s">
        <v>4467</v>
      </c>
      <c r="G1268" s="14" t="s">
        <v>1852</v>
      </c>
      <c r="H1268" s="14" t="s">
        <v>1853</v>
      </c>
      <c r="I1268" s="15">
        <v>750</v>
      </c>
      <c r="J1268" s="77">
        <v>5</v>
      </c>
      <c r="K1268" s="92"/>
    </row>
    <row r="1269" spans="1:11" ht="20.399999999999999" x14ac:dyDescent="0.25">
      <c r="A1269" s="14" t="s">
        <v>1506</v>
      </c>
      <c r="B1269" s="14" t="s">
        <v>4468</v>
      </c>
      <c r="C1269" s="14" t="s">
        <v>2542</v>
      </c>
      <c r="D1269" s="16">
        <v>45784</v>
      </c>
      <c r="E1269" s="16"/>
      <c r="F1269" s="14" t="s">
        <v>4469</v>
      </c>
      <c r="G1269" s="14" t="s">
        <v>1776</v>
      </c>
      <c r="H1269" s="14" t="s">
        <v>1777</v>
      </c>
      <c r="I1269" s="15">
        <v>750</v>
      </c>
      <c r="J1269" s="77">
        <v>3</v>
      </c>
      <c r="K1269" s="92"/>
    </row>
    <row r="1270" spans="1:11" ht="43.8" customHeight="1" x14ac:dyDescent="0.25">
      <c r="A1270" s="14" t="s">
        <v>1506</v>
      </c>
      <c r="B1270" s="14" t="s">
        <v>4470</v>
      </c>
      <c r="C1270" s="14" t="s">
        <v>1850</v>
      </c>
      <c r="D1270" s="16">
        <v>45784</v>
      </c>
      <c r="E1270" s="16"/>
      <c r="F1270" s="14" t="s">
        <v>4471</v>
      </c>
      <c r="G1270" s="14" t="s">
        <v>1776</v>
      </c>
      <c r="H1270" s="14" t="s">
        <v>1777</v>
      </c>
      <c r="I1270" s="15">
        <v>681.95</v>
      </c>
      <c r="J1270" s="77">
        <v>3</v>
      </c>
      <c r="K1270" s="92"/>
    </row>
    <row r="1271" spans="1:11" ht="20.399999999999999" x14ac:dyDescent="0.25">
      <c r="A1271" s="14" t="s">
        <v>1506</v>
      </c>
      <c r="B1271" s="14" t="s">
        <v>4472</v>
      </c>
      <c r="C1271" s="14" t="s">
        <v>4473</v>
      </c>
      <c r="D1271" s="16">
        <v>45791</v>
      </c>
      <c r="E1271" s="16"/>
      <c r="F1271" s="14" t="s">
        <v>4474</v>
      </c>
      <c r="G1271" s="14" t="s">
        <v>4277</v>
      </c>
      <c r="H1271" s="14" t="s">
        <v>4278</v>
      </c>
      <c r="I1271" s="15">
        <v>60</v>
      </c>
      <c r="J1271" s="77">
        <v>5</v>
      </c>
      <c r="K1271" s="92"/>
    </row>
    <row r="1272" spans="1:11" ht="20.399999999999999" x14ac:dyDescent="0.25">
      <c r="A1272" s="14" t="s">
        <v>1506</v>
      </c>
      <c r="B1272" s="14" t="s">
        <v>4475</v>
      </c>
      <c r="C1272" s="14" t="s">
        <v>4476</v>
      </c>
      <c r="D1272" s="16">
        <v>45792</v>
      </c>
      <c r="E1272" s="16"/>
      <c r="F1272" s="14" t="s">
        <v>4477</v>
      </c>
      <c r="G1272" s="14" t="s">
        <v>4255</v>
      </c>
      <c r="H1272" s="14" t="s">
        <v>4256</v>
      </c>
      <c r="I1272" s="15">
        <v>180</v>
      </c>
      <c r="J1272" s="77">
        <v>5</v>
      </c>
      <c r="K1272" s="92"/>
    </row>
    <row r="1273" spans="1:11" ht="20.399999999999999" x14ac:dyDescent="0.25">
      <c r="A1273" s="316" t="s">
        <v>1506</v>
      </c>
      <c r="B1273" s="316" t="s">
        <v>4478</v>
      </c>
      <c r="C1273" s="316" t="s">
        <v>4475</v>
      </c>
      <c r="D1273" s="317">
        <v>45800</v>
      </c>
      <c r="E1273" s="317"/>
      <c r="F1273" s="316" t="s">
        <v>4479</v>
      </c>
      <c r="G1273" s="316"/>
      <c r="H1273" s="316" t="s">
        <v>1694</v>
      </c>
      <c r="I1273" s="318">
        <v>41.4</v>
      </c>
      <c r="J1273" s="319">
        <v>5</v>
      </c>
      <c r="K1273" s="92"/>
    </row>
    <row r="1274" spans="1:11" ht="20.399999999999999" x14ac:dyDescent="0.25">
      <c r="A1274" s="14" t="s">
        <v>1506</v>
      </c>
      <c r="B1274" s="14" t="s">
        <v>4480</v>
      </c>
      <c r="C1274" s="14" t="s">
        <v>4481</v>
      </c>
      <c r="D1274" s="16">
        <v>45797</v>
      </c>
      <c r="E1274" s="16"/>
      <c r="F1274" s="14" t="s">
        <v>4482</v>
      </c>
      <c r="G1274" s="14" t="s">
        <v>2583</v>
      </c>
      <c r="H1274" s="14" t="s">
        <v>2584</v>
      </c>
      <c r="I1274" s="15">
        <v>783</v>
      </c>
      <c r="J1274" s="77">
        <v>3</v>
      </c>
      <c r="K1274" s="92"/>
    </row>
    <row r="1275" spans="1:11" ht="30.6" x14ac:dyDescent="0.25">
      <c r="A1275" s="14" t="s">
        <v>1506</v>
      </c>
      <c r="B1275" s="14" t="s">
        <v>4483</v>
      </c>
      <c r="C1275" s="14" t="s">
        <v>4484</v>
      </c>
      <c r="D1275" s="16">
        <v>45807</v>
      </c>
      <c r="E1275" s="16"/>
      <c r="F1275" s="14" t="s">
        <v>4485</v>
      </c>
      <c r="G1275" s="14" t="s">
        <v>4277</v>
      </c>
      <c r="H1275" s="14" t="s">
        <v>4278</v>
      </c>
      <c r="I1275" s="15">
        <v>243</v>
      </c>
      <c r="J1275" s="77">
        <v>5</v>
      </c>
      <c r="K1275" s="92"/>
    </row>
    <row r="1276" spans="1:11" ht="79.2" customHeight="1" x14ac:dyDescent="0.25">
      <c r="A1276" s="14" t="s">
        <v>1506</v>
      </c>
      <c r="B1276" s="14" t="s">
        <v>4486</v>
      </c>
      <c r="C1276" s="14" t="s">
        <v>4487</v>
      </c>
      <c r="D1276" s="16">
        <v>45786</v>
      </c>
      <c r="E1276" s="16"/>
      <c r="F1276" s="14" t="s">
        <v>4488</v>
      </c>
      <c r="G1276" s="14" t="s">
        <v>2609</v>
      </c>
      <c r="H1276" s="14" t="s">
        <v>2610</v>
      </c>
      <c r="I1276" s="15">
        <v>350</v>
      </c>
      <c r="J1276" s="77">
        <v>5</v>
      </c>
      <c r="K1276" s="92"/>
    </row>
    <row r="1277" spans="1:11" ht="13.2" x14ac:dyDescent="0.25">
      <c r="A1277" s="14" t="s">
        <v>1506</v>
      </c>
      <c r="B1277" s="14" t="s">
        <v>1560</v>
      </c>
      <c r="C1277" s="14"/>
      <c r="D1277" s="16">
        <v>45808</v>
      </c>
      <c r="E1277" s="16"/>
      <c r="F1277" s="14" t="s">
        <v>4489</v>
      </c>
      <c r="G1277" s="14"/>
      <c r="H1277" s="14" t="s">
        <v>1513</v>
      </c>
      <c r="I1277" s="15">
        <v>22</v>
      </c>
      <c r="J1277" s="77">
        <v>4</v>
      </c>
      <c r="K1277" s="92"/>
    </row>
    <row r="1278" spans="1:11" ht="30.6" x14ac:dyDescent="0.25">
      <c r="A1278" s="14" t="s">
        <v>4490</v>
      </c>
      <c r="B1278" s="14" t="s">
        <v>4491</v>
      </c>
      <c r="C1278" s="14" t="s">
        <v>4492</v>
      </c>
      <c r="D1278" s="16">
        <v>45791</v>
      </c>
      <c r="E1278" s="16"/>
      <c r="F1278" s="14" t="s">
        <v>4493</v>
      </c>
      <c r="G1278" s="14" t="s">
        <v>4494</v>
      </c>
      <c r="H1278" s="14" t="s">
        <v>4495</v>
      </c>
      <c r="I1278" s="15">
        <v>13000</v>
      </c>
      <c r="J1278" s="77">
        <v>5</v>
      </c>
      <c r="K1278" s="92"/>
    </row>
    <row r="1279" spans="1:11" ht="20.399999999999999" x14ac:dyDescent="0.25">
      <c r="A1279" s="14" t="s">
        <v>1506</v>
      </c>
      <c r="B1279" s="14" t="s">
        <v>4496</v>
      </c>
      <c r="C1279" s="14" t="s">
        <v>4497</v>
      </c>
      <c r="D1279" s="16">
        <v>45810</v>
      </c>
      <c r="E1279" s="16"/>
      <c r="F1279" s="14" t="s">
        <v>4498</v>
      </c>
      <c r="G1279" s="14" t="s">
        <v>4499</v>
      </c>
      <c r="H1279" s="14" t="s">
        <v>4500</v>
      </c>
      <c r="I1279" s="15">
        <v>287.82</v>
      </c>
      <c r="J1279" s="77">
        <v>5</v>
      </c>
      <c r="K1279" s="92"/>
    </row>
    <row r="1280" spans="1:11" ht="87.6" customHeight="1" x14ac:dyDescent="0.25">
      <c r="A1280" s="14" t="s">
        <v>1506</v>
      </c>
      <c r="B1280" s="14"/>
      <c r="C1280" s="14"/>
      <c r="D1280" s="16"/>
      <c r="E1280" s="16"/>
      <c r="F1280" s="314" t="s">
        <v>4501</v>
      </c>
      <c r="G1280" s="14"/>
      <c r="H1280" s="14"/>
      <c r="I1280" s="15"/>
      <c r="J1280" s="77"/>
      <c r="K1280" s="92"/>
    </row>
    <row r="1281" spans="1:11" ht="30.6" x14ac:dyDescent="0.25">
      <c r="A1281" s="14" t="s">
        <v>1506</v>
      </c>
      <c r="B1281" s="14" t="s">
        <v>4502</v>
      </c>
      <c r="C1281" s="14" t="s">
        <v>4503</v>
      </c>
      <c r="D1281" s="16">
        <v>45825</v>
      </c>
      <c r="E1281" s="16"/>
      <c r="F1281" s="14" t="s">
        <v>4504</v>
      </c>
      <c r="G1281" s="14"/>
      <c r="H1281" s="14" t="s">
        <v>3691</v>
      </c>
      <c r="I1281" s="15">
        <v>35</v>
      </c>
      <c r="J1281" s="77">
        <v>5</v>
      </c>
      <c r="K1281" s="92"/>
    </row>
    <row r="1282" spans="1:11" ht="30.6" x14ac:dyDescent="0.25">
      <c r="A1282" s="14" t="s">
        <v>1506</v>
      </c>
      <c r="B1282" s="14" t="s">
        <v>4505</v>
      </c>
      <c r="C1282" s="14" t="s">
        <v>4506</v>
      </c>
      <c r="D1282" s="16">
        <v>45825</v>
      </c>
      <c r="E1282" s="16"/>
      <c r="F1282" s="14" t="s">
        <v>4504</v>
      </c>
      <c r="G1282" s="14"/>
      <c r="H1282" s="14" t="s">
        <v>4507</v>
      </c>
      <c r="I1282" s="15">
        <v>35</v>
      </c>
      <c r="J1282" s="77">
        <v>5</v>
      </c>
      <c r="K1282" s="92"/>
    </row>
    <row r="1283" spans="1:11" ht="30.6" x14ac:dyDescent="0.25">
      <c r="A1283" s="14" t="s">
        <v>1506</v>
      </c>
      <c r="B1283" s="14" t="s">
        <v>4508</v>
      </c>
      <c r="C1283" s="14" t="s">
        <v>4509</v>
      </c>
      <c r="D1283" s="16">
        <v>45825</v>
      </c>
      <c r="E1283" s="16"/>
      <c r="F1283" s="14" t="s">
        <v>4504</v>
      </c>
      <c r="G1283" s="14"/>
      <c r="H1283" s="14" t="s">
        <v>4510</v>
      </c>
      <c r="I1283" s="15">
        <v>55</v>
      </c>
      <c r="J1283" s="77">
        <v>5</v>
      </c>
      <c r="K1283" s="92"/>
    </row>
    <row r="1284" spans="1:11" ht="30.6" x14ac:dyDescent="0.25">
      <c r="A1284" s="14" t="s">
        <v>1506</v>
      </c>
      <c r="B1284" s="14" t="s">
        <v>4511</v>
      </c>
      <c r="C1284" s="14" t="s">
        <v>4512</v>
      </c>
      <c r="D1284" s="16">
        <v>45825</v>
      </c>
      <c r="E1284" s="16"/>
      <c r="F1284" s="14" t="s">
        <v>4504</v>
      </c>
      <c r="G1284" s="14"/>
      <c r="H1284" s="14" t="s">
        <v>4513</v>
      </c>
      <c r="I1284" s="15">
        <v>55</v>
      </c>
      <c r="J1284" s="77">
        <v>5</v>
      </c>
      <c r="K1284" s="92"/>
    </row>
    <row r="1285" spans="1:11" ht="30.6" x14ac:dyDescent="0.25">
      <c r="A1285" s="14" t="s">
        <v>1506</v>
      </c>
      <c r="B1285" s="14" t="s">
        <v>4514</v>
      </c>
      <c r="C1285" s="14" t="s">
        <v>4515</v>
      </c>
      <c r="D1285" s="16">
        <v>45825</v>
      </c>
      <c r="E1285" s="16"/>
      <c r="F1285" s="14" t="s">
        <v>4504</v>
      </c>
      <c r="G1285" s="14"/>
      <c r="H1285" s="14" t="s">
        <v>2817</v>
      </c>
      <c r="I1285" s="15">
        <v>55</v>
      </c>
      <c r="J1285" s="77">
        <v>5</v>
      </c>
      <c r="K1285" s="92"/>
    </row>
    <row r="1286" spans="1:11" ht="30.6" x14ac:dyDescent="0.25">
      <c r="A1286" s="14" t="s">
        <v>1506</v>
      </c>
      <c r="B1286" s="14" t="s">
        <v>4516</v>
      </c>
      <c r="C1286" s="14" t="s">
        <v>4517</v>
      </c>
      <c r="D1286" s="16">
        <v>45825</v>
      </c>
      <c r="E1286" s="16"/>
      <c r="F1286" s="14" t="s">
        <v>4504</v>
      </c>
      <c r="G1286" s="14"/>
      <c r="H1286" s="14" t="s">
        <v>3024</v>
      </c>
      <c r="I1286" s="15">
        <v>55</v>
      </c>
      <c r="J1286" s="77">
        <v>5</v>
      </c>
      <c r="K1286" s="92"/>
    </row>
    <row r="1287" spans="1:11" ht="30.6" x14ac:dyDescent="0.25">
      <c r="A1287" s="14" t="s">
        <v>1506</v>
      </c>
      <c r="B1287" s="14" t="s">
        <v>4518</v>
      </c>
      <c r="C1287" s="14" t="s">
        <v>4519</v>
      </c>
      <c r="D1287" s="16">
        <v>45825</v>
      </c>
      <c r="E1287" s="16"/>
      <c r="F1287" s="14" t="s">
        <v>4504</v>
      </c>
      <c r="G1287" s="14"/>
      <c r="H1287" s="14" t="s">
        <v>2844</v>
      </c>
      <c r="I1287" s="15">
        <v>55</v>
      </c>
      <c r="J1287" s="77">
        <v>5</v>
      </c>
      <c r="K1287" s="92"/>
    </row>
    <row r="1288" spans="1:11" ht="30.6" x14ac:dyDescent="0.25">
      <c r="A1288" s="14" t="s">
        <v>1506</v>
      </c>
      <c r="B1288" s="14" t="s">
        <v>4520</v>
      </c>
      <c r="C1288" s="14" t="s">
        <v>4521</v>
      </c>
      <c r="D1288" s="16">
        <v>45825</v>
      </c>
      <c r="E1288" s="16"/>
      <c r="F1288" s="14" t="s">
        <v>4504</v>
      </c>
      <c r="G1288" s="14"/>
      <c r="H1288" s="14" t="s">
        <v>4522</v>
      </c>
      <c r="I1288" s="15">
        <v>55</v>
      </c>
      <c r="J1288" s="77">
        <v>5</v>
      </c>
      <c r="K1288" s="92"/>
    </row>
    <row r="1289" spans="1:11" ht="30.6" x14ac:dyDescent="0.25">
      <c r="A1289" s="14" t="s">
        <v>1506</v>
      </c>
      <c r="B1289" s="14" t="s">
        <v>4523</v>
      </c>
      <c r="C1289" s="14" t="s">
        <v>4524</v>
      </c>
      <c r="D1289" s="16">
        <v>45825</v>
      </c>
      <c r="E1289" s="16"/>
      <c r="F1289" s="14" t="s">
        <v>4504</v>
      </c>
      <c r="G1289" s="14"/>
      <c r="H1289" s="14" t="s">
        <v>2832</v>
      </c>
      <c r="I1289" s="15">
        <v>55</v>
      </c>
      <c r="J1289" s="77">
        <v>5</v>
      </c>
      <c r="K1289" s="92"/>
    </row>
    <row r="1290" spans="1:11" ht="30.6" x14ac:dyDescent="0.25">
      <c r="A1290" s="14" t="s">
        <v>1506</v>
      </c>
      <c r="B1290" s="14" t="s">
        <v>4525</v>
      </c>
      <c r="C1290" s="14" t="s">
        <v>4526</v>
      </c>
      <c r="D1290" s="16">
        <v>45825</v>
      </c>
      <c r="E1290" s="16"/>
      <c r="F1290" s="14" t="s">
        <v>4504</v>
      </c>
      <c r="G1290" s="14"/>
      <c r="H1290" s="14" t="s">
        <v>4527</v>
      </c>
      <c r="I1290" s="15">
        <v>55</v>
      </c>
      <c r="J1290" s="77">
        <v>5</v>
      </c>
      <c r="K1290" s="92"/>
    </row>
    <row r="1291" spans="1:11" ht="30.6" x14ac:dyDescent="0.25">
      <c r="A1291" s="14" t="s">
        <v>1506</v>
      </c>
      <c r="B1291" s="14" t="s">
        <v>4528</v>
      </c>
      <c r="C1291" s="14" t="s">
        <v>4529</v>
      </c>
      <c r="D1291" s="16">
        <v>45825</v>
      </c>
      <c r="E1291" s="16"/>
      <c r="F1291" s="14" t="s">
        <v>4504</v>
      </c>
      <c r="G1291" s="14"/>
      <c r="H1291" s="14" t="s">
        <v>2877</v>
      </c>
      <c r="I1291" s="15">
        <v>55</v>
      </c>
      <c r="J1291" s="77">
        <v>5</v>
      </c>
      <c r="K1291" s="92"/>
    </row>
    <row r="1292" spans="1:11" ht="30.6" x14ac:dyDescent="0.25">
      <c r="A1292" s="14" t="s">
        <v>1506</v>
      </c>
      <c r="B1292" s="14" t="s">
        <v>4530</v>
      </c>
      <c r="C1292" s="14" t="s">
        <v>4531</v>
      </c>
      <c r="D1292" s="16">
        <v>45825</v>
      </c>
      <c r="E1292" s="16"/>
      <c r="F1292" s="14" t="s">
        <v>4504</v>
      </c>
      <c r="G1292" s="14"/>
      <c r="H1292" s="14" t="s">
        <v>4532</v>
      </c>
      <c r="I1292" s="15">
        <v>55</v>
      </c>
      <c r="J1292" s="77">
        <v>5</v>
      </c>
      <c r="K1292" s="92"/>
    </row>
    <row r="1293" spans="1:11" ht="30.6" x14ac:dyDescent="0.25">
      <c r="A1293" s="14" t="s">
        <v>1506</v>
      </c>
      <c r="B1293" s="14" t="s">
        <v>4533</v>
      </c>
      <c r="C1293" s="14" t="s">
        <v>4534</v>
      </c>
      <c r="D1293" s="16">
        <v>45825</v>
      </c>
      <c r="E1293" s="16"/>
      <c r="F1293" s="14" t="s">
        <v>4504</v>
      </c>
      <c r="G1293" s="14"/>
      <c r="H1293" s="14" t="s">
        <v>2850</v>
      </c>
      <c r="I1293" s="15">
        <v>55</v>
      </c>
      <c r="J1293" s="77">
        <v>5</v>
      </c>
      <c r="K1293" s="92"/>
    </row>
    <row r="1294" spans="1:11" ht="30.6" x14ac:dyDescent="0.25">
      <c r="A1294" s="14" t="s">
        <v>1506</v>
      </c>
      <c r="B1294" s="14" t="s">
        <v>4535</v>
      </c>
      <c r="C1294" s="14" t="s">
        <v>4536</v>
      </c>
      <c r="D1294" s="16">
        <v>45825</v>
      </c>
      <c r="E1294" s="16"/>
      <c r="F1294" s="14" t="s">
        <v>4504</v>
      </c>
      <c r="G1294" s="14"/>
      <c r="H1294" s="14" t="s">
        <v>2853</v>
      </c>
      <c r="I1294" s="15">
        <v>55</v>
      </c>
      <c r="J1294" s="77">
        <v>5</v>
      </c>
      <c r="K1294" s="92"/>
    </row>
    <row r="1295" spans="1:11" ht="30.6" x14ac:dyDescent="0.25">
      <c r="A1295" s="14" t="s">
        <v>1506</v>
      </c>
      <c r="B1295" s="14" t="s">
        <v>4537</v>
      </c>
      <c r="C1295" s="14" t="s">
        <v>4538</v>
      </c>
      <c r="D1295" s="16">
        <v>45825</v>
      </c>
      <c r="E1295" s="16"/>
      <c r="F1295" s="14" t="s">
        <v>4504</v>
      </c>
      <c r="G1295" s="14"/>
      <c r="H1295" s="14" t="s">
        <v>3045</v>
      </c>
      <c r="I1295" s="15">
        <v>55</v>
      </c>
      <c r="J1295" s="77">
        <v>5</v>
      </c>
      <c r="K1295" s="92"/>
    </row>
    <row r="1296" spans="1:11" ht="30.6" x14ac:dyDescent="0.25">
      <c r="A1296" s="14" t="s">
        <v>1506</v>
      </c>
      <c r="B1296" s="14" t="s">
        <v>4539</v>
      </c>
      <c r="C1296" s="14" t="s">
        <v>4540</v>
      </c>
      <c r="D1296" s="16">
        <v>45825</v>
      </c>
      <c r="E1296" s="16"/>
      <c r="F1296" s="14" t="s">
        <v>4504</v>
      </c>
      <c r="G1296" s="14"/>
      <c r="H1296" s="14" t="s">
        <v>2868</v>
      </c>
      <c r="I1296" s="15">
        <v>55</v>
      </c>
      <c r="J1296" s="77">
        <v>5</v>
      </c>
      <c r="K1296" s="92"/>
    </row>
    <row r="1297" spans="1:11" ht="30.6" x14ac:dyDescent="0.25">
      <c r="A1297" s="14" t="s">
        <v>1506</v>
      </c>
      <c r="B1297" s="14" t="s">
        <v>4541</v>
      </c>
      <c r="C1297" s="14" t="s">
        <v>4542</v>
      </c>
      <c r="D1297" s="16">
        <v>45825</v>
      </c>
      <c r="E1297" s="16"/>
      <c r="F1297" s="14" t="s">
        <v>4504</v>
      </c>
      <c r="G1297" s="14"/>
      <c r="H1297" s="14" t="s">
        <v>4543</v>
      </c>
      <c r="I1297" s="15">
        <v>70</v>
      </c>
      <c r="J1297" s="77">
        <v>5</v>
      </c>
      <c r="K1297" s="92"/>
    </row>
    <row r="1298" spans="1:11" ht="30.6" x14ac:dyDescent="0.25">
      <c r="A1298" s="14" t="s">
        <v>1506</v>
      </c>
      <c r="B1298" s="14" t="s">
        <v>4544</v>
      </c>
      <c r="C1298" s="14" t="s">
        <v>4545</v>
      </c>
      <c r="D1298" s="16">
        <v>45825</v>
      </c>
      <c r="E1298" s="16"/>
      <c r="F1298" s="14" t="s">
        <v>4504</v>
      </c>
      <c r="G1298" s="14"/>
      <c r="H1298" s="14" t="s">
        <v>2865</v>
      </c>
      <c r="I1298" s="15">
        <v>70</v>
      </c>
      <c r="J1298" s="77">
        <v>5</v>
      </c>
      <c r="K1298" s="92"/>
    </row>
    <row r="1299" spans="1:11" ht="30.6" x14ac:dyDescent="0.25">
      <c r="A1299" s="14" t="s">
        <v>1506</v>
      </c>
      <c r="B1299" s="14" t="s">
        <v>4546</v>
      </c>
      <c r="C1299" s="14" t="s">
        <v>4547</v>
      </c>
      <c r="D1299" s="16">
        <v>45825</v>
      </c>
      <c r="E1299" s="16"/>
      <c r="F1299" s="14" t="s">
        <v>4504</v>
      </c>
      <c r="G1299" s="14"/>
      <c r="H1299" s="14" t="s">
        <v>4548</v>
      </c>
      <c r="I1299" s="15">
        <v>70</v>
      </c>
      <c r="J1299" s="77">
        <v>5</v>
      </c>
      <c r="K1299" s="92"/>
    </row>
    <row r="1300" spans="1:11" ht="30.6" x14ac:dyDescent="0.25">
      <c r="A1300" s="14" t="s">
        <v>1506</v>
      </c>
      <c r="B1300" s="14" t="s">
        <v>4549</v>
      </c>
      <c r="C1300" s="14" t="s">
        <v>4550</v>
      </c>
      <c r="D1300" s="16">
        <v>45825</v>
      </c>
      <c r="E1300" s="16"/>
      <c r="F1300" s="14" t="s">
        <v>4504</v>
      </c>
      <c r="G1300" s="14"/>
      <c r="H1300" s="14" t="s">
        <v>2998</v>
      </c>
      <c r="I1300" s="15">
        <v>75</v>
      </c>
      <c r="J1300" s="77">
        <v>5</v>
      </c>
      <c r="K1300" s="92"/>
    </row>
    <row r="1301" spans="1:11" ht="30.6" x14ac:dyDescent="0.25">
      <c r="A1301" s="14" t="s">
        <v>1506</v>
      </c>
      <c r="B1301" s="14" t="s">
        <v>4551</v>
      </c>
      <c r="C1301" s="14" t="s">
        <v>4552</v>
      </c>
      <c r="D1301" s="16">
        <v>45825</v>
      </c>
      <c r="E1301" s="16"/>
      <c r="F1301" s="14" t="s">
        <v>4504</v>
      </c>
      <c r="G1301" s="14"/>
      <c r="H1301" s="14" t="s">
        <v>4553</v>
      </c>
      <c r="I1301" s="15">
        <v>87</v>
      </c>
      <c r="J1301" s="77">
        <v>5</v>
      </c>
      <c r="K1301" s="92"/>
    </row>
    <row r="1302" spans="1:11" ht="30.6" x14ac:dyDescent="0.25">
      <c r="A1302" s="14" t="s">
        <v>1506</v>
      </c>
      <c r="B1302" s="14" t="s">
        <v>4554</v>
      </c>
      <c r="C1302" s="14" t="s">
        <v>4555</v>
      </c>
      <c r="D1302" s="16">
        <v>45825</v>
      </c>
      <c r="E1302" s="16"/>
      <c r="F1302" s="14" t="s">
        <v>4504</v>
      </c>
      <c r="G1302" s="14"/>
      <c r="H1302" s="14" t="s">
        <v>4556</v>
      </c>
      <c r="I1302" s="15">
        <v>87</v>
      </c>
      <c r="J1302" s="77">
        <v>5</v>
      </c>
      <c r="K1302" s="92"/>
    </row>
    <row r="1303" spans="1:11" ht="30.6" x14ac:dyDescent="0.25">
      <c r="A1303" s="14" t="s">
        <v>1506</v>
      </c>
      <c r="B1303" s="14" t="s">
        <v>4557</v>
      </c>
      <c r="C1303" s="14" t="s">
        <v>4558</v>
      </c>
      <c r="D1303" s="16">
        <v>45825</v>
      </c>
      <c r="E1303" s="16"/>
      <c r="F1303" s="14" t="s">
        <v>4504</v>
      </c>
      <c r="G1303" s="14"/>
      <c r="H1303" s="14" t="s">
        <v>4559</v>
      </c>
      <c r="I1303" s="15">
        <v>87</v>
      </c>
      <c r="J1303" s="77">
        <v>5</v>
      </c>
      <c r="K1303" s="92"/>
    </row>
    <row r="1304" spans="1:11" ht="30.6" x14ac:dyDescent="0.25">
      <c r="A1304" s="14" t="s">
        <v>1506</v>
      </c>
      <c r="B1304" s="14" t="s">
        <v>4560</v>
      </c>
      <c r="C1304" s="14" t="s">
        <v>4561</v>
      </c>
      <c r="D1304" s="16">
        <v>45825</v>
      </c>
      <c r="E1304" s="16"/>
      <c r="F1304" s="14" t="s">
        <v>4504</v>
      </c>
      <c r="G1304" s="14"/>
      <c r="H1304" s="14" t="s">
        <v>4562</v>
      </c>
      <c r="I1304" s="15">
        <v>87</v>
      </c>
      <c r="J1304" s="77">
        <v>5</v>
      </c>
      <c r="K1304" s="92"/>
    </row>
    <row r="1305" spans="1:11" ht="30.6" x14ac:dyDescent="0.25">
      <c r="A1305" s="14" t="s">
        <v>1506</v>
      </c>
      <c r="B1305" s="14" t="s">
        <v>4563</v>
      </c>
      <c r="C1305" s="14" t="s">
        <v>4564</v>
      </c>
      <c r="D1305" s="16">
        <v>45825</v>
      </c>
      <c r="E1305" s="16"/>
      <c r="F1305" s="14" t="s">
        <v>4504</v>
      </c>
      <c r="G1305" s="14"/>
      <c r="H1305" s="14" t="s">
        <v>4565</v>
      </c>
      <c r="I1305" s="15">
        <v>95</v>
      </c>
      <c r="J1305" s="77">
        <v>5</v>
      </c>
      <c r="K1305" s="92"/>
    </row>
    <row r="1306" spans="1:11" ht="20.399999999999999" x14ac:dyDescent="0.25">
      <c r="A1306" s="14" t="s">
        <v>1506</v>
      </c>
      <c r="B1306" s="14" t="s">
        <v>4566</v>
      </c>
      <c r="C1306" s="14" t="s">
        <v>4567</v>
      </c>
      <c r="D1306" s="16">
        <v>45818</v>
      </c>
      <c r="E1306" s="16"/>
      <c r="F1306" s="14" t="s">
        <v>4568</v>
      </c>
      <c r="G1306" s="14" t="s">
        <v>4569</v>
      </c>
      <c r="H1306" s="14" t="s">
        <v>4570</v>
      </c>
      <c r="I1306" s="15">
        <v>1982</v>
      </c>
      <c r="J1306" s="77">
        <v>5</v>
      </c>
      <c r="K1306" s="92"/>
    </row>
    <row r="1307" spans="1:11" ht="61.2" x14ac:dyDescent="0.25">
      <c r="A1307" s="14" t="s">
        <v>1506</v>
      </c>
      <c r="B1307" s="14" t="s">
        <v>4571</v>
      </c>
      <c r="C1307" s="14" t="s">
        <v>4572</v>
      </c>
      <c r="D1307" s="16">
        <v>45806</v>
      </c>
      <c r="E1307" s="16">
        <v>45819</v>
      </c>
      <c r="F1307" s="314" t="s">
        <v>4573</v>
      </c>
      <c r="G1307" s="14" t="s">
        <v>4574</v>
      </c>
      <c r="H1307" s="14" t="s">
        <v>4575</v>
      </c>
      <c r="I1307" s="15">
        <v>9.15</v>
      </c>
      <c r="J1307" s="77">
        <v>5</v>
      </c>
      <c r="K1307" s="92"/>
    </row>
    <row r="1308" spans="1:11" ht="51" x14ac:dyDescent="0.25">
      <c r="A1308" s="14" t="s">
        <v>1506</v>
      </c>
      <c r="B1308" s="14" t="s">
        <v>4571</v>
      </c>
      <c r="C1308" s="14" t="s">
        <v>4572</v>
      </c>
      <c r="D1308" s="16">
        <v>45808</v>
      </c>
      <c r="E1308" s="16">
        <v>45819</v>
      </c>
      <c r="F1308" s="314" t="s">
        <v>4576</v>
      </c>
      <c r="G1308" s="14" t="s">
        <v>4574</v>
      </c>
      <c r="H1308" s="14" t="s">
        <v>4575</v>
      </c>
      <c r="I1308" s="15">
        <v>38.15</v>
      </c>
      <c r="J1308" s="77">
        <v>5</v>
      </c>
      <c r="K1308" s="92"/>
    </row>
    <row r="1309" spans="1:11" ht="51" x14ac:dyDescent="0.25">
      <c r="A1309" s="14" t="s">
        <v>1506</v>
      </c>
      <c r="B1309" s="14" t="s">
        <v>4571</v>
      </c>
      <c r="C1309" s="14" t="s">
        <v>4572</v>
      </c>
      <c r="D1309" s="16">
        <v>45804</v>
      </c>
      <c r="E1309" s="16">
        <v>45819</v>
      </c>
      <c r="F1309" s="314" t="s">
        <v>4577</v>
      </c>
      <c r="G1309" s="14" t="s">
        <v>4574</v>
      </c>
      <c r="H1309" s="14" t="s">
        <v>4575</v>
      </c>
      <c r="I1309" s="15">
        <v>32.700000000000003</v>
      </c>
      <c r="J1309" s="77">
        <v>5</v>
      </c>
      <c r="K1309" s="92"/>
    </row>
    <row r="1310" spans="1:11" ht="61.2" x14ac:dyDescent="0.25">
      <c r="A1310" s="14" t="s">
        <v>1506</v>
      </c>
      <c r="B1310" s="14" t="s">
        <v>4578</v>
      </c>
      <c r="C1310" s="14" t="s">
        <v>4579</v>
      </c>
      <c r="D1310" s="16">
        <v>45799</v>
      </c>
      <c r="E1310" s="16">
        <v>45819</v>
      </c>
      <c r="F1310" s="314" t="s">
        <v>4580</v>
      </c>
      <c r="G1310" s="14" t="s">
        <v>4574</v>
      </c>
      <c r="H1310" s="14" t="s">
        <v>4575</v>
      </c>
      <c r="I1310" s="15">
        <v>10</v>
      </c>
      <c r="J1310" s="77">
        <v>5</v>
      </c>
      <c r="K1310" s="92"/>
    </row>
    <row r="1311" spans="1:11" ht="40.799999999999997" x14ac:dyDescent="0.25">
      <c r="A1311" s="14" t="s">
        <v>1506</v>
      </c>
      <c r="B1311" s="14" t="s">
        <v>4581</v>
      </c>
      <c r="C1311" s="14" t="s">
        <v>4582</v>
      </c>
      <c r="D1311" s="16">
        <v>45819</v>
      </c>
      <c r="E1311" s="16"/>
      <c r="F1311" s="14" t="s">
        <v>4583</v>
      </c>
      <c r="G1311" s="14" t="s">
        <v>4574</v>
      </c>
      <c r="H1311" s="14" t="s">
        <v>4575</v>
      </c>
      <c r="I1311" s="15">
        <v>400</v>
      </c>
      <c r="J1311" s="77">
        <v>5</v>
      </c>
      <c r="K1311" s="92"/>
    </row>
    <row r="1312" spans="1:11" ht="77.400000000000006" customHeight="1" x14ac:dyDescent="0.25">
      <c r="A1312" s="14" t="s">
        <v>1506</v>
      </c>
      <c r="B1312" s="14"/>
      <c r="C1312" s="14"/>
      <c r="D1312" s="16"/>
      <c r="E1312" s="16"/>
      <c r="F1312" s="14" t="s">
        <v>6505</v>
      </c>
      <c r="G1312" s="14"/>
      <c r="H1312" s="14"/>
      <c r="I1312" s="15"/>
      <c r="J1312" s="77"/>
      <c r="K1312" s="92"/>
    </row>
    <row r="1313" spans="1:11" ht="35.4" customHeight="1" x14ac:dyDescent="0.25">
      <c r="A1313" s="14" t="s">
        <v>1506</v>
      </c>
      <c r="B1313" s="14" t="s">
        <v>6144</v>
      </c>
      <c r="C1313" s="14" t="s">
        <v>6145</v>
      </c>
      <c r="D1313" s="16">
        <v>45882</v>
      </c>
      <c r="E1313" s="16"/>
      <c r="F1313" s="14" t="s">
        <v>6146</v>
      </c>
      <c r="G1313" s="14"/>
      <c r="H1313" s="14" t="s">
        <v>6147</v>
      </c>
      <c r="I1313" s="15">
        <v>55</v>
      </c>
      <c r="J1313" s="77">
        <v>5</v>
      </c>
      <c r="K1313" s="92"/>
    </row>
    <row r="1314" spans="1:11" ht="34.799999999999997" customHeight="1" x14ac:dyDescent="0.25">
      <c r="A1314" s="14" t="s">
        <v>1506</v>
      </c>
      <c r="B1314" s="14" t="s">
        <v>6148</v>
      </c>
      <c r="C1314" s="14" t="s">
        <v>6149</v>
      </c>
      <c r="D1314" s="16">
        <v>45882</v>
      </c>
      <c r="E1314" s="16"/>
      <c r="F1314" s="14" t="s">
        <v>6146</v>
      </c>
      <c r="G1314" s="14"/>
      <c r="H1314" s="14" t="s">
        <v>6150</v>
      </c>
      <c r="I1314" s="15">
        <v>55</v>
      </c>
      <c r="J1314" s="77">
        <v>5</v>
      </c>
      <c r="K1314" s="92"/>
    </row>
    <row r="1315" spans="1:11" ht="35.4" customHeight="1" x14ac:dyDescent="0.25">
      <c r="A1315" s="14" t="s">
        <v>1506</v>
      </c>
      <c r="B1315" s="14" t="s">
        <v>6151</v>
      </c>
      <c r="C1315" s="14" t="s">
        <v>6152</v>
      </c>
      <c r="D1315" s="16">
        <v>45882</v>
      </c>
      <c r="E1315" s="16"/>
      <c r="F1315" s="14" t="s">
        <v>6146</v>
      </c>
      <c r="G1315" s="14"/>
      <c r="H1315" s="14" t="s">
        <v>6153</v>
      </c>
      <c r="I1315" s="15">
        <v>55</v>
      </c>
      <c r="J1315" s="77">
        <v>5</v>
      </c>
      <c r="K1315" s="92"/>
    </row>
    <row r="1316" spans="1:11" ht="33.6" customHeight="1" x14ac:dyDescent="0.25">
      <c r="A1316" s="14" t="s">
        <v>1506</v>
      </c>
      <c r="B1316" s="14" t="s">
        <v>6154</v>
      </c>
      <c r="C1316" s="14" t="s">
        <v>6155</v>
      </c>
      <c r="D1316" s="16">
        <v>45882</v>
      </c>
      <c r="E1316" s="16"/>
      <c r="F1316" s="14" t="s">
        <v>6146</v>
      </c>
      <c r="G1316" s="14"/>
      <c r="H1316" s="14" t="s">
        <v>2182</v>
      </c>
      <c r="I1316" s="15">
        <v>55</v>
      </c>
      <c r="J1316" s="77">
        <v>5</v>
      </c>
      <c r="K1316" s="92"/>
    </row>
    <row r="1317" spans="1:11" ht="36.6" customHeight="1" x14ac:dyDescent="0.25">
      <c r="A1317" s="14" t="s">
        <v>1506</v>
      </c>
      <c r="B1317" s="14" t="s">
        <v>6161</v>
      </c>
      <c r="C1317" s="14" t="s">
        <v>6162</v>
      </c>
      <c r="D1317" s="16">
        <v>45882</v>
      </c>
      <c r="E1317" s="16"/>
      <c r="F1317" s="14" t="s">
        <v>6146</v>
      </c>
      <c r="G1317" s="14" t="s">
        <v>43</v>
      </c>
      <c r="H1317" s="14" t="s">
        <v>6163</v>
      </c>
      <c r="I1317" s="15">
        <v>55</v>
      </c>
      <c r="J1317" s="77">
        <v>5</v>
      </c>
      <c r="K1317" s="92"/>
    </row>
    <row r="1318" spans="1:11" ht="32.4" customHeight="1" x14ac:dyDescent="0.25">
      <c r="A1318" s="14" t="s">
        <v>1506</v>
      </c>
      <c r="B1318" s="14" t="s">
        <v>6164</v>
      </c>
      <c r="C1318" s="14" t="s">
        <v>6165</v>
      </c>
      <c r="D1318" s="16">
        <v>45882</v>
      </c>
      <c r="E1318" s="16"/>
      <c r="F1318" s="14" t="s">
        <v>6146</v>
      </c>
      <c r="G1318" s="14"/>
      <c r="H1318" s="14" t="s">
        <v>6166</v>
      </c>
      <c r="I1318" s="15">
        <v>55</v>
      </c>
      <c r="J1318" s="77">
        <v>5</v>
      </c>
      <c r="K1318" s="92"/>
    </row>
    <row r="1319" spans="1:11" ht="33" customHeight="1" x14ac:dyDescent="0.25">
      <c r="A1319" s="14" t="s">
        <v>1506</v>
      </c>
      <c r="B1319" s="14" t="s">
        <v>6167</v>
      </c>
      <c r="C1319" s="14" t="s">
        <v>6168</v>
      </c>
      <c r="D1319" s="16">
        <v>45882</v>
      </c>
      <c r="E1319" s="16"/>
      <c r="F1319" s="14" t="s">
        <v>6146</v>
      </c>
      <c r="G1319" s="14"/>
      <c r="H1319" s="14" t="s">
        <v>3817</v>
      </c>
      <c r="I1319" s="15">
        <v>70</v>
      </c>
      <c r="J1319" s="77">
        <v>5</v>
      </c>
      <c r="K1319" s="92"/>
    </row>
    <row r="1320" spans="1:11" ht="33.6" customHeight="1" x14ac:dyDescent="0.25">
      <c r="A1320" s="14" t="s">
        <v>1506</v>
      </c>
      <c r="B1320" s="14" t="s">
        <v>6169</v>
      </c>
      <c r="C1320" s="14" t="s">
        <v>6170</v>
      </c>
      <c r="D1320" s="16">
        <v>45882</v>
      </c>
      <c r="E1320" s="16"/>
      <c r="F1320" s="14" t="s">
        <v>6146</v>
      </c>
      <c r="G1320" s="14"/>
      <c r="H1320" s="14" t="s">
        <v>6171</v>
      </c>
      <c r="I1320" s="15">
        <v>70</v>
      </c>
      <c r="J1320" s="77">
        <v>5</v>
      </c>
      <c r="K1320" s="92"/>
    </row>
    <row r="1321" spans="1:11" ht="34.200000000000003" customHeight="1" x14ac:dyDescent="0.25">
      <c r="A1321" s="14" t="s">
        <v>1506</v>
      </c>
      <c r="B1321" s="14" t="s">
        <v>6172</v>
      </c>
      <c r="C1321" s="14" t="s">
        <v>6173</v>
      </c>
      <c r="D1321" s="16">
        <v>45882</v>
      </c>
      <c r="E1321" s="16"/>
      <c r="F1321" s="14" t="s">
        <v>6146</v>
      </c>
      <c r="G1321" s="14"/>
      <c r="H1321" s="14" t="s">
        <v>2957</v>
      </c>
      <c r="I1321" s="15">
        <v>87</v>
      </c>
      <c r="J1321" s="77">
        <v>5</v>
      </c>
      <c r="K1321" s="92"/>
    </row>
    <row r="1322" spans="1:11" ht="36" customHeight="1" x14ac:dyDescent="0.25">
      <c r="A1322" s="14" t="s">
        <v>1506</v>
      </c>
      <c r="B1322" s="14" t="s">
        <v>6174</v>
      </c>
      <c r="C1322" s="14" t="s">
        <v>6175</v>
      </c>
      <c r="D1322" s="16">
        <v>45882</v>
      </c>
      <c r="E1322" s="16"/>
      <c r="F1322" s="14" t="s">
        <v>6146</v>
      </c>
      <c r="G1322" s="14"/>
      <c r="H1322" s="14" t="s">
        <v>6176</v>
      </c>
      <c r="I1322" s="15">
        <v>87</v>
      </c>
      <c r="J1322" s="77">
        <v>5</v>
      </c>
      <c r="K1322" s="92"/>
    </row>
    <row r="1323" spans="1:11" ht="35.4" customHeight="1" x14ac:dyDescent="0.25">
      <c r="A1323" s="14" t="s">
        <v>1506</v>
      </c>
      <c r="B1323" s="14" t="s">
        <v>6156</v>
      </c>
      <c r="C1323" s="14" t="s">
        <v>6157</v>
      </c>
      <c r="D1323" s="16">
        <v>45882</v>
      </c>
      <c r="E1323" s="16"/>
      <c r="F1323" s="14" t="s">
        <v>6158</v>
      </c>
      <c r="G1323" s="14" t="s">
        <v>6159</v>
      </c>
      <c r="H1323" s="14" t="s">
        <v>6160</v>
      </c>
      <c r="I1323" s="15">
        <v>1091.56</v>
      </c>
      <c r="J1323" s="77">
        <v>5</v>
      </c>
      <c r="K1323" s="92"/>
    </row>
    <row r="1324" spans="1:11" ht="34.799999999999997" customHeight="1" x14ac:dyDescent="0.25">
      <c r="A1324" s="14" t="s">
        <v>1506</v>
      </c>
      <c r="B1324" s="14" t="s">
        <v>6499</v>
      </c>
      <c r="C1324" s="14" t="s">
        <v>6500</v>
      </c>
      <c r="D1324" s="16">
        <v>45903</v>
      </c>
      <c r="E1324" s="16"/>
      <c r="F1324" s="314" t="s">
        <v>6501</v>
      </c>
      <c r="G1324" s="14" t="s">
        <v>6502</v>
      </c>
      <c r="H1324" s="14" t="s">
        <v>6503</v>
      </c>
      <c r="I1324" s="15">
        <v>800</v>
      </c>
      <c r="J1324" s="77">
        <v>5</v>
      </c>
      <c r="K1324" s="92"/>
    </row>
    <row r="1325" spans="1:11" ht="89.4" customHeight="1" x14ac:dyDescent="0.25">
      <c r="A1325" s="14" t="s">
        <v>1506</v>
      </c>
      <c r="B1325" s="14"/>
      <c r="C1325" s="14"/>
      <c r="D1325" s="16"/>
      <c r="E1325" s="16"/>
      <c r="F1325" s="14" t="s">
        <v>6511</v>
      </c>
      <c r="G1325" s="14"/>
      <c r="H1325" s="14"/>
      <c r="I1325" s="15"/>
      <c r="J1325" s="77"/>
      <c r="K1325" s="92"/>
    </row>
    <row r="1326" spans="1:11" ht="35.4" customHeight="1" x14ac:dyDescent="0.25">
      <c r="A1326" s="14" t="s">
        <v>1506</v>
      </c>
      <c r="B1326" s="14" t="s">
        <v>6177</v>
      </c>
      <c r="C1326" s="14" t="s">
        <v>6178</v>
      </c>
      <c r="D1326" s="16">
        <v>45895</v>
      </c>
      <c r="E1326" s="16"/>
      <c r="F1326" s="14" t="s">
        <v>6179</v>
      </c>
      <c r="G1326" s="14"/>
      <c r="H1326" s="14" t="s">
        <v>6180</v>
      </c>
      <c r="I1326" s="15">
        <v>55</v>
      </c>
      <c r="J1326" s="77">
        <v>5</v>
      </c>
      <c r="K1326" s="92"/>
    </row>
    <row r="1327" spans="1:11" ht="35.4" customHeight="1" x14ac:dyDescent="0.25">
      <c r="A1327" s="14" t="s">
        <v>1506</v>
      </c>
      <c r="B1327" s="14" t="s">
        <v>6181</v>
      </c>
      <c r="C1327" s="14" t="s">
        <v>6182</v>
      </c>
      <c r="D1327" s="16">
        <v>45895</v>
      </c>
      <c r="E1327" s="16"/>
      <c r="F1327" s="14" t="s">
        <v>6179</v>
      </c>
      <c r="G1327" s="14"/>
      <c r="H1327" s="14" t="s">
        <v>6183</v>
      </c>
      <c r="I1327" s="15">
        <v>55</v>
      </c>
      <c r="J1327" s="77">
        <v>5</v>
      </c>
      <c r="K1327" s="92"/>
    </row>
    <row r="1328" spans="1:11" ht="35.4" customHeight="1" x14ac:dyDescent="0.25">
      <c r="A1328" s="14" t="s">
        <v>1506</v>
      </c>
      <c r="B1328" s="14" t="s">
        <v>6184</v>
      </c>
      <c r="C1328" s="14" t="s">
        <v>6185</v>
      </c>
      <c r="D1328" s="16">
        <v>45895</v>
      </c>
      <c r="E1328" s="16"/>
      <c r="F1328" s="14" t="s">
        <v>6179</v>
      </c>
      <c r="G1328" s="14"/>
      <c r="H1328" s="14" t="s">
        <v>6186</v>
      </c>
      <c r="I1328" s="15">
        <v>55</v>
      </c>
      <c r="J1328" s="77">
        <v>5</v>
      </c>
      <c r="K1328" s="92"/>
    </row>
    <row r="1329" spans="1:11" ht="35.4" customHeight="1" x14ac:dyDescent="0.25">
      <c r="A1329" s="14" t="s">
        <v>1506</v>
      </c>
      <c r="B1329" s="14" t="s">
        <v>6187</v>
      </c>
      <c r="C1329" s="14" t="s">
        <v>6188</v>
      </c>
      <c r="D1329" s="16">
        <v>45895</v>
      </c>
      <c r="E1329" s="16"/>
      <c r="F1329" s="14" t="s">
        <v>6179</v>
      </c>
      <c r="G1329" s="14"/>
      <c r="H1329" s="14" t="s">
        <v>6153</v>
      </c>
      <c r="I1329" s="15">
        <v>55</v>
      </c>
      <c r="J1329" s="77">
        <v>5</v>
      </c>
      <c r="K1329" s="92"/>
    </row>
    <row r="1330" spans="1:11" ht="35.4" customHeight="1" x14ac:dyDescent="0.25">
      <c r="A1330" s="14" t="s">
        <v>1506</v>
      </c>
      <c r="B1330" s="14" t="s">
        <v>6189</v>
      </c>
      <c r="C1330" s="14" t="s">
        <v>6190</v>
      </c>
      <c r="D1330" s="16">
        <v>45895</v>
      </c>
      <c r="E1330" s="16"/>
      <c r="F1330" s="14" t="s">
        <v>6179</v>
      </c>
      <c r="G1330" s="14"/>
      <c r="H1330" s="14" t="s">
        <v>2676</v>
      </c>
      <c r="I1330" s="15">
        <v>55</v>
      </c>
      <c r="J1330" s="77">
        <v>5</v>
      </c>
      <c r="K1330" s="92"/>
    </row>
    <row r="1331" spans="1:11" ht="35.4" customHeight="1" x14ac:dyDescent="0.25">
      <c r="A1331" s="14" t="s">
        <v>1506</v>
      </c>
      <c r="B1331" s="14" t="s">
        <v>6191</v>
      </c>
      <c r="C1331" s="14" t="s">
        <v>6192</v>
      </c>
      <c r="D1331" s="16">
        <v>45895</v>
      </c>
      <c r="E1331" s="16"/>
      <c r="F1331" s="14" t="s">
        <v>6179</v>
      </c>
      <c r="G1331" s="14"/>
      <c r="H1331" s="14" t="s">
        <v>3900</v>
      </c>
      <c r="I1331" s="15">
        <v>55</v>
      </c>
      <c r="J1331" s="77">
        <v>5</v>
      </c>
      <c r="K1331" s="92"/>
    </row>
    <row r="1332" spans="1:11" ht="35.4" customHeight="1" x14ac:dyDescent="0.25">
      <c r="A1332" s="14" t="s">
        <v>1506</v>
      </c>
      <c r="B1332" s="14" t="s">
        <v>6193</v>
      </c>
      <c r="C1332" s="14" t="s">
        <v>6194</v>
      </c>
      <c r="D1332" s="16">
        <v>45895</v>
      </c>
      <c r="E1332" s="16"/>
      <c r="F1332" s="14" t="s">
        <v>6179</v>
      </c>
      <c r="G1332" s="14"/>
      <c r="H1332" s="14" t="s">
        <v>5136</v>
      </c>
      <c r="I1332" s="15">
        <v>70</v>
      </c>
      <c r="J1332" s="77">
        <v>5</v>
      </c>
      <c r="K1332" s="92"/>
    </row>
    <row r="1333" spans="1:11" ht="35.4" customHeight="1" x14ac:dyDescent="0.25">
      <c r="A1333" s="14" t="s">
        <v>1506</v>
      </c>
      <c r="B1333" s="14" t="s">
        <v>6195</v>
      </c>
      <c r="C1333" s="14" t="s">
        <v>6196</v>
      </c>
      <c r="D1333" s="16">
        <v>45895</v>
      </c>
      <c r="E1333" s="16"/>
      <c r="F1333" s="14" t="s">
        <v>6179</v>
      </c>
      <c r="G1333" s="14"/>
      <c r="H1333" s="14" t="s">
        <v>6197</v>
      </c>
      <c r="I1333" s="15">
        <v>70</v>
      </c>
      <c r="J1333" s="77">
        <v>5</v>
      </c>
      <c r="K1333" s="92"/>
    </row>
    <row r="1334" spans="1:11" ht="35.4" customHeight="1" x14ac:dyDescent="0.25">
      <c r="A1334" s="14" t="s">
        <v>1506</v>
      </c>
      <c r="B1334" s="14" t="s">
        <v>6198</v>
      </c>
      <c r="C1334" s="14" t="s">
        <v>6199</v>
      </c>
      <c r="D1334" s="16">
        <v>45895</v>
      </c>
      <c r="E1334" s="16"/>
      <c r="F1334" s="14" t="s">
        <v>6179</v>
      </c>
      <c r="G1334" s="14"/>
      <c r="H1334" s="14" t="s">
        <v>2773</v>
      </c>
      <c r="I1334" s="15">
        <v>70</v>
      </c>
      <c r="J1334" s="77">
        <v>5</v>
      </c>
      <c r="K1334" s="92"/>
    </row>
    <row r="1335" spans="1:11" ht="35.4" customHeight="1" x14ac:dyDescent="0.25">
      <c r="A1335" s="14" t="s">
        <v>1506</v>
      </c>
      <c r="B1335" s="14" t="s">
        <v>6200</v>
      </c>
      <c r="C1335" s="14" t="s">
        <v>6201</v>
      </c>
      <c r="D1335" s="16">
        <v>45895</v>
      </c>
      <c r="E1335" s="16"/>
      <c r="F1335" s="14" t="s">
        <v>6179</v>
      </c>
      <c r="G1335" s="14"/>
      <c r="H1335" s="14" t="s">
        <v>2785</v>
      </c>
      <c r="I1335" s="15">
        <v>87</v>
      </c>
      <c r="J1335" s="77">
        <v>5</v>
      </c>
      <c r="K1335" s="92"/>
    </row>
    <row r="1336" spans="1:11" ht="35.4" customHeight="1" x14ac:dyDescent="0.25">
      <c r="A1336" s="14" t="s">
        <v>1506</v>
      </c>
      <c r="B1336" s="14" t="s">
        <v>6202</v>
      </c>
      <c r="C1336" s="14" t="s">
        <v>6203</v>
      </c>
      <c r="D1336" s="16">
        <v>45895</v>
      </c>
      <c r="E1336" s="16"/>
      <c r="F1336" s="14" t="s">
        <v>6179</v>
      </c>
      <c r="G1336" s="14"/>
      <c r="H1336" s="14" t="s">
        <v>6147</v>
      </c>
      <c r="I1336" s="15">
        <v>87</v>
      </c>
      <c r="J1336" s="77">
        <v>5</v>
      </c>
      <c r="K1336" s="92"/>
    </row>
    <row r="1337" spans="1:11" ht="35.4" customHeight="1" x14ac:dyDescent="0.25">
      <c r="A1337" s="14" t="s">
        <v>1506</v>
      </c>
      <c r="B1337" s="14" t="s">
        <v>6204</v>
      </c>
      <c r="C1337" s="14" t="s">
        <v>6205</v>
      </c>
      <c r="D1337" s="16">
        <v>45895</v>
      </c>
      <c r="E1337" s="16"/>
      <c r="F1337" s="14" t="s">
        <v>6179</v>
      </c>
      <c r="G1337" s="14"/>
      <c r="H1337" s="14" t="s">
        <v>4877</v>
      </c>
      <c r="I1337" s="15">
        <v>87</v>
      </c>
      <c r="J1337" s="77">
        <v>5</v>
      </c>
      <c r="K1337" s="92"/>
    </row>
    <row r="1338" spans="1:11" ht="88.8" customHeight="1" x14ac:dyDescent="0.25">
      <c r="A1338" s="14" t="s">
        <v>1506</v>
      </c>
      <c r="B1338" s="14"/>
      <c r="C1338" s="14"/>
      <c r="D1338" s="16"/>
      <c r="E1338" s="16"/>
      <c r="F1338" s="14" t="s">
        <v>4584</v>
      </c>
      <c r="G1338" s="14"/>
      <c r="H1338" s="14"/>
      <c r="I1338" s="15"/>
      <c r="J1338" s="77"/>
      <c r="K1338" s="92"/>
    </row>
    <row r="1339" spans="1:11" ht="30.6" x14ac:dyDescent="0.25">
      <c r="A1339" s="14" t="s">
        <v>1506</v>
      </c>
      <c r="B1339" s="14" t="s">
        <v>4585</v>
      </c>
      <c r="C1339" s="14" t="s">
        <v>4586</v>
      </c>
      <c r="D1339" s="16">
        <v>45791</v>
      </c>
      <c r="E1339" s="16"/>
      <c r="F1339" s="14" t="s">
        <v>4587</v>
      </c>
      <c r="G1339" s="14" t="s">
        <v>4277</v>
      </c>
      <c r="H1339" s="14" t="s">
        <v>4278</v>
      </c>
      <c r="I1339" s="15">
        <v>300</v>
      </c>
      <c r="J1339" s="77">
        <v>5</v>
      </c>
      <c r="K1339" s="92"/>
    </row>
    <row r="1340" spans="1:11" ht="30.6" x14ac:dyDescent="0.25">
      <c r="A1340" s="14" t="s">
        <v>1506</v>
      </c>
      <c r="B1340" s="14" t="s">
        <v>4588</v>
      </c>
      <c r="C1340" s="14" t="s">
        <v>4589</v>
      </c>
      <c r="D1340" s="16">
        <v>45791</v>
      </c>
      <c r="E1340" s="16"/>
      <c r="F1340" s="14" t="s">
        <v>4590</v>
      </c>
      <c r="G1340" s="14" t="s">
        <v>4277</v>
      </c>
      <c r="H1340" s="14" t="s">
        <v>4278</v>
      </c>
      <c r="I1340" s="15">
        <v>168</v>
      </c>
      <c r="J1340" s="77">
        <v>5</v>
      </c>
      <c r="K1340" s="92"/>
    </row>
    <row r="1341" spans="1:11" ht="30.6" x14ac:dyDescent="0.25">
      <c r="A1341" s="14" t="s">
        <v>1506</v>
      </c>
      <c r="B1341" s="14" t="s">
        <v>4591</v>
      </c>
      <c r="C1341" s="14" t="s">
        <v>4592</v>
      </c>
      <c r="D1341" s="16">
        <v>45791</v>
      </c>
      <c r="E1341" s="16"/>
      <c r="F1341" s="14" t="s">
        <v>4593</v>
      </c>
      <c r="G1341" s="14" t="s">
        <v>4277</v>
      </c>
      <c r="H1341" s="14" t="s">
        <v>4278</v>
      </c>
      <c r="I1341" s="15">
        <v>52</v>
      </c>
      <c r="J1341" s="77">
        <v>5</v>
      </c>
      <c r="K1341" s="92"/>
    </row>
    <row r="1342" spans="1:11" ht="30.6" x14ac:dyDescent="0.25">
      <c r="A1342" s="14" t="s">
        <v>1506</v>
      </c>
      <c r="B1342" s="14" t="s">
        <v>4594</v>
      </c>
      <c r="C1342" s="14" t="s">
        <v>4492</v>
      </c>
      <c r="D1342" s="16">
        <v>45792</v>
      </c>
      <c r="E1342" s="16"/>
      <c r="F1342" s="14" t="s">
        <v>4595</v>
      </c>
      <c r="G1342" s="14" t="s">
        <v>4596</v>
      </c>
      <c r="H1342" s="14" t="s">
        <v>4597</v>
      </c>
      <c r="I1342" s="15">
        <v>500</v>
      </c>
      <c r="J1342" s="77">
        <v>5</v>
      </c>
      <c r="K1342" s="92"/>
    </row>
    <row r="1343" spans="1:11" ht="30.6" x14ac:dyDescent="0.25">
      <c r="A1343" s="14" t="s">
        <v>1506</v>
      </c>
      <c r="B1343" s="14" t="s">
        <v>4598</v>
      </c>
      <c r="C1343" s="14" t="s">
        <v>3082</v>
      </c>
      <c r="D1343" s="16">
        <v>45792</v>
      </c>
      <c r="E1343" s="16"/>
      <c r="F1343" s="14" t="s">
        <v>4599</v>
      </c>
      <c r="G1343" s="14" t="s">
        <v>3310</v>
      </c>
      <c r="H1343" s="14" t="s">
        <v>3311</v>
      </c>
      <c r="I1343" s="15">
        <v>298</v>
      </c>
      <c r="J1343" s="77">
        <v>5</v>
      </c>
      <c r="K1343" s="92"/>
    </row>
    <row r="1344" spans="1:11" ht="30.6" x14ac:dyDescent="0.25">
      <c r="A1344" s="14" t="s">
        <v>1506</v>
      </c>
      <c r="B1344" s="14" t="s">
        <v>4600</v>
      </c>
      <c r="C1344" s="14" t="s">
        <v>4601</v>
      </c>
      <c r="D1344" s="16">
        <v>45798</v>
      </c>
      <c r="E1344" s="16"/>
      <c r="F1344" s="14" t="s">
        <v>4602</v>
      </c>
      <c r="G1344" s="14" t="s">
        <v>4603</v>
      </c>
      <c r="H1344" s="14" t="s">
        <v>4604</v>
      </c>
      <c r="I1344" s="15">
        <v>1176</v>
      </c>
      <c r="J1344" s="77">
        <v>5</v>
      </c>
      <c r="K1344" s="92"/>
    </row>
    <row r="1345" spans="1:11" ht="30.6" x14ac:dyDescent="0.25">
      <c r="A1345" s="14" t="s">
        <v>1506</v>
      </c>
      <c r="B1345" s="14" t="s">
        <v>4605</v>
      </c>
      <c r="C1345" s="14" t="s">
        <v>4606</v>
      </c>
      <c r="D1345" s="16">
        <v>45784</v>
      </c>
      <c r="E1345" s="16"/>
      <c r="F1345" s="14" t="s">
        <v>4607</v>
      </c>
      <c r="G1345" s="14" t="s">
        <v>4608</v>
      </c>
      <c r="H1345" s="14" t="s">
        <v>4609</v>
      </c>
      <c r="I1345" s="15">
        <v>6254.55</v>
      </c>
      <c r="J1345" s="77">
        <v>5</v>
      </c>
      <c r="K1345" s="92"/>
    </row>
    <row r="1346" spans="1:11" ht="30.6" x14ac:dyDescent="0.25">
      <c r="A1346" s="14" t="s">
        <v>1506</v>
      </c>
      <c r="B1346" s="14" t="s">
        <v>4610</v>
      </c>
      <c r="C1346" s="14" t="s">
        <v>4611</v>
      </c>
      <c r="D1346" s="16">
        <v>45784</v>
      </c>
      <c r="E1346" s="16"/>
      <c r="F1346" s="14" t="s">
        <v>4612</v>
      </c>
      <c r="G1346" s="14" t="s">
        <v>4613</v>
      </c>
      <c r="H1346" s="14" t="s">
        <v>4614</v>
      </c>
      <c r="I1346" s="15">
        <v>265.68</v>
      </c>
      <c r="J1346" s="77">
        <v>5</v>
      </c>
      <c r="K1346" s="92"/>
    </row>
    <row r="1347" spans="1:11" ht="30.6" x14ac:dyDescent="0.25">
      <c r="A1347" s="14" t="s">
        <v>1506</v>
      </c>
      <c r="B1347" s="14" t="s">
        <v>4615</v>
      </c>
      <c r="C1347" s="14" t="s">
        <v>4616</v>
      </c>
      <c r="D1347" s="16">
        <v>45784</v>
      </c>
      <c r="E1347" s="16"/>
      <c r="F1347" s="14" t="s">
        <v>4617</v>
      </c>
      <c r="G1347" s="14"/>
      <c r="H1347" s="14" t="s">
        <v>3331</v>
      </c>
      <c r="I1347" s="15">
        <v>7.4</v>
      </c>
      <c r="J1347" s="77">
        <v>5</v>
      </c>
      <c r="K1347" s="92"/>
    </row>
    <row r="1348" spans="1:11" ht="30.6" x14ac:dyDescent="0.25">
      <c r="A1348" s="14" t="s">
        <v>1506</v>
      </c>
      <c r="B1348" s="14" t="s">
        <v>4618</v>
      </c>
      <c r="C1348" s="14" t="s">
        <v>4619</v>
      </c>
      <c r="D1348" s="16">
        <v>45784</v>
      </c>
      <c r="E1348" s="16"/>
      <c r="F1348" s="14" t="s">
        <v>4620</v>
      </c>
      <c r="G1348" s="14" t="s">
        <v>3318</v>
      </c>
      <c r="H1348" s="14" t="s">
        <v>3319</v>
      </c>
      <c r="I1348" s="15">
        <v>81.8</v>
      </c>
      <c r="J1348" s="77">
        <v>5</v>
      </c>
      <c r="K1348" s="92"/>
    </row>
    <row r="1349" spans="1:11" ht="30.6" x14ac:dyDescent="0.25">
      <c r="A1349" s="14" t="s">
        <v>1506</v>
      </c>
      <c r="B1349" s="14" t="s">
        <v>4621</v>
      </c>
      <c r="C1349" s="14" t="s">
        <v>4622</v>
      </c>
      <c r="D1349" s="16">
        <v>45784</v>
      </c>
      <c r="E1349" s="16"/>
      <c r="F1349" s="14" t="s">
        <v>4620</v>
      </c>
      <c r="G1349" s="14" t="s">
        <v>4623</v>
      </c>
      <c r="H1349" s="14" t="s">
        <v>4624</v>
      </c>
      <c r="I1349" s="15">
        <v>176.85</v>
      </c>
      <c r="J1349" s="77">
        <v>5</v>
      </c>
      <c r="K1349" s="92"/>
    </row>
    <row r="1350" spans="1:11" ht="30.6" x14ac:dyDescent="0.25">
      <c r="A1350" s="14" t="s">
        <v>1506</v>
      </c>
      <c r="B1350" s="14" t="s">
        <v>4625</v>
      </c>
      <c r="C1350" s="14" t="s">
        <v>4626</v>
      </c>
      <c r="D1350" s="16">
        <v>45827</v>
      </c>
      <c r="E1350" s="16"/>
      <c r="F1350" s="14" t="s">
        <v>4627</v>
      </c>
      <c r="G1350" s="14" t="s">
        <v>4628</v>
      </c>
      <c r="H1350" s="14" t="s">
        <v>4629</v>
      </c>
      <c r="I1350" s="15">
        <v>360</v>
      </c>
      <c r="J1350" s="77">
        <v>5</v>
      </c>
      <c r="K1350" s="92"/>
    </row>
    <row r="1351" spans="1:11" ht="30.6" x14ac:dyDescent="0.25">
      <c r="A1351" s="14" t="s">
        <v>1506</v>
      </c>
      <c r="B1351" s="14" t="s">
        <v>4630</v>
      </c>
      <c r="C1351" s="14" t="s">
        <v>4631</v>
      </c>
      <c r="D1351" s="16">
        <v>45811</v>
      </c>
      <c r="E1351" s="16"/>
      <c r="F1351" s="14" t="s">
        <v>4632</v>
      </c>
      <c r="G1351" s="14"/>
      <c r="H1351" s="14" t="s">
        <v>4633</v>
      </c>
      <c r="I1351" s="15">
        <v>36</v>
      </c>
      <c r="J1351" s="77">
        <v>5</v>
      </c>
      <c r="K1351" s="92"/>
    </row>
    <row r="1352" spans="1:11" ht="30.6" x14ac:dyDescent="0.25">
      <c r="A1352" s="14" t="s">
        <v>1506</v>
      </c>
      <c r="B1352" s="14" t="s">
        <v>4634</v>
      </c>
      <c r="C1352" s="14" t="s">
        <v>4635</v>
      </c>
      <c r="D1352" s="16">
        <v>45811</v>
      </c>
      <c r="E1352" s="16"/>
      <c r="F1352" s="14" t="s">
        <v>4632</v>
      </c>
      <c r="G1352" s="14"/>
      <c r="H1352" s="14" t="s">
        <v>4636</v>
      </c>
      <c r="I1352" s="15">
        <v>36</v>
      </c>
      <c r="J1352" s="77">
        <v>5</v>
      </c>
      <c r="K1352" s="92"/>
    </row>
    <row r="1353" spans="1:11" ht="30.6" x14ac:dyDescent="0.25">
      <c r="A1353" s="14" t="s">
        <v>1506</v>
      </c>
      <c r="B1353" s="14" t="s">
        <v>4637</v>
      </c>
      <c r="C1353" s="14" t="s">
        <v>4638</v>
      </c>
      <c r="D1353" s="16">
        <v>45811</v>
      </c>
      <c r="E1353" s="16"/>
      <c r="F1353" s="14" t="s">
        <v>4632</v>
      </c>
      <c r="G1353" s="14"/>
      <c r="H1353" s="14" t="s">
        <v>3343</v>
      </c>
      <c r="I1353" s="15">
        <v>61</v>
      </c>
      <c r="J1353" s="77">
        <v>5</v>
      </c>
      <c r="K1353" s="92"/>
    </row>
    <row r="1354" spans="1:11" ht="30.6" x14ac:dyDescent="0.25">
      <c r="A1354" s="14" t="s">
        <v>1506</v>
      </c>
      <c r="B1354" s="14" t="s">
        <v>4639</v>
      </c>
      <c r="C1354" s="14" t="s">
        <v>4640</v>
      </c>
      <c r="D1354" s="16">
        <v>45811</v>
      </c>
      <c r="E1354" s="16"/>
      <c r="F1354" s="14" t="s">
        <v>4632</v>
      </c>
      <c r="G1354" s="14"/>
      <c r="H1354" s="14" t="s">
        <v>4641</v>
      </c>
      <c r="I1354" s="15">
        <v>61</v>
      </c>
      <c r="J1354" s="77">
        <v>5</v>
      </c>
      <c r="K1354" s="92"/>
    </row>
    <row r="1355" spans="1:11" ht="30.6" x14ac:dyDescent="0.25">
      <c r="A1355" s="14" t="s">
        <v>1506</v>
      </c>
      <c r="B1355" s="14" t="s">
        <v>4642</v>
      </c>
      <c r="C1355" s="14" t="s">
        <v>4643</v>
      </c>
      <c r="D1355" s="16">
        <v>45811</v>
      </c>
      <c r="E1355" s="16"/>
      <c r="F1355" s="14" t="s">
        <v>4632</v>
      </c>
      <c r="G1355" s="14"/>
      <c r="H1355" s="14" t="s">
        <v>3360</v>
      </c>
      <c r="I1355" s="15">
        <v>61</v>
      </c>
      <c r="J1355" s="77">
        <v>5</v>
      </c>
      <c r="K1355" s="92"/>
    </row>
    <row r="1356" spans="1:11" ht="30.6" x14ac:dyDescent="0.25">
      <c r="A1356" s="14" t="s">
        <v>1506</v>
      </c>
      <c r="B1356" s="14" t="s">
        <v>4644</v>
      </c>
      <c r="C1356" s="14" t="s">
        <v>4645</v>
      </c>
      <c r="D1356" s="16">
        <v>45811</v>
      </c>
      <c r="E1356" s="16"/>
      <c r="F1356" s="14" t="s">
        <v>4632</v>
      </c>
      <c r="G1356" s="14"/>
      <c r="H1356" s="14" t="s">
        <v>4646</v>
      </c>
      <c r="I1356" s="15">
        <v>61</v>
      </c>
      <c r="J1356" s="77">
        <v>5</v>
      </c>
      <c r="K1356" s="92"/>
    </row>
    <row r="1357" spans="1:11" ht="30.6" x14ac:dyDescent="0.25">
      <c r="A1357" s="14" t="s">
        <v>1506</v>
      </c>
      <c r="B1357" s="14" t="s">
        <v>4647</v>
      </c>
      <c r="C1357" s="14" t="s">
        <v>4648</v>
      </c>
      <c r="D1357" s="16">
        <v>45811</v>
      </c>
      <c r="E1357" s="16"/>
      <c r="F1357" s="14" t="s">
        <v>4632</v>
      </c>
      <c r="G1357" s="14"/>
      <c r="H1357" s="14" t="s">
        <v>3399</v>
      </c>
      <c r="I1357" s="15">
        <v>61</v>
      </c>
      <c r="J1357" s="77">
        <v>5</v>
      </c>
      <c r="K1357" s="92"/>
    </row>
    <row r="1358" spans="1:11" ht="30.6" x14ac:dyDescent="0.25">
      <c r="A1358" s="14" t="s">
        <v>1506</v>
      </c>
      <c r="B1358" s="14" t="s">
        <v>4649</v>
      </c>
      <c r="C1358" s="14" t="s">
        <v>4650</v>
      </c>
      <c r="D1358" s="16">
        <v>45811</v>
      </c>
      <c r="E1358" s="16"/>
      <c r="F1358" s="14" t="s">
        <v>4632</v>
      </c>
      <c r="G1358" s="14"/>
      <c r="H1358" s="14" t="s">
        <v>4651</v>
      </c>
      <c r="I1358" s="15">
        <v>61</v>
      </c>
      <c r="J1358" s="77">
        <v>5</v>
      </c>
      <c r="K1358" s="92"/>
    </row>
    <row r="1359" spans="1:11" ht="30.6" x14ac:dyDescent="0.25">
      <c r="A1359" s="14" t="s">
        <v>1506</v>
      </c>
      <c r="B1359" s="14" t="s">
        <v>4652</v>
      </c>
      <c r="C1359" s="14" t="s">
        <v>4653</v>
      </c>
      <c r="D1359" s="16">
        <v>45811</v>
      </c>
      <c r="E1359" s="16"/>
      <c r="F1359" s="14" t="s">
        <v>4632</v>
      </c>
      <c r="G1359" s="14"/>
      <c r="H1359" s="14" t="s">
        <v>4654</v>
      </c>
      <c r="I1359" s="15">
        <v>61</v>
      </c>
      <c r="J1359" s="77">
        <v>5</v>
      </c>
      <c r="K1359" s="92"/>
    </row>
    <row r="1360" spans="1:11" ht="30.6" x14ac:dyDescent="0.25">
      <c r="A1360" s="14" t="s">
        <v>1506</v>
      </c>
      <c r="B1360" s="14" t="s">
        <v>4655</v>
      </c>
      <c r="C1360" s="14" t="s">
        <v>4656</v>
      </c>
      <c r="D1360" s="16">
        <v>45811</v>
      </c>
      <c r="E1360" s="16"/>
      <c r="F1360" s="14" t="s">
        <v>4632</v>
      </c>
      <c r="G1360" s="14"/>
      <c r="H1360" s="14" t="s">
        <v>4657</v>
      </c>
      <c r="I1360" s="15">
        <v>61</v>
      </c>
      <c r="J1360" s="77">
        <v>5</v>
      </c>
      <c r="K1360" s="92"/>
    </row>
    <row r="1361" spans="1:11" ht="30.6" x14ac:dyDescent="0.25">
      <c r="A1361" s="14" t="s">
        <v>1506</v>
      </c>
      <c r="B1361" s="14" t="s">
        <v>4658</v>
      </c>
      <c r="C1361" s="14" t="s">
        <v>4659</v>
      </c>
      <c r="D1361" s="16">
        <v>45811</v>
      </c>
      <c r="E1361" s="16"/>
      <c r="F1361" s="14" t="s">
        <v>4632</v>
      </c>
      <c r="G1361" s="14"/>
      <c r="H1361" s="14" t="s">
        <v>3354</v>
      </c>
      <c r="I1361" s="15">
        <v>61</v>
      </c>
      <c r="J1361" s="77">
        <v>5</v>
      </c>
      <c r="K1361" s="92"/>
    </row>
    <row r="1362" spans="1:11" ht="30.6" x14ac:dyDescent="0.25">
      <c r="A1362" s="14" t="s">
        <v>1506</v>
      </c>
      <c r="B1362" s="14" t="s">
        <v>4660</v>
      </c>
      <c r="C1362" s="14" t="s">
        <v>4661</v>
      </c>
      <c r="D1362" s="16">
        <v>45811</v>
      </c>
      <c r="E1362" s="16"/>
      <c r="F1362" s="14" t="s">
        <v>4632</v>
      </c>
      <c r="G1362" s="14"/>
      <c r="H1362" s="14" t="s">
        <v>2223</v>
      </c>
      <c r="I1362" s="15">
        <v>72</v>
      </c>
      <c r="J1362" s="77">
        <v>5</v>
      </c>
      <c r="K1362" s="92"/>
    </row>
    <row r="1363" spans="1:11" ht="30.6" x14ac:dyDescent="0.25">
      <c r="A1363" s="14" t="s">
        <v>1506</v>
      </c>
      <c r="B1363" s="14" t="s">
        <v>4662</v>
      </c>
      <c r="C1363" s="14" t="s">
        <v>4663</v>
      </c>
      <c r="D1363" s="16">
        <v>45811</v>
      </c>
      <c r="E1363" s="16"/>
      <c r="F1363" s="14" t="s">
        <v>4632</v>
      </c>
      <c r="G1363" s="14"/>
      <c r="H1363" s="14" t="s">
        <v>4664</v>
      </c>
      <c r="I1363" s="15">
        <v>88</v>
      </c>
      <c r="J1363" s="77">
        <v>5</v>
      </c>
      <c r="K1363" s="92"/>
    </row>
    <row r="1364" spans="1:11" ht="30.6" x14ac:dyDescent="0.25">
      <c r="A1364" s="14" t="s">
        <v>1506</v>
      </c>
      <c r="B1364" s="14" t="s">
        <v>4665</v>
      </c>
      <c r="C1364" s="14" t="s">
        <v>4666</v>
      </c>
      <c r="D1364" s="16">
        <v>45811</v>
      </c>
      <c r="E1364" s="16"/>
      <c r="F1364" s="14" t="s">
        <v>4632</v>
      </c>
      <c r="G1364" s="14"/>
      <c r="H1364" s="14" t="s">
        <v>3369</v>
      </c>
      <c r="I1364" s="15">
        <v>88</v>
      </c>
      <c r="J1364" s="77">
        <v>5</v>
      </c>
      <c r="K1364" s="92"/>
    </row>
    <row r="1365" spans="1:11" ht="30.6" x14ac:dyDescent="0.25">
      <c r="A1365" s="14" t="s">
        <v>1506</v>
      </c>
      <c r="B1365" s="14" t="s">
        <v>4667</v>
      </c>
      <c r="C1365" s="14" t="s">
        <v>4668</v>
      </c>
      <c r="D1365" s="16">
        <v>45811</v>
      </c>
      <c r="E1365" s="16"/>
      <c r="F1365" s="14" t="s">
        <v>4632</v>
      </c>
      <c r="G1365" s="14"/>
      <c r="H1365" s="14" t="s">
        <v>4669</v>
      </c>
      <c r="I1365" s="15">
        <v>88</v>
      </c>
      <c r="J1365" s="77">
        <v>5</v>
      </c>
      <c r="K1365" s="92"/>
    </row>
    <row r="1366" spans="1:11" ht="30.6" x14ac:dyDescent="0.25">
      <c r="A1366" s="14" t="s">
        <v>1506</v>
      </c>
      <c r="B1366" s="14" t="s">
        <v>4670</v>
      </c>
      <c r="C1366" s="14" t="s">
        <v>4671</v>
      </c>
      <c r="D1366" s="16">
        <v>45811</v>
      </c>
      <c r="E1366" s="16"/>
      <c r="F1366" s="14" t="s">
        <v>4632</v>
      </c>
      <c r="G1366" s="14"/>
      <c r="H1366" s="14" t="s">
        <v>3363</v>
      </c>
      <c r="I1366" s="15">
        <v>113</v>
      </c>
      <c r="J1366" s="77">
        <v>5</v>
      </c>
      <c r="K1366" s="92"/>
    </row>
    <row r="1367" spans="1:11" ht="30.6" x14ac:dyDescent="0.25">
      <c r="A1367" s="14" t="s">
        <v>1506</v>
      </c>
      <c r="B1367" s="14" t="s">
        <v>4672</v>
      </c>
      <c r="C1367" s="14" t="s">
        <v>4673</v>
      </c>
      <c r="D1367" s="16">
        <v>45811</v>
      </c>
      <c r="E1367" s="16"/>
      <c r="F1367" s="14" t="s">
        <v>4632</v>
      </c>
      <c r="G1367" s="14"/>
      <c r="H1367" s="14" t="s">
        <v>3390</v>
      </c>
      <c r="I1367" s="15">
        <v>113</v>
      </c>
      <c r="J1367" s="77">
        <v>5</v>
      </c>
      <c r="K1367" s="92"/>
    </row>
    <row r="1368" spans="1:11" ht="30.6" x14ac:dyDescent="0.25">
      <c r="A1368" s="14" t="s">
        <v>1506</v>
      </c>
      <c r="B1368" s="14" t="s">
        <v>4674</v>
      </c>
      <c r="C1368" s="14" t="s">
        <v>4675</v>
      </c>
      <c r="D1368" s="16">
        <v>45811</v>
      </c>
      <c r="E1368" s="16"/>
      <c r="F1368" s="14" t="s">
        <v>4632</v>
      </c>
      <c r="G1368" s="14"/>
      <c r="H1368" s="14" t="s">
        <v>3372</v>
      </c>
      <c r="I1368" s="15">
        <v>113</v>
      </c>
      <c r="J1368" s="77">
        <v>5</v>
      </c>
      <c r="K1368" s="92"/>
    </row>
    <row r="1369" spans="1:11" ht="30.6" x14ac:dyDescent="0.25">
      <c r="A1369" s="14" t="s">
        <v>1506</v>
      </c>
      <c r="B1369" s="14" t="s">
        <v>4676</v>
      </c>
      <c r="C1369" s="14" t="s">
        <v>4677</v>
      </c>
      <c r="D1369" s="16">
        <v>45811</v>
      </c>
      <c r="E1369" s="16"/>
      <c r="F1369" s="14" t="s">
        <v>4632</v>
      </c>
      <c r="G1369" s="14"/>
      <c r="H1369" s="14" t="s">
        <v>3348</v>
      </c>
      <c r="I1369" s="15">
        <v>113</v>
      </c>
      <c r="J1369" s="77">
        <v>5</v>
      </c>
      <c r="K1369" s="92"/>
    </row>
    <row r="1370" spans="1:11" ht="30.6" x14ac:dyDescent="0.25">
      <c r="A1370" s="14" t="s">
        <v>1506</v>
      </c>
      <c r="B1370" s="14" t="s">
        <v>4678</v>
      </c>
      <c r="C1370" s="14" t="s">
        <v>4679</v>
      </c>
      <c r="D1370" s="16">
        <v>45811</v>
      </c>
      <c r="E1370" s="16"/>
      <c r="F1370" s="14" t="s">
        <v>4632</v>
      </c>
      <c r="G1370" s="14"/>
      <c r="H1370" s="14" t="s">
        <v>3366</v>
      </c>
      <c r="I1370" s="15">
        <v>113</v>
      </c>
      <c r="J1370" s="77">
        <v>5</v>
      </c>
      <c r="K1370" s="92"/>
    </row>
    <row r="1371" spans="1:11" ht="30.6" x14ac:dyDescent="0.25">
      <c r="A1371" s="14" t="s">
        <v>1506</v>
      </c>
      <c r="B1371" s="14" t="s">
        <v>4680</v>
      </c>
      <c r="C1371" s="14" t="s">
        <v>4681</v>
      </c>
      <c r="D1371" s="16">
        <v>45811</v>
      </c>
      <c r="E1371" s="16"/>
      <c r="F1371" s="14" t="s">
        <v>4632</v>
      </c>
      <c r="G1371" s="14"/>
      <c r="H1371" s="14" t="s">
        <v>4682</v>
      </c>
      <c r="I1371" s="15">
        <v>113</v>
      </c>
      <c r="J1371" s="77">
        <v>5</v>
      </c>
      <c r="K1371" s="92"/>
    </row>
    <row r="1372" spans="1:11" ht="30.6" x14ac:dyDescent="0.25">
      <c r="A1372" s="14" t="s">
        <v>1506</v>
      </c>
      <c r="B1372" s="14" t="s">
        <v>4683</v>
      </c>
      <c r="C1372" s="14" t="s">
        <v>4684</v>
      </c>
      <c r="D1372" s="16">
        <v>45811</v>
      </c>
      <c r="E1372" s="16"/>
      <c r="F1372" s="14" t="s">
        <v>4632</v>
      </c>
      <c r="G1372" s="14"/>
      <c r="H1372" s="14" t="s">
        <v>4685</v>
      </c>
      <c r="I1372" s="15">
        <v>113</v>
      </c>
      <c r="J1372" s="77">
        <v>5</v>
      </c>
      <c r="K1372" s="92"/>
    </row>
    <row r="1373" spans="1:11" ht="30.6" x14ac:dyDescent="0.25">
      <c r="A1373" s="14" t="s">
        <v>1506</v>
      </c>
      <c r="B1373" s="14" t="s">
        <v>4686</v>
      </c>
      <c r="C1373" s="14" t="s">
        <v>4687</v>
      </c>
      <c r="D1373" s="16">
        <v>45811</v>
      </c>
      <c r="E1373" s="16"/>
      <c r="F1373" s="14" t="s">
        <v>4632</v>
      </c>
      <c r="G1373" s="14"/>
      <c r="H1373" s="14" t="s">
        <v>4688</v>
      </c>
      <c r="I1373" s="15">
        <v>113</v>
      </c>
      <c r="J1373" s="77">
        <v>5</v>
      </c>
      <c r="K1373" s="92"/>
    </row>
    <row r="1374" spans="1:11" ht="30.6" x14ac:dyDescent="0.25">
      <c r="A1374" s="14" t="s">
        <v>1506</v>
      </c>
      <c r="B1374" s="14" t="s">
        <v>4689</v>
      </c>
      <c r="C1374" s="14" t="s">
        <v>4690</v>
      </c>
      <c r="D1374" s="16">
        <v>45811</v>
      </c>
      <c r="E1374" s="16"/>
      <c r="F1374" s="14" t="s">
        <v>4632</v>
      </c>
      <c r="G1374" s="14"/>
      <c r="H1374" s="14" t="s">
        <v>3384</v>
      </c>
      <c r="I1374" s="15">
        <v>113</v>
      </c>
      <c r="J1374" s="77">
        <v>5</v>
      </c>
      <c r="K1374" s="92"/>
    </row>
    <row r="1375" spans="1:11" ht="30.6" x14ac:dyDescent="0.25">
      <c r="A1375" s="14" t="s">
        <v>1506</v>
      </c>
      <c r="B1375" s="14" t="s">
        <v>4691</v>
      </c>
      <c r="C1375" s="14" t="s">
        <v>4692</v>
      </c>
      <c r="D1375" s="16">
        <v>45811</v>
      </c>
      <c r="E1375" s="16"/>
      <c r="F1375" s="14" t="s">
        <v>4632</v>
      </c>
      <c r="G1375" s="14"/>
      <c r="H1375" s="14" t="s">
        <v>3407</v>
      </c>
      <c r="I1375" s="15">
        <v>113</v>
      </c>
      <c r="J1375" s="77">
        <v>5</v>
      </c>
      <c r="K1375" s="92"/>
    </row>
    <row r="1376" spans="1:11" ht="30.6" x14ac:dyDescent="0.25">
      <c r="A1376" s="14" t="s">
        <v>1506</v>
      </c>
      <c r="B1376" s="14" t="s">
        <v>4693</v>
      </c>
      <c r="C1376" s="14" t="s">
        <v>4694</v>
      </c>
      <c r="D1376" s="16">
        <v>45811</v>
      </c>
      <c r="E1376" s="16"/>
      <c r="F1376" s="14" t="s">
        <v>4632</v>
      </c>
      <c r="G1376" s="14"/>
      <c r="H1376" s="14" t="s">
        <v>3351</v>
      </c>
      <c r="I1376" s="15">
        <v>113</v>
      </c>
      <c r="J1376" s="77">
        <v>5</v>
      </c>
      <c r="K1376" s="92"/>
    </row>
    <row r="1377" spans="1:11" ht="30.6" x14ac:dyDescent="0.25">
      <c r="A1377" s="14" t="s">
        <v>1506</v>
      </c>
      <c r="B1377" s="14" t="s">
        <v>4695</v>
      </c>
      <c r="C1377" s="14" t="s">
        <v>4696</v>
      </c>
      <c r="D1377" s="16">
        <v>45811</v>
      </c>
      <c r="E1377" s="16"/>
      <c r="F1377" s="14" t="s">
        <v>4632</v>
      </c>
      <c r="G1377" s="14"/>
      <c r="H1377" s="14" t="s">
        <v>3393</v>
      </c>
      <c r="I1377" s="15">
        <v>131</v>
      </c>
      <c r="J1377" s="77">
        <v>5</v>
      </c>
      <c r="K1377" s="92"/>
    </row>
    <row r="1378" spans="1:11" ht="30.6" x14ac:dyDescent="0.25">
      <c r="A1378" s="14" t="s">
        <v>1506</v>
      </c>
      <c r="B1378" s="14" t="s">
        <v>4697</v>
      </c>
      <c r="C1378" s="14" t="s">
        <v>4698</v>
      </c>
      <c r="D1378" s="16">
        <v>45811</v>
      </c>
      <c r="E1378" s="16"/>
      <c r="F1378" s="14" t="s">
        <v>4632</v>
      </c>
      <c r="G1378" s="14"/>
      <c r="H1378" s="14" t="s">
        <v>4699</v>
      </c>
      <c r="I1378" s="15">
        <v>131</v>
      </c>
      <c r="J1378" s="77">
        <v>5</v>
      </c>
      <c r="K1378" s="92"/>
    </row>
    <row r="1379" spans="1:11" ht="30.6" x14ac:dyDescent="0.25">
      <c r="A1379" s="14" t="s">
        <v>1506</v>
      </c>
      <c r="B1379" s="14" t="s">
        <v>4700</v>
      </c>
      <c r="C1379" s="14" t="s">
        <v>4701</v>
      </c>
      <c r="D1379" s="16">
        <v>45811</v>
      </c>
      <c r="E1379" s="16"/>
      <c r="F1379" s="14" t="s">
        <v>4632</v>
      </c>
      <c r="G1379" s="14"/>
      <c r="H1379" s="14" t="s">
        <v>4702</v>
      </c>
      <c r="I1379" s="15">
        <v>131</v>
      </c>
      <c r="J1379" s="77">
        <v>5</v>
      </c>
      <c r="K1379" s="92"/>
    </row>
    <row r="1380" spans="1:11" ht="30.6" x14ac:dyDescent="0.25">
      <c r="A1380" s="14" t="s">
        <v>1506</v>
      </c>
      <c r="B1380" s="14" t="s">
        <v>4703</v>
      </c>
      <c r="C1380" s="14" t="s">
        <v>4704</v>
      </c>
      <c r="D1380" s="16">
        <v>45811</v>
      </c>
      <c r="E1380" s="16"/>
      <c r="F1380" s="14" t="s">
        <v>4632</v>
      </c>
      <c r="G1380" s="14"/>
      <c r="H1380" s="14" t="s">
        <v>3396</v>
      </c>
      <c r="I1380" s="15">
        <v>136</v>
      </c>
      <c r="J1380" s="77">
        <v>5</v>
      </c>
      <c r="K1380" s="92"/>
    </row>
    <row r="1381" spans="1:11" ht="30.6" x14ac:dyDescent="0.25">
      <c r="A1381" s="14" t="s">
        <v>1506</v>
      </c>
      <c r="B1381" s="14" t="s">
        <v>4705</v>
      </c>
      <c r="C1381" s="14" t="s">
        <v>4706</v>
      </c>
      <c r="D1381" s="16">
        <v>45811</v>
      </c>
      <c r="E1381" s="16"/>
      <c r="F1381" s="14" t="s">
        <v>4632</v>
      </c>
      <c r="G1381" s="14"/>
      <c r="H1381" s="14" t="s">
        <v>3231</v>
      </c>
      <c r="I1381" s="15">
        <v>244</v>
      </c>
      <c r="J1381" s="77">
        <v>5</v>
      </c>
      <c r="K1381" s="92"/>
    </row>
    <row r="1382" spans="1:11" ht="30.6" x14ac:dyDescent="0.25">
      <c r="A1382" s="14" t="s">
        <v>1506</v>
      </c>
      <c r="B1382" s="14" t="s">
        <v>4707</v>
      </c>
      <c r="C1382" s="14" t="s">
        <v>4708</v>
      </c>
      <c r="D1382" s="16">
        <v>45811</v>
      </c>
      <c r="E1382" s="16"/>
      <c r="F1382" s="14" t="s">
        <v>4632</v>
      </c>
      <c r="G1382" s="14"/>
      <c r="H1382" s="14" t="s">
        <v>3402</v>
      </c>
      <c r="I1382" s="15">
        <v>267</v>
      </c>
      <c r="J1382" s="77">
        <v>5</v>
      </c>
      <c r="K1382" s="92"/>
    </row>
    <row r="1383" spans="1:11" ht="30.6" x14ac:dyDescent="0.25">
      <c r="A1383" s="14" t="s">
        <v>1506</v>
      </c>
      <c r="B1383" s="14" t="s">
        <v>4709</v>
      </c>
      <c r="C1383" s="14" t="s">
        <v>4710</v>
      </c>
      <c r="D1383" s="16">
        <v>45811</v>
      </c>
      <c r="E1383" s="16"/>
      <c r="F1383" s="14" t="s">
        <v>4632</v>
      </c>
      <c r="G1383" s="14"/>
      <c r="H1383" s="14" t="s">
        <v>3410</v>
      </c>
      <c r="I1383" s="15">
        <v>305</v>
      </c>
      <c r="J1383" s="77">
        <v>5</v>
      </c>
      <c r="K1383" s="92"/>
    </row>
    <row r="1384" spans="1:11" ht="30.6" x14ac:dyDescent="0.25">
      <c r="A1384" s="14" t="s">
        <v>1506</v>
      </c>
      <c r="B1384" s="14" t="s">
        <v>4711</v>
      </c>
      <c r="C1384" s="14" t="s">
        <v>4712</v>
      </c>
      <c r="D1384" s="16">
        <v>45811</v>
      </c>
      <c r="E1384" s="16"/>
      <c r="F1384" s="14" t="s">
        <v>4632</v>
      </c>
      <c r="G1384" s="14"/>
      <c r="H1384" s="14" t="s">
        <v>3381</v>
      </c>
      <c r="I1384" s="15">
        <v>328</v>
      </c>
      <c r="J1384" s="77">
        <v>5</v>
      </c>
      <c r="K1384" s="92"/>
    </row>
    <row r="1385" spans="1:11" ht="30.6" x14ac:dyDescent="0.25">
      <c r="A1385" s="14" t="s">
        <v>1506</v>
      </c>
      <c r="B1385" s="14" t="s">
        <v>4713</v>
      </c>
      <c r="C1385" s="14" t="s">
        <v>4714</v>
      </c>
      <c r="D1385" s="16">
        <v>45811</v>
      </c>
      <c r="E1385" s="16"/>
      <c r="F1385" s="14" t="s">
        <v>4632</v>
      </c>
      <c r="G1385" s="14"/>
      <c r="H1385" s="14" t="s">
        <v>3375</v>
      </c>
      <c r="I1385" s="15">
        <v>328</v>
      </c>
      <c r="J1385" s="77">
        <v>5</v>
      </c>
      <c r="K1385" s="92"/>
    </row>
    <row r="1386" spans="1:11" ht="51" x14ac:dyDescent="0.25">
      <c r="A1386" s="14" t="s">
        <v>1506</v>
      </c>
      <c r="B1386" s="14" t="s">
        <v>4715</v>
      </c>
      <c r="C1386" s="14" t="s">
        <v>4716</v>
      </c>
      <c r="D1386" s="16">
        <v>45800</v>
      </c>
      <c r="E1386" s="16"/>
      <c r="F1386" s="14" t="s">
        <v>4717</v>
      </c>
      <c r="G1386" s="14" t="s">
        <v>4628</v>
      </c>
      <c r="H1386" s="14" t="s">
        <v>4629</v>
      </c>
      <c r="I1386" s="15">
        <v>1000</v>
      </c>
      <c r="J1386" s="77">
        <v>5</v>
      </c>
      <c r="K1386" s="92"/>
    </row>
    <row r="1387" spans="1:11" ht="102.6" customHeight="1" x14ac:dyDescent="0.25">
      <c r="A1387" s="14" t="s">
        <v>1506</v>
      </c>
      <c r="B1387" s="14"/>
      <c r="C1387" s="14"/>
      <c r="D1387" s="16"/>
      <c r="E1387" s="16"/>
      <c r="F1387" s="14" t="s">
        <v>4718</v>
      </c>
      <c r="G1387" s="14"/>
      <c r="H1387" s="14"/>
      <c r="I1387" s="15"/>
      <c r="J1387" s="77"/>
      <c r="K1387" s="92"/>
    </row>
    <row r="1388" spans="1:11" ht="39.6" customHeight="1" x14ac:dyDescent="0.25">
      <c r="A1388" s="14" t="s">
        <v>1506</v>
      </c>
      <c r="B1388" s="14" t="s">
        <v>4719</v>
      </c>
      <c r="C1388" s="14" t="s">
        <v>4720</v>
      </c>
      <c r="D1388" s="16">
        <v>45791</v>
      </c>
      <c r="E1388" s="16"/>
      <c r="F1388" s="14" t="s">
        <v>4721</v>
      </c>
      <c r="G1388" s="14"/>
      <c r="H1388" s="14" t="s">
        <v>4722</v>
      </c>
      <c r="I1388" s="15">
        <v>3728</v>
      </c>
      <c r="J1388" s="77">
        <v>3</v>
      </c>
      <c r="K1388" s="92"/>
    </row>
    <row r="1389" spans="1:11" ht="48" customHeight="1" x14ac:dyDescent="0.25">
      <c r="A1389" s="14" t="s">
        <v>1506</v>
      </c>
      <c r="B1389" s="14" t="s">
        <v>6338</v>
      </c>
      <c r="C1389" s="14" t="s">
        <v>6339</v>
      </c>
      <c r="D1389" s="16">
        <v>45917</v>
      </c>
      <c r="E1389" s="16"/>
      <c r="F1389" s="14" t="s">
        <v>6340</v>
      </c>
      <c r="G1389" s="14"/>
      <c r="H1389" s="14" t="s">
        <v>4722</v>
      </c>
      <c r="I1389" s="15">
        <v>0</v>
      </c>
      <c r="J1389" s="77">
        <v>3</v>
      </c>
      <c r="K1389" s="92"/>
    </row>
    <row r="1390" spans="1:11" ht="26.4" customHeight="1" x14ac:dyDescent="0.25">
      <c r="A1390" s="14" t="s">
        <v>1506</v>
      </c>
      <c r="B1390" s="14" t="s">
        <v>1560</v>
      </c>
      <c r="C1390" s="14"/>
      <c r="D1390" s="16">
        <v>45791</v>
      </c>
      <c r="E1390" s="16"/>
      <c r="F1390" s="14" t="s">
        <v>4723</v>
      </c>
      <c r="G1390" s="14"/>
      <c r="H1390" s="14" t="s">
        <v>1513</v>
      </c>
      <c r="I1390" s="15">
        <v>20</v>
      </c>
      <c r="J1390" s="77">
        <v>3</v>
      </c>
      <c r="K1390" s="92"/>
    </row>
    <row r="1391" spans="1:11" ht="40.799999999999997" x14ac:dyDescent="0.25">
      <c r="A1391" s="14" t="s">
        <v>1506</v>
      </c>
      <c r="B1391" s="14" t="s">
        <v>4724</v>
      </c>
      <c r="C1391" s="14" t="s">
        <v>4725</v>
      </c>
      <c r="D1391" s="16">
        <v>45790</v>
      </c>
      <c r="E1391" s="16"/>
      <c r="F1391" s="14" t="s">
        <v>4726</v>
      </c>
      <c r="G1391" s="14" t="s">
        <v>1537</v>
      </c>
      <c r="H1391" s="14" t="s">
        <v>1530</v>
      </c>
      <c r="I1391" s="15">
        <v>650.85</v>
      </c>
      <c r="J1391" s="77">
        <v>3</v>
      </c>
      <c r="K1391" s="92"/>
    </row>
    <row r="1392" spans="1:11" ht="102" x14ac:dyDescent="0.25">
      <c r="A1392" s="14" t="s">
        <v>1506</v>
      </c>
      <c r="B1392" s="14"/>
      <c r="C1392" s="14"/>
      <c r="D1392" s="16"/>
      <c r="E1392" s="16"/>
      <c r="F1392" s="14" t="s">
        <v>4727</v>
      </c>
      <c r="G1392" s="14"/>
      <c r="H1392" s="14"/>
      <c r="I1392" s="15"/>
      <c r="J1392" s="77"/>
      <c r="K1392" s="92"/>
    </row>
    <row r="1393" spans="1:21" ht="30.6" x14ac:dyDescent="0.25">
      <c r="A1393" s="14" t="s">
        <v>1506</v>
      </c>
      <c r="B1393" s="14" t="s">
        <v>1560</v>
      </c>
      <c r="C1393" s="14"/>
      <c r="D1393" s="16">
        <v>45786</v>
      </c>
      <c r="E1393" s="16"/>
      <c r="F1393" s="14" t="s">
        <v>4728</v>
      </c>
      <c r="G1393" s="14"/>
      <c r="H1393" s="14" t="s">
        <v>1598</v>
      </c>
      <c r="I1393" s="15">
        <v>1000</v>
      </c>
      <c r="J1393" s="77">
        <v>2</v>
      </c>
      <c r="K1393" s="92"/>
    </row>
    <row r="1394" spans="1:21" ht="40.799999999999997" x14ac:dyDescent="0.25">
      <c r="A1394" s="14" t="s">
        <v>1506</v>
      </c>
      <c r="B1394" s="14" t="s">
        <v>4729</v>
      </c>
      <c r="C1394" s="14" t="s">
        <v>4730</v>
      </c>
      <c r="D1394" s="16">
        <v>45806</v>
      </c>
      <c r="E1394" s="16"/>
      <c r="F1394" s="14" t="s">
        <v>4731</v>
      </c>
      <c r="G1394" s="14" t="s">
        <v>4732</v>
      </c>
      <c r="H1394" s="14" t="s">
        <v>4733</v>
      </c>
      <c r="I1394" s="15">
        <v>0</v>
      </c>
      <c r="J1394" s="77">
        <v>2</v>
      </c>
      <c r="K1394" s="92"/>
    </row>
    <row r="1395" spans="1:21" ht="51" x14ac:dyDescent="0.25">
      <c r="A1395" s="14" t="s">
        <v>1506</v>
      </c>
      <c r="B1395" s="14" t="s">
        <v>4734</v>
      </c>
      <c r="C1395" s="14" t="s">
        <v>4735</v>
      </c>
      <c r="D1395" s="16">
        <v>45806</v>
      </c>
      <c r="E1395" s="16"/>
      <c r="F1395" s="14" t="s">
        <v>4736</v>
      </c>
      <c r="G1395" s="14"/>
      <c r="H1395" s="14" t="s">
        <v>4737</v>
      </c>
      <c r="I1395" s="15">
        <v>0</v>
      </c>
      <c r="J1395" s="77">
        <v>2</v>
      </c>
      <c r="K1395" s="92"/>
    </row>
    <row r="1396" spans="1:21" ht="51" x14ac:dyDescent="0.25">
      <c r="A1396" s="14" t="s">
        <v>1506</v>
      </c>
      <c r="B1396" s="14" t="s">
        <v>4738</v>
      </c>
      <c r="C1396" s="14" t="s">
        <v>4739</v>
      </c>
      <c r="D1396" s="16">
        <v>45806</v>
      </c>
      <c r="E1396" s="16"/>
      <c r="F1396" s="14" t="s">
        <v>4740</v>
      </c>
      <c r="G1396" s="14"/>
      <c r="H1396" s="14" t="s">
        <v>4741</v>
      </c>
      <c r="I1396" s="15">
        <v>0</v>
      </c>
      <c r="J1396" s="77">
        <v>2</v>
      </c>
      <c r="K1396" s="92"/>
    </row>
    <row r="1397" spans="1:21" ht="51" x14ac:dyDescent="0.25">
      <c r="A1397" s="14" t="s">
        <v>1506</v>
      </c>
      <c r="B1397" s="14" t="s">
        <v>4742</v>
      </c>
      <c r="C1397" s="14" t="s">
        <v>4743</v>
      </c>
      <c r="D1397" s="16">
        <v>45806</v>
      </c>
      <c r="E1397" s="16"/>
      <c r="F1397" s="14" t="s">
        <v>4744</v>
      </c>
      <c r="G1397" s="14"/>
      <c r="H1397" s="14" t="s">
        <v>4745</v>
      </c>
      <c r="I1397" s="15">
        <v>0</v>
      </c>
      <c r="J1397" s="77">
        <v>2</v>
      </c>
      <c r="K1397" s="92"/>
    </row>
    <row r="1398" spans="1:21" ht="40.799999999999997" x14ac:dyDescent="0.25">
      <c r="A1398" s="14" t="s">
        <v>1506</v>
      </c>
      <c r="B1398" s="14" t="s">
        <v>1560</v>
      </c>
      <c r="C1398" s="14"/>
      <c r="D1398" s="16">
        <v>45803</v>
      </c>
      <c r="E1398" s="16"/>
      <c r="F1398" s="14" t="s">
        <v>4746</v>
      </c>
      <c r="G1398" s="14"/>
      <c r="H1398" s="14" t="s">
        <v>1598</v>
      </c>
      <c r="I1398" s="15">
        <v>-134.91</v>
      </c>
      <c r="J1398" s="77">
        <v>2</v>
      </c>
      <c r="K1398" s="92"/>
    </row>
    <row r="1399" spans="1:21" ht="30.6" x14ac:dyDescent="0.25">
      <c r="A1399" s="14" t="s">
        <v>1506</v>
      </c>
      <c r="B1399" s="14" t="s">
        <v>4747</v>
      </c>
      <c r="C1399" s="14" t="s">
        <v>4748</v>
      </c>
      <c r="D1399" s="16">
        <v>45804</v>
      </c>
      <c r="E1399" s="16"/>
      <c r="F1399" s="14" t="s">
        <v>4749</v>
      </c>
      <c r="G1399" s="14" t="s">
        <v>1537</v>
      </c>
      <c r="H1399" s="14" t="s">
        <v>1530</v>
      </c>
      <c r="I1399" s="15">
        <v>3856</v>
      </c>
      <c r="J1399" s="77">
        <v>2</v>
      </c>
      <c r="K1399" s="92"/>
    </row>
    <row r="1400" spans="1:21" ht="51" x14ac:dyDescent="0.25">
      <c r="A1400" s="14" t="s">
        <v>1506</v>
      </c>
      <c r="B1400" s="14" t="s">
        <v>4750</v>
      </c>
      <c r="C1400" s="14" t="s">
        <v>4751</v>
      </c>
      <c r="D1400" s="16">
        <v>45784</v>
      </c>
      <c r="E1400" s="16"/>
      <c r="F1400" s="14" t="s">
        <v>4752</v>
      </c>
      <c r="G1400" s="14"/>
      <c r="H1400" s="14" t="s">
        <v>4753</v>
      </c>
      <c r="I1400" s="15">
        <v>11450</v>
      </c>
      <c r="J1400" s="77">
        <v>2</v>
      </c>
      <c r="K1400" s="92"/>
    </row>
    <row r="1401" spans="1:21" ht="69.599999999999994" customHeight="1" x14ac:dyDescent="0.25">
      <c r="A1401" s="14" t="s">
        <v>1506</v>
      </c>
      <c r="B1401" s="14" t="s">
        <v>6331</v>
      </c>
      <c r="C1401" s="14" t="s">
        <v>6332</v>
      </c>
      <c r="D1401" s="16">
        <v>45911</v>
      </c>
      <c r="E1401" s="16"/>
      <c r="F1401" s="14" t="s">
        <v>6333</v>
      </c>
      <c r="G1401" s="14"/>
      <c r="H1401" s="14" t="s">
        <v>4753</v>
      </c>
      <c r="I1401" s="15">
        <v>0</v>
      </c>
      <c r="J1401" s="77">
        <v>2</v>
      </c>
      <c r="K1401"/>
      <c r="L1401"/>
      <c r="M1401"/>
      <c r="N1401"/>
      <c r="O1401"/>
      <c r="P1401"/>
      <c r="Q1401"/>
      <c r="R1401"/>
      <c r="S1401"/>
      <c r="T1401"/>
      <c r="U1401"/>
    </row>
    <row r="1402" spans="1:21" ht="40.799999999999997" x14ac:dyDescent="0.25">
      <c r="A1402" s="14" t="s">
        <v>1506</v>
      </c>
      <c r="B1402" s="14" t="s">
        <v>4754</v>
      </c>
      <c r="C1402" s="14" t="s">
        <v>4755</v>
      </c>
      <c r="D1402" s="16">
        <v>45784</v>
      </c>
      <c r="E1402" s="16"/>
      <c r="F1402" s="14" t="s">
        <v>4756</v>
      </c>
      <c r="G1402" s="14"/>
      <c r="H1402" s="14" t="s">
        <v>4757</v>
      </c>
      <c r="I1402" s="15">
        <v>963</v>
      </c>
      <c r="J1402" s="77">
        <v>2</v>
      </c>
      <c r="K1402" s="92"/>
    </row>
    <row r="1403" spans="1:21" ht="59.4" customHeight="1" x14ac:dyDescent="0.25">
      <c r="A1403" s="14" t="s">
        <v>1506</v>
      </c>
      <c r="B1403" s="14" t="s">
        <v>6328</v>
      </c>
      <c r="C1403" s="14" t="s">
        <v>6329</v>
      </c>
      <c r="D1403" s="16">
        <v>45911</v>
      </c>
      <c r="E1403" s="16"/>
      <c r="F1403" s="14" t="s">
        <v>6330</v>
      </c>
      <c r="G1403" s="14"/>
      <c r="H1403" s="14" t="s">
        <v>4757</v>
      </c>
      <c r="I1403" s="15">
        <v>0</v>
      </c>
      <c r="J1403" s="77">
        <v>2</v>
      </c>
      <c r="K1403"/>
      <c r="L1403"/>
      <c r="M1403"/>
      <c r="N1403"/>
      <c r="O1403"/>
      <c r="P1403"/>
      <c r="Q1403"/>
      <c r="R1403"/>
      <c r="S1403"/>
    </row>
    <row r="1404" spans="1:21" ht="30.6" x14ac:dyDescent="0.25">
      <c r="A1404" s="14" t="s">
        <v>1506</v>
      </c>
      <c r="B1404" s="14" t="s">
        <v>4758</v>
      </c>
      <c r="C1404" s="14" t="s">
        <v>4759</v>
      </c>
      <c r="D1404" s="16">
        <v>45803</v>
      </c>
      <c r="E1404" s="16"/>
      <c r="F1404" s="14" t="s">
        <v>4760</v>
      </c>
      <c r="G1404" s="14" t="s">
        <v>1537</v>
      </c>
      <c r="H1404" s="14" t="s">
        <v>1530</v>
      </c>
      <c r="I1404" s="15">
        <v>150</v>
      </c>
      <c r="J1404" s="77">
        <v>2</v>
      </c>
      <c r="K1404" s="92"/>
    </row>
    <row r="1405" spans="1:21" ht="30.6" x14ac:dyDescent="0.25">
      <c r="A1405" s="14" t="s">
        <v>1506</v>
      </c>
      <c r="B1405" s="14" t="s">
        <v>4761</v>
      </c>
      <c r="C1405" s="14" t="s">
        <v>4762</v>
      </c>
      <c r="D1405" s="16">
        <v>45803</v>
      </c>
      <c r="E1405" s="16"/>
      <c r="F1405" s="14" t="s">
        <v>4763</v>
      </c>
      <c r="G1405" s="14" t="s">
        <v>1537</v>
      </c>
      <c r="H1405" s="14" t="s">
        <v>1530</v>
      </c>
      <c r="I1405" s="15">
        <v>650</v>
      </c>
      <c r="J1405" s="77">
        <v>2</v>
      </c>
      <c r="K1405" s="92"/>
    </row>
    <row r="1406" spans="1:21" ht="30.6" x14ac:dyDescent="0.25">
      <c r="A1406" s="14" t="s">
        <v>1506</v>
      </c>
      <c r="B1406" s="14" t="s">
        <v>4764</v>
      </c>
      <c r="C1406" s="14" t="s">
        <v>4765</v>
      </c>
      <c r="D1406" s="16">
        <v>45804</v>
      </c>
      <c r="E1406" s="16"/>
      <c r="F1406" s="14" t="s">
        <v>4766</v>
      </c>
      <c r="G1406" s="14" t="s">
        <v>1537</v>
      </c>
      <c r="H1406" s="14" t="s">
        <v>1530</v>
      </c>
      <c r="I1406" s="15">
        <v>252.99</v>
      </c>
      <c r="J1406" s="77">
        <v>2</v>
      </c>
      <c r="K1406" s="92"/>
    </row>
    <row r="1407" spans="1:21" ht="30.6" x14ac:dyDescent="0.25">
      <c r="A1407" s="14" t="s">
        <v>1506</v>
      </c>
      <c r="B1407" s="14" t="s">
        <v>4767</v>
      </c>
      <c r="C1407" s="14" t="s">
        <v>4768</v>
      </c>
      <c r="D1407" s="16">
        <v>45804</v>
      </c>
      <c r="E1407" s="16"/>
      <c r="F1407" s="14" t="s">
        <v>4769</v>
      </c>
      <c r="G1407" s="14" t="s">
        <v>1605</v>
      </c>
      <c r="H1407" s="14" t="s">
        <v>1606</v>
      </c>
      <c r="I1407" s="15">
        <v>860</v>
      </c>
      <c r="J1407" s="77">
        <v>2</v>
      </c>
      <c r="K1407" s="92"/>
    </row>
    <row r="1408" spans="1:21" ht="30.6" x14ac:dyDescent="0.25">
      <c r="A1408" s="14" t="s">
        <v>1506</v>
      </c>
      <c r="B1408" s="14" t="s">
        <v>4770</v>
      </c>
      <c r="C1408" s="14" t="s">
        <v>4771</v>
      </c>
      <c r="D1408" s="16">
        <v>45824</v>
      </c>
      <c r="E1408" s="16"/>
      <c r="F1408" s="14" t="s">
        <v>4772</v>
      </c>
      <c r="G1408" s="14" t="s">
        <v>1597</v>
      </c>
      <c r="H1408" s="14" t="s">
        <v>1598</v>
      </c>
      <c r="I1408" s="15">
        <v>600</v>
      </c>
      <c r="J1408" s="77">
        <v>2</v>
      </c>
      <c r="K1408" s="92"/>
    </row>
    <row r="1409" spans="1:14" ht="30.6" x14ac:dyDescent="0.25">
      <c r="A1409" s="14" t="s">
        <v>1506</v>
      </c>
      <c r="B1409" s="14" t="s">
        <v>4773</v>
      </c>
      <c r="C1409" s="14" t="s">
        <v>3770</v>
      </c>
      <c r="D1409" s="16">
        <v>45838</v>
      </c>
      <c r="E1409" s="16"/>
      <c r="F1409" s="14" t="s">
        <v>4774</v>
      </c>
      <c r="G1409" s="14" t="s">
        <v>4775</v>
      </c>
      <c r="H1409" s="14" t="s">
        <v>4776</v>
      </c>
      <c r="I1409" s="15">
        <v>600</v>
      </c>
      <c r="J1409" s="77">
        <v>2</v>
      </c>
      <c r="K1409" s="92"/>
    </row>
    <row r="1410" spans="1:14" ht="91.8" x14ac:dyDescent="0.25">
      <c r="A1410" s="14" t="s">
        <v>1506</v>
      </c>
      <c r="B1410"/>
      <c r="C1410"/>
      <c r="D1410" s="320"/>
      <c r="E1410" s="16"/>
      <c r="F1410" s="14" t="s">
        <v>4777</v>
      </c>
      <c r="G1410" s="14"/>
      <c r="H1410" s="14"/>
      <c r="I1410" s="15"/>
      <c r="J1410" s="77"/>
      <c r="K1410" s="92"/>
    </row>
    <row r="1411" spans="1:14" ht="30.6" x14ac:dyDescent="0.25">
      <c r="A1411" s="14" t="s">
        <v>1506</v>
      </c>
      <c r="B1411" s="14" t="s">
        <v>4778</v>
      </c>
      <c r="C1411" s="14" t="s">
        <v>4779</v>
      </c>
      <c r="D1411" s="16">
        <v>45792</v>
      </c>
      <c r="E1411" s="16"/>
      <c r="F1411" s="14" t="s">
        <v>4780</v>
      </c>
      <c r="G1411" s="14" t="s">
        <v>1537</v>
      </c>
      <c r="H1411" s="14" t="s">
        <v>1530</v>
      </c>
      <c r="I1411" s="15">
        <v>5031.7299999999996</v>
      </c>
      <c r="J1411" s="77">
        <v>3</v>
      </c>
      <c r="K1411" s="92"/>
    </row>
    <row r="1412" spans="1:14" ht="40.799999999999997" x14ac:dyDescent="0.25">
      <c r="A1412" s="14" t="s">
        <v>1506</v>
      </c>
      <c r="B1412" s="14" t="s">
        <v>4778</v>
      </c>
      <c r="C1412" s="14" t="s">
        <v>4779</v>
      </c>
      <c r="D1412" s="16">
        <v>45792</v>
      </c>
      <c r="E1412" s="16"/>
      <c r="F1412" s="14" t="s">
        <v>6253</v>
      </c>
      <c r="G1412" s="14" t="s">
        <v>1537</v>
      </c>
      <c r="H1412" s="14" t="s">
        <v>1530</v>
      </c>
      <c r="I1412" s="15">
        <v>-5031.7299999999996</v>
      </c>
      <c r="J1412" s="77">
        <v>3</v>
      </c>
      <c r="K1412" s="92"/>
    </row>
    <row r="1413" spans="1:14" ht="30.6" x14ac:dyDescent="0.25">
      <c r="A1413" s="14" t="s">
        <v>1506</v>
      </c>
      <c r="B1413" s="14" t="s">
        <v>4781</v>
      </c>
      <c r="C1413" s="14" t="s">
        <v>4782</v>
      </c>
      <c r="D1413" s="16">
        <v>45819</v>
      </c>
      <c r="E1413" s="16"/>
      <c r="F1413" s="14" t="s">
        <v>4783</v>
      </c>
      <c r="G1413" s="14" t="s">
        <v>1537</v>
      </c>
      <c r="H1413" s="14" t="s">
        <v>1530</v>
      </c>
      <c r="I1413" s="15">
        <v>564</v>
      </c>
      <c r="J1413" s="77">
        <v>3</v>
      </c>
      <c r="K1413" s="92"/>
    </row>
    <row r="1414" spans="1:14" ht="30.6" x14ac:dyDescent="0.25">
      <c r="A1414" s="14" t="s">
        <v>1506</v>
      </c>
      <c r="B1414" s="14" t="s">
        <v>4784</v>
      </c>
      <c r="C1414" s="14" t="s">
        <v>4785</v>
      </c>
      <c r="D1414" s="16">
        <v>45820</v>
      </c>
      <c r="E1414" s="16"/>
      <c r="F1414" s="14" t="s">
        <v>4786</v>
      </c>
      <c r="G1414" s="14" t="s">
        <v>1537</v>
      </c>
      <c r="H1414" s="14" t="s">
        <v>1530</v>
      </c>
      <c r="I1414" s="15">
        <v>146</v>
      </c>
      <c r="J1414" s="77">
        <v>3</v>
      </c>
      <c r="K1414" s="92"/>
    </row>
    <row r="1415" spans="1:14" ht="30.6" x14ac:dyDescent="0.25">
      <c r="A1415" s="14" t="s">
        <v>1506</v>
      </c>
      <c r="B1415" s="14" t="s">
        <v>4787</v>
      </c>
      <c r="C1415" s="14" t="s">
        <v>4788</v>
      </c>
      <c r="D1415" s="16">
        <v>45820</v>
      </c>
      <c r="E1415" s="16"/>
      <c r="F1415" s="14" t="s">
        <v>4786</v>
      </c>
      <c r="G1415" s="14" t="s">
        <v>1537</v>
      </c>
      <c r="H1415" s="14" t="s">
        <v>1530</v>
      </c>
      <c r="I1415" s="15">
        <v>322.7</v>
      </c>
      <c r="J1415" s="77">
        <v>3</v>
      </c>
      <c r="K1415" s="92"/>
    </row>
    <row r="1416" spans="1:14" ht="30.6" x14ac:dyDescent="0.25">
      <c r="A1416" s="14" t="s">
        <v>1506</v>
      </c>
      <c r="B1416" s="14" t="s">
        <v>4789</v>
      </c>
      <c r="C1416" s="14" t="s">
        <v>4790</v>
      </c>
      <c r="D1416" s="16">
        <v>45833</v>
      </c>
      <c r="E1416" s="16"/>
      <c r="F1416" s="14" t="s">
        <v>4791</v>
      </c>
      <c r="G1416" s="14" t="s">
        <v>1537</v>
      </c>
      <c r="H1416" s="14" t="s">
        <v>1530</v>
      </c>
      <c r="I1416" s="15">
        <v>1574.07</v>
      </c>
      <c r="J1416" s="77">
        <v>3</v>
      </c>
      <c r="K1416" s="92"/>
    </row>
    <row r="1417" spans="1:14" ht="30.6" x14ac:dyDescent="0.25">
      <c r="A1417" s="14" t="s">
        <v>1506</v>
      </c>
      <c r="B1417" s="14" t="s">
        <v>4789</v>
      </c>
      <c r="C1417" s="14" t="s">
        <v>4790</v>
      </c>
      <c r="D1417" s="16">
        <v>45833</v>
      </c>
      <c r="E1417" s="16"/>
      <c r="F1417" s="14" t="s">
        <v>6252</v>
      </c>
      <c r="G1417" s="14" t="s">
        <v>1537</v>
      </c>
      <c r="H1417" s="14" t="s">
        <v>1530</v>
      </c>
      <c r="I1417" s="15">
        <v>-1574.07</v>
      </c>
      <c r="J1417" s="77">
        <v>3</v>
      </c>
      <c r="K1417" s="92"/>
    </row>
    <row r="1418" spans="1:14" ht="51" x14ac:dyDescent="0.25">
      <c r="A1418" s="14" t="s">
        <v>1506</v>
      </c>
      <c r="B1418" s="14" t="s">
        <v>4792</v>
      </c>
      <c r="C1418" s="14" t="s">
        <v>4793</v>
      </c>
      <c r="D1418" s="16">
        <v>45826</v>
      </c>
      <c r="E1418" s="16"/>
      <c r="F1418" s="14" t="s">
        <v>4794</v>
      </c>
      <c r="G1418" s="14"/>
      <c r="H1418" s="14" t="s">
        <v>4795</v>
      </c>
      <c r="I1418" s="15">
        <v>48.95</v>
      </c>
      <c r="J1418" s="77">
        <v>3</v>
      </c>
      <c r="K1418" s="92"/>
    </row>
    <row r="1419" spans="1:14" ht="40.799999999999997" x14ac:dyDescent="0.25">
      <c r="A1419" s="14" t="s">
        <v>1506</v>
      </c>
      <c r="B1419" s="14" t="s">
        <v>4796</v>
      </c>
      <c r="C1419" s="14" t="s">
        <v>4797</v>
      </c>
      <c r="D1419" s="16">
        <v>45854</v>
      </c>
      <c r="E1419" s="16"/>
      <c r="F1419" s="14" t="s">
        <v>4798</v>
      </c>
      <c r="G1419" s="14" t="s">
        <v>2393</v>
      </c>
      <c r="H1419" s="14" t="s">
        <v>2394</v>
      </c>
      <c r="I1419" s="15">
        <v>480</v>
      </c>
      <c r="J1419" s="77">
        <v>3</v>
      </c>
      <c r="K1419" s="92"/>
    </row>
    <row r="1420" spans="1:14" ht="96.6" customHeight="1" x14ac:dyDescent="0.25">
      <c r="A1420" s="14" t="s">
        <v>1506</v>
      </c>
      <c r="B1420" s="14"/>
      <c r="C1420" s="14"/>
      <c r="D1420" s="16"/>
      <c r="E1420" s="16"/>
      <c r="F1420" s="314" t="s">
        <v>4799</v>
      </c>
      <c r="G1420" s="14"/>
      <c r="H1420" s="14"/>
      <c r="I1420" s="15"/>
      <c r="J1420" s="77"/>
      <c r="K1420" s="92"/>
    </row>
    <row r="1421" spans="1:14" ht="25.2" customHeight="1" x14ac:dyDescent="0.25">
      <c r="A1421" s="14" t="s">
        <v>1506</v>
      </c>
      <c r="B1421" s="14" t="s">
        <v>4800</v>
      </c>
      <c r="C1421" s="14" t="s">
        <v>4801</v>
      </c>
      <c r="D1421" s="16">
        <v>45824</v>
      </c>
      <c r="E1421" s="16"/>
      <c r="F1421" s="14" t="s">
        <v>4802</v>
      </c>
      <c r="G1421" s="14"/>
      <c r="H1421" s="14" t="s">
        <v>4803</v>
      </c>
      <c r="I1421" s="15">
        <v>10850</v>
      </c>
      <c r="J1421" s="77">
        <v>3</v>
      </c>
      <c r="K1421" s="92"/>
    </row>
    <row r="1422" spans="1:14" ht="46.8" customHeight="1" x14ac:dyDescent="0.25">
      <c r="A1422" s="14" t="s">
        <v>1506</v>
      </c>
      <c r="B1422" s="14" t="s">
        <v>6319</v>
      </c>
      <c r="C1422" s="14" t="s">
        <v>6320</v>
      </c>
      <c r="D1422" s="16">
        <v>45903</v>
      </c>
      <c r="E1422" s="16"/>
      <c r="F1422" s="14" t="s">
        <v>6321</v>
      </c>
      <c r="G1422" s="14"/>
      <c r="H1422" s="14" t="s">
        <v>4122</v>
      </c>
      <c r="I1422" s="15">
        <v>0</v>
      </c>
      <c r="J1422" s="77">
        <v>3</v>
      </c>
      <c r="K1422"/>
      <c r="L1422"/>
      <c r="M1422"/>
      <c r="N1422"/>
    </row>
    <row r="1423" spans="1:14" ht="20.399999999999999" x14ac:dyDescent="0.25">
      <c r="A1423" s="14" t="s">
        <v>1506</v>
      </c>
      <c r="B1423" s="14" t="s">
        <v>4804</v>
      </c>
      <c r="C1423" s="14" t="s">
        <v>4805</v>
      </c>
      <c r="D1423" s="16">
        <v>45833</v>
      </c>
      <c r="E1423" s="16"/>
      <c r="F1423" s="14" t="s">
        <v>4806</v>
      </c>
      <c r="G1423" s="14" t="s">
        <v>1537</v>
      </c>
      <c r="H1423" s="14" t="s">
        <v>1530</v>
      </c>
      <c r="I1423" s="15">
        <v>8432.2000000000007</v>
      </c>
      <c r="J1423" s="77">
        <v>3</v>
      </c>
      <c r="K1423" s="92"/>
    </row>
    <row r="1424" spans="1:14" ht="20.399999999999999" x14ac:dyDescent="0.25">
      <c r="A1424" s="14" t="s">
        <v>1506</v>
      </c>
      <c r="B1424" s="14" t="s">
        <v>4807</v>
      </c>
      <c r="C1424" s="14" t="s">
        <v>4808</v>
      </c>
      <c r="D1424" s="16">
        <v>45833</v>
      </c>
      <c r="E1424" s="16"/>
      <c r="F1424" s="14" t="s">
        <v>4809</v>
      </c>
      <c r="G1424" s="14" t="s">
        <v>1537</v>
      </c>
      <c r="H1424" s="14" t="s">
        <v>1530</v>
      </c>
      <c r="I1424" s="15">
        <v>120</v>
      </c>
      <c r="J1424" s="77">
        <v>3</v>
      </c>
      <c r="K1424" s="92"/>
    </row>
    <row r="1425" spans="1:11" ht="20.399999999999999" x14ac:dyDescent="0.25">
      <c r="A1425" s="14" t="s">
        <v>1506</v>
      </c>
      <c r="B1425" s="14" t="s">
        <v>4810</v>
      </c>
      <c r="C1425" s="14" t="s">
        <v>4811</v>
      </c>
      <c r="D1425" s="16">
        <v>45846</v>
      </c>
      <c r="E1425" s="16"/>
      <c r="F1425" s="14" t="s">
        <v>4812</v>
      </c>
      <c r="G1425" s="14" t="s">
        <v>1597</v>
      </c>
      <c r="H1425" s="14" t="s">
        <v>1598</v>
      </c>
      <c r="I1425" s="15">
        <v>420</v>
      </c>
      <c r="J1425" s="77">
        <v>3</v>
      </c>
      <c r="K1425" s="92"/>
    </row>
    <row r="1426" spans="1:11" ht="20.399999999999999" x14ac:dyDescent="0.25">
      <c r="A1426" s="14" t="s">
        <v>1506</v>
      </c>
      <c r="B1426" s="14" t="s">
        <v>4813</v>
      </c>
      <c r="C1426" s="14" t="s">
        <v>4814</v>
      </c>
      <c r="D1426" s="16">
        <v>45846</v>
      </c>
      <c r="E1426" s="16"/>
      <c r="F1426" s="14" t="s">
        <v>4812</v>
      </c>
      <c r="G1426" s="14" t="s">
        <v>4815</v>
      </c>
      <c r="H1426" s="14" t="s">
        <v>4816</v>
      </c>
      <c r="I1426" s="15">
        <v>420</v>
      </c>
      <c r="J1426" s="77">
        <v>3</v>
      </c>
      <c r="K1426" s="92"/>
    </row>
    <row r="1427" spans="1:11" ht="20.399999999999999" x14ac:dyDescent="0.25">
      <c r="A1427" s="14" t="s">
        <v>1506</v>
      </c>
      <c r="B1427" s="14" t="s">
        <v>6103</v>
      </c>
      <c r="C1427" s="14" t="s">
        <v>6104</v>
      </c>
      <c r="D1427" s="16">
        <v>45875</v>
      </c>
      <c r="E1427" s="16"/>
      <c r="F1427" s="14" t="s">
        <v>6105</v>
      </c>
      <c r="G1427" s="14" t="s">
        <v>1670</v>
      </c>
      <c r="H1427" s="14" t="s">
        <v>1671</v>
      </c>
      <c r="I1427" s="15">
        <v>420</v>
      </c>
      <c r="J1427" s="77">
        <v>3</v>
      </c>
      <c r="K1427" s="92"/>
    </row>
    <row r="1428" spans="1:11" ht="20.399999999999999" x14ac:dyDescent="0.25">
      <c r="A1428" s="14" t="s">
        <v>1506</v>
      </c>
      <c r="B1428" s="14" t="s">
        <v>6136</v>
      </c>
      <c r="C1428" s="14" t="s">
        <v>6137</v>
      </c>
      <c r="D1428" s="16">
        <v>45882</v>
      </c>
      <c r="E1428" s="16"/>
      <c r="F1428" s="14" t="s">
        <v>6138</v>
      </c>
      <c r="G1428" s="14"/>
      <c r="H1428" s="14" t="s">
        <v>6139</v>
      </c>
      <c r="I1428" s="15">
        <v>22.27</v>
      </c>
      <c r="J1428" s="77">
        <v>3</v>
      </c>
      <c r="K1428" s="92"/>
    </row>
    <row r="1429" spans="1:11" ht="23.4" customHeight="1" x14ac:dyDescent="0.25">
      <c r="A1429" s="14" t="s">
        <v>1506</v>
      </c>
      <c r="B1429" s="14" t="s">
        <v>6140</v>
      </c>
      <c r="C1429" s="14" t="s">
        <v>6141</v>
      </c>
      <c r="D1429" s="16">
        <v>45882</v>
      </c>
      <c r="E1429" s="16"/>
      <c r="F1429" s="14" t="s">
        <v>6142</v>
      </c>
      <c r="G1429" s="14"/>
      <c r="H1429" s="14" t="s">
        <v>6143</v>
      </c>
      <c r="I1429" s="15">
        <v>48.37</v>
      </c>
      <c r="J1429" s="77">
        <v>3</v>
      </c>
      <c r="K1429" s="92"/>
    </row>
    <row r="1430" spans="1:11" ht="112.2" x14ac:dyDescent="0.25">
      <c r="A1430" s="14" t="s">
        <v>1506</v>
      </c>
      <c r="B1430" s="14"/>
      <c r="C1430" s="14"/>
      <c r="D1430" s="16"/>
      <c r="E1430" s="16"/>
      <c r="F1430" s="14" t="s">
        <v>4817</v>
      </c>
      <c r="G1430" s="14"/>
      <c r="H1430" s="14"/>
      <c r="I1430" s="15"/>
      <c r="J1430" s="77"/>
      <c r="K1430" s="92"/>
    </row>
    <row r="1431" spans="1:11" ht="30.6" x14ac:dyDescent="0.25">
      <c r="A1431" s="14" t="s">
        <v>1506</v>
      </c>
      <c r="B1431" s="14" t="s">
        <v>4818</v>
      </c>
      <c r="C1431" s="14" t="s">
        <v>4819</v>
      </c>
      <c r="D1431" s="16">
        <v>45805</v>
      </c>
      <c r="E1431" s="16"/>
      <c r="F1431" s="14" t="s">
        <v>4820</v>
      </c>
      <c r="G1431" s="14" t="s">
        <v>1537</v>
      </c>
      <c r="H1431" s="14" t="s">
        <v>1530</v>
      </c>
      <c r="I1431" s="15">
        <v>2554.66</v>
      </c>
      <c r="J1431" s="77">
        <v>2</v>
      </c>
      <c r="K1431" s="92"/>
    </row>
    <row r="1432" spans="1:11" ht="30.6" x14ac:dyDescent="0.25">
      <c r="A1432" s="14" t="s">
        <v>1506</v>
      </c>
      <c r="B1432" s="14" t="s">
        <v>3994</v>
      </c>
      <c r="C1432" s="14"/>
      <c r="D1432" s="16">
        <v>45845</v>
      </c>
      <c r="E1432" s="16"/>
      <c r="F1432" s="14" t="s">
        <v>4821</v>
      </c>
      <c r="G1432" s="14"/>
      <c r="H1432" s="14" t="s">
        <v>3952</v>
      </c>
      <c r="I1432" s="15">
        <v>1803.35</v>
      </c>
      <c r="J1432" s="77">
        <v>3</v>
      </c>
      <c r="K1432" s="92"/>
    </row>
    <row r="1433" spans="1:11" ht="30.6" x14ac:dyDescent="0.25">
      <c r="A1433" s="14" t="s">
        <v>1506</v>
      </c>
      <c r="B1433" s="14" t="s">
        <v>3994</v>
      </c>
      <c r="C1433" s="14"/>
      <c r="D1433" s="16">
        <v>45845</v>
      </c>
      <c r="E1433" s="16"/>
      <c r="F1433" s="14" t="s">
        <v>4821</v>
      </c>
      <c r="G1433" s="14"/>
      <c r="H1433" s="14" t="s">
        <v>3952</v>
      </c>
      <c r="I1433" s="15">
        <v>196.65</v>
      </c>
      <c r="J1433" s="77">
        <v>2</v>
      </c>
      <c r="K1433" s="92"/>
    </row>
    <row r="1434" spans="1:11" ht="51" x14ac:dyDescent="0.25">
      <c r="A1434" s="14" t="s">
        <v>1506</v>
      </c>
      <c r="B1434" s="14" t="s">
        <v>4822</v>
      </c>
      <c r="C1434" s="14" t="s">
        <v>4823</v>
      </c>
      <c r="D1434" s="16">
        <v>45868</v>
      </c>
      <c r="E1434" s="16"/>
      <c r="F1434" s="14" t="s">
        <v>4824</v>
      </c>
      <c r="G1434" s="14"/>
      <c r="H1434" s="14" t="s">
        <v>4825</v>
      </c>
      <c r="I1434" s="15">
        <v>0</v>
      </c>
      <c r="J1434" s="77">
        <v>2</v>
      </c>
      <c r="K1434" s="92"/>
    </row>
    <row r="1435" spans="1:11" ht="51" x14ac:dyDescent="0.25">
      <c r="A1435" s="14" t="s">
        <v>1506</v>
      </c>
      <c r="B1435" s="14" t="s">
        <v>4826</v>
      </c>
      <c r="C1435" s="14" t="s">
        <v>4827</v>
      </c>
      <c r="D1435" s="16">
        <v>45868</v>
      </c>
      <c r="E1435" s="16"/>
      <c r="F1435" s="14" t="s">
        <v>4828</v>
      </c>
      <c r="G1435" s="14"/>
      <c r="H1435" s="14" t="s">
        <v>4829</v>
      </c>
      <c r="I1435" s="15">
        <v>0</v>
      </c>
      <c r="J1435" s="77">
        <v>3</v>
      </c>
      <c r="K1435" s="92"/>
    </row>
    <row r="1436" spans="1:11" ht="51" x14ac:dyDescent="0.25">
      <c r="A1436" s="14" t="s">
        <v>1506</v>
      </c>
      <c r="B1436" s="14" t="s">
        <v>4830</v>
      </c>
      <c r="C1436" s="14" t="s">
        <v>4831</v>
      </c>
      <c r="D1436" s="16">
        <v>45868</v>
      </c>
      <c r="E1436" s="16"/>
      <c r="F1436" s="14" t="s">
        <v>4832</v>
      </c>
      <c r="G1436" s="14"/>
      <c r="H1436" s="14" t="s">
        <v>4833</v>
      </c>
      <c r="I1436" s="15">
        <v>0</v>
      </c>
      <c r="J1436" s="77">
        <v>3</v>
      </c>
      <c r="K1436" s="92"/>
    </row>
    <row r="1437" spans="1:11" ht="40.799999999999997" x14ac:dyDescent="0.25">
      <c r="A1437" s="14" t="s">
        <v>1506</v>
      </c>
      <c r="B1437" s="14" t="s">
        <v>4834</v>
      </c>
      <c r="C1437" s="14" t="s">
        <v>4835</v>
      </c>
      <c r="D1437" s="16">
        <v>45868</v>
      </c>
      <c r="E1437" s="16"/>
      <c r="F1437" s="14" t="s">
        <v>4836</v>
      </c>
      <c r="G1437" s="14"/>
      <c r="H1437" s="14" t="s">
        <v>4837</v>
      </c>
      <c r="I1437" s="15">
        <v>0</v>
      </c>
      <c r="J1437" s="77">
        <v>3</v>
      </c>
      <c r="K1437" s="92"/>
    </row>
    <row r="1438" spans="1:11" ht="51" x14ac:dyDescent="0.25">
      <c r="A1438" s="14" t="s">
        <v>1506</v>
      </c>
      <c r="B1438" s="14" t="s">
        <v>4838</v>
      </c>
      <c r="C1438" s="14" t="s">
        <v>4839</v>
      </c>
      <c r="D1438" s="16">
        <v>45868</v>
      </c>
      <c r="E1438" s="16"/>
      <c r="F1438" s="14" t="s">
        <v>4840</v>
      </c>
      <c r="G1438" s="14"/>
      <c r="H1438" s="14" t="s">
        <v>4841</v>
      </c>
      <c r="I1438" s="15">
        <v>0</v>
      </c>
      <c r="J1438" s="77">
        <v>3</v>
      </c>
      <c r="K1438" s="92"/>
    </row>
    <row r="1439" spans="1:11" ht="51" x14ac:dyDescent="0.25">
      <c r="A1439" s="14" t="s">
        <v>1506</v>
      </c>
      <c r="B1439" s="14" t="s">
        <v>4842</v>
      </c>
      <c r="C1439" s="14" t="s">
        <v>4843</v>
      </c>
      <c r="D1439" s="16">
        <v>45868</v>
      </c>
      <c r="E1439" s="16"/>
      <c r="F1439" s="14" t="s">
        <v>4844</v>
      </c>
      <c r="G1439" s="14"/>
      <c r="H1439" s="14" t="s">
        <v>4845</v>
      </c>
      <c r="I1439" s="15">
        <v>0</v>
      </c>
      <c r="J1439" s="77">
        <v>3</v>
      </c>
      <c r="K1439" s="92"/>
    </row>
    <row r="1440" spans="1:11" ht="51" x14ac:dyDescent="0.25">
      <c r="A1440" s="14" t="s">
        <v>1506</v>
      </c>
      <c r="B1440" s="14" t="s">
        <v>4846</v>
      </c>
      <c r="C1440" s="14" t="s">
        <v>4847</v>
      </c>
      <c r="D1440" s="16">
        <v>45868</v>
      </c>
      <c r="E1440" s="16"/>
      <c r="F1440" s="14" t="s">
        <v>4848</v>
      </c>
      <c r="G1440" s="14"/>
      <c r="H1440" s="14" t="s">
        <v>4849</v>
      </c>
      <c r="I1440" s="15">
        <v>0</v>
      </c>
      <c r="J1440" s="77">
        <v>3</v>
      </c>
      <c r="K1440" s="92"/>
    </row>
    <row r="1441" spans="1:11" ht="40.799999999999997" x14ac:dyDescent="0.25">
      <c r="A1441" s="14" t="s">
        <v>1506</v>
      </c>
      <c r="B1441" s="14" t="s">
        <v>3994</v>
      </c>
      <c r="C1441" s="14"/>
      <c r="D1441" s="16">
        <v>45866</v>
      </c>
      <c r="E1441" s="16"/>
      <c r="F1441" s="14" t="s">
        <v>4850</v>
      </c>
      <c r="G1441" s="14"/>
      <c r="H1441" s="14" t="s">
        <v>3952</v>
      </c>
      <c r="I1441" s="15">
        <v>-1104.68</v>
      </c>
      <c r="J1441" s="77">
        <v>3</v>
      </c>
      <c r="K1441" s="92"/>
    </row>
    <row r="1442" spans="1:11" ht="102" x14ac:dyDescent="0.25">
      <c r="A1442" s="14" t="s">
        <v>1506</v>
      </c>
      <c r="B1442" s="14"/>
      <c r="C1442" s="14"/>
      <c r="D1442" s="16"/>
      <c r="E1442" s="16"/>
      <c r="F1442" s="14" t="s">
        <v>4851</v>
      </c>
      <c r="G1442" s="14"/>
      <c r="H1442" s="14"/>
      <c r="I1442" s="15"/>
      <c r="J1442" s="77"/>
      <c r="K1442" s="92"/>
    </row>
    <row r="1443" spans="1:11" ht="40.799999999999997" x14ac:dyDescent="0.25">
      <c r="A1443" s="14" t="s">
        <v>1506</v>
      </c>
      <c r="B1443" s="14" t="s">
        <v>1560</v>
      </c>
      <c r="C1443" s="14"/>
      <c r="D1443" s="16">
        <v>45783</v>
      </c>
      <c r="E1443" s="16"/>
      <c r="F1443" s="14" t="s">
        <v>4852</v>
      </c>
      <c r="G1443" s="14"/>
      <c r="H1443" s="14" t="s">
        <v>1580</v>
      </c>
      <c r="I1443" s="15">
        <v>1000</v>
      </c>
      <c r="J1443" s="77">
        <v>2</v>
      </c>
      <c r="K1443" s="92"/>
    </row>
    <row r="1444" spans="1:11" ht="51" x14ac:dyDescent="0.25">
      <c r="A1444" s="14" t="s">
        <v>1506</v>
      </c>
      <c r="B1444" s="14" t="s">
        <v>4853</v>
      </c>
      <c r="C1444" s="14" t="s">
        <v>4854</v>
      </c>
      <c r="D1444" s="16">
        <v>45791</v>
      </c>
      <c r="E1444" s="16"/>
      <c r="F1444" s="14" t="s">
        <v>4855</v>
      </c>
      <c r="G1444" s="14" t="s">
        <v>4856</v>
      </c>
      <c r="H1444" s="14" t="s">
        <v>4857</v>
      </c>
      <c r="I1444" s="15">
        <v>0</v>
      </c>
      <c r="J1444" s="77">
        <v>2</v>
      </c>
      <c r="K1444" s="92"/>
    </row>
    <row r="1445" spans="1:11" ht="51" x14ac:dyDescent="0.25">
      <c r="A1445" s="14" t="s">
        <v>1506</v>
      </c>
      <c r="B1445" s="14" t="s">
        <v>1560</v>
      </c>
      <c r="C1445" s="14"/>
      <c r="D1445" s="16">
        <v>45789</v>
      </c>
      <c r="E1445" s="16"/>
      <c r="F1445" s="14" t="s">
        <v>4858</v>
      </c>
      <c r="G1445" s="14"/>
      <c r="H1445" s="14" t="s">
        <v>1580</v>
      </c>
      <c r="I1445" s="15">
        <v>-752.43</v>
      </c>
      <c r="J1445" s="77">
        <v>2</v>
      </c>
      <c r="K1445" s="92"/>
    </row>
    <row r="1446" spans="1:11" ht="30.6" x14ac:dyDescent="0.25">
      <c r="A1446" s="14" t="s">
        <v>1506</v>
      </c>
      <c r="B1446" s="14" t="s">
        <v>4859</v>
      </c>
      <c r="C1446" s="14" t="s">
        <v>4860</v>
      </c>
      <c r="D1446" s="16">
        <v>45796</v>
      </c>
      <c r="E1446" s="16"/>
      <c r="F1446" s="14" t="s">
        <v>4861</v>
      </c>
      <c r="G1446" s="14" t="s">
        <v>1601</v>
      </c>
      <c r="H1446" s="14" t="s">
        <v>1580</v>
      </c>
      <c r="I1446" s="15">
        <v>216</v>
      </c>
      <c r="J1446" s="77">
        <v>2</v>
      </c>
      <c r="K1446" s="92"/>
    </row>
    <row r="1447" spans="1:11" ht="30.6" x14ac:dyDescent="0.25">
      <c r="A1447" s="14" t="s">
        <v>1506</v>
      </c>
      <c r="B1447" s="14" t="s">
        <v>4862</v>
      </c>
      <c r="C1447" s="14" t="s">
        <v>4863</v>
      </c>
      <c r="D1447" s="16">
        <v>45807</v>
      </c>
      <c r="E1447" s="16"/>
      <c r="F1447" s="14" t="s">
        <v>4864</v>
      </c>
      <c r="G1447" s="14" t="s">
        <v>1597</v>
      </c>
      <c r="H1447" s="14" t="s">
        <v>1598</v>
      </c>
      <c r="I1447" s="15">
        <v>180</v>
      </c>
      <c r="J1447" s="77">
        <v>2</v>
      </c>
      <c r="K1447" s="92"/>
    </row>
    <row r="1448" spans="1:11" ht="30.6" x14ac:dyDescent="0.25">
      <c r="A1448" s="14" t="s">
        <v>1506</v>
      </c>
      <c r="B1448" s="14" t="s">
        <v>4865</v>
      </c>
      <c r="C1448" s="14" t="s">
        <v>2438</v>
      </c>
      <c r="D1448" s="16">
        <v>45807</v>
      </c>
      <c r="E1448" s="16"/>
      <c r="F1448" s="14" t="s">
        <v>4864</v>
      </c>
      <c r="G1448" s="14" t="s">
        <v>4866</v>
      </c>
      <c r="H1448" s="14" t="s">
        <v>4867</v>
      </c>
      <c r="I1448" s="15">
        <v>180</v>
      </c>
      <c r="J1448" s="77">
        <v>2</v>
      </c>
      <c r="K1448" s="92"/>
    </row>
    <row r="1449" spans="1:11" ht="30.6" x14ac:dyDescent="0.25">
      <c r="A1449" s="14" t="s">
        <v>1506</v>
      </c>
      <c r="B1449" s="14" t="s">
        <v>4868</v>
      </c>
      <c r="C1449" s="14" t="s">
        <v>4869</v>
      </c>
      <c r="D1449" s="16">
        <v>45800</v>
      </c>
      <c r="E1449" s="16"/>
      <c r="F1449" s="14" t="s">
        <v>4870</v>
      </c>
      <c r="G1449" s="14" t="s">
        <v>1605</v>
      </c>
      <c r="H1449" s="14" t="s">
        <v>1606</v>
      </c>
      <c r="I1449" s="15">
        <v>2200</v>
      </c>
      <c r="J1449" s="77">
        <v>2</v>
      </c>
      <c r="K1449" s="92"/>
    </row>
    <row r="1450" spans="1:11" ht="30.6" x14ac:dyDescent="0.25">
      <c r="A1450" s="14" t="s">
        <v>1506</v>
      </c>
      <c r="B1450" s="14" t="s">
        <v>4871</v>
      </c>
      <c r="C1450" s="14" t="s">
        <v>4872</v>
      </c>
      <c r="D1450" s="16">
        <v>45811</v>
      </c>
      <c r="E1450" s="16"/>
      <c r="F1450" s="14" t="s">
        <v>4873</v>
      </c>
      <c r="G1450" s="14" t="s">
        <v>1569</v>
      </c>
      <c r="H1450" s="14" t="s">
        <v>1570</v>
      </c>
      <c r="I1450" s="15">
        <v>213</v>
      </c>
      <c r="J1450" s="77">
        <v>2</v>
      </c>
      <c r="K1450" s="92"/>
    </row>
    <row r="1451" spans="1:11" ht="20.399999999999999" x14ac:dyDescent="0.25">
      <c r="A1451" s="14" t="s">
        <v>1506</v>
      </c>
      <c r="B1451" s="14" t="s">
        <v>4874</v>
      </c>
      <c r="C1451" s="14" t="s">
        <v>2558</v>
      </c>
      <c r="D1451" s="16">
        <v>45814</v>
      </c>
      <c r="E1451" s="16"/>
      <c r="F1451" s="14" t="s">
        <v>4875</v>
      </c>
      <c r="G1451" s="14" t="s">
        <v>4876</v>
      </c>
      <c r="H1451" s="14" t="s">
        <v>4877</v>
      </c>
      <c r="I1451" s="15">
        <v>180</v>
      </c>
      <c r="J1451" s="77">
        <v>2</v>
      </c>
      <c r="K1451" s="92"/>
    </row>
    <row r="1452" spans="1:11" ht="91.8" x14ac:dyDescent="0.25">
      <c r="A1452" s="14" t="s">
        <v>1506</v>
      </c>
      <c r="B1452" s="14"/>
      <c r="C1452" s="14"/>
      <c r="D1452" s="16"/>
      <c r="E1452" s="16"/>
      <c r="F1452" s="14" t="s">
        <v>4878</v>
      </c>
      <c r="G1452" s="14"/>
      <c r="H1452" s="14"/>
      <c r="I1452" s="15"/>
      <c r="J1452" s="77"/>
      <c r="K1452" s="92"/>
    </row>
    <row r="1453" spans="1:11" ht="30.6" x14ac:dyDescent="0.25">
      <c r="A1453" s="14" t="s">
        <v>1506</v>
      </c>
      <c r="B1453" s="14" t="s">
        <v>4879</v>
      </c>
      <c r="C1453" s="14" t="s">
        <v>4880</v>
      </c>
      <c r="D1453" s="16">
        <v>45821</v>
      </c>
      <c r="E1453" s="16"/>
      <c r="F1453" s="14" t="s">
        <v>4881</v>
      </c>
      <c r="G1453" s="14" t="s">
        <v>1753</v>
      </c>
      <c r="H1453" s="14" t="s">
        <v>1754</v>
      </c>
      <c r="I1453" s="15">
        <v>4003.58</v>
      </c>
      <c r="J1453" s="77">
        <v>3</v>
      </c>
      <c r="K1453" s="92"/>
    </row>
    <row r="1454" spans="1:11" ht="20.399999999999999" x14ac:dyDescent="0.25">
      <c r="A1454" s="14" t="s">
        <v>1506</v>
      </c>
      <c r="B1454" s="14" t="s">
        <v>4882</v>
      </c>
      <c r="C1454" s="14" t="s">
        <v>1573</v>
      </c>
      <c r="D1454" s="16">
        <v>45833</v>
      </c>
      <c r="E1454" s="16"/>
      <c r="F1454" s="14" t="s">
        <v>4883</v>
      </c>
      <c r="G1454" s="14" t="s">
        <v>2535</v>
      </c>
      <c r="H1454" s="14" t="s">
        <v>2536</v>
      </c>
      <c r="I1454" s="15">
        <v>468.78</v>
      </c>
      <c r="J1454" s="77">
        <v>3</v>
      </c>
      <c r="K1454" s="92"/>
    </row>
    <row r="1455" spans="1:11" ht="20.399999999999999" x14ac:dyDescent="0.25">
      <c r="A1455" s="14" t="s">
        <v>1506</v>
      </c>
      <c r="B1455" s="14" t="s">
        <v>4884</v>
      </c>
      <c r="C1455" s="14" t="s">
        <v>4885</v>
      </c>
      <c r="D1455" s="16">
        <v>45826</v>
      </c>
      <c r="E1455" s="16"/>
      <c r="F1455" s="14" t="s">
        <v>4886</v>
      </c>
      <c r="G1455" s="14"/>
      <c r="H1455" s="14" t="s">
        <v>3104</v>
      </c>
      <c r="I1455" s="15">
        <v>254.78</v>
      </c>
      <c r="J1455" s="77">
        <v>3</v>
      </c>
      <c r="K1455" s="92"/>
    </row>
    <row r="1456" spans="1:11" ht="30.6" x14ac:dyDescent="0.25">
      <c r="A1456" s="14" t="s">
        <v>1506</v>
      </c>
      <c r="B1456" s="14" t="s">
        <v>4887</v>
      </c>
      <c r="C1456" s="14" t="s">
        <v>4888</v>
      </c>
      <c r="D1456" s="16">
        <v>45812</v>
      </c>
      <c r="E1456" s="16"/>
      <c r="F1456" s="14" t="s">
        <v>4889</v>
      </c>
      <c r="G1456" s="14"/>
      <c r="H1456" s="14" t="s">
        <v>4890</v>
      </c>
      <c r="I1456" s="15">
        <v>438</v>
      </c>
      <c r="J1456" s="77">
        <v>3</v>
      </c>
      <c r="K1456" s="92"/>
    </row>
    <row r="1457" spans="1:11" ht="30.6" x14ac:dyDescent="0.25">
      <c r="A1457" s="14" t="s">
        <v>1506</v>
      </c>
      <c r="B1457" s="14" t="s">
        <v>4891</v>
      </c>
      <c r="C1457" s="14" t="s">
        <v>4892</v>
      </c>
      <c r="D1457" s="16">
        <v>45826</v>
      </c>
      <c r="E1457" s="16"/>
      <c r="F1457" s="14" t="s">
        <v>4893</v>
      </c>
      <c r="G1457" s="14"/>
      <c r="H1457" s="14" t="s">
        <v>4894</v>
      </c>
      <c r="I1457" s="15">
        <v>145.35</v>
      </c>
      <c r="J1457" s="77">
        <v>3</v>
      </c>
      <c r="K1457" s="92"/>
    </row>
    <row r="1458" spans="1:11" ht="30.6" x14ac:dyDescent="0.25">
      <c r="A1458" s="14" t="s">
        <v>1506</v>
      </c>
      <c r="B1458" s="14" t="s">
        <v>4895</v>
      </c>
      <c r="C1458" s="14" t="s">
        <v>4896</v>
      </c>
      <c r="D1458" s="16">
        <v>45826</v>
      </c>
      <c r="E1458" s="16"/>
      <c r="F1458" s="14" t="s">
        <v>4897</v>
      </c>
      <c r="G1458" s="14"/>
      <c r="H1458" s="14" t="s">
        <v>4898</v>
      </c>
      <c r="I1458" s="15">
        <v>73.150000000000006</v>
      </c>
      <c r="J1458" s="77">
        <v>3</v>
      </c>
      <c r="K1458" s="92"/>
    </row>
    <row r="1459" spans="1:11" ht="20.399999999999999" x14ac:dyDescent="0.25">
      <c r="A1459" s="14" t="s">
        <v>1506</v>
      </c>
      <c r="B1459" s="14" t="s">
        <v>4899</v>
      </c>
      <c r="C1459" s="14" t="s">
        <v>4900</v>
      </c>
      <c r="D1459" s="16">
        <v>45833</v>
      </c>
      <c r="E1459" s="16"/>
      <c r="F1459" s="14" t="s">
        <v>4901</v>
      </c>
      <c r="G1459" s="14"/>
      <c r="H1459" s="14" t="s">
        <v>4902</v>
      </c>
      <c r="I1459" s="15">
        <v>16.3</v>
      </c>
      <c r="J1459" s="77">
        <v>3</v>
      </c>
      <c r="K1459" s="92"/>
    </row>
    <row r="1460" spans="1:11" ht="20.399999999999999" x14ac:dyDescent="0.25">
      <c r="A1460" s="14" t="s">
        <v>1506</v>
      </c>
      <c r="B1460" s="14" t="s">
        <v>4903</v>
      </c>
      <c r="C1460" s="14" t="s">
        <v>4904</v>
      </c>
      <c r="D1460" s="16">
        <v>45833</v>
      </c>
      <c r="E1460" s="16"/>
      <c r="F1460" s="14" t="s">
        <v>4905</v>
      </c>
      <c r="G1460" s="14"/>
      <c r="H1460" s="14" t="s">
        <v>4906</v>
      </c>
      <c r="I1460" s="15">
        <v>5.9</v>
      </c>
      <c r="J1460" s="77">
        <v>3</v>
      </c>
      <c r="K1460" s="92"/>
    </row>
    <row r="1461" spans="1:11" ht="51" x14ac:dyDescent="0.25">
      <c r="A1461" s="14" t="s">
        <v>1506</v>
      </c>
      <c r="B1461" s="14" t="s">
        <v>4907</v>
      </c>
      <c r="C1461" s="14" t="s">
        <v>4908</v>
      </c>
      <c r="D1461" s="16">
        <v>45840</v>
      </c>
      <c r="E1461" s="16"/>
      <c r="F1461" s="14" t="s">
        <v>4909</v>
      </c>
      <c r="G1461" s="14" t="s">
        <v>2408</v>
      </c>
      <c r="H1461" s="14" t="s">
        <v>2409</v>
      </c>
      <c r="I1461" s="15">
        <v>12380</v>
      </c>
      <c r="J1461" s="77">
        <v>3</v>
      </c>
      <c r="K1461" s="92"/>
    </row>
    <row r="1462" spans="1:11" ht="30.6" x14ac:dyDescent="0.25">
      <c r="A1462" s="14" t="s">
        <v>1506</v>
      </c>
      <c r="B1462" s="14" t="s">
        <v>4910</v>
      </c>
      <c r="C1462" s="14" t="s">
        <v>3096</v>
      </c>
      <c r="D1462" s="16">
        <v>45854</v>
      </c>
      <c r="E1462" s="16"/>
      <c r="F1462" s="14" t="s">
        <v>4911</v>
      </c>
      <c r="G1462" s="14" t="s">
        <v>1699</v>
      </c>
      <c r="H1462" s="14" t="s">
        <v>1700</v>
      </c>
      <c r="I1462" s="15">
        <v>192</v>
      </c>
      <c r="J1462" s="77">
        <v>3</v>
      </c>
      <c r="K1462" s="92"/>
    </row>
    <row r="1463" spans="1:11" ht="20.399999999999999" x14ac:dyDescent="0.25">
      <c r="A1463" s="14" t="s">
        <v>1506</v>
      </c>
      <c r="B1463" s="14" t="s">
        <v>4912</v>
      </c>
      <c r="C1463" s="14" t="s">
        <v>4913</v>
      </c>
      <c r="D1463" s="16">
        <v>45845</v>
      </c>
      <c r="E1463" s="16"/>
      <c r="F1463" s="14" t="s">
        <v>4914</v>
      </c>
      <c r="G1463" s="14"/>
      <c r="H1463" s="14" t="s">
        <v>4435</v>
      </c>
      <c r="I1463" s="15">
        <v>20.5</v>
      </c>
      <c r="J1463" s="77">
        <v>3</v>
      </c>
      <c r="K1463" s="92"/>
    </row>
    <row r="1464" spans="1:11" ht="98.4" customHeight="1" x14ac:dyDescent="0.25">
      <c r="A1464" s="14" t="s">
        <v>1506</v>
      </c>
      <c r="B1464"/>
      <c r="C1464"/>
      <c r="D1464" s="320"/>
      <c r="E1464" s="16"/>
      <c r="F1464" s="14" t="s">
        <v>4915</v>
      </c>
      <c r="G1464" s="14"/>
      <c r="H1464" s="14"/>
      <c r="I1464" s="15"/>
      <c r="J1464" s="77"/>
      <c r="K1464" s="92"/>
    </row>
    <row r="1465" spans="1:11" ht="33" customHeight="1" x14ac:dyDescent="0.25">
      <c r="A1465" s="14" t="s">
        <v>1506</v>
      </c>
      <c r="B1465" s="14" t="s">
        <v>4916</v>
      </c>
      <c r="C1465" s="14" t="s">
        <v>4917</v>
      </c>
      <c r="D1465" s="16">
        <v>45782</v>
      </c>
      <c r="E1465" s="16"/>
      <c r="F1465" s="14" t="s">
        <v>4918</v>
      </c>
      <c r="G1465" s="14"/>
      <c r="H1465" s="14" t="s">
        <v>4919</v>
      </c>
      <c r="I1465" s="15">
        <v>10480</v>
      </c>
      <c r="J1465" s="77">
        <v>2</v>
      </c>
      <c r="K1465" s="92"/>
    </row>
    <row r="1466" spans="1:11" ht="40.799999999999997" x14ac:dyDescent="0.25">
      <c r="A1466" s="14" t="s">
        <v>1506</v>
      </c>
      <c r="B1466" s="14" t="s">
        <v>4916</v>
      </c>
      <c r="C1466" s="14" t="s">
        <v>4917</v>
      </c>
      <c r="D1466" s="16">
        <v>45782</v>
      </c>
      <c r="E1466" s="16"/>
      <c r="F1466" s="14" t="s">
        <v>6268</v>
      </c>
      <c r="G1466" s="14"/>
      <c r="H1466" s="14" t="s">
        <v>4919</v>
      </c>
      <c r="I1466" s="15">
        <v>-10480</v>
      </c>
      <c r="J1466" s="77">
        <v>2</v>
      </c>
      <c r="K1466" s="92"/>
    </row>
    <row r="1467" spans="1:11" ht="30.6" x14ac:dyDescent="0.25">
      <c r="A1467" s="14" t="s">
        <v>1506</v>
      </c>
      <c r="B1467" s="14" t="s">
        <v>4920</v>
      </c>
      <c r="C1467" s="14" t="s">
        <v>4921</v>
      </c>
      <c r="D1467" s="16">
        <v>45792</v>
      </c>
      <c r="E1467" s="16"/>
      <c r="F1467" s="14" t="s">
        <v>4922</v>
      </c>
      <c r="G1467" s="14" t="s">
        <v>1537</v>
      </c>
      <c r="H1467" s="14" t="s">
        <v>1530</v>
      </c>
      <c r="I1467" s="15">
        <v>6276</v>
      </c>
      <c r="J1467" s="77">
        <v>2</v>
      </c>
      <c r="K1467" s="92"/>
    </row>
    <row r="1468" spans="1:11" ht="30.6" x14ac:dyDescent="0.25">
      <c r="A1468" s="14" t="s">
        <v>1506</v>
      </c>
      <c r="B1468" s="14" t="s">
        <v>4920</v>
      </c>
      <c r="C1468" s="14" t="s">
        <v>4921</v>
      </c>
      <c r="D1468" s="16">
        <v>45792</v>
      </c>
      <c r="E1468" s="16"/>
      <c r="F1468" s="14" t="s">
        <v>6266</v>
      </c>
      <c r="G1468" s="14" t="s">
        <v>1537</v>
      </c>
      <c r="H1468" s="14" t="s">
        <v>1530</v>
      </c>
      <c r="I1468" s="15">
        <v>-6276</v>
      </c>
      <c r="J1468" s="77">
        <v>2</v>
      </c>
      <c r="K1468" s="92"/>
    </row>
    <row r="1469" spans="1:11" ht="30.6" x14ac:dyDescent="0.25">
      <c r="A1469" s="14" t="s">
        <v>1506</v>
      </c>
      <c r="B1469" s="14" t="s">
        <v>4923</v>
      </c>
      <c r="C1469" s="14" t="s">
        <v>4917</v>
      </c>
      <c r="D1469" s="16">
        <v>45866</v>
      </c>
      <c r="E1469" s="16"/>
      <c r="F1469" s="14" t="s">
        <v>4924</v>
      </c>
      <c r="G1469" s="14"/>
      <c r="H1469" s="14" t="s">
        <v>4919</v>
      </c>
      <c r="I1469" s="15">
        <v>10480</v>
      </c>
      <c r="J1469" s="77">
        <v>3</v>
      </c>
      <c r="K1469" s="92"/>
    </row>
    <row r="1470" spans="1:11" ht="40.799999999999997" x14ac:dyDescent="0.25">
      <c r="A1470" s="14" t="s">
        <v>1506</v>
      </c>
      <c r="B1470" s="14" t="s">
        <v>4923</v>
      </c>
      <c r="C1470" s="14" t="s">
        <v>4917</v>
      </c>
      <c r="D1470" s="16">
        <v>45866</v>
      </c>
      <c r="E1470" s="16"/>
      <c r="F1470" s="14" t="s">
        <v>6267</v>
      </c>
      <c r="G1470" s="14"/>
      <c r="H1470" s="14" t="s">
        <v>4919</v>
      </c>
      <c r="I1470" s="15">
        <v>-10480</v>
      </c>
      <c r="J1470" s="77">
        <v>3</v>
      </c>
      <c r="K1470" s="92"/>
    </row>
    <row r="1471" spans="1:11" ht="99.6" customHeight="1" x14ac:dyDescent="0.25">
      <c r="A1471" s="14" t="s">
        <v>1506</v>
      </c>
      <c r="B1471" s="14"/>
      <c r="C1471" s="14"/>
      <c r="D1471" s="16"/>
      <c r="E1471" s="16"/>
      <c r="F1471" s="14" t="s">
        <v>4925</v>
      </c>
      <c r="G1471" s="14"/>
      <c r="H1471" s="14"/>
      <c r="I1471" s="15"/>
      <c r="J1471" s="77"/>
      <c r="K1471" s="92"/>
    </row>
    <row r="1472" spans="1:11" ht="30.6" x14ac:dyDescent="0.25">
      <c r="A1472" s="14" t="s">
        <v>1506</v>
      </c>
      <c r="B1472" s="14" t="s">
        <v>4926</v>
      </c>
      <c r="C1472" s="14" t="s">
        <v>4927</v>
      </c>
      <c r="D1472" s="16">
        <v>45782</v>
      </c>
      <c r="E1472" s="16"/>
      <c r="F1472" s="14" t="s">
        <v>4928</v>
      </c>
      <c r="G1472" s="14"/>
      <c r="H1472" s="14" t="s">
        <v>4122</v>
      </c>
      <c r="I1472" s="15">
        <v>10600</v>
      </c>
      <c r="J1472" s="77">
        <v>2</v>
      </c>
      <c r="K1472" s="92"/>
    </row>
    <row r="1473" spans="1:11" ht="40.799999999999997" x14ac:dyDescent="0.25">
      <c r="A1473" s="14" t="s">
        <v>1506</v>
      </c>
      <c r="B1473" s="14" t="s">
        <v>4926</v>
      </c>
      <c r="C1473" s="14" t="s">
        <v>4927</v>
      </c>
      <c r="D1473" s="16">
        <v>45782</v>
      </c>
      <c r="E1473" s="16"/>
      <c r="F1473" s="14" t="s">
        <v>6269</v>
      </c>
      <c r="G1473" s="14"/>
      <c r="H1473" s="14" t="s">
        <v>4122</v>
      </c>
      <c r="I1473" s="15">
        <v>-10600</v>
      </c>
      <c r="J1473" s="77">
        <v>2</v>
      </c>
      <c r="K1473" s="92"/>
    </row>
    <row r="1474" spans="1:11" ht="30.6" x14ac:dyDescent="0.25">
      <c r="A1474" s="14" t="s">
        <v>1506</v>
      </c>
      <c r="B1474" s="14" t="s">
        <v>4926</v>
      </c>
      <c r="C1474" s="14" t="s">
        <v>4927</v>
      </c>
      <c r="D1474" s="16">
        <v>45783</v>
      </c>
      <c r="E1474" s="16"/>
      <c r="F1474" s="14" t="s">
        <v>4928</v>
      </c>
      <c r="G1474" s="14"/>
      <c r="H1474" s="14" t="s">
        <v>4122</v>
      </c>
      <c r="I1474" s="15">
        <v>1325</v>
      </c>
      <c r="J1474" s="77">
        <v>2</v>
      </c>
      <c r="K1474" s="92"/>
    </row>
    <row r="1475" spans="1:11" ht="40.799999999999997" x14ac:dyDescent="0.25">
      <c r="A1475" s="14" t="s">
        <v>1506</v>
      </c>
      <c r="B1475" s="14" t="s">
        <v>4926</v>
      </c>
      <c r="C1475" s="14" t="s">
        <v>4927</v>
      </c>
      <c r="D1475" s="16">
        <v>45783</v>
      </c>
      <c r="E1475" s="16"/>
      <c r="F1475" s="14" t="s">
        <v>6269</v>
      </c>
      <c r="G1475" s="14"/>
      <c r="H1475" s="14" t="s">
        <v>4122</v>
      </c>
      <c r="I1475" s="15">
        <v>-1325</v>
      </c>
      <c r="J1475" s="77">
        <v>2</v>
      </c>
      <c r="K1475" s="92"/>
    </row>
    <row r="1476" spans="1:11" ht="30.6" x14ac:dyDescent="0.25">
      <c r="A1476" s="14" t="s">
        <v>1506</v>
      </c>
      <c r="B1476" s="14" t="s">
        <v>4929</v>
      </c>
      <c r="C1476" s="14" t="s">
        <v>4927</v>
      </c>
      <c r="D1476" s="16">
        <v>45782</v>
      </c>
      <c r="E1476" s="16"/>
      <c r="F1476" s="14" t="s">
        <v>4930</v>
      </c>
      <c r="G1476" s="14"/>
      <c r="H1476" s="14" t="s">
        <v>4122</v>
      </c>
      <c r="I1476" s="15">
        <v>840</v>
      </c>
      <c r="J1476" s="77">
        <v>2</v>
      </c>
      <c r="K1476" s="92"/>
    </row>
    <row r="1477" spans="1:11" ht="30.6" x14ac:dyDescent="0.25">
      <c r="A1477" s="14" t="s">
        <v>1506</v>
      </c>
      <c r="B1477" s="14" t="s">
        <v>4929</v>
      </c>
      <c r="C1477" s="14" t="s">
        <v>4927</v>
      </c>
      <c r="D1477" s="16">
        <v>45783</v>
      </c>
      <c r="E1477" s="16"/>
      <c r="F1477" s="14" t="s">
        <v>4930</v>
      </c>
      <c r="G1477" s="14"/>
      <c r="H1477" s="14" t="s">
        <v>4122</v>
      </c>
      <c r="I1477" s="15">
        <v>105</v>
      </c>
      <c r="J1477" s="77">
        <v>2</v>
      </c>
      <c r="K1477" s="92"/>
    </row>
    <row r="1478" spans="1:11" ht="30.6" x14ac:dyDescent="0.25">
      <c r="A1478" s="14" t="s">
        <v>1506</v>
      </c>
      <c r="B1478" s="14" t="s">
        <v>4934</v>
      </c>
      <c r="C1478" s="14" t="s">
        <v>4927</v>
      </c>
      <c r="D1478" s="16">
        <v>45866</v>
      </c>
      <c r="E1478" s="16"/>
      <c r="F1478" s="14" t="s">
        <v>4935</v>
      </c>
      <c r="G1478" s="14"/>
      <c r="H1478" s="14" t="s">
        <v>4122</v>
      </c>
      <c r="I1478" s="15">
        <v>945</v>
      </c>
      <c r="J1478" s="77">
        <v>2</v>
      </c>
      <c r="K1478" s="92"/>
    </row>
    <row r="1479" spans="1:11" ht="48.6" customHeight="1" x14ac:dyDescent="0.25">
      <c r="A1479" s="14" t="s">
        <v>1506</v>
      </c>
      <c r="B1479" s="14" t="s">
        <v>6322</v>
      </c>
      <c r="C1479" s="14" t="s">
        <v>6323</v>
      </c>
      <c r="D1479" s="16">
        <v>45905</v>
      </c>
      <c r="E1479" s="16"/>
      <c r="F1479" s="14" t="s">
        <v>6324</v>
      </c>
      <c r="G1479" s="14"/>
      <c r="H1479" s="14" t="s">
        <v>4122</v>
      </c>
      <c r="I1479" s="15">
        <v>0</v>
      </c>
      <c r="J1479" s="77">
        <v>2</v>
      </c>
      <c r="K1479" s="92"/>
    </row>
    <row r="1480" spans="1:11" ht="30.6" x14ac:dyDescent="0.25">
      <c r="A1480" s="14" t="s">
        <v>1506</v>
      </c>
      <c r="B1480" s="14" t="s">
        <v>4931</v>
      </c>
      <c r="C1480" s="14" t="s">
        <v>4932</v>
      </c>
      <c r="D1480" s="16">
        <v>45792</v>
      </c>
      <c r="E1480" s="16"/>
      <c r="F1480" s="14" t="s">
        <v>4933</v>
      </c>
      <c r="G1480" s="14" t="s">
        <v>1537</v>
      </c>
      <c r="H1480" s="14" t="s">
        <v>1530</v>
      </c>
      <c r="I1480" s="15">
        <v>9252</v>
      </c>
      <c r="J1480" s="77">
        <v>2</v>
      </c>
      <c r="K1480" s="92"/>
    </row>
    <row r="1481" spans="1:11" ht="40.799999999999997" x14ac:dyDescent="0.25">
      <c r="A1481" s="14" t="s">
        <v>1506</v>
      </c>
      <c r="B1481" s="14" t="s">
        <v>4931</v>
      </c>
      <c r="C1481" s="14" t="s">
        <v>4932</v>
      </c>
      <c r="D1481" s="16">
        <v>45792</v>
      </c>
      <c r="E1481" s="16"/>
      <c r="F1481" s="14" t="s">
        <v>6262</v>
      </c>
      <c r="G1481" s="14" t="s">
        <v>1537</v>
      </c>
      <c r="H1481" s="14" t="s">
        <v>1530</v>
      </c>
      <c r="I1481" s="15">
        <v>-9252</v>
      </c>
      <c r="J1481" s="77">
        <v>2</v>
      </c>
      <c r="K1481" s="92"/>
    </row>
    <row r="1482" spans="1:11" ht="30.6" x14ac:dyDescent="0.25">
      <c r="A1482" s="14" t="s">
        <v>1506</v>
      </c>
      <c r="B1482" s="14" t="s">
        <v>4936</v>
      </c>
      <c r="C1482" s="14" t="s">
        <v>4937</v>
      </c>
      <c r="D1482" s="16">
        <v>45866</v>
      </c>
      <c r="E1482" s="16"/>
      <c r="F1482" s="14" t="s">
        <v>4938</v>
      </c>
      <c r="G1482" s="14"/>
      <c r="H1482" s="14" t="s">
        <v>4122</v>
      </c>
      <c r="I1482" s="15">
        <v>11925</v>
      </c>
      <c r="J1482" s="77">
        <v>3</v>
      </c>
      <c r="K1482" s="92"/>
    </row>
    <row r="1483" spans="1:11" ht="40.799999999999997" x14ac:dyDescent="0.25">
      <c r="A1483" s="14" t="s">
        <v>1506</v>
      </c>
      <c r="B1483" s="14" t="s">
        <v>4936</v>
      </c>
      <c r="C1483" s="14" t="s">
        <v>4937</v>
      </c>
      <c r="D1483" s="16">
        <v>45866</v>
      </c>
      <c r="E1483" s="16"/>
      <c r="F1483" s="14" t="s">
        <v>6270</v>
      </c>
      <c r="G1483" s="14"/>
      <c r="H1483" s="14" t="s">
        <v>4122</v>
      </c>
      <c r="I1483" s="15">
        <v>-11925</v>
      </c>
      <c r="J1483" s="77">
        <v>3</v>
      </c>
      <c r="K1483" s="92"/>
    </row>
    <row r="1484" spans="1:11" ht="35.4" customHeight="1" x14ac:dyDescent="0.25">
      <c r="A1484" s="14" t="s">
        <v>1506</v>
      </c>
      <c r="B1484" s="14" t="s">
        <v>6427</v>
      </c>
      <c r="C1484" s="14" t="s">
        <v>6428</v>
      </c>
      <c r="D1484" s="16">
        <v>45910</v>
      </c>
      <c r="E1484" s="16"/>
      <c r="F1484" s="14" t="s">
        <v>6429</v>
      </c>
      <c r="G1484" s="14" t="s">
        <v>4775</v>
      </c>
      <c r="H1484" s="14" t="s">
        <v>4776</v>
      </c>
      <c r="I1484" s="15">
        <v>400</v>
      </c>
      <c r="J1484" s="77">
        <v>3</v>
      </c>
      <c r="K1484" s="92"/>
    </row>
    <row r="1485" spans="1:11" ht="98.4" customHeight="1" x14ac:dyDescent="0.25">
      <c r="A1485" s="14" t="s">
        <v>1506</v>
      </c>
      <c r="B1485" s="14"/>
      <c r="C1485" s="14"/>
      <c r="D1485" s="16"/>
      <c r="E1485" s="16"/>
      <c r="F1485" s="14" t="s">
        <v>6506</v>
      </c>
      <c r="G1485" s="14"/>
      <c r="H1485" s="14"/>
      <c r="I1485" s="15"/>
      <c r="J1485" s="77"/>
      <c r="K1485" s="92"/>
    </row>
    <row r="1486" spans="1:11" ht="30.6" x14ac:dyDescent="0.25">
      <c r="A1486" s="14" t="s">
        <v>1506</v>
      </c>
      <c r="B1486" s="14" t="s">
        <v>4939</v>
      </c>
      <c r="C1486" s="14" t="s">
        <v>4940</v>
      </c>
      <c r="D1486" s="16">
        <v>45790</v>
      </c>
      <c r="E1486" s="16"/>
      <c r="F1486" s="14" t="s">
        <v>4941</v>
      </c>
      <c r="G1486" s="14"/>
      <c r="H1486" s="14" t="s">
        <v>4942</v>
      </c>
      <c r="I1486" s="15">
        <v>800</v>
      </c>
      <c r="J1486" s="77">
        <v>3</v>
      </c>
      <c r="K1486" s="92"/>
    </row>
    <row r="1487" spans="1:11" ht="40.799999999999997" x14ac:dyDescent="0.25">
      <c r="A1487" s="14" t="s">
        <v>1506</v>
      </c>
      <c r="B1487" s="14" t="s">
        <v>4943</v>
      </c>
      <c r="C1487" s="14" t="s">
        <v>4944</v>
      </c>
      <c r="D1487" s="16">
        <v>45827</v>
      </c>
      <c r="E1487" s="16"/>
      <c r="F1487" s="14" t="s">
        <v>4945</v>
      </c>
      <c r="G1487" s="14"/>
      <c r="H1487" s="14" t="s">
        <v>4942</v>
      </c>
      <c r="I1487" s="15">
        <v>0</v>
      </c>
      <c r="J1487" s="77">
        <v>3</v>
      </c>
      <c r="K1487" s="92"/>
    </row>
    <row r="1488" spans="1:11" ht="20.399999999999999" x14ac:dyDescent="0.25">
      <c r="A1488" s="14" t="s">
        <v>1506</v>
      </c>
      <c r="B1488" s="14" t="s">
        <v>1560</v>
      </c>
      <c r="C1488" s="14" t="s">
        <v>4939</v>
      </c>
      <c r="D1488" s="16">
        <v>45790</v>
      </c>
      <c r="E1488" s="16"/>
      <c r="F1488" s="14" t="s">
        <v>4946</v>
      </c>
      <c r="G1488" s="14"/>
      <c r="H1488" s="14" t="s">
        <v>1513</v>
      </c>
      <c r="I1488" s="15">
        <v>10</v>
      </c>
      <c r="J1488" s="77">
        <v>3</v>
      </c>
      <c r="K1488" s="92"/>
    </row>
    <row r="1489" spans="1:11" ht="25.8" customHeight="1" x14ac:dyDescent="0.25">
      <c r="A1489" s="14" t="s">
        <v>1506</v>
      </c>
      <c r="B1489" s="14" t="s">
        <v>4947</v>
      </c>
      <c r="C1489" s="14" t="s">
        <v>4948</v>
      </c>
      <c r="D1489" s="16">
        <v>45792</v>
      </c>
      <c r="E1489" s="16"/>
      <c r="F1489" s="14" t="s">
        <v>4949</v>
      </c>
      <c r="G1489" s="14" t="s">
        <v>1537</v>
      </c>
      <c r="H1489" s="14" t="s">
        <v>1530</v>
      </c>
      <c r="I1489" s="15">
        <v>455.41</v>
      </c>
      <c r="J1489" s="77">
        <v>3</v>
      </c>
      <c r="K1489" s="92"/>
    </row>
    <row r="1490" spans="1:11" ht="34.200000000000003" customHeight="1" x14ac:dyDescent="0.25">
      <c r="A1490" s="14" t="s">
        <v>1506</v>
      </c>
      <c r="B1490" s="14" t="s">
        <v>6021</v>
      </c>
      <c r="C1490" s="14" t="s">
        <v>6022</v>
      </c>
      <c r="D1490" s="16">
        <v>45870</v>
      </c>
      <c r="E1490" s="16"/>
      <c r="F1490" s="14" t="s">
        <v>6023</v>
      </c>
      <c r="G1490" s="14"/>
      <c r="H1490" s="14" t="s">
        <v>6024</v>
      </c>
      <c r="I1490" s="15">
        <v>750</v>
      </c>
      <c r="J1490" s="77">
        <v>5</v>
      </c>
      <c r="K1490" s="92"/>
    </row>
    <row r="1491" spans="1:11" ht="95.4" customHeight="1" x14ac:dyDescent="0.25">
      <c r="A1491" s="14" t="s">
        <v>1506</v>
      </c>
      <c r="B1491" s="14"/>
      <c r="C1491" s="14"/>
      <c r="D1491" s="16"/>
      <c r="E1491" s="16"/>
      <c r="F1491" s="14" t="s">
        <v>4950</v>
      </c>
      <c r="G1491" s="14"/>
      <c r="H1491" s="14"/>
      <c r="I1491" s="15"/>
      <c r="J1491" s="77"/>
      <c r="K1491" s="92"/>
    </row>
    <row r="1492" spans="1:11" ht="30.6" x14ac:dyDescent="0.25">
      <c r="A1492" s="14" t="s">
        <v>1506</v>
      </c>
      <c r="B1492" s="14" t="s">
        <v>4951</v>
      </c>
      <c r="C1492" s="14" t="s">
        <v>4952</v>
      </c>
      <c r="D1492" s="16">
        <v>45790</v>
      </c>
      <c r="E1492" s="16"/>
      <c r="F1492" s="14" t="s">
        <v>4953</v>
      </c>
      <c r="G1492" s="14" t="s">
        <v>4954</v>
      </c>
      <c r="H1492" s="14" t="s">
        <v>4955</v>
      </c>
      <c r="I1492" s="15">
        <v>540</v>
      </c>
      <c r="J1492" s="77">
        <v>3</v>
      </c>
      <c r="K1492" s="92"/>
    </row>
    <row r="1493" spans="1:11" ht="30.6" x14ac:dyDescent="0.25">
      <c r="A1493" s="14" t="s">
        <v>1506</v>
      </c>
      <c r="B1493" s="14" t="s">
        <v>4956</v>
      </c>
      <c r="C1493" s="14" t="s">
        <v>4957</v>
      </c>
      <c r="D1493" s="16">
        <v>45827</v>
      </c>
      <c r="E1493" s="16"/>
      <c r="F1493" s="14" t="s">
        <v>4958</v>
      </c>
      <c r="G1493" s="14" t="s">
        <v>4954</v>
      </c>
      <c r="H1493" s="14" t="s">
        <v>4955</v>
      </c>
      <c r="I1493" s="15">
        <v>0</v>
      </c>
      <c r="J1493" s="77">
        <v>3</v>
      </c>
      <c r="K1493" s="92"/>
    </row>
    <row r="1494" spans="1:11" ht="20.399999999999999" x14ac:dyDescent="0.25">
      <c r="A1494" s="14" t="s">
        <v>1506</v>
      </c>
      <c r="B1494" s="14" t="s">
        <v>1560</v>
      </c>
      <c r="C1494" s="14"/>
      <c r="D1494" s="16">
        <v>45790</v>
      </c>
      <c r="E1494" s="16"/>
      <c r="F1494" s="14" t="s">
        <v>4959</v>
      </c>
      <c r="G1494" s="14"/>
      <c r="H1494" s="14" t="s">
        <v>1513</v>
      </c>
      <c r="I1494" s="15">
        <v>5</v>
      </c>
      <c r="J1494" s="77">
        <v>3</v>
      </c>
      <c r="K1494" s="92"/>
    </row>
    <row r="1495" spans="1:11" ht="20.399999999999999" x14ac:dyDescent="0.25">
      <c r="A1495" s="14" t="s">
        <v>1506</v>
      </c>
      <c r="B1495" s="14" t="s">
        <v>1560</v>
      </c>
      <c r="C1495" s="14"/>
      <c r="D1495" s="16">
        <v>45790</v>
      </c>
      <c r="E1495" s="16"/>
      <c r="F1495" s="14" t="s">
        <v>4959</v>
      </c>
      <c r="G1495" s="14"/>
      <c r="H1495" s="14" t="s">
        <v>1513</v>
      </c>
      <c r="I1495" s="15">
        <v>10</v>
      </c>
      <c r="J1495" s="77">
        <v>3</v>
      </c>
      <c r="K1495" s="92"/>
    </row>
    <row r="1496" spans="1:11" ht="20.399999999999999" x14ac:dyDescent="0.25">
      <c r="A1496" s="14" t="s">
        <v>1506</v>
      </c>
      <c r="B1496" s="14" t="s">
        <v>4960</v>
      </c>
      <c r="C1496" s="14" t="s">
        <v>4961</v>
      </c>
      <c r="D1496" s="16">
        <v>45798</v>
      </c>
      <c r="E1496" s="16"/>
      <c r="F1496" s="14" t="s">
        <v>4962</v>
      </c>
      <c r="G1496" s="14" t="s">
        <v>4963</v>
      </c>
      <c r="H1496" s="14" t="s">
        <v>4964</v>
      </c>
      <c r="I1496" s="15">
        <v>54.12</v>
      </c>
      <c r="J1496" s="77">
        <v>3</v>
      </c>
      <c r="K1496" s="92"/>
    </row>
    <row r="1497" spans="1:11" ht="30.6" x14ac:dyDescent="0.25">
      <c r="A1497" s="14" t="s">
        <v>1506</v>
      </c>
      <c r="B1497" s="14" t="s">
        <v>4965</v>
      </c>
      <c r="C1497" s="14" t="s">
        <v>4966</v>
      </c>
      <c r="D1497" s="16">
        <v>45789</v>
      </c>
      <c r="E1497" s="16"/>
      <c r="F1497" s="14" t="s">
        <v>4967</v>
      </c>
      <c r="G1497" s="14" t="s">
        <v>1537</v>
      </c>
      <c r="H1497" s="14" t="s">
        <v>1530</v>
      </c>
      <c r="I1497" s="15">
        <v>491.16</v>
      </c>
      <c r="J1497" s="77">
        <v>3</v>
      </c>
      <c r="K1497" s="92"/>
    </row>
    <row r="1498" spans="1:11" ht="20.399999999999999" x14ac:dyDescent="0.25">
      <c r="A1498" s="14" t="s">
        <v>1506</v>
      </c>
      <c r="B1498" s="14" t="s">
        <v>4968</v>
      </c>
      <c r="C1498" s="14" t="s">
        <v>4969</v>
      </c>
      <c r="D1498" s="16">
        <v>45840</v>
      </c>
      <c r="E1498" s="16"/>
      <c r="F1498" s="14" t="s">
        <v>4970</v>
      </c>
      <c r="G1498" s="14"/>
      <c r="H1498" s="14" t="s">
        <v>1900</v>
      </c>
      <c r="I1498" s="15">
        <v>138.5</v>
      </c>
      <c r="J1498" s="77">
        <v>3</v>
      </c>
      <c r="K1498" s="92"/>
    </row>
    <row r="1499" spans="1:11" ht="30.6" x14ac:dyDescent="0.25">
      <c r="A1499" s="14" t="s">
        <v>1506</v>
      </c>
      <c r="B1499" s="14" t="s">
        <v>6021</v>
      </c>
      <c r="C1499" s="14" t="s">
        <v>6022</v>
      </c>
      <c r="D1499" s="16">
        <v>45870</v>
      </c>
      <c r="E1499" s="16"/>
      <c r="F1499" s="14" t="s">
        <v>6023</v>
      </c>
      <c r="G1499" s="14"/>
      <c r="H1499" s="14" t="s">
        <v>6024</v>
      </c>
      <c r="I1499" s="15">
        <v>600</v>
      </c>
      <c r="J1499" s="77">
        <v>5</v>
      </c>
      <c r="K1499" s="92"/>
    </row>
    <row r="1500" spans="1:11" ht="109.8" customHeight="1" x14ac:dyDescent="0.25">
      <c r="A1500" s="14" t="s">
        <v>1506</v>
      </c>
      <c r="B1500" s="14"/>
      <c r="C1500" s="14"/>
      <c r="D1500" s="16"/>
      <c r="E1500" s="16"/>
      <c r="F1500" s="14" t="s">
        <v>4971</v>
      </c>
      <c r="G1500" s="14"/>
      <c r="H1500" s="14"/>
      <c r="I1500" s="15"/>
      <c r="J1500" s="77"/>
      <c r="K1500" s="92"/>
    </row>
    <row r="1501" spans="1:11" ht="30.6" x14ac:dyDescent="0.25">
      <c r="A1501" s="14" t="s">
        <v>1506</v>
      </c>
      <c r="B1501" s="14" t="s">
        <v>4972</v>
      </c>
      <c r="C1501" s="14" t="s">
        <v>4973</v>
      </c>
      <c r="D1501" s="16">
        <v>45790</v>
      </c>
      <c r="E1501" s="16"/>
      <c r="F1501" s="14" t="s">
        <v>4974</v>
      </c>
      <c r="G1501" s="14" t="s">
        <v>1537</v>
      </c>
      <c r="H1501" s="14" t="s">
        <v>1530</v>
      </c>
      <c r="I1501" s="15">
        <v>2400</v>
      </c>
      <c r="J1501" s="77">
        <v>2</v>
      </c>
      <c r="K1501" s="92"/>
    </row>
    <row r="1502" spans="1:11" ht="40.799999999999997" x14ac:dyDescent="0.25">
      <c r="A1502" s="14" t="s">
        <v>1506</v>
      </c>
      <c r="B1502" s="14" t="s">
        <v>4972</v>
      </c>
      <c r="C1502" s="14" t="s">
        <v>4973</v>
      </c>
      <c r="D1502" s="16">
        <v>45790</v>
      </c>
      <c r="E1502" s="16"/>
      <c r="F1502" s="14" t="s">
        <v>6341</v>
      </c>
      <c r="G1502" s="14" t="s">
        <v>1537</v>
      </c>
      <c r="H1502" s="14" t="s">
        <v>1530</v>
      </c>
      <c r="I1502" s="15">
        <v>-2400</v>
      </c>
      <c r="J1502" s="77">
        <v>2</v>
      </c>
      <c r="K1502" s="92"/>
    </row>
    <row r="1503" spans="1:11" ht="40.799999999999997" x14ac:dyDescent="0.25">
      <c r="A1503" s="14" t="s">
        <v>1506</v>
      </c>
      <c r="B1503" s="14" t="s">
        <v>4975</v>
      </c>
      <c r="C1503" s="14" t="s">
        <v>4976</v>
      </c>
      <c r="D1503" s="16">
        <v>45826</v>
      </c>
      <c r="E1503" s="16"/>
      <c r="F1503" s="14" t="s">
        <v>4977</v>
      </c>
      <c r="G1503" s="14" t="s">
        <v>1537</v>
      </c>
      <c r="H1503" s="14" t="s">
        <v>1530</v>
      </c>
      <c r="I1503" s="15">
        <v>3568</v>
      </c>
      <c r="J1503" s="77">
        <v>2</v>
      </c>
      <c r="K1503" s="92"/>
    </row>
    <row r="1504" spans="1:11" ht="51" x14ac:dyDescent="0.25">
      <c r="A1504" s="14" t="s">
        <v>1506</v>
      </c>
      <c r="B1504" s="14" t="s">
        <v>4975</v>
      </c>
      <c r="C1504" s="14" t="s">
        <v>4976</v>
      </c>
      <c r="D1504" s="16">
        <v>45826</v>
      </c>
      <c r="E1504" s="16"/>
      <c r="F1504" s="14" t="s">
        <v>6265</v>
      </c>
      <c r="G1504" s="14" t="s">
        <v>1537</v>
      </c>
      <c r="H1504" s="14" t="s">
        <v>1530</v>
      </c>
      <c r="I1504" s="15">
        <v>-3568</v>
      </c>
      <c r="J1504" s="77">
        <v>2</v>
      </c>
      <c r="K1504" s="92"/>
    </row>
    <row r="1505" spans="1:11" ht="30.6" x14ac:dyDescent="0.25">
      <c r="A1505" s="14" t="s">
        <v>1506</v>
      </c>
      <c r="B1505" s="14" t="s">
        <v>4978</v>
      </c>
      <c r="C1505" s="14" t="s">
        <v>4054</v>
      </c>
      <c r="D1505" s="16">
        <v>45790</v>
      </c>
      <c r="E1505" s="16"/>
      <c r="F1505" s="14" t="s">
        <v>4979</v>
      </c>
      <c r="G1505" s="14"/>
      <c r="H1505" s="14" t="s">
        <v>4055</v>
      </c>
      <c r="I1505" s="15">
        <v>2000</v>
      </c>
      <c r="J1505" s="77">
        <v>2</v>
      </c>
      <c r="K1505" s="92"/>
    </row>
    <row r="1506" spans="1:11" ht="30.6" x14ac:dyDescent="0.25">
      <c r="A1506" s="14" t="s">
        <v>1506</v>
      </c>
      <c r="B1506" s="14" t="s">
        <v>4978</v>
      </c>
      <c r="C1506" s="14" t="s">
        <v>4054</v>
      </c>
      <c r="D1506" s="16">
        <v>45790</v>
      </c>
      <c r="E1506" s="16"/>
      <c r="F1506" s="14" t="s">
        <v>6344</v>
      </c>
      <c r="G1506" s="14"/>
      <c r="H1506" s="14" t="s">
        <v>4055</v>
      </c>
      <c r="I1506" s="15">
        <v>-2000</v>
      </c>
      <c r="J1506" s="77">
        <v>2</v>
      </c>
      <c r="K1506" s="92"/>
    </row>
    <row r="1507" spans="1:11" ht="20.399999999999999" x14ac:dyDescent="0.25">
      <c r="A1507" s="14" t="s">
        <v>1506</v>
      </c>
      <c r="B1507" s="14" t="s">
        <v>1560</v>
      </c>
      <c r="C1507" s="14"/>
      <c r="D1507" s="16">
        <v>45790</v>
      </c>
      <c r="E1507" s="16"/>
      <c r="F1507" s="14" t="s">
        <v>4980</v>
      </c>
      <c r="G1507" s="14"/>
      <c r="H1507" s="14" t="s">
        <v>1513</v>
      </c>
      <c r="I1507" s="15">
        <v>20</v>
      </c>
      <c r="J1507" s="77">
        <v>2</v>
      </c>
      <c r="K1507" s="92"/>
    </row>
    <row r="1508" spans="1:11" ht="30.6" x14ac:dyDescent="0.25">
      <c r="A1508" s="14" t="s">
        <v>1506</v>
      </c>
      <c r="B1508" s="14" t="s">
        <v>4981</v>
      </c>
      <c r="C1508" s="14" t="s">
        <v>4054</v>
      </c>
      <c r="D1508" s="16">
        <v>45790</v>
      </c>
      <c r="E1508" s="16"/>
      <c r="F1508" s="14" t="s">
        <v>4982</v>
      </c>
      <c r="G1508" s="14"/>
      <c r="H1508" s="14" t="s">
        <v>4055</v>
      </c>
      <c r="I1508" s="15">
        <v>10450</v>
      </c>
      <c r="J1508" s="77">
        <v>2</v>
      </c>
      <c r="K1508" s="92"/>
    </row>
    <row r="1509" spans="1:11" ht="30.6" x14ac:dyDescent="0.25">
      <c r="A1509" s="14" t="s">
        <v>1506</v>
      </c>
      <c r="B1509" s="14" t="s">
        <v>4981</v>
      </c>
      <c r="C1509" s="14" t="s">
        <v>4054</v>
      </c>
      <c r="D1509" s="16">
        <v>45790</v>
      </c>
      <c r="E1509" s="16"/>
      <c r="F1509" s="14" t="s">
        <v>6343</v>
      </c>
      <c r="G1509" s="14"/>
      <c r="H1509" s="14" t="s">
        <v>4055</v>
      </c>
      <c r="I1509" s="15">
        <v>-10450</v>
      </c>
      <c r="J1509" s="77">
        <v>2</v>
      </c>
      <c r="K1509" s="92"/>
    </row>
    <row r="1510" spans="1:11" ht="20.399999999999999" x14ac:dyDescent="0.25">
      <c r="A1510" s="14" t="s">
        <v>1506</v>
      </c>
      <c r="B1510" s="14" t="s">
        <v>1560</v>
      </c>
      <c r="C1510" s="14"/>
      <c r="D1510" s="16">
        <v>45790</v>
      </c>
      <c r="E1510" s="16"/>
      <c r="F1510" s="14" t="s">
        <v>4983</v>
      </c>
      <c r="G1510" s="14"/>
      <c r="H1510" s="14" t="s">
        <v>1513</v>
      </c>
      <c r="I1510" s="15">
        <v>20</v>
      </c>
      <c r="J1510" s="77">
        <v>2</v>
      </c>
      <c r="K1510" s="92"/>
    </row>
    <row r="1511" spans="1:11" ht="30.6" x14ac:dyDescent="0.25">
      <c r="A1511" s="14" t="s">
        <v>1506</v>
      </c>
      <c r="B1511" s="14" t="s">
        <v>4984</v>
      </c>
      <c r="C1511" s="14" t="s">
        <v>4985</v>
      </c>
      <c r="D1511" s="16">
        <v>45833</v>
      </c>
      <c r="E1511" s="16"/>
      <c r="F1511" s="14" t="s">
        <v>4986</v>
      </c>
      <c r="G1511" s="14"/>
      <c r="H1511" s="14" t="s">
        <v>4055</v>
      </c>
      <c r="I1511" s="15">
        <v>1120</v>
      </c>
      <c r="J1511" s="77">
        <v>2</v>
      </c>
      <c r="K1511" s="92"/>
    </row>
    <row r="1512" spans="1:11" ht="30.6" x14ac:dyDescent="0.25">
      <c r="A1512" s="14" t="s">
        <v>1506</v>
      </c>
      <c r="B1512" s="14" t="s">
        <v>4984</v>
      </c>
      <c r="C1512" s="14" t="s">
        <v>4985</v>
      </c>
      <c r="D1512" s="16">
        <v>45833</v>
      </c>
      <c r="E1512" s="16"/>
      <c r="F1512" s="14" t="s">
        <v>6342</v>
      </c>
      <c r="G1512" s="14"/>
      <c r="H1512" s="14" t="s">
        <v>4055</v>
      </c>
      <c r="I1512" s="15">
        <v>-1120</v>
      </c>
      <c r="J1512" s="77">
        <v>2</v>
      </c>
      <c r="K1512" s="92"/>
    </row>
    <row r="1513" spans="1:11" ht="20.399999999999999" x14ac:dyDescent="0.25">
      <c r="A1513" s="14" t="s">
        <v>1506</v>
      </c>
      <c r="B1513" s="14" t="s">
        <v>4008</v>
      </c>
      <c r="C1513" s="14" t="s">
        <v>4984</v>
      </c>
      <c r="D1513" s="16">
        <v>45833</v>
      </c>
      <c r="E1513" s="16"/>
      <c r="F1513" s="14" t="s">
        <v>4987</v>
      </c>
      <c r="G1513" s="14"/>
      <c r="H1513" s="14" t="s">
        <v>1513</v>
      </c>
      <c r="I1513" s="15">
        <v>10</v>
      </c>
      <c r="J1513" s="77">
        <v>2</v>
      </c>
      <c r="K1513" s="92"/>
    </row>
    <row r="1514" spans="1:11" ht="20.399999999999999" x14ac:dyDescent="0.25">
      <c r="A1514" s="14" t="s">
        <v>1506</v>
      </c>
      <c r="B1514" s="14" t="s">
        <v>4008</v>
      </c>
      <c r="C1514" s="14" t="s">
        <v>4984</v>
      </c>
      <c r="D1514" s="16">
        <v>45833</v>
      </c>
      <c r="E1514" s="16"/>
      <c r="F1514" s="14" t="s">
        <v>4987</v>
      </c>
      <c r="G1514" s="14"/>
      <c r="H1514" s="14" t="s">
        <v>1513</v>
      </c>
      <c r="I1514" s="15">
        <v>3</v>
      </c>
      <c r="J1514" s="77">
        <v>2</v>
      </c>
      <c r="K1514" s="92"/>
    </row>
    <row r="1515" spans="1:11" ht="30.6" x14ac:dyDescent="0.25">
      <c r="A1515" s="14" t="s">
        <v>1506</v>
      </c>
      <c r="B1515" s="14" t="s">
        <v>4988</v>
      </c>
      <c r="C1515" s="14" t="s">
        <v>4989</v>
      </c>
      <c r="D1515" s="16">
        <v>45833</v>
      </c>
      <c r="E1515" s="16"/>
      <c r="F1515" s="14" t="s">
        <v>4990</v>
      </c>
      <c r="G1515" s="14" t="s">
        <v>1537</v>
      </c>
      <c r="H1515" s="14" t="s">
        <v>1530</v>
      </c>
      <c r="I1515" s="15">
        <v>339</v>
      </c>
      <c r="J1515" s="77">
        <v>2</v>
      </c>
      <c r="K1515" s="92"/>
    </row>
    <row r="1516" spans="1:11" ht="30.6" x14ac:dyDescent="0.25">
      <c r="A1516" s="14" t="s">
        <v>1506</v>
      </c>
      <c r="B1516" s="14" t="s">
        <v>4988</v>
      </c>
      <c r="C1516" s="14" t="s">
        <v>4989</v>
      </c>
      <c r="D1516" s="16">
        <v>45833</v>
      </c>
      <c r="E1516" s="16"/>
      <c r="F1516" s="14" t="s">
        <v>6264</v>
      </c>
      <c r="G1516" s="14" t="s">
        <v>1537</v>
      </c>
      <c r="H1516" s="14" t="s">
        <v>1530</v>
      </c>
      <c r="I1516" s="15">
        <v>-339</v>
      </c>
      <c r="J1516" s="77">
        <v>2</v>
      </c>
      <c r="K1516" s="92"/>
    </row>
    <row r="1517" spans="1:11" ht="30.6" x14ac:dyDescent="0.25">
      <c r="A1517" s="14" t="s">
        <v>1506</v>
      </c>
      <c r="B1517" s="14" t="s">
        <v>4991</v>
      </c>
      <c r="C1517" s="14" t="s">
        <v>4992</v>
      </c>
      <c r="D1517" s="16">
        <v>45854</v>
      </c>
      <c r="E1517" s="16"/>
      <c r="F1517" s="14" t="s">
        <v>4993</v>
      </c>
      <c r="G1517" s="14" t="s">
        <v>1753</v>
      </c>
      <c r="H1517" s="14" t="s">
        <v>1754</v>
      </c>
      <c r="I1517" s="15">
        <v>420</v>
      </c>
      <c r="J1517" s="77">
        <v>2</v>
      </c>
      <c r="K1517" s="92"/>
    </row>
    <row r="1518" spans="1:11" ht="40.799999999999997" x14ac:dyDescent="0.25">
      <c r="A1518" s="14" t="s">
        <v>1506</v>
      </c>
      <c r="B1518" s="14" t="s">
        <v>4994</v>
      </c>
      <c r="C1518" s="14" t="s">
        <v>4995</v>
      </c>
      <c r="D1518" s="16">
        <v>45854</v>
      </c>
      <c r="E1518" s="16"/>
      <c r="F1518" s="14" t="s">
        <v>4996</v>
      </c>
      <c r="G1518" s="14" t="s">
        <v>1731</v>
      </c>
      <c r="H1518" s="14" t="s">
        <v>1732</v>
      </c>
      <c r="I1518" s="15">
        <v>660</v>
      </c>
      <c r="J1518" s="77">
        <v>3</v>
      </c>
      <c r="K1518" s="92"/>
    </row>
    <row r="1519" spans="1:11" ht="40.799999999999997" x14ac:dyDescent="0.25">
      <c r="A1519" s="14" t="s">
        <v>1506</v>
      </c>
      <c r="B1519" s="14" t="s">
        <v>4997</v>
      </c>
      <c r="C1519" s="14" t="s">
        <v>4998</v>
      </c>
      <c r="D1519" s="16">
        <v>45854</v>
      </c>
      <c r="E1519" s="16"/>
      <c r="F1519" s="14" t="s">
        <v>4996</v>
      </c>
      <c r="G1519" s="14" t="s">
        <v>1726</v>
      </c>
      <c r="H1519" s="14" t="s">
        <v>1727</v>
      </c>
      <c r="I1519" s="15">
        <v>440</v>
      </c>
      <c r="J1519" s="77">
        <v>3</v>
      </c>
      <c r="K1519" s="92"/>
    </row>
    <row r="1520" spans="1:11" ht="20.399999999999999" x14ac:dyDescent="0.25">
      <c r="A1520" s="14" t="s">
        <v>1506</v>
      </c>
      <c r="B1520" s="14" t="s">
        <v>4999</v>
      </c>
      <c r="C1520" s="14" t="s">
        <v>5000</v>
      </c>
      <c r="D1520" s="16">
        <v>45863</v>
      </c>
      <c r="E1520" s="16"/>
      <c r="F1520" s="14" t="s">
        <v>5001</v>
      </c>
      <c r="G1520" s="14"/>
      <c r="H1520" s="14" t="s">
        <v>5002</v>
      </c>
      <c r="I1520" s="15">
        <v>5.9</v>
      </c>
      <c r="J1520" s="77">
        <v>2</v>
      </c>
      <c r="K1520" s="92"/>
    </row>
    <row r="1521" spans="1:11" ht="20.399999999999999" x14ac:dyDescent="0.25">
      <c r="A1521" s="14" t="s">
        <v>1506</v>
      </c>
      <c r="B1521" s="14" t="s">
        <v>5003</v>
      </c>
      <c r="C1521" s="14" t="s">
        <v>5004</v>
      </c>
      <c r="D1521" s="16">
        <v>45863</v>
      </c>
      <c r="E1521" s="16"/>
      <c r="F1521" s="14" t="s">
        <v>5005</v>
      </c>
      <c r="G1521" s="14" t="s">
        <v>5006</v>
      </c>
      <c r="H1521" s="14" t="s">
        <v>5007</v>
      </c>
      <c r="I1521" s="15">
        <v>59</v>
      </c>
      <c r="J1521" s="77">
        <v>2</v>
      </c>
      <c r="K1521" s="92"/>
    </row>
    <row r="1522" spans="1:11" ht="30.6" x14ac:dyDescent="0.25">
      <c r="A1522" s="14" t="s">
        <v>1506</v>
      </c>
      <c r="B1522" s="14" t="s">
        <v>5008</v>
      </c>
      <c r="C1522" s="14" t="s">
        <v>5009</v>
      </c>
      <c r="D1522" s="16">
        <v>45863</v>
      </c>
      <c r="E1522" s="16"/>
      <c r="F1522" s="14" t="s">
        <v>5010</v>
      </c>
      <c r="G1522" s="14"/>
      <c r="H1522" s="14" t="s">
        <v>5011</v>
      </c>
      <c r="I1522" s="15">
        <v>66.23</v>
      </c>
      <c r="J1522" s="77">
        <v>2</v>
      </c>
      <c r="K1522" s="92"/>
    </row>
    <row r="1523" spans="1:11" ht="40.799999999999997" x14ac:dyDescent="0.25">
      <c r="A1523" s="14" t="s">
        <v>1506</v>
      </c>
      <c r="B1523" s="14" t="s">
        <v>5012</v>
      </c>
      <c r="C1523" s="14" t="s">
        <v>5013</v>
      </c>
      <c r="D1523" s="16">
        <v>45863</v>
      </c>
      <c r="E1523" s="16"/>
      <c r="F1523" s="14" t="s">
        <v>5014</v>
      </c>
      <c r="G1523" s="14" t="s">
        <v>1705</v>
      </c>
      <c r="H1523" s="14" t="s">
        <v>1706</v>
      </c>
      <c r="I1523" s="15">
        <v>40.549999999999997</v>
      </c>
      <c r="J1523" s="77">
        <v>2</v>
      </c>
      <c r="K1523" s="92"/>
    </row>
    <row r="1524" spans="1:11" ht="33.6" customHeight="1" x14ac:dyDescent="0.25">
      <c r="A1524" s="14" t="s">
        <v>1506</v>
      </c>
      <c r="B1524" s="14" t="s">
        <v>6025</v>
      </c>
      <c r="C1524" s="14" t="s">
        <v>6026</v>
      </c>
      <c r="D1524" s="16">
        <v>45870</v>
      </c>
      <c r="E1524" s="16"/>
      <c r="F1524" s="14" t="s">
        <v>6023</v>
      </c>
      <c r="G1524" s="14"/>
      <c r="H1524" s="14" t="s">
        <v>6024</v>
      </c>
      <c r="I1524" s="15">
        <v>1350</v>
      </c>
      <c r="J1524" s="77">
        <v>5</v>
      </c>
      <c r="K1524" s="92"/>
    </row>
    <row r="1525" spans="1:11" ht="94.2" customHeight="1" x14ac:dyDescent="0.25">
      <c r="A1525" s="14" t="s">
        <v>1506</v>
      </c>
      <c r="B1525" s="14"/>
      <c r="C1525" s="14"/>
      <c r="D1525" s="16"/>
      <c r="E1525" s="16"/>
      <c r="F1525" s="14" t="s">
        <v>5015</v>
      </c>
      <c r="G1525" s="14"/>
      <c r="H1525" s="14"/>
      <c r="I1525" s="15"/>
      <c r="J1525" s="77"/>
      <c r="K1525" s="92"/>
    </row>
    <row r="1526" spans="1:11" ht="30.6" x14ac:dyDescent="0.25">
      <c r="A1526" s="14" t="s">
        <v>1506</v>
      </c>
      <c r="B1526" s="14" t="s">
        <v>5016</v>
      </c>
      <c r="C1526" s="14" t="s">
        <v>5017</v>
      </c>
      <c r="D1526" s="16">
        <v>45790</v>
      </c>
      <c r="E1526" s="16"/>
      <c r="F1526" s="14" t="s">
        <v>5018</v>
      </c>
      <c r="G1526" s="14"/>
      <c r="H1526" s="14" t="s">
        <v>5019</v>
      </c>
      <c r="I1526" s="15">
        <v>6608</v>
      </c>
      <c r="J1526" s="77">
        <v>2</v>
      </c>
      <c r="K1526" s="92"/>
    </row>
    <row r="1527" spans="1:11" ht="40.799999999999997" x14ac:dyDescent="0.25">
      <c r="A1527" s="14" t="s">
        <v>1506</v>
      </c>
      <c r="B1527" s="14" t="s">
        <v>5016</v>
      </c>
      <c r="C1527" s="14" t="s">
        <v>5017</v>
      </c>
      <c r="D1527" s="16">
        <v>45790</v>
      </c>
      <c r="E1527" s="16"/>
      <c r="F1527" s="14" t="s">
        <v>6254</v>
      </c>
      <c r="G1527" s="14"/>
      <c r="H1527" s="14" t="s">
        <v>5019</v>
      </c>
      <c r="I1527" s="15">
        <v>-6608</v>
      </c>
      <c r="J1527" s="77">
        <v>2</v>
      </c>
      <c r="K1527" s="92"/>
    </row>
    <row r="1528" spans="1:11" ht="30.6" x14ac:dyDescent="0.25">
      <c r="A1528" s="14" t="s">
        <v>1506</v>
      </c>
      <c r="B1528" s="14" t="s">
        <v>5020</v>
      </c>
      <c r="C1528" s="14" t="s">
        <v>5021</v>
      </c>
      <c r="D1528" s="16">
        <v>45811</v>
      </c>
      <c r="E1528" s="16"/>
      <c r="F1528" s="14" t="s">
        <v>5022</v>
      </c>
      <c r="G1528" s="14"/>
      <c r="H1528" s="14" t="s">
        <v>5019</v>
      </c>
      <c r="I1528" s="15">
        <v>2212</v>
      </c>
      <c r="J1528" s="77">
        <v>2</v>
      </c>
      <c r="K1528" s="92"/>
    </row>
    <row r="1529" spans="1:11" ht="40.799999999999997" x14ac:dyDescent="0.25">
      <c r="A1529" s="14" t="s">
        <v>1506</v>
      </c>
      <c r="B1529" s="14" t="s">
        <v>5020</v>
      </c>
      <c r="C1529" s="14" t="s">
        <v>5021</v>
      </c>
      <c r="D1529" s="16">
        <v>45811</v>
      </c>
      <c r="E1529" s="16"/>
      <c r="F1529" s="14" t="s">
        <v>6255</v>
      </c>
      <c r="G1529" s="14"/>
      <c r="H1529" s="14" t="s">
        <v>5019</v>
      </c>
      <c r="I1529" s="15">
        <v>-2212</v>
      </c>
      <c r="J1529" s="77">
        <v>2</v>
      </c>
      <c r="K1529" s="92"/>
    </row>
    <row r="1530" spans="1:11" ht="40.799999999999997" x14ac:dyDescent="0.25">
      <c r="A1530" s="14" t="s">
        <v>1506</v>
      </c>
      <c r="B1530" s="14" t="s">
        <v>5023</v>
      </c>
      <c r="C1530" s="14" t="s">
        <v>5024</v>
      </c>
      <c r="D1530" s="16">
        <v>45868</v>
      </c>
      <c r="E1530" s="16"/>
      <c r="F1530" s="14" t="s">
        <v>5025</v>
      </c>
      <c r="G1530" s="14"/>
      <c r="H1530" s="14" t="s">
        <v>5019</v>
      </c>
      <c r="I1530" s="15">
        <v>0</v>
      </c>
      <c r="J1530" s="77">
        <v>2</v>
      </c>
      <c r="K1530" s="92"/>
    </row>
    <row r="1531" spans="1:11" ht="51" x14ac:dyDescent="0.25">
      <c r="A1531" s="14" t="s">
        <v>1506</v>
      </c>
      <c r="B1531" s="14" t="s">
        <v>5023</v>
      </c>
      <c r="C1531" s="14" t="s">
        <v>5024</v>
      </c>
      <c r="D1531" s="16">
        <v>45868</v>
      </c>
      <c r="E1531" s="16"/>
      <c r="F1531" s="14" t="s">
        <v>6256</v>
      </c>
      <c r="G1531" s="14"/>
      <c r="H1531" s="14" t="s">
        <v>5019</v>
      </c>
      <c r="I1531" s="15">
        <v>0</v>
      </c>
      <c r="J1531" s="77">
        <v>2</v>
      </c>
      <c r="K1531" s="92"/>
    </row>
    <row r="1532" spans="1:11" ht="20.399999999999999" x14ac:dyDescent="0.25">
      <c r="A1532" s="14" t="s">
        <v>1506</v>
      </c>
      <c r="B1532" s="14" t="s">
        <v>5026</v>
      </c>
      <c r="C1532" s="14" t="s">
        <v>5027</v>
      </c>
      <c r="D1532" s="16">
        <v>45796</v>
      </c>
      <c r="E1532" s="16"/>
      <c r="F1532" s="14" t="s">
        <v>5028</v>
      </c>
      <c r="G1532" s="14"/>
      <c r="H1532" s="14" t="s">
        <v>5019</v>
      </c>
      <c r="I1532" s="15">
        <v>1771.91</v>
      </c>
      <c r="J1532" s="77">
        <v>2</v>
      </c>
      <c r="K1532" s="92"/>
    </row>
    <row r="1533" spans="1:11" ht="40.799999999999997" x14ac:dyDescent="0.25">
      <c r="A1533" s="14" t="s">
        <v>1506</v>
      </c>
      <c r="B1533" s="14" t="s">
        <v>5029</v>
      </c>
      <c r="C1533" s="14" t="s">
        <v>5030</v>
      </c>
      <c r="D1533" s="16">
        <v>45856</v>
      </c>
      <c r="E1533" s="16"/>
      <c r="F1533" s="14" t="s">
        <v>5031</v>
      </c>
      <c r="G1533" s="14" t="s">
        <v>1753</v>
      </c>
      <c r="H1533" s="14" t="s">
        <v>1754</v>
      </c>
      <c r="I1533" s="15">
        <v>1325.99</v>
      </c>
      <c r="J1533" s="77">
        <v>2</v>
      </c>
      <c r="K1533" s="92"/>
    </row>
    <row r="1534" spans="1:11" ht="30.6" x14ac:dyDescent="0.25">
      <c r="A1534" s="14" t="s">
        <v>1506</v>
      </c>
      <c r="B1534" s="14" t="s">
        <v>5032</v>
      </c>
      <c r="C1534" s="14" t="s">
        <v>5033</v>
      </c>
      <c r="D1534" s="16">
        <v>45856</v>
      </c>
      <c r="E1534" s="16"/>
      <c r="F1534" s="14" t="s">
        <v>5034</v>
      </c>
      <c r="G1534" s="14" t="s">
        <v>5035</v>
      </c>
      <c r="H1534" s="14" t="s">
        <v>5036</v>
      </c>
      <c r="I1534" s="15">
        <v>40.65</v>
      </c>
      <c r="J1534" s="77">
        <v>2</v>
      </c>
      <c r="K1534" s="92"/>
    </row>
    <row r="1535" spans="1:11" ht="30.6" x14ac:dyDescent="0.25">
      <c r="A1535" s="14" t="s">
        <v>1506</v>
      </c>
      <c r="B1535" s="14" t="s">
        <v>5037</v>
      </c>
      <c r="C1535" s="14" t="s">
        <v>5038</v>
      </c>
      <c r="D1535" s="16">
        <v>45856</v>
      </c>
      <c r="E1535" s="16"/>
      <c r="F1535" s="14" t="s">
        <v>5039</v>
      </c>
      <c r="G1535" s="14" t="s">
        <v>5040</v>
      </c>
      <c r="H1535" s="14" t="s">
        <v>4080</v>
      </c>
      <c r="I1535" s="15">
        <v>86.13</v>
      </c>
      <c r="J1535" s="77">
        <v>2</v>
      </c>
      <c r="K1535" s="92"/>
    </row>
    <row r="1536" spans="1:11" ht="44.4" customHeight="1" x14ac:dyDescent="0.25">
      <c r="A1536" s="14" t="s">
        <v>1506</v>
      </c>
      <c r="B1536" s="14" t="s">
        <v>5041</v>
      </c>
      <c r="C1536" s="14" t="s">
        <v>5042</v>
      </c>
      <c r="D1536" s="16">
        <v>45856</v>
      </c>
      <c r="E1536" s="16"/>
      <c r="F1536" s="14" t="s">
        <v>5043</v>
      </c>
      <c r="G1536" s="14" t="s">
        <v>5044</v>
      </c>
      <c r="H1536" s="14" t="s">
        <v>5045</v>
      </c>
      <c r="I1536" s="15">
        <v>199.8</v>
      </c>
      <c r="J1536" s="77">
        <v>2</v>
      </c>
      <c r="K1536" s="92"/>
    </row>
    <row r="1537" spans="1:14" ht="44.4" customHeight="1" x14ac:dyDescent="0.25">
      <c r="A1537" s="14" t="s">
        <v>1506</v>
      </c>
      <c r="B1537" s="14" t="s">
        <v>5046</v>
      </c>
      <c r="C1537" s="14" t="s">
        <v>5047</v>
      </c>
      <c r="D1537" s="16">
        <v>45856</v>
      </c>
      <c r="E1537" s="16"/>
      <c r="F1537" s="14" t="s">
        <v>5048</v>
      </c>
      <c r="G1537" s="14" t="s">
        <v>3273</v>
      </c>
      <c r="H1537" s="14" t="s">
        <v>3274</v>
      </c>
      <c r="I1537" s="15">
        <v>212.15</v>
      </c>
      <c r="J1537" s="77">
        <v>2</v>
      </c>
      <c r="K1537" s="92"/>
    </row>
    <row r="1538" spans="1:14" ht="46.8" customHeight="1" x14ac:dyDescent="0.25">
      <c r="A1538" s="14" t="s">
        <v>1506</v>
      </c>
      <c r="B1538" s="14" t="s">
        <v>5049</v>
      </c>
      <c r="C1538" s="14" t="s">
        <v>5050</v>
      </c>
      <c r="D1538" s="16">
        <v>45856</v>
      </c>
      <c r="E1538" s="16"/>
      <c r="F1538" s="14" t="s">
        <v>5048</v>
      </c>
      <c r="G1538" s="14"/>
      <c r="H1538" s="14" t="s">
        <v>5051</v>
      </c>
      <c r="I1538" s="15">
        <v>110.01</v>
      </c>
      <c r="J1538" s="77">
        <v>2</v>
      </c>
      <c r="K1538" s="92"/>
    </row>
    <row r="1539" spans="1:14" ht="30.6" x14ac:dyDescent="0.25">
      <c r="A1539" s="14" t="s">
        <v>1506</v>
      </c>
      <c r="B1539" s="14" t="s">
        <v>6025</v>
      </c>
      <c r="C1539" s="14" t="s">
        <v>6026</v>
      </c>
      <c r="D1539" s="16">
        <v>45870</v>
      </c>
      <c r="E1539" s="16"/>
      <c r="F1539" s="14" t="s">
        <v>6023</v>
      </c>
      <c r="G1539" s="14"/>
      <c r="H1539" s="14" t="s">
        <v>6024</v>
      </c>
      <c r="I1539" s="15">
        <v>1350</v>
      </c>
      <c r="J1539" s="77">
        <v>5</v>
      </c>
      <c r="K1539" s="92"/>
    </row>
    <row r="1540" spans="1:14" ht="106.8" customHeight="1" x14ac:dyDescent="0.25">
      <c r="A1540" s="14" t="s">
        <v>1506</v>
      </c>
      <c r="B1540" s="14"/>
      <c r="C1540" s="14"/>
      <c r="D1540" s="16"/>
      <c r="E1540" s="16"/>
      <c r="F1540" s="14" t="s">
        <v>5052</v>
      </c>
      <c r="G1540" s="14"/>
      <c r="H1540" s="14"/>
      <c r="I1540" s="15"/>
      <c r="J1540" s="77"/>
      <c r="K1540" s="92"/>
    </row>
    <row r="1541" spans="1:14" ht="30.6" x14ac:dyDescent="0.25">
      <c r="A1541" s="14" t="s">
        <v>1506</v>
      </c>
      <c r="B1541" s="14" t="s">
        <v>5053</v>
      </c>
      <c r="C1541" s="14" t="s">
        <v>5054</v>
      </c>
      <c r="D1541" s="16">
        <v>45789</v>
      </c>
      <c r="E1541" s="16"/>
      <c r="F1541" s="14" t="s">
        <v>5055</v>
      </c>
      <c r="G1541" s="14"/>
      <c r="H1541" s="14" t="s">
        <v>4007</v>
      </c>
      <c r="I1541" s="15">
        <v>1376.46</v>
      </c>
      <c r="J1541" s="77">
        <v>3</v>
      </c>
      <c r="K1541" s="92"/>
    </row>
    <row r="1542" spans="1:14" ht="20.399999999999999" x14ac:dyDescent="0.25">
      <c r="A1542" s="14" t="s">
        <v>1506</v>
      </c>
      <c r="B1542" s="14" t="s">
        <v>1560</v>
      </c>
      <c r="C1542" s="14"/>
      <c r="D1542" s="16">
        <v>45789</v>
      </c>
      <c r="E1542" s="16"/>
      <c r="F1542" s="14" t="s">
        <v>5056</v>
      </c>
      <c r="G1542" s="14"/>
      <c r="H1542" s="14" t="s">
        <v>1513</v>
      </c>
      <c r="I1542" s="15">
        <v>20</v>
      </c>
      <c r="J1542" s="77">
        <v>3</v>
      </c>
      <c r="K1542" s="92"/>
    </row>
    <row r="1543" spans="1:14" ht="30.6" x14ac:dyDescent="0.25">
      <c r="A1543" s="14" t="s">
        <v>1506</v>
      </c>
      <c r="B1543" s="14" t="s">
        <v>5057</v>
      </c>
      <c r="C1543" s="14" t="s">
        <v>5058</v>
      </c>
      <c r="D1543" s="16">
        <v>45861</v>
      </c>
      <c r="E1543" s="16"/>
      <c r="F1543" s="14" t="s">
        <v>5059</v>
      </c>
      <c r="G1543" s="14"/>
      <c r="H1543" s="14" t="s">
        <v>4000</v>
      </c>
      <c r="I1543" s="15">
        <v>1877.82</v>
      </c>
      <c r="J1543" s="77">
        <v>3</v>
      </c>
      <c r="K1543" s="92"/>
    </row>
    <row r="1544" spans="1:14" ht="49.8" customHeight="1" x14ac:dyDescent="0.25">
      <c r="A1544" s="14" t="s">
        <v>1506</v>
      </c>
      <c r="B1544" s="14" t="s">
        <v>5946</v>
      </c>
      <c r="C1544" s="14" t="s">
        <v>5947</v>
      </c>
      <c r="D1544" s="16">
        <v>45874</v>
      </c>
      <c r="E1544" s="16"/>
      <c r="F1544" s="14" t="s">
        <v>5948</v>
      </c>
      <c r="G1544" s="14"/>
      <c r="H1544" s="14" t="s">
        <v>4000</v>
      </c>
      <c r="I1544" s="15">
        <v>0</v>
      </c>
      <c r="J1544" s="77">
        <v>3</v>
      </c>
      <c r="K1544"/>
      <c r="L1544"/>
      <c r="M1544"/>
      <c r="N1544"/>
    </row>
    <row r="1545" spans="1:14" ht="35.4" customHeight="1" x14ac:dyDescent="0.25">
      <c r="A1545" s="14" t="s">
        <v>1506</v>
      </c>
      <c r="B1545" s="14" t="s">
        <v>5060</v>
      </c>
      <c r="C1545" s="14" t="s">
        <v>5058</v>
      </c>
      <c r="D1545" s="16">
        <v>45866</v>
      </c>
      <c r="E1545" s="16"/>
      <c r="F1545" s="14" t="s">
        <v>5061</v>
      </c>
      <c r="G1545" s="14"/>
      <c r="H1545" s="14" t="s">
        <v>4000</v>
      </c>
      <c r="I1545" s="15">
        <v>42.94</v>
      </c>
      <c r="J1545" s="77">
        <v>3</v>
      </c>
      <c r="K1545" s="92"/>
    </row>
    <row r="1546" spans="1:14" ht="43.8" customHeight="1" x14ac:dyDescent="0.25">
      <c r="A1546" s="14" t="s">
        <v>1506</v>
      </c>
      <c r="B1546" s="14" t="s">
        <v>5949</v>
      </c>
      <c r="C1546" s="14" t="s">
        <v>5950</v>
      </c>
      <c r="D1546" s="16">
        <v>45874</v>
      </c>
      <c r="E1546" s="16"/>
      <c r="F1546" s="14" t="s">
        <v>5951</v>
      </c>
      <c r="G1546" s="14"/>
      <c r="H1546" s="14" t="s">
        <v>4000</v>
      </c>
      <c r="I1546" s="15">
        <v>0</v>
      </c>
      <c r="J1546" s="77">
        <v>3</v>
      </c>
      <c r="K1546" s="92"/>
    </row>
    <row r="1547" spans="1:14" ht="98.4" customHeight="1" x14ac:dyDescent="0.25">
      <c r="A1547" s="14" t="s">
        <v>1506</v>
      </c>
      <c r="B1547" s="14"/>
      <c r="C1547" s="14"/>
      <c r="D1547" s="16"/>
      <c r="E1547" s="16"/>
      <c r="F1547" s="14" t="s">
        <v>6507</v>
      </c>
      <c r="G1547" s="14"/>
      <c r="H1547" s="14"/>
      <c r="I1547" s="15"/>
      <c r="J1547" s="77"/>
      <c r="K1547" s="92"/>
    </row>
    <row r="1548" spans="1:14" ht="20.399999999999999" x14ac:dyDescent="0.25">
      <c r="A1548" s="14" t="s">
        <v>1506</v>
      </c>
      <c r="B1548" s="14" t="s">
        <v>3994</v>
      </c>
      <c r="C1548" s="14"/>
      <c r="D1548" s="16">
        <v>45854</v>
      </c>
      <c r="E1548" s="16"/>
      <c r="F1548" s="14" t="s">
        <v>5062</v>
      </c>
      <c r="G1548" s="14"/>
      <c r="H1548" s="14" t="s">
        <v>5063</v>
      </c>
      <c r="I1548" s="15">
        <v>1500</v>
      </c>
      <c r="J1548" s="77">
        <v>3</v>
      </c>
      <c r="K1548" s="92"/>
    </row>
    <row r="1549" spans="1:14" ht="49.8" customHeight="1" x14ac:dyDescent="0.25">
      <c r="A1549" s="14" t="s">
        <v>1506</v>
      </c>
      <c r="B1549" s="14" t="s">
        <v>5958</v>
      </c>
      <c r="C1549" s="14" t="s">
        <v>5959</v>
      </c>
      <c r="D1549" s="16">
        <v>45882</v>
      </c>
      <c r="E1549" s="16"/>
      <c r="F1549" s="14" t="s">
        <v>5969</v>
      </c>
      <c r="G1549" s="14"/>
      <c r="H1549" s="14" t="s">
        <v>4841</v>
      </c>
      <c r="I1549" s="15">
        <v>0</v>
      </c>
      <c r="J1549" s="77">
        <v>3</v>
      </c>
      <c r="K1549" s="92"/>
    </row>
    <row r="1550" spans="1:14" ht="52.2" customHeight="1" x14ac:dyDescent="0.25">
      <c r="A1550" s="14" t="s">
        <v>1506</v>
      </c>
      <c r="B1550" s="14" t="s">
        <v>5960</v>
      </c>
      <c r="C1550" s="14" t="s">
        <v>5961</v>
      </c>
      <c r="D1550" s="16">
        <v>45882</v>
      </c>
      <c r="E1550" s="16"/>
      <c r="F1550" s="14" t="s">
        <v>5970</v>
      </c>
      <c r="G1550" s="14"/>
      <c r="H1550" s="14" t="s">
        <v>5962</v>
      </c>
      <c r="I1550" s="15">
        <v>0</v>
      </c>
      <c r="J1550" s="77">
        <v>3</v>
      </c>
      <c r="K1550" s="92"/>
    </row>
    <row r="1551" spans="1:14" ht="48.6" customHeight="1" x14ac:dyDescent="0.25">
      <c r="A1551" s="14" t="s">
        <v>1506</v>
      </c>
      <c r="B1551" s="14" t="s">
        <v>5963</v>
      </c>
      <c r="C1551" s="14" t="s">
        <v>5964</v>
      </c>
      <c r="D1551" s="16">
        <v>45882</v>
      </c>
      <c r="E1551" s="16"/>
      <c r="F1551" s="14" t="s">
        <v>5971</v>
      </c>
      <c r="G1551" s="14"/>
      <c r="H1551" s="14" t="s">
        <v>5967</v>
      </c>
      <c r="I1551" s="15">
        <v>0</v>
      </c>
      <c r="J1551" s="77">
        <v>3</v>
      </c>
      <c r="K1551" s="92"/>
    </row>
    <row r="1552" spans="1:14" ht="45" customHeight="1" x14ac:dyDescent="0.25">
      <c r="A1552" s="14" t="s">
        <v>1506</v>
      </c>
      <c r="B1552" s="14" t="s">
        <v>5965</v>
      </c>
      <c r="C1552" s="14" t="s">
        <v>5966</v>
      </c>
      <c r="D1552" s="16">
        <v>45882</v>
      </c>
      <c r="E1552" s="16"/>
      <c r="F1552" s="14" t="s">
        <v>5972</v>
      </c>
      <c r="G1552" s="14"/>
      <c r="H1552" s="14" t="s">
        <v>5968</v>
      </c>
      <c r="I1552" s="15">
        <v>0</v>
      </c>
      <c r="J1552" s="77">
        <v>3</v>
      </c>
      <c r="K1552" s="92"/>
    </row>
    <row r="1553" spans="1:11" ht="47.4" customHeight="1" x14ac:dyDescent="0.25">
      <c r="A1553" s="14" t="s">
        <v>1506</v>
      </c>
      <c r="B1553" s="14" t="s">
        <v>5931</v>
      </c>
      <c r="C1553" s="14"/>
      <c r="D1553" s="16">
        <v>45880</v>
      </c>
      <c r="E1553" s="16"/>
      <c r="F1553" s="14" t="s">
        <v>5973</v>
      </c>
      <c r="G1553" s="14"/>
      <c r="H1553" s="14" t="s">
        <v>5063</v>
      </c>
      <c r="I1553" s="15">
        <v>-1103.56</v>
      </c>
      <c r="J1553" s="77">
        <v>3</v>
      </c>
      <c r="K1553" s="92"/>
    </row>
    <row r="1554" spans="1:11" ht="100.8" customHeight="1" x14ac:dyDescent="0.25">
      <c r="A1554" s="14" t="s">
        <v>1506</v>
      </c>
      <c r="B1554" s="14"/>
      <c r="C1554" s="14"/>
      <c r="D1554" s="16"/>
      <c r="E1554" s="16"/>
      <c r="F1554" s="314" t="s">
        <v>6508</v>
      </c>
      <c r="G1554" s="14"/>
      <c r="H1554" s="14"/>
      <c r="I1554" s="15"/>
      <c r="J1554" s="77"/>
      <c r="K1554" s="92"/>
    </row>
    <row r="1555" spans="1:11" ht="20.399999999999999" x14ac:dyDescent="0.25">
      <c r="A1555" s="14" t="s">
        <v>1506</v>
      </c>
      <c r="B1555" s="314" t="s">
        <v>3994</v>
      </c>
      <c r="C1555" s="314"/>
      <c r="D1555" s="321">
        <v>45846</v>
      </c>
      <c r="E1555" s="321"/>
      <c r="F1555" s="314" t="s">
        <v>5064</v>
      </c>
      <c r="G1555" s="314"/>
      <c r="H1555" s="314" t="s">
        <v>5065</v>
      </c>
      <c r="I1555" s="322">
        <v>2000</v>
      </c>
      <c r="J1555" s="323">
        <v>3</v>
      </c>
      <c r="K1555" s="92"/>
    </row>
    <row r="1556" spans="1:11" ht="47.4" customHeight="1" x14ac:dyDescent="0.25">
      <c r="A1556" s="14" t="s">
        <v>1506</v>
      </c>
      <c r="B1556" s="314" t="s">
        <v>6364</v>
      </c>
      <c r="C1556" s="314" t="s">
        <v>6365</v>
      </c>
      <c r="D1556" s="321">
        <v>45911</v>
      </c>
      <c r="E1556" s="321"/>
      <c r="F1556" s="314" t="s">
        <v>6376</v>
      </c>
      <c r="G1556" s="314"/>
      <c r="H1556" s="314" t="s">
        <v>6366</v>
      </c>
      <c r="I1556" s="322">
        <v>0</v>
      </c>
      <c r="J1556" s="323">
        <v>3</v>
      </c>
      <c r="K1556" s="92"/>
    </row>
    <row r="1557" spans="1:11" ht="46.8" customHeight="1" x14ac:dyDescent="0.25">
      <c r="A1557" s="14" t="s">
        <v>1506</v>
      </c>
      <c r="B1557" s="314" t="s">
        <v>6367</v>
      </c>
      <c r="C1557" s="314" t="s">
        <v>6368</v>
      </c>
      <c r="D1557" s="321">
        <v>45911</v>
      </c>
      <c r="E1557" s="321"/>
      <c r="F1557" s="314" t="s">
        <v>6377</v>
      </c>
      <c r="G1557" s="314"/>
      <c r="H1557" s="314" t="s">
        <v>6369</v>
      </c>
      <c r="I1557" s="322">
        <v>0</v>
      </c>
      <c r="J1557" s="323">
        <v>3</v>
      </c>
      <c r="K1557" s="92"/>
    </row>
    <row r="1558" spans="1:11" ht="46.8" customHeight="1" x14ac:dyDescent="0.25">
      <c r="A1558" s="14" t="s">
        <v>1506</v>
      </c>
      <c r="B1558" s="314" t="s">
        <v>6370</v>
      </c>
      <c r="C1558" s="314" t="s">
        <v>6371</v>
      </c>
      <c r="D1558" s="321">
        <v>45911</v>
      </c>
      <c r="E1558" s="321"/>
      <c r="F1558" s="314" t="s">
        <v>6378</v>
      </c>
      <c r="G1558" s="314"/>
      <c r="H1558" s="314" t="s">
        <v>6372</v>
      </c>
      <c r="I1558" s="322">
        <v>0</v>
      </c>
      <c r="J1558" s="323">
        <v>3</v>
      </c>
      <c r="K1558" s="92"/>
    </row>
    <row r="1559" spans="1:11" ht="55.2" customHeight="1" x14ac:dyDescent="0.25">
      <c r="A1559" s="14" t="s">
        <v>1506</v>
      </c>
      <c r="B1559" s="314" t="s">
        <v>6373</v>
      </c>
      <c r="C1559" s="314" t="s">
        <v>6374</v>
      </c>
      <c r="D1559" s="321">
        <v>45911</v>
      </c>
      <c r="E1559" s="321"/>
      <c r="F1559" s="314" t="s">
        <v>6379</v>
      </c>
      <c r="G1559" s="314"/>
      <c r="H1559" s="314" t="s">
        <v>6375</v>
      </c>
      <c r="I1559" s="322">
        <v>0</v>
      </c>
      <c r="J1559" s="323">
        <v>3</v>
      </c>
      <c r="K1559" s="92"/>
    </row>
    <row r="1560" spans="1:11" ht="25.8" customHeight="1" x14ac:dyDescent="0.25">
      <c r="A1560" s="14" t="s">
        <v>1506</v>
      </c>
      <c r="B1560" s="314" t="s">
        <v>5931</v>
      </c>
      <c r="C1560" s="314"/>
      <c r="D1560" s="321">
        <v>45887</v>
      </c>
      <c r="E1560" s="321"/>
      <c r="F1560" s="314" t="s">
        <v>6207</v>
      </c>
      <c r="G1560" s="314"/>
      <c r="H1560" s="314" t="s">
        <v>5065</v>
      </c>
      <c r="I1560" s="322">
        <v>-1753.33</v>
      </c>
      <c r="J1560" s="323">
        <v>3</v>
      </c>
      <c r="K1560" s="92"/>
    </row>
    <row r="1561" spans="1:11" ht="25.8" customHeight="1" x14ac:dyDescent="0.25">
      <c r="A1561" s="14" t="s">
        <v>1506</v>
      </c>
      <c r="B1561" s="314" t="s">
        <v>6515</v>
      </c>
      <c r="C1561" s="314"/>
      <c r="D1561" s="321">
        <v>45944</v>
      </c>
      <c r="E1561" s="321"/>
      <c r="F1561" s="314" t="s">
        <v>6207</v>
      </c>
      <c r="G1561" s="314"/>
      <c r="H1561" s="314" t="s">
        <v>5065</v>
      </c>
      <c r="I1561" s="322">
        <v>-4.17</v>
      </c>
      <c r="J1561" s="323">
        <v>3</v>
      </c>
      <c r="K1561" s="92"/>
    </row>
    <row r="1562" spans="1:11" ht="78" customHeight="1" x14ac:dyDescent="0.25">
      <c r="A1562" s="14" t="s">
        <v>1506</v>
      </c>
      <c r="B1562" s="14"/>
      <c r="C1562" s="14"/>
      <c r="D1562" s="16"/>
      <c r="E1562" s="16"/>
      <c r="F1562" s="314" t="s">
        <v>5066</v>
      </c>
      <c r="G1562" s="14"/>
      <c r="H1562" s="14"/>
      <c r="I1562" s="15"/>
      <c r="J1562" s="77"/>
      <c r="K1562" s="92"/>
    </row>
    <row r="1563" spans="1:11" ht="48.6" customHeight="1" x14ac:dyDescent="0.25">
      <c r="A1563" s="14" t="s">
        <v>1506</v>
      </c>
      <c r="B1563" s="14" t="s">
        <v>5067</v>
      </c>
      <c r="C1563" s="14" t="s">
        <v>5068</v>
      </c>
      <c r="D1563" s="16">
        <v>45792</v>
      </c>
      <c r="E1563" s="16"/>
      <c r="F1563" s="14" t="s">
        <v>5069</v>
      </c>
      <c r="G1563" s="14" t="s">
        <v>3989</v>
      </c>
      <c r="H1563" s="14" t="s">
        <v>3990</v>
      </c>
      <c r="I1563" s="15">
        <v>13597</v>
      </c>
      <c r="J1563" s="77">
        <v>5</v>
      </c>
      <c r="K1563" s="92"/>
    </row>
    <row r="1564" spans="1:11" ht="58.8" customHeight="1" x14ac:dyDescent="0.25">
      <c r="A1564" s="14" t="s">
        <v>1506</v>
      </c>
      <c r="B1564" s="14" t="s">
        <v>5070</v>
      </c>
      <c r="C1564" s="14" t="s">
        <v>5071</v>
      </c>
      <c r="D1564" s="16">
        <v>45810</v>
      </c>
      <c r="E1564" s="16"/>
      <c r="F1564" s="14" t="s">
        <v>5072</v>
      </c>
      <c r="G1564" s="14" t="s">
        <v>3989</v>
      </c>
      <c r="H1564" s="14" t="s">
        <v>3990</v>
      </c>
      <c r="I1564" s="15">
        <v>3981</v>
      </c>
      <c r="J1564" s="77">
        <v>5</v>
      </c>
      <c r="K1564" s="92"/>
    </row>
    <row r="1565" spans="1:11" ht="33.6" customHeight="1" x14ac:dyDescent="0.25">
      <c r="A1565" s="14" t="s">
        <v>1506</v>
      </c>
      <c r="B1565" s="14" t="s">
        <v>5073</v>
      </c>
      <c r="C1565" s="14" t="s">
        <v>1729</v>
      </c>
      <c r="D1565" s="16">
        <v>45805</v>
      </c>
      <c r="E1565" s="16"/>
      <c r="F1565" s="14" t="s">
        <v>5074</v>
      </c>
      <c r="G1565" s="14" t="s">
        <v>3767</v>
      </c>
      <c r="H1565" s="14" t="s">
        <v>3768</v>
      </c>
      <c r="I1565" s="15">
        <v>1000</v>
      </c>
      <c r="J1565" s="77">
        <v>5</v>
      </c>
      <c r="K1565" s="92"/>
    </row>
    <row r="1566" spans="1:11" ht="22.8" customHeight="1" x14ac:dyDescent="0.25">
      <c r="A1566" s="14" t="s">
        <v>1506</v>
      </c>
      <c r="B1566" s="14" t="s">
        <v>5075</v>
      </c>
      <c r="C1566" s="14" t="s">
        <v>4065</v>
      </c>
      <c r="D1566" s="16">
        <v>45806</v>
      </c>
      <c r="E1566" s="16"/>
      <c r="F1566" s="14" t="s">
        <v>5076</v>
      </c>
      <c r="G1566" s="14" t="s">
        <v>3772</v>
      </c>
      <c r="H1566" s="14" t="s">
        <v>3773</v>
      </c>
      <c r="I1566" s="15">
        <v>234</v>
      </c>
      <c r="J1566" s="77">
        <v>5</v>
      </c>
      <c r="K1566" s="92"/>
    </row>
    <row r="1567" spans="1:11" ht="20.399999999999999" x14ac:dyDescent="0.25">
      <c r="A1567" s="14" t="s">
        <v>1506</v>
      </c>
      <c r="B1567" s="14" t="s">
        <v>5077</v>
      </c>
      <c r="C1567" s="14" t="s">
        <v>5078</v>
      </c>
      <c r="D1567" s="16">
        <v>45806</v>
      </c>
      <c r="E1567" s="16"/>
      <c r="F1567" s="14" t="s">
        <v>5079</v>
      </c>
      <c r="G1567" s="14" t="s">
        <v>2609</v>
      </c>
      <c r="H1567" s="14" t="s">
        <v>2610</v>
      </c>
      <c r="I1567" s="15">
        <v>200</v>
      </c>
      <c r="J1567" s="77">
        <v>5</v>
      </c>
      <c r="K1567" s="92"/>
    </row>
    <row r="1568" spans="1:11" ht="20.399999999999999" x14ac:dyDescent="0.25">
      <c r="A1568" s="14" t="s">
        <v>1506</v>
      </c>
      <c r="B1568" s="14" t="s">
        <v>5080</v>
      </c>
      <c r="C1568" s="14" t="s">
        <v>5081</v>
      </c>
      <c r="D1568" s="16">
        <v>45782</v>
      </c>
      <c r="E1568" s="16"/>
      <c r="F1568" s="14" t="s">
        <v>5082</v>
      </c>
      <c r="G1568" s="14" t="s">
        <v>4449</v>
      </c>
      <c r="H1568" s="14" t="s">
        <v>4450</v>
      </c>
      <c r="I1568" s="15">
        <v>68.25</v>
      </c>
      <c r="J1568" s="77">
        <v>5</v>
      </c>
      <c r="K1568" s="92"/>
    </row>
    <row r="1569" spans="1:11" ht="20.399999999999999" x14ac:dyDescent="0.25">
      <c r="A1569" s="14" t="s">
        <v>1506</v>
      </c>
      <c r="B1569" s="14" t="s">
        <v>5083</v>
      </c>
      <c r="C1569" s="14" t="s">
        <v>2542</v>
      </c>
      <c r="D1569" s="16">
        <v>45820</v>
      </c>
      <c r="E1569" s="16"/>
      <c r="F1569" s="14" t="s">
        <v>5084</v>
      </c>
      <c r="G1569" s="14" t="s">
        <v>5085</v>
      </c>
      <c r="H1569" s="14" t="s">
        <v>5086</v>
      </c>
      <c r="I1569" s="15">
        <v>213.75</v>
      </c>
      <c r="J1569" s="77">
        <v>5</v>
      </c>
      <c r="K1569" s="92"/>
    </row>
    <row r="1570" spans="1:11" ht="20.399999999999999" x14ac:dyDescent="0.25">
      <c r="A1570" s="14" t="s">
        <v>1506</v>
      </c>
      <c r="B1570" s="14" t="s">
        <v>5087</v>
      </c>
      <c r="C1570" s="14" t="s">
        <v>5088</v>
      </c>
      <c r="D1570" s="16">
        <v>45818</v>
      </c>
      <c r="E1570" s="16"/>
      <c r="F1570" s="14" t="s">
        <v>5089</v>
      </c>
      <c r="G1570" s="14"/>
      <c r="H1570" s="14" t="s">
        <v>2226</v>
      </c>
      <c r="I1570" s="15">
        <v>96</v>
      </c>
      <c r="J1570" s="77">
        <v>5</v>
      </c>
      <c r="K1570" s="92"/>
    </row>
    <row r="1571" spans="1:11" ht="20.399999999999999" x14ac:dyDescent="0.25">
      <c r="A1571" s="14" t="s">
        <v>1506</v>
      </c>
      <c r="B1571" s="14" t="s">
        <v>5090</v>
      </c>
      <c r="C1571" s="14" t="s">
        <v>5091</v>
      </c>
      <c r="D1571" s="16">
        <v>45818</v>
      </c>
      <c r="E1571" s="16"/>
      <c r="F1571" s="14" t="s">
        <v>5089</v>
      </c>
      <c r="G1571" s="14"/>
      <c r="H1571" s="14" t="s">
        <v>5092</v>
      </c>
      <c r="I1571" s="15">
        <v>113</v>
      </c>
      <c r="J1571" s="77">
        <v>5</v>
      </c>
      <c r="K1571" s="92"/>
    </row>
    <row r="1572" spans="1:11" ht="20.399999999999999" x14ac:dyDescent="0.25">
      <c r="A1572" s="14" t="s">
        <v>1506</v>
      </c>
      <c r="B1572" s="14" t="s">
        <v>5093</v>
      </c>
      <c r="C1572" s="14" t="s">
        <v>5094</v>
      </c>
      <c r="D1572" s="16">
        <v>45818</v>
      </c>
      <c r="E1572" s="16"/>
      <c r="F1572" s="14" t="s">
        <v>5089</v>
      </c>
      <c r="G1572" s="14"/>
      <c r="H1572" s="14" t="s">
        <v>5095</v>
      </c>
      <c r="I1572" s="15">
        <v>113</v>
      </c>
      <c r="J1572" s="77">
        <v>5</v>
      </c>
      <c r="K1572" s="92"/>
    </row>
    <row r="1573" spans="1:11" ht="20.399999999999999" x14ac:dyDescent="0.25">
      <c r="A1573" s="14" t="s">
        <v>1506</v>
      </c>
      <c r="B1573" s="14" t="s">
        <v>5096</v>
      </c>
      <c r="C1573" s="14" t="s">
        <v>5097</v>
      </c>
      <c r="D1573" s="16">
        <v>45818</v>
      </c>
      <c r="E1573" s="16"/>
      <c r="F1573" s="14" t="s">
        <v>5089</v>
      </c>
      <c r="G1573" s="14"/>
      <c r="H1573" s="14" t="s">
        <v>5098</v>
      </c>
      <c r="I1573" s="15">
        <v>113</v>
      </c>
      <c r="J1573" s="77">
        <v>5</v>
      </c>
      <c r="K1573" s="92"/>
    </row>
    <row r="1574" spans="1:11" ht="20.399999999999999" x14ac:dyDescent="0.25">
      <c r="A1574" s="14" t="s">
        <v>1506</v>
      </c>
      <c r="B1574" s="14" t="s">
        <v>5099</v>
      </c>
      <c r="C1574" s="14" t="s">
        <v>5100</v>
      </c>
      <c r="D1574" s="16">
        <v>45818</v>
      </c>
      <c r="E1574" s="16"/>
      <c r="F1574" s="14" t="s">
        <v>5089</v>
      </c>
      <c r="G1574" s="14"/>
      <c r="H1574" s="14" t="s">
        <v>5101</v>
      </c>
      <c r="I1574" s="15">
        <v>113</v>
      </c>
      <c r="J1574" s="77">
        <v>5</v>
      </c>
      <c r="K1574" s="92"/>
    </row>
    <row r="1575" spans="1:11" ht="20.399999999999999" x14ac:dyDescent="0.25">
      <c r="A1575" s="14" t="s">
        <v>1506</v>
      </c>
      <c r="B1575" s="14" t="s">
        <v>5102</v>
      </c>
      <c r="C1575" s="14" t="s">
        <v>5103</v>
      </c>
      <c r="D1575" s="16">
        <v>45818</v>
      </c>
      <c r="E1575" s="16"/>
      <c r="F1575" s="14" t="s">
        <v>5089</v>
      </c>
      <c r="G1575" s="14"/>
      <c r="H1575" s="14" t="s">
        <v>5104</v>
      </c>
      <c r="I1575" s="15">
        <v>177</v>
      </c>
      <c r="J1575" s="77">
        <v>5</v>
      </c>
      <c r="K1575" s="92"/>
    </row>
    <row r="1576" spans="1:11" ht="20.399999999999999" x14ac:dyDescent="0.25">
      <c r="A1576" s="14" t="s">
        <v>1506</v>
      </c>
      <c r="B1576" s="14" t="s">
        <v>5105</v>
      </c>
      <c r="C1576" s="14" t="s">
        <v>5106</v>
      </c>
      <c r="D1576" s="16">
        <v>45818</v>
      </c>
      <c r="E1576" s="16"/>
      <c r="F1576" s="14" t="s">
        <v>5089</v>
      </c>
      <c r="G1576" s="14"/>
      <c r="H1576" s="14" t="s">
        <v>2835</v>
      </c>
      <c r="I1576" s="15">
        <v>177</v>
      </c>
      <c r="J1576" s="77">
        <v>5</v>
      </c>
      <c r="K1576" s="92"/>
    </row>
    <row r="1577" spans="1:11" ht="20.399999999999999" x14ac:dyDescent="0.25">
      <c r="A1577" s="14" t="s">
        <v>1506</v>
      </c>
      <c r="B1577" s="14" t="s">
        <v>5107</v>
      </c>
      <c r="C1577" s="14" t="s">
        <v>5108</v>
      </c>
      <c r="D1577" s="16">
        <v>45818</v>
      </c>
      <c r="E1577" s="16"/>
      <c r="F1577" s="14" t="s">
        <v>5089</v>
      </c>
      <c r="G1577" s="14"/>
      <c r="H1577" s="14" t="s">
        <v>2149</v>
      </c>
      <c r="I1577" s="15">
        <v>177</v>
      </c>
      <c r="J1577" s="77">
        <v>5</v>
      </c>
      <c r="K1577" s="92"/>
    </row>
    <row r="1578" spans="1:11" ht="20.399999999999999" x14ac:dyDescent="0.25">
      <c r="A1578" s="14" t="s">
        <v>1506</v>
      </c>
      <c r="B1578" s="14" t="s">
        <v>5109</v>
      </c>
      <c r="C1578" s="14" t="s">
        <v>5110</v>
      </c>
      <c r="D1578" s="16">
        <v>45818</v>
      </c>
      <c r="E1578" s="16"/>
      <c r="F1578" s="14" t="s">
        <v>5089</v>
      </c>
      <c r="G1578" s="14"/>
      <c r="H1578" s="14" t="s">
        <v>2256</v>
      </c>
      <c r="I1578" s="15">
        <v>177</v>
      </c>
      <c r="J1578" s="77">
        <v>5</v>
      </c>
      <c r="K1578" s="92"/>
    </row>
    <row r="1579" spans="1:11" ht="20.399999999999999" x14ac:dyDescent="0.25">
      <c r="A1579" s="14" t="s">
        <v>1506</v>
      </c>
      <c r="B1579" s="14" t="s">
        <v>5111</v>
      </c>
      <c r="C1579" s="14" t="s">
        <v>5112</v>
      </c>
      <c r="D1579" s="16">
        <v>45818</v>
      </c>
      <c r="E1579" s="16"/>
      <c r="F1579" s="14" t="s">
        <v>5089</v>
      </c>
      <c r="G1579" s="14"/>
      <c r="H1579" s="14" t="s">
        <v>2161</v>
      </c>
      <c r="I1579" s="15">
        <v>177</v>
      </c>
      <c r="J1579" s="77">
        <v>5</v>
      </c>
      <c r="K1579" s="92"/>
    </row>
    <row r="1580" spans="1:11" ht="20.399999999999999" x14ac:dyDescent="0.25">
      <c r="A1580" s="14" t="s">
        <v>1506</v>
      </c>
      <c r="B1580" s="14" t="s">
        <v>5113</v>
      </c>
      <c r="C1580" s="14" t="s">
        <v>5114</v>
      </c>
      <c r="D1580" s="16">
        <v>45818</v>
      </c>
      <c r="E1580" s="16"/>
      <c r="F1580" s="14" t="s">
        <v>5089</v>
      </c>
      <c r="G1580" s="14"/>
      <c r="H1580" s="14" t="s">
        <v>5115</v>
      </c>
      <c r="I1580" s="15">
        <v>177</v>
      </c>
      <c r="J1580" s="77">
        <v>5</v>
      </c>
      <c r="K1580" s="92"/>
    </row>
    <row r="1581" spans="1:11" ht="20.399999999999999" x14ac:dyDescent="0.25">
      <c r="A1581" s="14" t="s">
        <v>1506</v>
      </c>
      <c r="B1581" s="14" t="s">
        <v>5116</v>
      </c>
      <c r="C1581" s="14" t="s">
        <v>5117</v>
      </c>
      <c r="D1581" s="16">
        <v>45818</v>
      </c>
      <c r="E1581" s="16"/>
      <c r="F1581" s="14" t="s">
        <v>5089</v>
      </c>
      <c r="G1581" s="14"/>
      <c r="H1581" s="14" t="s">
        <v>2274</v>
      </c>
      <c r="I1581" s="15">
        <v>177</v>
      </c>
      <c r="J1581" s="77">
        <v>5</v>
      </c>
      <c r="K1581" s="92"/>
    </row>
    <row r="1582" spans="1:11" ht="20.399999999999999" x14ac:dyDescent="0.25">
      <c r="A1582" s="14" t="s">
        <v>1506</v>
      </c>
      <c r="B1582" s="14" t="s">
        <v>5118</v>
      </c>
      <c r="C1582" s="14" t="s">
        <v>5119</v>
      </c>
      <c r="D1582" s="16">
        <v>45818</v>
      </c>
      <c r="E1582" s="16"/>
      <c r="F1582" s="14" t="s">
        <v>5089</v>
      </c>
      <c r="G1582" s="14"/>
      <c r="H1582" s="14" t="s">
        <v>2947</v>
      </c>
      <c r="I1582" s="15">
        <v>177</v>
      </c>
      <c r="J1582" s="77">
        <v>5</v>
      </c>
      <c r="K1582" s="92"/>
    </row>
    <row r="1583" spans="1:11" ht="20.399999999999999" x14ac:dyDescent="0.25">
      <c r="A1583" s="14" t="s">
        <v>1506</v>
      </c>
      <c r="B1583" s="14" t="s">
        <v>5120</v>
      </c>
      <c r="C1583" s="14" t="s">
        <v>5121</v>
      </c>
      <c r="D1583" s="16">
        <v>45818</v>
      </c>
      <c r="E1583" s="16"/>
      <c r="F1583" s="14" t="s">
        <v>5089</v>
      </c>
      <c r="G1583" s="14"/>
      <c r="H1583" s="14" t="s">
        <v>2259</v>
      </c>
      <c r="I1583" s="15">
        <v>177</v>
      </c>
      <c r="J1583" s="77">
        <v>5</v>
      </c>
      <c r="K1583" s="92"/>
    </row>
    <row r="1584" spans="1:11" ht="20.399999999999999" x14ac:dyDescent="0.25">
      <c r="A1584" s="14" t="s">
        <v>1506</v>
      </c>
      <c r="B1584" s="14" t="s">
        <v>5122</v>
      </c>
      <c r="C1584" s="14" t="s">
        <v>5123</v>
      </c>
      <c r="D1584" s="16">
        <v>45818</v>
      </c>
      <c r="E1584" s="16"/>
      <c r="F1584" s="14" t="s">
        <v>5089</v>
      </c>
      <c r="G1584" s="14"/>
      <c r="H1584" s="14" t="s">
        <v>5124</v>
      </c>
      <c r="I1584" s="15">
        <v>177</v>
      </c>
      <c r="J1584" s="77">
        <v>5</v>
      </c>
      <c r="K1584" s="92"/>
    </row>
    <row r="1585" spans="1:11" ht="20.399999999999999" x14ac:dyDescent="0.25">
      <c r="A1585" s="14" t="s">
        <v>1506</v>
      </c>
      <c r="B1585" s="14" t="s">
        <v>5125</v>
      </c>
      <c r="C1585" s="14" t="s">
        <v>5126</v>
      </c>
      <c r="D1585" s="16">
        <v>45818</v>
      </c>
      <c r="E1585" s="16"/>
      <c r="F1585" s="14" t="s">
        <v>5089</v>
      </c>
      <c r="G1585" s="14"/>
      <c r="H1585" s="14" t="s">
        <v>2295</v>
      </c>
      <c r="I1585" s="15">
        <v>177</v>
      </c>
      <c r="J1585" s="77">
        <v>5</v>
      </c>
      <c r="K1585" s="92"/>
    </row>
    <row r="1586" spans="1:11" ht="20.399999999999999" x14ac:dyDescent="0.25">
      <c r="A1586" s="14" t="s">
        <v>1506</v>
      </c>
      <c r="B1586" s="14" t="s">
        <v>5127</v>
      </c>
      <c r="C1586" s="14" t="s">
        <v>5128</v>
      </c>
      <c r="D1586" s="16">
        <v>45818</v>
      </c>
      <c r="E1586" s="16"/>
      <c r="F1586" s="14" t="s">
        <v>5089</v>
      </c>
      <c r="G1586" s="14"/>
      <c r="H1586" s="14" t="s">
        <v>5129</v>
      </c>
      <c r="I1586" s="15">
        <v>177</v>
      </c>
      <c r="J1586" s="77">
        <v>5</v>
      </c>
      <c r="K1586" s="92"/>
    </row>
    <row r="1587" spans="1:11" ht="20.399999999999999" x14ac:dyDescent="0.25">
      <c r="A1587" s="14" t="s">
        <v>1506</v>
      </c>
      <c r="B1587" s="14" t="s">
        <v>5130</v>
      </c>
      <c r="C1587" s="14" t="s">
        <v>5131</v>
      </c>
      <c r="D1587" s="16">
        <v>45818</v>
      </c>
      <c r="E1587" s="16"/>
      <c r="F1587" s="14" t="s">
        <v>5089</v>
      </c>
      <c r="G1587" s="14"/>
      <c r="H1587" s="14" t="s">
        <v>2880</v>
      </c>
      <c r="I1587" s="15">
        <v>177</v>
      </c>
      <c r="J1587" s="77">
        <v>5</v>
      </c>
      <c r="K1587" s="92"/>
    </row>
    <row r="1588" spans="1:11" ht="20.399999999999999" x14ac:dyDescent="0.25">
      <c r="A1588" s="14" t="s">
        <v>1506</v>
      </c>
      <c r="B1588" s="14" t="s">
        <v>5132</v>
      </c>
      <c r="C1588" s="14" t="s">
        <v>5133</v>
      </c>
      <c r="D1588" s="16">
        <v>45818</v>
      </c>
      <c r="E1588" s="16"/>
      <c r="F1588" s="14" t="s">
        <v>5089</v>
      </c>
      <c r="G1588" s="14"/>
      <c r="H1588" s="14" t="s">
        <v>2182</v>
      </c>
      <c r="I1588" s="15">
        <v>177</v>
      </c>
      <c r="J1588" s="77">
        <v>5</v>
      </c>
      <c r="K1588" s="92"/>
    </row>
    <row r="1589" spans="1:11" ht="20.399999999999999" x14ac:dyDescent="0.25">
      <c r="A1589" s="14" t="s">
        <v>1506</v>
      </c>
      <c r="B1589" s="14" t="s">
        <v>5134</v>
      </c>
      <c r="C1589" s="14" t="s">
        <v>5135</v>
      </c>
      <c r="D1589" s="16">
        <v>45818</v>
      </c>
      <c r="E1589" s="16"/>
      <c r="F1589" s="14" t="s">
        <v>5089</v>
      </c>
      <c r="G1589" s="14"/>
      <c r="H1589" s="14" t="s">
        <v>5136</v>
      </c>
      <c r="I1589" s="15">
        <v>177</v>
      </c>
      <c r="J1589" s="77">
        <v>5</v>
      </c>
      <c r="K1589" s="92"/>
    </row>
    <row r="1590" spans="1:11" ht="20.399999999999999" x14ac:dyDescent="0.25">
      <c r="A1590" s="14" t="s">
        <v>1506</v>
      </c>
      <c r="B1590" s="14" t="s">
        <v>5137</v>
      </c>
      <c r="C1590" s="14" t="s">
        <v>5138</v>
      </c>
      <c r="D1590" s="16">
        <v>45818</v>
      </c>
      <c r="E1590" s="16"/>
      <c r="F1590" s="14" t="s">
        <v>5089</v>
      </c>
      <c r="G1590" s="14"/>
      <c r="H1590" s="14" t="s">
        <v>2152</v>
      </c>
      <c r="I1590" s="15">
        <v>177</v>
      </c>
      <c r="J1590" s="77">
        <v>5</v>
      </c>
      <c r="K1590" s="92"/>
    </row>
    <row r="1591" spans="1:11" ht="20.399999999999999" x14ac:dyDescent="0.25">
      <c r="A1591" s="14" t="s">
        <v>1506</v>
      </c>
      <c r="B1591" s="14" t="s">
        <v>5139</v>
      </c>
      <c r="C1591" s="14" t="s">
        <v>5140</v>
      </c>
      <c r="D1591" s="16">
        <v>45818</v>
      </c>
      <c r="E1591" s="16"/>
      <c r="F1591" s="14" t="s">
        <v>5089</v>
      </c>
      <c r="G1591" s="14"/>
      <c r="H1591" s="14" t="s">
        <v>2838</v>
      </c>
      <c r="I1591" s="15">
        <v>177</v>
      </c>
      <c r="J1591" s="77">
        <v>5</v>
      </c>
      <c r="K1591" s="92"/>
    </row>
    <row r="1592" spans="1:11" ht="20.399999999999999" x14ac:dyDescent="0.25">
      <c r="A1592" s="14" t="s">
        <v>1506</v>
      </c>
      <c r="B1592" s="14" t="s">
        <v>5141</v>
      </c>
      <c r="C1592" s="14" t="s">
        <v>5142</v>
      </c>
      <c r="D1592" s="16">
        <v>45818</v>
      </c>
      <c r="E1592" s="16"/>
      <c r="F1592" s="14" t="s">
        <v>5089</v>
      </c>
      <c r="G1592" s="14"/>
      <c r="H1592" s="14" t="s">
        <v>2862</v>
      </c>
      <c r="I1592" s="15">
        <v>177</v>
      </c>
      <c r="J1592" s="77">
        <v>5</v>
      </c>
      <c r="K1592" s="92"/>
    </row>
    <row r="1593" spans="1:11" ht="20.399999999999999" x14ac:dyDescent="0.25">
      <c r="A1593" s="14" t="s">
        <v>1506</v>
      </c>
      <c r="B1593" s="14" t="s">
        <v>5143</v>
      </c>
      <c r="C1593" s="14" t="s">
        <v>5144</v>
      </c>
      <c r="D1593" s="16">
        <v>45818</v>
      </c>
      <c r="E1593" s="16"/>
      <c r="F1593" s="14" t="s">
        <v>5089</v>
      </c>
      <c r="G1593" s="14"/>
      <c r="H1593" s="14" t="s">
        <v>2247</v>
      </c>
      <c r="I1593" s="15">
        <v>177</v>
      </c>
      <c r="J1593" s="77">
        <v>5</v>
      </c>
      <c r="K1593" s="92"/>
    </row>
    <row r="1594" spans="1:11" ht="20.399999999999999" x14ac:dyDescent="0.25">
      <c r="A1594" s="14" t="s">
        <v>1506</v>
      </c>
      <c r="B1594" s="14" t="s">
        <v>5145</v>
      </c>
      <c r="C1594" s="14" t="s">
        <v>5146</v>
      </c>
      <c r="D1594" s="16">
        <v>45818</v>
      </c>
      <c r="E1594" s="16"/>
      <c r="F1594" s="14" t="s">
        <v>5089</v>
      </c>
      <c r="G1594" s="14"/>
      <c r="H1594" s="14" t="s">
        <v>2176</v>
      </c>
      <c r="I1594" s="15">
        <v>177</v>
      </c>
      <c r="J1594" s="77">
        <v>5</v>
      </c>
      <c r="K1594" s="92"/>
    </row>
    <row r="1595" spans="1:11" ht="20.399999999999999" x14ac:dyDescent="0.25">
      <c r="A1595" s="14" t="s">
        <v>1506</v>
      </c>
      <c r="B1595" s="14" t="s">
        <v>5147</v>
      </c>
      <c r="C1595" s="14" t="s">
        <v>5148</v>
      </c>
      <c r="D1595" s="16">
        <v>45818</v>
      </c>
      <c r="E1595" s="16"/>
      <c r="F1595" s="14" t="s">
        <v>5089</v>
      </c>
      <c r="G1595" s="14"/>
      <c r="H1595" s="14" t="s">
        <v>2262</v>
      </c>
      <c r="I1595" s="15">
        <v>177</v>
      </c>
      <c r="J1595" s="77">
        <v>5</v>
      </c>
      <c r="K1595" s="92"/>
    </row>
    <row r="1596" spans="1:11" ht="20.399999999999999" x14ac:dyDescent="0.25">
      <c r="A1596" s="14" t="s">
        <v>1506</v>
      </c>
      <c r="B1596" s="14" t="s">
        <v>5149</v>
      </c>
      <c r="C1596" s="14" t="s">
        <v>5150</v>
      </c>
      <c r="D1596" s="16">
        <v>45818</v>
      </c>
      <c r="E1596" s="16"/>
      <c r="F1596" s="14" t="s">
        <v>5089</v>
      </c>
      <c r="G1596" s="14"/>
      <c r="H1596" s="14" t="s">
        <v>2292</v>
      </c>
      <c r="I1596" s="15">
        <v>177</v>
      </c>
      <c r="J1596" s="77">
        <v>5</v>
      </c>
      <c r="K1596" s="92"/>
    </row>
    <row r="1597" spans="1:11" ht="20.399999999999999" x14ac:dyDescent="0.25">
      <c r="A1597" s="14" t="s">
        <v>1506</v>
      </c>
      <c r="B1597" s="14" t="s">
        <v>5151</v>
      </c>
      <c r="C1597" s="14" t="s">
        <v>5152</v>
      </c>
      <c r="D1597" s="16">
        <v>45818</v>
      </c>
      <c r="E1597" s="16"/>
      <c r="F1597" s="14" t="s">
        <v>5089</v>
      </c>
      <c r="G1597" s="14"/>
      <c r="H1597" s="14" t="s">
        <v>2331</v>
      </c>
      <c r="I1597" s="15">
        <v>177</v>
      </c>
      <c r="J1597" s="77">
        <v>5</v>
      </c>
      <c r="K1597" s="92"/>
    </row>
    <row r="1598" spans="1:11" ht="20.399999999999999" x14ac:dyDescent="0.25">
      <c r="A1598" s="14" t="s">
        <v>1506</v>
      </c>
      <c r="B1598" s="14" t="s">
        <v>5153</v>
      </c>
      <c r="C1598" s="14" t="s">
        <v>5154</v>
      </c>
      <c r="D1598" s="16">
        <v>45818</v>
      </c>
      <c r="E1598" s="16"/>
      <c r="F1598" s="14" t="s">
        <v>5089</v>
      </c>
      <c r="G1598" s="14"/>
      <c r="H1598" s="14" t="s">
        <v>2265</v>
      </c>
      <c r="I1598" s="15">
        <v>177</v>
      </c>
      <c r="J1598" s="77">
        <v>5</v>
      </c>
      <c r="K1598" s="92"/>
    </row>
    <row r="1599" spans="1:11" ht="20.399999999999999" x14ac:dyDescent="0.25">
      <c r="A1599" s="14" t="s">
        <v>1506</v>
      </c>
      <c r="B1599" s="14" t="s">
        <v>5155</v>
      </c>
      <c r="C1599" s="14" t="s">
        <v>5156</v>
      </c>
      <c r="D1599" s="16">
        <v>45818</v>
      </c>
      <c r="E1599" s="16"/>
      <c r="F1599" s="14" t="s">
        <v>5089</v>
      </c>
      <c r="G1599" s="14"/>
      <c r="H1599" s="14" t="s">
        <v>2773</v>
      </c>
      <c r="I1599" s="15">
        <v>177</v>
      </c>
      <c r="J1599" s="77">
        <v>5</v>
      </c>
      <c r="K1599" s="92"/>
    </row>
    <row r="1600" spans="1:11" ht="20.399999999999999" x14ac:dyDescent="0.25">
      <c r="A1600" s="14" t="s">
        <v>1506</v>
      </c>
      <c r="B1600" s="14" t="s">
        <v>5157</v>
      </c>
      <c r="C1600" s="14" t="s">
        <v>5158</v>
      </c>
      <c r="D1600" s="16">
        <v>45818</v>
      </c>
      <c r="E1600" s="16"/>
      <c r="F1600" s="14" t="s">
        <v>5089</v>
      </c>
      <c r="G1600" s="14"/>
      <c r="H1600" s="14" t="s">
        <v>5159</v>
      </c>
      <c r="I1600" s="15">
        <v>177</v>
      </c>
      <c r="J1600" s="77">
        <v>5</v>
      </c>
      <c r="K1600" s="92"/>
    </row>
    <row r="1601" spans="1:11" ht="20.399999999999999" x14ac:dyDescent="0.25">
      <c r="A1601" s="14" t="s">
        <v>1506</v>
      </c>
      <c r="B1601" s="14" t="s">
        <v>5160</v>
      </c>
      <c r="C1601" s="14" t="s">
        <v>5161</v>
      </c>
      <c r="D1601" s="16">
        <v>45818</v>
      </c>
      <c r="E1601" s="16"/>
      <c r="F1601" s="14" t="s">
        <v>5089</v>
      </c>
      <c r="G1601" s="14"/>
      <c r="H1601" s="14" t="s">
        <v>2191</v>
      </c>
      <c r="I1601" s="15">
        <v>177</v>
      </c>
      <c r="J1601" s="77">
        <v>5</v>
      </c>
      <c r="K1601" s="92"/>
    </row>
    <row r="1602" spans="1:11" ht="20.399999999999999" x14ac:dyDescent="0.25">
      <c r="A1602" s="14" t="s">
        <v>1506</v>
      </c>
      <c r="B1602" s="14" t="s">
        <v>5162</v>
      </c>
      <c r="C1602" s="14" t="s">
        <v>5163</v>
      </c>
      <c r="D1602" s="16">
        <v>45818</v>
      </c>
      <c r="E1602" s="16"/>
      <c r="F1602" s="14" t="s">
        <v>5089</v>
      </c>
      <c r="G1602" s="14"/>
      <c r="H1602" s="14" t="s">
        <v>3900</v>
      </c>
      <c r="I1602" s="15">
        <v>177</v>
      </c>
      <c r="J1602" s="77">
        <v>5</v>
      </c>
      <c r="K1602" s="92"/>
    </row>
    <row r="1603" spans="1:11" ht="20.399999999999999" x14ac:dyDescent="0.25">
      <c r="A1603" s="14" t="s">
        <v>1506</v>
      </c>
      <c r="B1603" s="14" t="s">
        <v>5164</v>
      </c>
      <c r="C1603" s="14" t="s">
        <v>5165</v>
      </c>
      <c r="D1603" s="16">
        <v>45818</v>
      </c>
      <c r="E1603" s="16"/>
      <c r="F1603" s="14" t="s">
        <v>5089</v>
      </c>
      <c r="G1603" s="14"/>
      <c r="H1603" s="14" t="s">
        <v>5166</v>
      </c>
      <c r="I1603" s="15">
        <v>177</v>
      </c>
      <c r="J1603" s="77">
        <v>5</v>
      </c>
      <c r="K1603" s="92"/>
    </row>
    <row r="1604" spans="1:11" ht="20.399999999999999" x14ac:dyDescent="0.25">
      <c r="A1604" s="14" t="s">
        <v>1506</v>
      </c>
      <c r="B1604" s="14" t="s">
        <v>5167</v>
      </c>
      <c r="C1604" s="14" t="s">
        <v>5168</v>
      </c>
      <c r="D1604" s="16">
        <v>45818</v>
      </c>
      <c r="E1604" s="16"/>
      <c r="F1604" s="14" t="s">
        <v>5089</v>
      </c>
      <c r="G1604" s="14"/>
      <c r="H1604" s="14" t="s">
        <v>2137</v>
      </c>
      <c r="I1604" s="15">
        <v>200</v>
      </c>
      <c r="J1604" s="77">
        <v>5</v>
      </c>
      <c r="K1604" s="92"/>
    </row>
    <row r="1605" spans="1:11" ht="20.399999999999999" x14ac:dyDescent="0.25">
      <c r="A1605" s="14" t="s">
        <v>1506</v>
      </c>
      <c r="B1605" s="14" t="s">
        <v>5169</v>
      </c>
      <c r="C1605" s="14" t="s">
        <v>5170</v>
      </c>
      <c r="D1605" s="16">
        <v>45818</v>
      </c>
      <c r="E1605" s="16"/>
      <c r="F1605" s="14" t="s">
        <v>5089</v>
      </c>
      <c r="G1605" s="14"/>
      <c r="H1605" s="14" t="s">
        <v>5171</v>
      </c>
      <c r="I1605" s="15">
        <v>200</v>
      </c>
      <c r="J1605" s="77">
        <v>5</v>
      </c>
      <c r="K1605" s="92"/>
    </row>
    <row r="1606" spans="1:11" ht="20.399999999999999" x14ac:dyDescent="0.25">
      <c r="A1606" s="14" t="s">
        <v>1506</v>
      </c>
      <c r="B1606" s="14" t="s">
        <v>5172</v>
      </c>
      <c r="C1606" s="14" t="s">
        <v>5173</v>
      </c>
      <c r="D1606" s="16">
        <v>45818</v>
      </c>
      <c r="E1606" s="16"/>
      <c r="F1606" s="14" t="s">
        <v>5089</v>
      </c>
      <c r="G1606" s="14"/>
      <c r="H1606" s="14" t="s">
        <v>2289</v>
      </c>
      <c r="I1606" s="15">
        <v>200</v>
      </c>
      <c r="J1606" s="77">
        <v>5</v>
      </c>
      <c r="K1606" s="92"/>
    </row>
    <row r="1607" spans="1:11" ht="20.399999999999999" x14ac:dyDescent="0.25">
      <c r="A1607" s="14" t="s">
        <v>1506</v>
      </c>
      <c r="B1607" s="14" t="s">
        <v>5174</v>
      </c>
      <c r="C1607" s="14" t="s">
        <v>5175</v>
      </c>
      <c r="D1607" s="16">
        <v>45818</v>
      </c>
      <c r="E1607" s="16"/>
      <c r="F1607" s="14" t="s">
        <v>5089</v>
      </c>
      <c r="G1607" s="14"/>
      <c r="H1607" s="14" t="s">
        <v>2298</v>
      </c>
      <c r="I1607" s="15">
        <v>200</v>
      </c>
      <c r="J1607" s="77">
        <v>5</v>
      </c>
      <c r="K1607" s="92"/>
    </row>
    <row r="1608" spans="1:11" ht="20.399999999999999" x14ac:dyDescent="0.25">
      <c r="A1608" s="14" t="s">
        <v>1506</v>
      </c>
      <c r="B1608" s="14" t="s">
        <v>5176</v>
      </c>
      <c r="C1608" s="14" t="s">
        <v>5177</v>
      </c>
      <c r="D1608" s="16">
        <v>45818</v>
      </c>
      <c r="E1608" s="16"/>
      <c r="F1608" s="14" t="s">
        <v>5089</v>
      </c>
      <c r="G1608" s="14"/>
      <c r="H1608" s="14" t="s">
        <v>2223</v>
      </c>
      <c r="I1608" s="15">
        <v>200</v>
      </c>
      <c r="J1608" s="77">
        <v>5</v>
      </c>
      <c r="K1608" s="92"/>
    </row>
    <row r="1609" spans="1:11" ht="20.399999999999999" x14ac:dyDescent="0.25">
      <c r="A1609" s="14" t="s">
        <v>1506</v>
      </c>
      <c r="B1609" s="14" t="s">
        <v>5178</v>
      </c>
      <c r="C1609" s="14" t="s">
        <v>5179</v>
      </c>
      <c r="D1609" s="16">
        <v>45818</v>
      </c>
      <c r="E1609" s="16"/>
      <c r="F1609" s="14" t="s">
        <v>5089</v>
      </c>
      <c r="G1609" s="14"/>
      <c r="H1609" s="14" t="s">
        <v>5180</v>
      </c>
      <c r="I1609" s="15">
        <v>234</v>
      </c>
      <c r="J1609" s="77">
        <v>5</v>
      </c>
      <c r="K1609" s="92"/>
    </row>
    <row r="1610" spans="1:11" ht="20.399999999999999" x14ac:dyDescent="0.25">
      <c r="A1610" s="14" t="s">
        <v>1506</v>
      </c>
      <c r="B1610" s="14" t="s">
        <v>5181</v>
      </c>
      <c r="C1610" s="14" t="s">
        <v>5182</v>
      </c>
      <c r="D1610" s="16">
        <v>45818</v>
      </c>
      <c r="E1610" s="16"/>
      <c r="F1610" s="14" t="s">
        <v>5089</v>
      </c>
      <c r="G1610" s="14"/>
      <c r="H1610" s="14" t="s">
        <v>2286</v>
      </c>
      <c r="I1610" s="15">
        <v>234</v>
      </c>
      <c r="J1610" s="77">
        <v>5</v>
      </c>
      <c r="K1610" s="92"/>
    </row>
    <row r="1611" spans="1:11" ht="20.399999999999999" x14ac:dyDescent="0.25">
      <c r="A1611" s="14" t="s">
        <v>1506</v>
      </c>
      <c r="B1611" s="14" t="s">
        <v>5183</v>
      </c>
      <c r="C1611" s="14" t="s">
        <v>5184</v>
      </c>
      <c r="D1611" s="16">
        <v>45818</v>
      </c>
      <c r="E1611" s="16"/>
      <c r="F1611" s="14" t="s">
        <v>5089</v>
      </c>
      <c r="G1611" s="14"/>
      <c r="H1611" s="14" t="s">
        <v>2865</v>
      </c>
      <c r="I1611" s="15">
        <v>234</v>
      </c>
      <c r="J1611" s="77">
        <v>5</v>
      </c>
      <c r="K1611" s="92"/>
    </row>
    <row r="1612" spans="1:11" ht="20.399999999999999" x14ac:dyDescent="0.25">
      <c r="A1612" s="14" t="s">
        <v>1506</v>
      </c>
      <c r="B1612" s="14" t="s">
        <v>5185</v>
      </c>
      <c r="C1612" s="14" t="s">
        <v>5186</v>
      </c>
      <c r="D1612" s="16">
        <v>45818</v>
      </c>
      <c r="E1612" s="16"/>
      <c r="F1612" s="14" t="s">
        <v>5089</v>
      </c>
      <c r="G1612" s="14"/>
      <c r="H1612" s="14" t="s">
        <v>5187</v>
      </c>
      <c r="I1612" s="15">
        <v>234</v>
      </c>
      <c r="J1612" s="77">
        <v>5</v>
      </c>
      <c r="K1612" s="92"/>
    </row>
    <row r="1613" spans="1:11" ht="20.399999999999999" x14ac:dyDescent="0.25">
      <c r="A1613" s="14" t="s">
        <v>1506</v>
      </c>
      <c r="B1613" s="14" t="s">
        <v>5188</v>
      </c>
      <c r="C1613" s="14" t="s">
        <v>5189</v>
      </c>
      <c r="D1613" s="16">
        <v>45840</v>
      </c>
      <c r="E1613" s="16"/>
      <c r="F1613" s="14" t="s">
        <v>5190</v>
      </c>
      <c r="G1613" s="14" t="s">
        <v>5191</v>
      </c>
      <c r="H1613" s="14" t="s">
        <v>5192</v>
      </c>
      <c r="I1613" s="15">
        <v>85.5</v>
      </c>
      <c r="J1613" s="77">
        <v>5</v>
      </c>
      <c r="K1613" s="92"/>
    </row>
    <row r="1614" spans="1:11" ht="30.6" x14ac:dyDescent="0.25">
      <c r="A1614" s="14" t="s">
        <v>1506</v>
      </c>
      <c r="B1614" s="14" t="s">
        <v>5193</v>
      </c>
      <c r="C1614" s="14" t="s">
        <v>5194</v>
      </c>
      <c r="D1614" s="16">
        <v>45855</v>
      </c>
      <c r="E1614" s="16"/>
      <c r="F1614" s="14" t="s">
        <v>5195</v>
      </c>
      <c r="G1614" s="14" t="s">
        <v>5196</v>
      </c>
      <c r="H1614" s="14" t="s">
        <v>5197</v>
      </c>
      <c r="I1614" s="15">
        <v>128.25</v>
      </c>
      <c r="J1614" s="77">
        <v>5</v>
      </c>
      <c r="K1614" s="92"/>
    </row>
    <row r="1615" spans="1:11" ht="61.2" x14ac:dyDescent="0.25">
      <c r="A1615" s="14" t="s">
        <v>1506</v>
      </c>
      <c r="B1615" s="14" t="s">
        <v>5198</v>
      </c>
      <c r="C1615" s="14" t="s">
        <v>5199</v>
      </c>
      <c r="D1615" s="16">
        <v>45728</v>
      </c>
      <c r="E1615" s="16">
        <v>45783</v>
      </c>
      <c r="F1615" s="14" t="s">
        <v>5200</v>
      </c>
      <c r="G1615" s="14" t="s">
        <v>3978</v>
      </c>
      <c r="H1615" s="14" t="s">
        <v>3979</v>
      </c>
      <c r="I1615" s="15">
        <v>4486.8</v>
      </c>
      <c r="J1615" s="77">
        <v>1</v>
      </c>
      <c r="K1615" s="92"/>
    </row>
    <row r="1616" spans="1:11" ht="71.400000000000006" x14ac:dyDescent="0.25">
      <c r="A1616" s="14" t="s">
        <v>1506</v>
      </c>
      <c r="B1616" s="14" t="s">
        <v>5201</v>
      </c>
      <c r="C1616" s="14" t="s">
        <v>5202</v>
      </c>
      <c r="D1616" s="16">
        <v>45763</v>
      </c>
      <c r="E1616" s="16">
        <v>45783</v>
      </c>
      <c r="F1616" s="14" t="s">
        <v>5203</v>
      </c>
      <c r="G1616" s="14" t="s">
        <v>3978</v>
      </c>
      <c r="H1616" s="14" t="s">
        <v>3979</v>
      </c>
      <c r="I1616" s="15">
        <v>5389</v>
      </c>
      <c r="J1616" s="77">
        <v>2</v>
      </c>
      <c r="K1616" s="92"/>
    </row>
    <row r="1617" spans="1:11" ht="71.400000000000006" x14ac:dyDescent="0.25">
      <c r="A1617" s="14" t="s">
        <v>1506</v>
      </c>
      <c r="B1617" s="14" t="s">
        <v>5201</v>
      </c>
      <c r="C1617" s="14" t="s">
        <v>5202</v>
      </c>
      <c r="D1617" s="16">
        <v>45696</v>
      </c>
      <c r="E1617" s="16">
        <v>45783</v>
      </c>
      <c r="F1617" s="14" t="s">
        <v>5204</v>
      </c>
      <c r="G1617" s="14" t="s">
        <v>3978</v>
      </c>
      <c r="H1617" s="14" t="s">
        <v>3979</v>
      </c>
      <c r="I1617" s="15">
        <v>6052</v>
      </c>
      <c r="J1617" s="77">
        <v>2</v>
      </c>
      <c r="K1617" s="92"/>
    </row>
    <row r="1618" spans="1:11" ht="71.400000000000006" x14ac:dyDescent="0.25">
      <c r="A1618" s="14" t="s">
        <v>1506</v>
      </c>
      <c r="B1618" s="14" t="s">
        <v>5201</v>
      </c>
      <c r="C1618" s="14" t="s">
        <v>5202</v>
      </c>
      <c r="D1618" s="16">
        <v>45728</v>
      </c>
      <c r="E1618" s="16">
        <v>45783</v>
      </c>
      <c r="F1618" s="14" t="s">
        <v>5205</v>
      </c>
      <c r="G1618" s="14" t="s">
        <v>3978</v>
      </c>
      <c r="H1618" s="14" t="s">
        <v>3979</v>
      </c>
      <c r="I1618" s="15">
        <v>73.64</v>
      </c>
      <c r="J1618" s="77">
        <v>2</v>
      </c>
      <c r="K1618" s="92"/>
    </row>
    <row r="1619" spans="1:11" ht="71.400000000000006" x14ac:dyDescent="0.25">
      <c r="A1619" s="14" t="s">
        <v>1506</v>
      </c>
      <c r="B1619" s="14" t="s">
        <v>5206</v>
      </c>
      <c r="C1619" s="14" t="s">
        <v>5207</v>
      </c>
      <c r="D1619" s="16">
        <v>45702</v>
      </c>
      <c r="E1619" s="16">
        <v>45783</v>
      </c>
      <c r="F1619" s="14" t="s">
        <v>5208</v>
      </c>
      <c r="G1619" s="14" t="s">
        <v>3978</v>
      </c>
      <c r="H1619" s="14" t="s">
        <v>3979</v>
      </c>
      <c r="I1619" s="15">
        <v>45</v>
      </c>
      <c r="J1619" s="77">
        <v>2</v>
      </c>
      <c r="K1619" s="92"/>
    </row>
    <row r="1620" spans="1:11" ht="71.400000000000006" x14ac:dyDescent="0.25">
      <c r="A1620" s="14" t="s">
        <v>1506</v>
      </c>
      <c r="B1620" s="14" t="s">
        <v>5206</v>
      </c>
      <c r="C1620" s="14" t="s">
        <v>5207</v>
      </c>
      <c r="D1620" s="16">
        <v>45702</v>
      </c>
      <c r="E1620" s="16">
        <v>45783</v>
      </c>
      <c r="F1620" s="14" t="s">
        <v>5209</v>
      </c>
      <c r="G1620" s="14" t="s">
        <v>3978</v>
      </c>
      <c r="H1620" s="14" t="s">
        <v>3979</v>
      </c>
      <c r="I1620" s="15">
        <v>399.45</v>
      </c>
      <c r="J1620" s="77">
        <v>2</v>
      </c>
      <c r="K1620" s="92"/>
    </row>
    <row r="1621" spans="1:11" ht="61.2" x14ac:dyDescent="0.25">
      <c r="A1621" s="14" t="s">
        <v>1506</v>
      </c>
      <c r="B1621" s="14" t="s">
        <v>5206</v>
      </c>
      <c r="C1621" s="14" t="s">
        <v>5207</v>
      </c>
      <c r="D1621" s="16">
        <v>45705</v>
      </c>
      <c r="E1621" s="16">
        <v>45783</v>
      </c>
      <c r="F1621" s="14" t="s">
        <v>5210</v>
      </c>
      <c r="G1621" s="14" t="s">
        <v>3978</v>
      </c>
      <c r="H1621" s="14" t="s">
        <v>3979</v>
      </c>
      <c r="I1621" s="15">
        <v>203.58</v>
      </c>
      <c r="J1621" s="77">
        <v>2</v>
      </c>
      <c r="K1621" s="92"/>
    </row>
    <row r="1622" spans="1:11" ht="51" x14ac:dyDescent="0.25">
      <c r="A1622" s="14" t="s">
        <v>1506</v>
      </c>
      <c r="B1622" s="14" t="s">
        <v>5211</v>
      </c>
      <c r="C1622" s="14" t="s">
        <v>5212</v>
      </c>
      <c r="D1622" s="16">
        <v>45699</v>
      </c>
      <c r="E1622" s="16">
        <v>45792</v>
      </c>
      <c r="F1622" s="14" t="s">
        <v>5213</v>
      </c>
      <c r="G1622" s="14" t="s">
        <v>5214</v>
      </c>
      <c r="H1622" s="14" t="s">
        <v>5215</v>
      </c>
      <c r="I1622" s="15">
        <v>1852</v>
      </c>
      <c r="J1622" s="77">
        <v>1</v>
      </c>
      <c r="K1622" s="92"/>
    </row>
    <row r="1623" spans="1:11" ht="81.599999999999994" x14ac:dyDescent="0.25">
      <c r="A1623" s="14" t="s">
        <v>1506</v>
      </c>
      <c r="B1623" s="14" t="s">
        <v>5216</v>
      </c>
      <c r="C1623" s="14" t="s">
        <v>5217</v>
      </c>
      <c r="D1623" s="16">
        <v>45726</v>
      </c>
      <c r="E1623" s="16">
        <v>45792</v>
      </c>
      <c r="F1623" s="14" t="s">
        <v>5218</v>
      </c>
      <c r="G1623" s="14" t="s">
        <v>5214</v>
      </c>
      <c r="H1623" s="14" t="s">
        <v>5215</v>
      </c>
      <c r="I1623" s="15">
        <v>4175</v>
      </c>
      <c r="J1623" s="77">
        <v>2</v>
      </c>
      <c r="K1623" s="92"/>
    </row>
    <row r="1624" spans="1:11" ht="81.599999999999994" x14ac:dyDescent="0.25">
      <c r="A1624" s="14" t="s">
        <v>1506</v>
      </c>
      <c r="B1624" s="14" t="s">
        <v>5216</v>
      </c>
      <c r="C1624" s="14" t="s">
        <v>5217</v>
      </c>
      <c r="D1624" s="16">
        <v>45726</v>
      </c>
      <c r="E1624" s="16">
        <v>45792</v>
      </c>
      <c r="F1624" s="14" t="s">
        <v>5218</v>
      </c>
      <c r="G1624" s="14" t="s">
        <v>5214</v>
      </c>
      <c r="H1624" s="14" t="s">
        <v>5215</v>
      </c>
      <c r="I1624" s="15">
        <v>1025</v>
      </c>
      <c r="J1624" s="77">
        <v>2</v>
      </c>
      <c r="K1624" s="92"/>
    </row>
    <row r="1625" spans="1:11" ht="81.599999999999994" x14ac:dyDescent="0.25">
      <c r="A1625" s="14" t="s">
        <v>1506</v>
      </c>
      <c r="B1625" s="14" t="s">
        <v>5216</v>
      </c>
      <c r="C1625" s="14" t="s">
        <v>5217</v>
      </c>
      <c r="D1625" s="16">
        <v>45777</v>
      </c>
      <c r="E1625" s="16">
        <v>45792</v>
      </c>
      <c r="F1625" s="14" t="s">
        <v>5219</v>
      </c>
      <c r="G1625" s="14" t="s">
        <v>5214</v>
      </c>
      <c r="H1625" s="14" t="s">
        <v>5215</v>
      </c>
      <c r="I1625" s="15">
        <v>1191.6300000000001</v>
      </c>
      <c r="J1625" s="77">
        <v>2</v>
      </c>
      <c r="K1625" s="92"/>
    </row>
    <row r="1626" spans="1:11" ht="51" x14ac:dyDescent="0.25">
      <c r="A1626" s="14" t="s">
        <v>1506</v>
      </c>
      <c r="B1626" s="14" t="s">
        <v>5220</v>
      </c>
      <c r="C1626" s="14" t="s">
        <v>5221</v>
      </c>
      <c r="D1626" s="16">
        <v>45750</v>
      </c>
      <c r="E1626" s="16">
        <v>45792</v>
      </c>
      <c r="F1626" s="14" t="s">
        <v>5222</v>
      </c>
      <c r="G1626" s="14" t="s">
        <v>5223</v>
      </c>
      <c r="H1626" s="14" t="s">
        <v>5224</v>
      </c>
      <c r="I1626" s="15">
        <v>1100</v>
      </c>
      <c r="J1626" s="77">
        <v>1</v>
      </c>
      <c r="K1626" s="92"/>
    </row>
    <row r="1627" spans="1:11" ht="51" x14ac:dyDescent="0.25">
      <c r="A1627" s="14" t="s">
        <v>1506</v>
      </c>
      <c r="B1627" s="14" t="s">
        <v>5220</v>
      </c>
      <c r="C1627" s="14" t="s">
        <v>5221</v>
      </c>
      <c r="D1627" s="16">
        <v>45755</v>
      </c>
      <c r="E1627" s="16">
        <v>45792</v>
      </c>
      <c r="F1627" s="14" t="s">
        <v>5222</v>
      </c>
      <c r="G1627" s="14" t="s">
        <v>5223</v>
      </c>
      <c r="H1627" s="14" t="s">
        <v>5224</v>
      </c>
      <c r="I1627" s="15">
        <v>909</v>
      </c>
      <c r="J1627" s="77">
        <v>1</v>
      </c>
      <c r="K1627" s="92"/>
    </row>
    <row r="1628" spans="1:11" ht="51" x14ac:dyDescent="0.25">
      <c r="A1628" s="14" t="s">
        <v>1506</v>
      </c>
      <c r="B1628" s="14" t="s">
        <v>5225</v>
      </c>
      <c r="C1628" s="14" t="s">
        <v>5226</v>
      </c>
      <c r="D1628" s="16">
        <v>45790</v>
      </c>
      <c r="E1628" s="16">
        <v>45792</v>
      </c>
      <c r="F1628" s="14" t="s">
        <v>5227</v>
      </c>
      <c r="G1628" s="14" t="s">
        <v>2408</v>
      </c>
      <c r="H1628" s="14" t="s">
        <v>2409</v>
      </c>
      <c r="I1628" s="15">
        <v>2992.5</v>
      </c>
      <c r="J1628" s="77">
        <v>1</v>
      </c>
      <c r="K1628" s="92"/>
    </row>
    <row r="1629" spans="1:11" ht="61.2" x14ac:dyDescent="0.25">
      <c r="A1629" s="14" t="s">
        <v>1506</v>
      </c>
      <c r="B1629" s="14" t="s">
        <v>5228</v>
      </c>
      <c r="C1629" s="14" t="s">
        <v>2469</v>
      </c>
      <c r="D1629" s="16">
        <v>45678</v>
      </c>
      <c r="E1629" s="16">
        <v>45792</v>
      </c>
      <c r="F1629" s="14" t="s">
        <v>5229</v>
      </c>
      <c r="G1629" s="14" t="s">
        <v>5230</v>
      </c>
      <c r="H1629" s="14" t="s">
        <v>5231</v>
      </c>
      <c r="I1629" s="15">
        <v>1383.4</v>
      </c>
      <c r="J1629" s="77">
        <v>1</v>
      </c>
      <c r="K1629" s="92"/>
    </row>
    <row r="1630" spans="1:11" ht="51" x14ac:dyDescent="0.25">
      <c r="A1630" s="14" t="s">
        <v>1506</v>
      </c>
      <c r="B1630" s="14" t="s">
        <v>5228</v>
      </c>
      <c r="C1630" s="14" t="s">
        <v>2469</v>
      </c>
      <c r="D1630" s="16">
        <v>45695</v>
      </c>
      <c r="E1630" s="16">
        <v>45792</v>
      </c>
      <c r="F1630" s="14" t="s">
        <v>5232</v>
      </c>
      <c r="G1630" s="14" t="s">
        <v>5230</v>
      </c>
      <c r="H1630" s="14" t="s">
        <v>5231</v>
      </c>
      <c r="I1630" s="15">
        <v>584</v>
      </c>
      <c r="J1630" s="77">
        <v>1</v>
      </c>
      <c r="K1630" s="92"/>
    </row>
    <row r="1631" spans="1:11" ht="51" x14ac:dyDescent="0.25">
      <c r="A1631" s="14" t="s">
        <v>1506</v>
      </c>
      <c r="B1631" s="14" t="s">
        <v>5228</v>
      </c>
      <c r="C1631" s="14" t="s">
        <v>2469</v>
      </c>
      <c r="D1631" s="16">
        <v>45756</v>
      </c>
      <c r="E1631" s="16">
        <v>45792</v>
      </c>
      <c r="F1631" s="14" t="s">
        <v>5233</v>
      </c>
      <c r="G1631" s="14" t="s">
        <v>5230</v>
      </c>
      <c r="H1631" s="14" t="s">
        <v>5231</v>
      </c>
      <c r="I1631" s="15">
        <v>1014.9</v>
      </c>
      <c r="J1631" s="77">
        <v>1</v>
      </c>
      <c r="K1631" s="92"/>
    </row>
    <row r="1632" spans="1:11" ht="51" x14ac:dyDescent="0.25">
      <c r="A1632" s="14" t="s">
        <v>1506</v>
      </c>
      <c r="B1632" s="14" t="s">
        <v>5228</v>
      </c>
      <c r="C1632" s="14" t="s">
        <v>2469</v>
      </c>
      <c r="D1632" s="16">
        <v>45751</v>
      </c>
      <c r="E1632" s="16">
        <v>45792</v>
      </c>
      <c r="F1632" s="14" t="s">
        <v>5234</v>
      </c>
      <c r="G1632" s="14" t="s">
        <v>5230</v>
      </c>
      <c r="H1632" s="14" t="s">
        <v>5231</v>
      </c>
      <c r="I1632" s="15">
        <v>4500</v>
      </c>
      <c r="J1632" s="77">
        <v>1</v>
      </c>
      <c r="K1632" s="92"/>
    </row>
    <row r="1633" spans="1:11" ht="51" x14ac:dyDescent="0.25">
      <c r="A1633" s="14" t="s">
        <v>1506</v>
      </c>
      <c r="B1633" s="14" t="s">
        <v>5228</v>
      </c>
      <c r="C1633" s="14" t="s">
        <v>2469</v>
      </c>
      <c r="D1633" s="16">
        <v>45777</v>
      </c>
      <c r="E1633" s="16">
        <v>45792</v>
      </c>
      <c r="F1633" s="14" t="s">
        <v>5235</v>
      </c>
      <c r="G1633" s="14" t="s">
        <v>5230</v>
      </c>
      <c r="H1633" s="14" t="s">
        <v>5231</v>
      </c>
      <c r="I1633" s="15">
        <v>1500</v>
      </c>
      <c r="J1633" s="77">
        <v>1</v>
      </c>
      <c r="K1633" s="92"/>
    </row>
    <row r="1634" spans="1:11" ht="40.799999999999997" x14ac:dyDescent="0.25">
      <c r="A1634" s="14" t="s">
        <v>1506</v>
      </c>
      <c r="B1634" s="14" t="s">
        <v>5228</v>
      </c>
      <c r="C1634" s="14" t="s">
        <v>2469</v>
      </c>
      <c r="D1634" s="16">
        <v>45782</v>
      </c>
      <c r="E1634" s="16">
        <v>45792</v>
      </c>
      <c r="F1634" s="14" t="s">
        <v>5236</v>
      </c>
      <c r="G1634" s="14" t="s">
        <v>5230</v>
      </c>
      <c r="H1634" s="14" t="s">
        <v>5231</v>
      </c>
      <c r="I1634" s="15">
        <v>694.64</v>
      </c>
      <c r="J1634" s="77">
        <v>1</v>
      </c>
      <c r="K1634" s="92"/>
    </row>
    <row r="1635" spans="1:11" ht="40.799999999999997" x14ac:dyDescent="0.25">
      <c r="A1635" s="14" t="s">
        <v>1506</v>
      </c>
      <c r="B1635" s="14" t="s">
        <v>5228</v>
      </c>
      <c r="C1635" s="14" t="s">
        <v>2469</v>
      </c>
      <c r="D1635" s="16">
        <v>45769</v>
      </c>
      <c r="E1635" s="16">
        <v>45792</v>
      </c>
      <c r="F1635" s="14" t="s">
        <v>5237</v>
      </c>
      <c r="G1635" s="14" t="s">
        <v>5230</v>
      </c>
      <c r="H1635" s="14" t="s">
        <v>5231</v>
      </c>
      <c r="I1635" s="15">
        <v>417.28</v>
      </c>
      <c r="J1635" s="77">
        <v>1</v>
      </c>
      <c r="K1635" s="92"/>
    </row>
    <row r="1636" spans="1:11" ht="40.799999999999997" x14ac:dyDescent="0.25">
      <c r="A1636" s="14" t="s">
        <v>1506</v>
      </c>
      <c r="B1636" s="14" t="s">
        <v>5228</v>
      </c>
      <c r="C1636" s="14" t="s">
        <v>2469</v>
      </c>
      <c r="D1636" s="16">
        <v>45696</v>
      </c>
      <c r="E1636" s="16">
        <v>45792</v>
      </c>
      <c r="F1636" s="14" t="s">
        <v>5238</v>
      </c>
      <c r="G1636" s="14" t="s">
        <v>5230</v>
      </c>
      <c r="H1636" s="14" t="s">
        <v>5231</v>
      </c>
      <c r="I1636" s="15">
        <v>737.87</v>
      </c>
      <c r="J1636" s="77">
        <v>1</v>
      </c>
      <c r="K1636" s="92"/>
    </row>
    <row r="1637" spans="1:11" ht="40.799999999999997" x14ac:dyDescent="0.25">
      <c r="A1637" s="14" t="s">
        <v>1506</v>
      </c>
      <c r="B1637" s="14" t="s">
        <v>5228</v>
      </c>
      <c r="C1637" s="14" t="s">
        <v>2469</v>
      </c>
      <c r="D1637" s="16">
        <v>45709</v>
      </c>
      <c r="E1637" s="16">
        <v>45792</v>
      </c>
      <c r="F1637" s="14" t="s">
        <v>5239</v>
      </c>
      <c r="G1637" s="14" t="s">
        <v>5230</v>
      </c>
      <c r="H1637" s="14" t="s">
        <v>5231</v>
      </c>
      <c r="I1637" s="15">
        <v>412.66</v>
      </c>
      <c r="J1637" s="77">
        <v>1</v>
      </c>
      <c r="K1637" s="92"/>
    </row>
    <row r="1638" spans="1:11" ht="40.799999999999997" x14ac:dyDescent="0.25">
      <c r="A1638" s="14" t="s">
        <v>1506</v>
      </c>
      <c r="B1638" s="14" t="s">
        <v>5228</v>
      </c>
      <c r="C1638" s="14" t="s">
        <v>2469</v>
      </c>
      <c r="D1638" s="16">
        <v>45726</v>
      </c>
      <c r="E1638" s="16">
        <v>45792</v>
      </c>
      <c r="F1638" s="14" t="s">
        <v>5237</v>
      </c>
      <c r="G1638" s="14" t="s">
        <v>5230</v>
      </c>
      <c r="H1638" s="14" t="s">
        <v>5231</v>
      </c>
      <c r="I1638" s="15">
        <v>570.32000000000005</v>
      </c>
      <c r="J1638" s="77">
        <v>1</v>
      </c>
      <c r="K1638" s="92"/>
    </row>
    <row r="1639" spans="1:11" ht="40.799999999999997" x14ac:dyDescent="0.25">
      <c r="A1639" s="14" t="s">
        <v>1506</v>
      </c>
      <c r="B1639" s="14" t="s">
        <v>5228</v>
      </c>
      <c r="C1639" s="14" t="s">
        <v>2469</v>
      </c>
      <c r="D1639" s="16">
        <v>45740</v>
      </c>
      <c r="E1639" s="16">
        <v>45792</v>
      </c>
      <c r="F1639" s="14" t="s">
        <v>5237</v>
      </c>
      <c r="G1639" s="14" t="s">
        <v>5230</v>
      </c>
      <c r="H1639" s="14" t="s">
        <v>5231</v>
      </c>
      <c r="I1639" s="15">
        <v>662.79</v>
      </c>
      <c r="J1639" s="77">
        <v>1</v>
      </c>
      <c r="K1639" s="92"/>
    </row>
    <row r="1640" spans="1:11" ht="61.2" x14ac:dyDescent="0.25">
      <c r="A1640" s="14" t="s">
        <v>1506</v>
      </c>
      <c r="B1640" s="14" t="s">
        <v>5240</v>
      </c>
      <c r="C1640" s="14" t="s">
        <v>5241</v>
      </c>
      <c r="D1640" s="16">
        <v>45672</v>
      </c>
      <c r="E1640" s="16">
        <v>45793</v>
      </c>
      <c r="F1640" s="14" t="s">
        <v>5242</v>
      </c>
      <c r="G1640" s="14" t="s">
        <v>5243</v>
      </c>
      <c r="H1640" s="14" t="s">
        <v>5244</v>
      </c>
      <c r="I1640" s="15">
        <v>1709.26</v>
      </c>
      <c r="J1640" s="77">
        <v>1</v>
      </c>
      <c r="K1640" s="92"/>
    </row>
    <row r="1641" spans="1:11" ht="61.2" x14ac:dyDescent="0.25">
      <c r="A1641" s="14" t="s">
        <v>1506</v>
      </c>
      <c r="B1641" s="14" t="s">
        <v>5245</v>
      </c>
      <c r="C1641" s="14" t="s">
        <v>5246</v>
      </c>
      <c r="D1641" s="16">
        <v>45686</v>
      </c>
      <c r="E1641" s="16">
        <v>45793</v>
      </c>
      <c r="F1641" s="14" t="s">
        <v>5247</v>
      </c>
      <c r="G1641" s="14" t="s">
        <v>5248</v>
      </c>
      <c r="H1641" s="14" t="s">
        <v>5249</v>
      </c>
      <c r="I1641" s="15">
        <v>1840</v>
      </c>
      <c r="J1641" s="77">
        <v>1</v>
      </c>
      <c r="K1641" s="92"/>
    </row>
    <row r="1642" spans="1:11" ht="51" x14ac:dyDescent="0.25">
      <c r="A1642" s="14" t="s">
        <v>1506</v>
      </c>
      <c r="B1642" s="14" t="s">
        <v>5245</v>
      </c>
      <c r="C1642" s="14" t="s">
        <v>5246</v>
      </c>
      <c r="D1642" s="16">
        <v>45686</v>
      </c>
      <c r="E1642" s="16">
        <v>45793</v>
      </c>
      <c r="F1642" s="14" t="s">
        <v>5250</v>
      </c>
      <c r="G1642" s="14" t="s">
        <v>5248</v>
      </c>
      <c r="H1642" s="14" t="s">
        <v>5249</v>
      </c>
      <c r="I1642" s="15">
        <v>1700</v>
      </c>
      <c r="J1642" s="77">
        <v>1</v>
      </c>
      <c r="K1642" s="92"/>
    </row>
    <row r="1643" spans="1:11" ht="61.2" x14ac:dyDescent="0.25">
      <c r="A1643" s="14" t="s">
        <v>1506</v>
      </c>
      <c r="B1643" s="14" t="s">
        <v>5251</v>
      </c>
      <c r="C1643" s="14" t="s">
        <v>5252</v>
      </c>
      <c r="D1643" s="16">
        <v>45786</v>
      </c>
      <c r="E1643" s="16">
        <v>45793</v>
      </c>
      <c r="F1643" s="14" t="s">
        <v>5253</v>
      </c>
      <c r="G1643" s="14" t="s">
        <v>5248</v>
      </c>
      <c r="H1643" s="14" t="s">
        <v>5249</v>
      </c>
      <c r="I1643" s="15">
        <v>2000</v>
      </c>
      <c r="J1643" s="77">
        <v>5</v>
      </c>
      <c r="K1643" s="92"/>
    </row>
    <row r="1644" spans="1:11" ht="61.2" x14ac:dyDescent="0.25">
      <c r="A1644" s="14" t="s">
        <v>1506</v>
      </c>
      <c r="B1644" s="14" t="s">
        <v>5254</v>
      </c>
      <c r="C1644" s="14" t="s">
        <v>5255</v>
      </c>
      <c r="D1644" s="16">
        <v>45750</v>
      </c>
      <c r="E1644" s="16">
        <v>45796</v>
      </c>
      <c r="F1644" s="14" t="s">
        <v>5256</v>
      </c>
      <c r="G1644" s="14" t="s">
        <v>3749</v>
      </c>
      <c r="H1644" s="14" t="s">
        <v>3750</v>
      </c>
      <c r="I1644" s="15">
        <v>2000</v>
      </c>
      <c r="J1644" s="77">
        <v>5</v>
      </c>
      <c r="K1644" s="92"/>
    </row>
    <row r="1645" spans="1:11" ht="61.2" x14ac:dyDescent="0.25">
      <c r="A1645" s="14" t="s">
        <v>1506</v>
      </c>
      <c r="B1645" s="14" t="s">
        <v>5257</v>
      </c>
      <c r="C1645" s="14" t="s">
        <v>5258</v>
      </c>
      <c r="D1645" s="16">
        <v>45666</v>
      </c>
      <c r="E1645" s="16">
        <v>45799</v>
      </c>
      <c r="F1645" s="14" t="s">
        <v>5259</v>
      </c>
      <c r="G1645" s="14" t="s">
        <v>5260</v>
      </c>
      <c r="H1645" s="14" t="s">
        <v>5261</v>
      </c>
      <c r="I1645" s="15">
        <v>55</v>
      </c>
      <c r="J1645" s="77">
        <v>1</v>
      </c>
      <c r="K1645" s="92"/>
    </row>
    <row r="1646" spans="1:11" ht="61.2" x14ac:dyDescent="0.25">
      <c r="A1646" s="14" t="s">
        <v>1506</v>
      </c>
      <c r="B1646" s="14" t="s">
        <v>5257</v>
      </c>
      <c r="C1646" s="14" t="s">
        <v>5258</v>
      </c>
      <c r="D1646" s="16">
        <v>45670</v>
      </c>
      <c r="E1646" s="16">
        <v>45799</v>
      </c>
      <c r="F1646" s="14" t="s">
        <v>5259</v>
      </c>
      <c r="G1646" s="14" t="s">
        <v>5260</v>
      </c>
      <c r="H1646" s="14" t="s">
        <v>5261</v>
      </c>
      <c r="I1646" s="15">
        <v>64</v>
      </c>
      <c r="J1646" s="77">
        <v>1</v>
      </c>
      <c r="K1646" s="92"/>
    </row>
    <row r="1647" spans="1:11" ht="61.2" x14ac:dyDescent="0.25">
      <c r="A1647" s="14" t="s">
        <v>1506</v>
      </c>
      <c r="B1647" s="14" t="s">
        <v>5257</v>
      </c>
      <c r="C1647" s="14" t="s">
        <v>5258</v>
      </c>
      <c r="D1647" s="16">
        <v>45671</v>
      </c>
      <c r="E1647" s="16">
        <v>45799</v>
      </c>
      <c r="F1647" s="14" t="s">
        <v>5259</v>
      </c>
      <c r="G1647" s="14" t="s">
        <v>5260</v>
      </c>
      <c r="H1647" s="14" t="s">
        <v>5261</v>
      </c>
      <c r="I1647" s="15">
        <v>33</v>
      </c>
      <c r="J1647" s="77">
        <v>1</v>
      </c>
      <c r="K1647" s="92"/>
    </row>
    <row r="1648" spans="1:11" ht="61.2" x14ac:dyDescent="0.25">
      <c r="A1648" s="14" t="s">
        <v>1506</v>
      </c>
      <c r="B1648" s="14" t="s">
        <v>5257</v>
      </c>
      <c r="C1648" s="14" t="s">
        <v>5258</v>
      </c>
      <c r="D1648" s="16">
        <v>45673</v>
      </c>
      <c r="E1648" s="16">
        <v>45799</v>
      </c>
      <c r="F1648" s="14" t="s">
        <v>5259</v>
      </c>
      <c r="G1648" s="14" t="s">
        <v>5260</v>
      </c>
      <c r="H1648" s="14" t="s">
        <v>5261</v>
      </c>
      <c r="I1648" s="15">
        <v>52</v>
      </c>
      <c r="J1648" s="77">
        <v>1</v>
      </c>
      <c r="K1648" s="92"/>
    </row>
    <row r="1649" spans="1:11" ht="61.2" x14ac:dyDescent="0.25">
      <c r="A1649" s="14" t="s">
        <v>1506</v>
      </c>
      <c r="B1649" s="14" t="s">
        <v>5257</v>
      </c>
      <c r="C1649" s="14" t="s">
        <v>5258</v>
      </c>
      <c r="D1649" s="16">
        <v>45677</v>
      </c>
      <c r="E1649" s="16">
        <v>45799</v>
      </c>
      <c r="F1649" s="14" t="s">
        <v>5259</v>
      </c>
      <c r="G1649" s="14" t="s">
        <v>5260</v>
      </c>
      <c r="H1649" s="14" t="s">
        <v>5261</v>
      </c>
      <c r="I1649" s="15">
        <v>55</v>
      </c>
      <c r="J1649" s="77">
        <v>1</v>
      </c>
      <c r="K1649" s="92"/>
    </row>
    <row r="1650" spans="1:11" ht="61.2" x14ac:dyDescent="0.25">
      <c r="A1650" s="14" t="s">
        <v>1506</v>
      </c>
      <c r="B1650" s="14" t="s">
        <v>5257</v>
      </c>
      <c r="C1650" s="14" t="s">
        <v>5258</v>
      </c>
      <c r="D1650" s="16">
        <v>45678</v>
      </c>
      <c r="E1650" s="16">
        <v>45799</v>
      </c>
      <c r="F1650" s="14" t="s">
        <v>5259</v>
      </c>
      <c r="G1650" s="14" t="s">
        <v>5260</v>
      </c>
      <c r="H1650" s="14" t="s">
        <v>5261</v>
      </c>
      <c r="I1650" s="15">
        <v>9</v>
      </c>
      <c r="J1650" s="77">
        <v>1</v>
      </c>
      <c r="K1650" s="92"/>
    </row>
    <row r="1651" spans="1:11" ht="61.2" x14ac:dyDescent="0.25">
      <c r="A1651" s="14" t="s">
        <v>1506</v>
      </c>
      <c r="B1651" s="14" t="s">
        <v>5257</v>
      </c>
      <c r="C1651" s="14" t="s">
        <v>5258</v>
      </c>
      <c r="D1651" s="16">
        <v>45680</v>
      </c>
      <c r="E1651" s="16">
        <v>45799</v>
      </c>
      <c r="F1651" s="14" t="s">
        <v>5259</v>
      </c>
      <c r="G1651" s="14" t="s">
        <v>5260</v>
      </c>
      <c r="H1651" s="14" t="s">
        <v>5261</v>
      </c>
      <c r="I1651" s="15">
        <v>52</v>
      </c>
      <c r="J1651" s="77">
        <v>1</v>
      </c>
      <c r="K1651" s="92"/>
    </row>
    <row r="1652" spans="1:11" ht="61.2" x14ac:dyDescent="0.25">
      <c r="A1652" s="14" t="s">
        <v>1506</v>
      </c>
      <c r="B1652" s="14" t="s">
        <v>5257</v>
      </c>
      <c r="C1652" s="14" t="s">
        <v>5258</v>
      </c>
      <c r="D1652" s="16">
        <v>45684</v>
      </c>
      <c r="E1652" s="16">
        <v>45799</v>
      </c>
      <c r="F1652" s="14" t="s">
        <v>5259</v>
      </c>
      <c r="G1652" s="14" t="s">
        <v>5260</v>
      </c>
      <c r="H1652" s="14" t="s">
        <v>5261</v>
      </c>
      <c r="I1652" s="15">
        <v>36</v>
      </c>
      <c r="J1652" s="77">
        <v>1</v>
      </c>
      <c r="K1652" s="92"/>
    </row>
    <row r="1653" spans="1:11" ht="61.2" x14ac:dyDescent="0.25">
      <c r="A1653" s="14" t="s">
        <v>1506</v>
      </c>
      <c r="B1653" s="14" t="s">
        <v>5257</v>
      </c>
      <c r="C1653" s="14" t="s">
        <v>5258</v>
      </c>
      <c r="D1653" s="16">
        <v>45685</v>
      </c>
      <c r="E1653" s="16">
        <v>45799</v>
      </c>
      <c r="F1653" s="14" t="s">
        <v>5259</v>
      </c>
      <c r="G1653" s="14" t="s">
        <v>5260</v>
      </c>
      <c r="H1653" s="14" t="s">
        <v>5261</v>
      </c>
      <c r="I1653" s="15">
        <v>39</v>
      </c>
      <c r="J1653" s="77">
        <v>1</v>
      </c>
      <c r="K1653" s="92"/>
    </row>
    <row r="1654" spans="1:11" ht="61.2" x14ac:dyDescent="0.25">
      <c r="A1654" s="14" t="s">
        <v>1506</v>
      </c>
      <c r="B1654" s="14" t="s">
        <v>5257</v>
      </c>
      <c r="C1654" s="14" t="s">
        <v>5258</v>
      </c>
      <c r="D1654" s="16">
        <v>45687</v>
      </c>
      <c r="E1654" s="16">
        <v>45799</v>
      </c>
      <c r="F1654" s="14" t="s">
        <v>5259</v>
      </c>
      <c r="G1654" s="14" t="s">
        <v>5260</v>
      </c>
      <c r="H1654" s="14" t="s">
        <v>5261</v>
      </c>
      <c r="I1654" s="15">
        <v>21</v>
      </c>
      <c r="J1654" s="77">
        <v>1</v>
      </c>
      <c r="K1654" s="92"/>
    </row>
    <row r="1655" spans="1:11" ht="61.2" x14ac:dyDescent="0.25">
      <c r="A1655" s="14" t="s">
        <v>1506</v>
      </c>
      <c r="B1655" s="14" t="s">
        <v>5257</v>
      </c>
      <c r="C1655" s="14" t="s">
        <v>5258</v>
      </c>
      <c r="D1655" s="16">
        <v>45691</v>
      </c>
      <c r="E1655" s="16">
        <v>45799</v>
      </c>
      <c r="F1655" s="14" t="s">
        <v>5262</v>
      </c>
      <c r="G1655" s="14" t="s">
        <v>5260</v>
      </c>
      <c r="H1655" s="14" t="s">
        <v>5261</v>
      </c>
      <c r="I1655" s="15">
        <v>64</v>
      </c>
      <c r="J1655" s="77">
        <v>1</v>
      </c>
      <c r="K1655" s="92"/>
    </row>
    <row r="1656" spans="1:11" ht="61.2" x14ac:dyDescent="0.25">
      <c r="A1656" s="14" t="s">
        <v>1506</v>
      </c>
      <c r="B1656" s="14" t="s">
        <v>5257</v>
      </c>
      <c r="C1656" s="14" t="s">
        <v>5258</v>
      </c>
      <c r="D1656" s="16">
        <v>45692</v>
      </c>
      <c r="E1656" s="16">
        <v>45799</v>
      </c>
      <c r="F1656" s="14" t="s">
        <v>5262</v>
      </c>
      <c r="G1656" s="14" t="s">
        <v>5260</v>
      </c>
      <c r="H1656" s="14" t="s">
        <v>5261</v>
      </c>
      <c r="I1656" s="15">
        <v>21</v>
      </c>
      <c r="J1656" s="77">
        <v>1</v>
      </c>
      <c r="K1656" s="92"/>
    </row>
    <row r="1657" spans="1:11" ht="61.2" x14ac:dyDescent="0.25">
      <c r="A1657" s="14" t="s">
        <v>1506</v>
      </c>
      <c r="B1657" s="14" t="s">
        <v>5257</v>
      </c>
      <c r="C1657" s="14" t="s">
        <v>5258</v>
      </c>
      <c r="D1657" s="16">
        <v>45694</v>
      </c>
      <c r="E1657" s="16">
        <v>45799</v>
      </c>
      <c r="F1657" s="14" t="s">
        <v>5262</v>
      </c>
      <c r="G1657" s="14" t="s">
        <v>5260</v>
      </c>
      <c r="H1657" s="14" t="s">
        <v>5261</v>
      </c>
      <c r="I1657" s="15">
        <v>58</v>
      </c>
      <c r="J1657" s="77">
        <v>1</v>
      </c>
      <c r="K1657" s="92"/>
    </row>
    <row r="1658" spans="1:11" ht="61.2" x14ac:dyDescent="0.25">
      <c r="A1658" s="14" t="s">
        <v>1506</v>
      </c>
      <c r="B1658" s="14" t="s">
        <v>5257</v>
      </c>
      <c r="C1658" s="14" t="s">
        <v>5258</v>
      </c>
      <c r="D1658" s="16">
        <v>45698</v>
      </c>
      <c r="E1658" s="16">
        <v>45799</v>
      </c>
      <c r="F1658" s="14" t="s">
        <v>5262</v>
      </c>
      <c r="G1658" s="14" t="s">
        <v>5260</v>
      </c>
      <c r="H1658" s="14" t="s">
        <v>5261</v>
      </c>
      <c r="I1658" s="15">
        <v>52</v>
      </c>
      <c r="J1658" s="77">
        <v>1</v>
      </c>
      <c r="K1658" s="92"/>
    </row>
    <row r="1659" spans="1:11" ht="61.2" x14ac:dyDescent="0.25">
      <c r="A1659" s="14" t="s">
        <v>1506</v>
      </c>
      <c r="B1659" s="14" t="s">
        <v>5257</v>
      </c>
      <c r="C1659" s="14" t="s">
        <v>5258</v>
      </c>
      <c r="D1659" s="16">
        <v>45699</v>
      </c>
      <c r="E1659" s="16">
        <v>45799</v>
      </c>
      <c r="F1659" s="14" t="s">
        <v>5262</v>
      </c>
      <c r="G1659" s="14" t="s">
        <v>5260</v>
      </c>
      <c r="H1659" s="14" t="s">
        <v>5261</v>
      </c>
      <c r="I1659" s="15">
        <v>30</v>
      </c>
      <c r="J1659" s="77">
        <v>1</v>
      </c>
      <c r="K1659" s="92"/>
    </row>
    <row r="1660" spans="1:11" ht="61.2" x14ac:dyDescent="0.25">
      <c r="A1660" s="14" t="s">
        <v>1506</v>
      </c>
      <c r="B1660" s="14" t="s">
        <v>5257</v>
      </c>
      <c r="C1660" s="14" t="s">
        <v>5258</v>
      </c>
      <c r="D1660" s="16">
        <v>45701</v>
      </c>
      <c r="E1660" s="16">
        <v>45799</v>
      </c>
      <c r="F1660" s="14" t="s">
        <v>5262</v>
      </c>
      <c r="G1660" s="14" t="s">
        <v>5260</v>
      </c>
      <c r="H1660" s="14" t="s">
        <v>5261</v>
      </c>
      <c r="I1660" s="15">
        <v>46</v>
      </c>
      <c r="J1660" s="77">
        <v>1</v>
      </c>
      <c r="K1660" s="92"/>
    </row>
    <row r="1661" spans="1:11" ht="61.2" x14ac:dyDescent="0.25">
      <c r="A1661" s="14" t="s">
        <v>1506</v>
      </c>
      <c r="B1661" s="14" t="s">
        <v>5257</v>
      </c>
      <c r="C1661" s="14" t="s">
        <v>5258</v>
      </c>
      <c r="D1661" s="16">
        <v>45712</v>
      </c>
      <c r="E1661" s="16">
        <v>45799</v>
      </c>
      <c r="F1661" s="14" t="s">
        <v>5262</v>
      </c>
      <c r="G1661" s="14" t="s">
        <v>5260</v>
      </c>
      <c r="H1661" s="14" t="s">
        <v>5261</v>
      </c>
      <c r="I1661" s="15">
        <v>61</v>
      </c>
      <c r="J1661" s="77">
        <v>1</v>
      </c>
      <c r="K1661" s="92"/>
    </row>
    <row r="1662" spans="1:11" ht="61.2" x14ac:dyDescent="0.25">
      <c r="A1662" s="14" t="s">
        <v>1506</v>
      </c>
      <c r="B1662" s="14" t="s">
        <v>5257</v>
      </c>
      <c r="C1662" s="14" t="s">
        <v>5258</v>
      </c>
      <c r="D1662" s="16">
        <v>45713</v>
      </c>
      <c r="E1662" s="16">
        <v>45799</v>
      </c>
      <c r="F1662" s="14" t="s">
        <v>5262</v>
      </c>
      <c r="G1662" s="14" t="s">
        <v>5260</v>
      </c>
      <c r="H1662" s="14" t="s">
        <v>5261</v>
      </c>
      <c r="I1662" s="15">
        <v>30</v>
      </c>
      <c r="J1662" s="77">
        <v>1</v>
      </c>
      <c r="K1662" s="92"/>
    </row>
    <row r="1663" spans="1:11" ht="61.2" x14ac:dyDescent="0.25">
      <c r="A1663" s="14" t="s">
        <v>1506</v>
      </c>
      <c r="B1663" s="14" t="s">
        <v>5257</v>
      </c>
      <c r="C1663" s="14" t="s">
        <v>5258</v>
      </c>
      <c r="D1663" s="16">
        <v>45715</v>
      </c>
      <c r="E1663" s="16">
        <v>45799</v>
      </c>
      <c r="F1663" s="14" t="s">
        <v>5262</v>
      </c>
      <c r="G1663" s="14" t="s">
        <v>5260</v>
      </c>
      <c r="H1663" s="14" t="s">
        <v>5261</v>
      </c>
      <c r="I1663" s="15">
        <v>55</v>
      </c>
      <c r="J1663" s="77">
        <v>1</v>
      </c>
      <c r="K1663" s="92"/>
    </row>
    <row r="1664" spans="1:11" ht="61.2" x14ac:dyDescent="0.25">
      <c r="A1664" s="14" t="s">
        <v>1506</v>
      </c>
      <c r="B1664" s="14" t="s">
        <v>5257</v>
      </c>
      <c r="C1664" s="14" t="s">
        <v>5258</v>
      </c>
      <c r="D1664" s="16">
        <v>45719</v>
      </c>
      <c r="E1664" s="16">
        <v>45799</v>
      </c>
      <c r="F1664" s="14" t="s">
        <v>5263</v>
      </c>
      <c r="G1664" s="14" t="s">
        <v>5260</v>
      </c>
      <c r="H1664" s="14" t="s">
        <v>5261</v>
      </c>
      <c r="I1664" s="15">
        <v>58</v>
      </c>
      <c r="J1664" s="77">
        <v>1</v>
      </c>
      <c r="K1664" s="92"/>
    </row>
    <row r="1665" spans="1:11" ht="61.2" x14ac:dyDescent="0.25">
      <c r="A1665" s="14" t="s">
        <v>1506</v>
      </c>
      <c r="B1665" s="14" t="s">
        <v>5257</v>
      </c>
      <c r="C1665" s="14" t="s">
        <v>5258</v>
      </c>
      <c r="D1665" s="16">
        <v>45720</v>
      </c>
      <c r="E1665" s="16">
        <v>45799</v>
      </c>
      <c r="F1665" s="14" t="s">
        <v>5263</v>
      </c>
      <c r="G1665" s="14" t="s">
        <v>5260</v>
      </c>
      <c r="H1665" s="14" t="s">
        <v>5261</v>
      </c>
      <c r="I1665" s="15">
        <v>42</v>
      </c>
      <c r="J1665" s="77">
        <v>1</v>
      </c>
      <c r="K1665" s="92"/>
    </row>
    <row r="1666" spans="1:11" ht="61.2" x14ac:dyDescent="0.25">
      <c r="A1666" s="14" t="s">
        <v>1506</v>
      </c>
      <c r="B1666" s="14" t="s">
        <v>5257</v>
      </c>
      <c r="C1666" s="14" t="s">
        <v>5258</v>
      </c>
      <c r="D1666" s="16">
        <v>45722</v>
      </c>
      <c r="E1666" s="16">
        <v>45799</v>
      </c>
      <c r="F1666" s="14" t="s">
        <v>5263</v>
      </c>
      <c r="G1666" s="14" t="s">
        <v>5260</v>
      </c>
      <c r="H1666" s="14" t="s">
        <v>5261</v>
      </c>
      <c r="I1666" s="15">
        <v>70</v>
      </c>
      <c r="J1666" s="77">
        <v>1</v>
      </c>
      <c r="K1666" s="92"/>
    </row>
    <row r="1667" spans="1:11" ht="61.2" x14ac:dyDescent="0.25">
      <c r="A1667" s="14" t="s">
        <v>1506</v>
      </c>
      <c r="B1667" s="14" t="s">
        <v>5257</v>
      </c>
      <c r="C1667" s="14" t="s">
        <v>5258</v>
      </c>
      <c r="D1667" s="16">
        <v>45726</v>
      </c>
      <c r="E1667" s="16">
        <v>45799</v>
      </c>
      <c r="F1667" s="14" t="s">
        <v>5263</v>
      </c>
      <c r="G1667" s="14" t="s">
        <v>5260</v>
      </c>
      <c r="H1667" s="14" t="s">
        <v>5261</v>
      </c>
      <c r="I1667" s="15">
        <v>52</v>
      </c>
      <c r="J1667" s="77">
        <v>1</v>
      </c>
      <c r="K1667" s="92"/>
    </row>
    <row r="1668" spans="1:11" ht="61.2" x14ac:dyDescent="0.25">
      <c r="A1668" s="14" t="s">
        <v>1506</v>
      </c>
      <c r="B1668" s="14" t="s">
        <v>5257</v>
      </c>
      <c r="C1668" s="14" t="s">
        <v>5258</v>
      </c>
      <c r="D1668" s="16">
        <v>45727</v>
      </c>
      <c r="E1668" s="16">
        <v>45799</v>
      </c>
      <c r="F1668" s="14" t="s">
        <v>5263</v>
      </c>
      <c r="G1668" s="14" t="s">
        <v>5260</v>
      </c>
      <c r="H1668" s="14" t="s">
        <v>5261</v>
      </c>
      <c r="I1668" s="15">
        <v>27</v>
      </c>
      <c r="J1668" s="77">
        <v>1</v>
      </c>
      <c r="K1668" s="92"/>
    </row>
    <row r="1669" spans="1:11" ht="61.2" x14ac:dyDescent="0.25">
      <c r="A1669" s="14" t="s">
        <v>1506</v>
      </c>
      <c r="B1669" s="14" t="s">
        <v>5257</v>
      </c>
      <c r="C1669" s="14" t="s">
        <v>5258</v>
      </c>
      <c r="D1669" s="16">
        <v>45729</v>
      </c>
      <c r="E1669" s="16">
        <v>45799</v>
      </c>
      <c r="F1669" s="14" t="s">
        <v>5263</v>
      </c>
      <c r="G1669" s="14" t="s">
        <v>5260</v>
      </c>
      <c r="H1669" s="14" t="s">
        <v>5261</v>
      </c>
      <c r="I1669" s="15">
        <v>49</v>
      </c>
      <c r="J1669" s="77">
        <v>1</v>
      </c>
      <c r="K1669" s="92"/>
    </row>
    <row r="1670" spans="1:11" ht="61.2" x14ac:dyDescent="0.25">
      <c r="A1670" s="14" t="s">
        <v>1506</v>
      </c>
      <c r="B1670" s="14" t="s">
        <v>5257</v>
      </c>
      <c r="C1670" s="14" t="s">
        <v>5258</v>
      </c>
      <c r="D1670" s="16">
        <v>45733</v>
      </c>
      <c r="E1670" s="16">
        <v>45799</v>
      </c>
      <c r="F1670" s="14" t="s">
        <v>5263</v>
      </c>
      <c r="G1670" s="14" t="s">
        <v>5260</v>
      </c>
      <c r="H1670" s="14" t="s">
        <v>5261</v>
      </c>
      <c r="I1670" s="15">
        <v>49</v>
      </c>
      <c r="J1670" s="77">
        <v>1</v>
      </c>
      <c r="K1670" s="92"/>
    </row>
    <row r="1671" spans="1:11" ht="61.2" x14ac:dyDescent="0.25">
      <c r="A1671" s="14" t="s">
        <v>1506</v>
      </c>
      <c r="B1671" s="14" t="s">
        <v>5257</v>
      </c>
      <c r="C1671" s="14" t="s">
        <v>5258</v>
      </c>
      <c r="D1671" s="16">
        <v>45734</v>
      </c>
      <c r="E1671" s="16">
        <v>45799</v>
      </c>
      <c r="F1671" s="14" t="s">
        <v>5263</v>
      </c>
      <c r="G1671" s="14" t="s">
        <v>5260</v>
      </c>
      <c r="H1671" s="14" t="s">
        <v>5261</v>
      </c>
      <c r="I1671" s="15">
        <v>21</v>
      </c>
      <c r="J1671" s="77">
        <v>1</v>
      </c>
      <c r="K1671" s="92"/>
    </row>
    <row r="1672" spans="1:11" ht="61.2" x14ac:dyDescent="0.25">
      <c r="A1672" s="14" t="s">
        <v>1506</v>
      </c>
      <c r="B1672" s="14" t="s">
        <v>5257</v>
      </c>
      <c r="C1672" s="14" t="s">
        <v>5258</v>
      </c>
      <c r="D1672" s="16">
        <v>45736</v>
      </c>
      <c r="E1672" s="16">
        <v>45799</v>
      </c>
      <c r="F1672" s="14" t="s">
        <v>5263</v>
      </c>
      <c r="G1672" s="14" t="s">
        <v>5260</v>
      </c>
      <c r="H1672" s="14" t="s">
        <v>5261</v>
      </c>
      <c r="I1672" s="15">
        <v>40</v>
      </c>
      <c r="J1672" s="77">
        <v>1</v>
      </c>
      <c r="K1672" s="92"/>
    </row>
    <row r="1673" spans="1:11" ht="61.2" x14ac:dyDescent="0.25">
      <c r="A1673" s="14" t="s">
        <v>1506</v>
      </c>
      <c r="B1673" s="14" t="s">
        <v>5257</v>
      </c>
      <c r="C1673" s="14" t="s">
        <v>5258</v>
      </c>
      <c r="D1673" s="16">
        <v>45740</v>
      </c>
      <c r="E1673" s="16">
        <v>45799</v>
      </c>
      <c r="F1673" s="14" t="s">
        <v>5263</v>
      </c>
      <c r="G1673" s="14" t="s">
        <v>5260</v>
      </c>
      <c r="H1673" s="14" t="s">
        <v>5261</v>
      </c>
      <c r="I1673" s="15">
        <v>43</v>
      </c>
      <c r="J1673" s="77">
        <v>1</v>
      </c>
      <c r="K1673" s="92"/>
    </row>
    <row r="1674" spans="1:11" ht="61.2" x14ac:dyDescent="0.25">
      <c r="A1674" s="14" t="s">
        <v>1506</v>
      </c>
      <c r="B1674" s="14" t="s">
        <v>5257</v>
      </c>
      <c r="C1674" s="14" t="s">
        <v>5258</v>
      </c>
      <c r="D1674" s="16">
        <v>45741</v>
      </c>
      <c r="E1674" s="16">
        <v>45799</v>
      </c>
      <c r="F1674" s="14" t="s">
        <v>5263</v>
      </c>
      <c r="G1674" s="14" t="s">
        <v>5260</v>
      </c>
      <c r="H1674" s="14" t="s">
        <v>5261</v>
      </c>
      <c r="I1674" s="15">
        <v>6</v>
      </c>
      <c r="J1674" s="77">
        <v>1</v>
      </c>
      <c r="K1674" s="92"/>
    </row>
    <row r="1675" spans="1:11" ht="61.2" x14ac:dyDescent="0.25">
      <c r="A1675" s="14" t="s">
        <v>1506</v>
      </c>
      <c r="B1675" s="14" t="s">
        <v>5257</v>
      </c>
      <c r="C1675" s="14" t="s">
        <v>5258</v>
      </c>
      <c r="D1675" s="16">
        <v>45744</v>
      </c>
      <c r="E1675" s="16">
        <v>45799</v>
      </c>
      <c r="F1675" s="14" t="s">
        <v>5263</v>
      </c>
      <c r="G1675" s="14" t="s">
        <v>5260</v>
      </c>
      <c r="H1675" s="14" t="s">
        <v>5261</v>
      </c>
      <c r="I1675" s="15">
        <v>43</v>
      </c>
      <c r="J1675" s="77">
        <v>1</v>
      </c>
      <c r="K1675" s="92"/>
    </row>
    <row r="1676" spans="1:11" ht="61.2" x14ac:dyDescent="0.25">
      <c r="A1676" s="14" t="s">
        <v>1506</v>
      </c>
      <c r="B1676" s="14" t="s">
        <v>5257</v>
      </c>
      <c r="C1676" s="14" t="s">
        <v>5258</v>
      </c>
      <c r="D1676" s="16">
        <v>45747</v>
      </c>
      <c r="E1676" s="16">
        <v>45799</v>
      </c>
      <c r="F1676" s="14" t="s">
        <v>5263</v>
      </c>
      <c r="G1676" s="14" t="s">
        <v>5260</v>
      </c>
      <c r="H1676" s="14" t="s">
        <v>5261</v>
      </c>
      <c r="I1676" s="15">
        <v>46</v>
      </c>
      <c r="J1676" s="77">
        <v>1</v>
      </c>
      <c r="K1676" s="92"/>
    </row>
    <row r="1677" spans="1:11" ht="61.2" x14ac:dyDescent="0.25">
      <c r="A1677" s="14" t="s">
        <v>1506</v>
      </c>
      <c r="B1677" s="14" t="s">
        <v>5257</v>
      </c>
      <c r="C1677" s="14" t="s">
        <v>5258</v>
      </c>
      <c r="D1677" s="16">
        <v>45750</v>
      </c>
      <c r="E1677" s="16">
        <v>45799</v>
      </c>
      <c r="F1677" s="14" t="s">
        <v>5264</v>
      </c>
      <c r="G1677" s="14" t="s">
        <v>5260</v>
      </c>
      <c r="H1677" s="14" t="s">
        <v>5261</v>
      </c>
      <c r="I1677" s="15">
        <v>52</v>
      </c>
      <c r="J1677" s="77">
        <v>1</v>
      </c>
      <c r="K1677" s="92"/>
    </row>
    <row r="1678" spans="1:11" ht="61.2" x14ac:dyDescent="0.25">
      <c r="A1678" s="14" t="s">
        <v>1506</v>
      </c>
      <c r="B1678" s="14" t="s">
        <v>5257</v>
      </c>
      <c r="C1678" s="14" t="s">
        <v>5258</v>
      </c>
      <c r="D1678" s="16">
        <v>45754</v>
      </c>
      <c r="E1678" s="16">
        <v>45799</v>
      </c>
      <c r="F1678" s="14" t="s">
        <v>5264</v>
      </c>
      <c r="G1678" s="14" t="s">
        <v>5260</v>
      </c>
      <c r="H1678" s="14" t="s">
        <v>5261</v>
      </c>
      <c r="I1678" s="15">
        <v>61</v>
      </c>
      <c r="J1678" s="77">
        <v>1</v>
      </c>
      <c r="K1678" s="92"/>
    </row>
    <row r="1679" spans="1:11" ht="51" x14ac:dyDescent="0.25">
      <c r="A1679" s="14" t="s">
        <v>1506</v>
      </c>
      <c r="B1679" s="14" t="s">
        <v>5265</v>
      </c>
      <c r="C1679" s="14" t="s">
        <v>5266</v>
      </c>
      <c r="D1679" s="16">
        <v>45756</v>
      </c>
      <c r="E1679" s="16">
        <v>45804</v>
      </c>
      <c r="F1679" s="14" t="s">
        <v>5267</v>
      </c>
      <c r="G1679" s="14" t="s">
        <v>5268</v>
      </c>
      <c r="H1679" s="14" t="s">
        <v>5269</v>
      </c>
      <c r="I1679" s="15">
        <v>1994.13</v>
      </c>
      <c r="J1679" s="77">
        <v>1</v>
      </c>
      <c r="K1679" s="92"/>
    </row>
    <row r="1680" spans="1:11" ht="51" x14ac:dyDescent="0.25">
      <c r="A1680" s="14" t="s">
        <v>1506</v>
      </c>
      <c r="B1680" s="14" t="s">
        <v>5270</v>
      </c>
      <c r="C1680" s="14" t="s">
        <v>5271</v>
      </c>
      <c r="D1680" s="16">
        <v>45782</v>
      </c>
      <c r="E1680" s="16">
        <v>45804</v>
      </c>
      <c r="F1680" s="14" t="s">
        <v>5272</v>
      </c>
      <c r="G1680" s="14" t="s">
        <v>2208</v>
      </c>
      <c r="H1680" s="14" t="s">
        <v>2209</v>
      </c>
      <c r="I1680" s="15">
        <v>2218.5100000000002</v>
      </c>
      <c r="J1680" s="77">
        <v>1</v>
      </c>
      <c r="K1680" s="92"/>
    </row>
    <row r="1681" spans="1:11" ht="51" x14ac:dyDescent="0.25">
      <c r="A1681" s="14" t="s">
        <v>1506</v>
      </c>
      <c r="B1681" s="14" t="s">
        <v>5273</v>
      </c>
      <c r="C1681" s="14" t="s">
        <v>5274</v>
      </c>
      <c r="D1681" s="16">
        <v>45702</v>
      </c>
      <c r="E1681" s="16">
        <v>45804</v>
      </c>
      <c r="F1681" s="14" t="s">
        <v>5275</v>
      </c>
      <c r="G1681" s="14" t="s">
        <v>5276</v>
      </c>
      <c r="H1681" s="14" t="s">
        <v>5277</v>
      </c>
      <c r="I1681" s="15">
        <v>619</v>
      </c>
      <c r="J1681" s="77">
        <v>1</v>
      </c>
      <c r="K1681" s="92"/>
    </row>
    <row r="1682" spans="1:11" ht="51" x14ac:dyDescent="0.25">
      <c r="A1682" s="14" t="s">
        <v>1506</v>
      </c>
      <c r="B1682" s="14" t="s">
        <v>5273</v>
      </c>
      <c r="C1682" s="14" t="s">
        <v>5274</v>
      </c>
      <c r="D1682" s="16">
        <v>45702</v>
      </c>
      <c r="E1682" s="16">
        <v>45804</v>
      </c>
      <c r="F1682" s="14" t="s">
        <v>5278</v>
      </c>
      <c r="G1682" s="14" t="s">
        <v>5276</v>
      </c>
      <c r="H1682" s="14" t="s">
        <v>5277</v>
      </c>
      <c r="I1682" s="15">
        <v>300</v>
      </c>
      <c r="J1682" s="77">
        <v>1</v>
      </c>
      <c r="K1682" s="92"/>
    </row>
    <row r="1683" spans="1:11" ht="51" x14ac:dyDescent="0.25">
      <c r="A1683" s="14" t="s">
        <v>1506</v>
      </c>
      <c r="B1683" s="14" t="s">
        <v>5273</v>
      </c>
      <c r="C1683" s="14" t="s">
        <v>5274</v>
      </c>
      <c r="D1683" s="16">
        <v>45736</v>
      </c>
      <c r="E1683" s="16">
        <v>45804</v>
      </c>
      <c r="F1683" s="14" t="s">
        <v>5279</v>
      </c>
      <c r="G1683" s="14" t="s">
        <v>5276</v>
      </c>
      <c r="H1683" s="14" t="s">
        <v>5277</v>
      </c>
      <c r="I1683" s="15">
        <v>715</v>
      </c>
      <c r="J1683" s="77">
        <v>1</v>
      </c>
      <c r="K1683" s="92"/>
    </row>
    <row r="1684" spans="1:11" ht="51" x14ac:dyDescent="0.25">
      <c r="A1684" s="14" t="s">
        <v>1506</v>
      </c>
      <c r="B1684" s="14" t="s">
        <v>5273</v>
      </c>
      <c r="C1684" s="14" t="s">
        <v>5274</v>
      </c>
      <c r="D1684" s="16">
        <v>45758</v>
      </c>
      <c r="E1684" s="16">
        <v>45804</v>
      </c>
      <c r="F1684" s="14" t="s">
        <v>5280</v>
      </c>
      <c r="G1684" s="14" t="s">
        <v>5276</v>
      </c>
      <c r="H1684" s="14" t="s">
        <v>5277</v>
      </c>
      <c r="I1684" s="15">
        <v>636</v>
      </c>
      <c r="J1684" s="77">
        <v>1</v>
      </c>
      <c r="K1684" s="92"/>
    </row>
    <row r="1685" spans="1:11" ht="51" x14ac:dyDescent="0.25">
      <c r="A1685" s="14" t="s">
        <v>1506</v>
      </c>
      <c r="B1685" s="14" t="s">
        <v>5273</v>
      </c>
      <c r="C1685" s="14" t="s">
        <v>5274</v>
      </c>
      <c r="D1685" s="16">
        <v>45789</v>
      </c>
      <c r="E1685" s="16">
        <v>45804</v>
      </c>
      <c r="F1685" s="14" t="s">
        <v>5281</v>
      </c>
      <c r="G1685" s="14" t="s">
        <v>5276</v>
      </c>
      <c r="H1685" s="14" t="s">
        <v>5277</v>
      </c>
      <c r="I1685" s="15">
        <v>715</v>
      </c>
      <c r="J1685" s="77">
        <v>1</v>
      </c>
      <c r="K1685" s="92"/>
    </row>
    <row r="1686" spans="1:11" ht="51" x14ac:dyDescent="0.25">
      <c r="A1686" s="14" t="s">
        <v>1506</v>
      </c>
      <c r="B1686" s="14" t="s">
        <v>5282</v>
      </c>
      <c r="C1686" s="14" t="s">
        <v>5283</v>
      </c>
      <c r="D1686" s="16">
        <v>45705</v>
      </c>
      <c r="E1686" s="16">
        <v>45804</v>
      </c>
      <c r="F1686" s="14" t="s">
        <v>5275</v>
      </c>
      <c r="G1686" s="14" t="s">
        <v>5284</v>
      </c>
      <c r="H1686" s="14" t="s">
        <v>5285</v>
      </c>
      <c r="I1686" s="15">
        <v>870</v>
      </c>
      <c r="J1686" s="77">
        <v>1</v>
      </c>
      <c r="K1686" s="92"/>
    </row>
    <row r="1687" spans="1:11" ht="51" x14ac:dyDescent="0.25">
      <c r="A1687" s="14" t="s">
        <v>1506</v>
      </c>
      <c r="B1687" s="14" t="s">
        <v>5282</v>
      </c>
      <c r="C1687" s="14" t="s">
        <v>5283</v>
      </c>
      <c r="D1687" s="16">
        <v>45705</v>
      </c>
      <c r="E1687" s="16">
        <v>45804</v>
      </c>
      <c r="F1687" s="14" t="s">
        <v>5275</v>
      </c>
      <c r="G1687" s="14" t="s">
        <v>5284</v>
      </c>
      <c r="H1687" s="14" t="s">
        <v>5285</v>
      </c>
      <c r="I1687" s="15">
        <v>4981</v>
      </c>
      <c r="J1687" s="77">
        <v>1</v>
      </c>
      <c r="K1687" s="92"/>
    </row>
    <row r="1688" spans="1:11" ht="51" x14ac:dyDescent="0.25">
      <c r="A1688" s="14" t="s">
        <v>1506</v>
      </c>
      <c r="B1688" s="14" t="s">
        <v>5282</v>
      </c>
      <c r="C1688" s="14" t="s">
        <v>5283</v>
      </c>
      <c r="D1688" s="16">
        <v>45705</v>
      </c>
      <c r="E1688" s="16">
        <v>45804</v>
      </c>
      <c r="F1688" s="14" t="s">
        <v>5275</v>
      </c>
      <c r="G1688" s="14" t="s">
        <v>5284</v>
      </c>
      <c r="H1688" s="14" t="s">
        <v>5285</v>
      </c>
      <c r="I1688" s="15">
        <v>102</v>
      </c>
      <c r="J1688" s="77">
        <v>1</v>
      </c>
      <c r="K1688" s="92"/>
    </row>
    <row r="1689" spans="1:11" ht="61.2" x14ac:dyDescent="0.25">
      <c r="A1689" s="14" t="s">
        <v>1506</v>
      </c>
      <c r="B1689" s="14" t="s">
        <v>5286</v>
      </c>
      <c r="C1689" s="14" t="s">
        <v>5287</v>
      </c>
      <c r="D1689" s="16">
        <v>45731</v>
      </c>
      <c r="E1689" s="16">
        <v>45798</v>
      </c>
      <c r="F1689" s="14" t="s">
        <v>5288</v>
      </c>
      <c r="G1689" s="14" t="s">
        <v>5289</v>
      </c>
      <c r="H1689" s="14" t="s">
        <v>5290</v>
      </c>
      <c r="I1689" s="15">
        <v>882</v>
      </c>
      <c r="J1689" s="77">
        <v>1</v>
      </c>
      <c r="K1689" s="92"/>
    </row>
    <row r="1690" spans="1:11" ht="61.2" x14ac:dyDescent="0.25">
      <c r="A1690" s="14" t="s">
        <v>1506</v>
      </c>
      <c r="B1690" s="14" t="s">
        <v>5286</v>
      </c>
      <c r="C1690" s="14" t="s">
        <v>5287</v>
      </c>
      <c r="D1690" s="16">
        <v>45774</v>
      </c>
      <c r="E1690" s="16">
        <v>45798</v>
      </c>
      <c r="F1690" s="14" t="s">
        <v>5288</v>
      </c>
      <c r="G1690" s="14" t="s">
        <v>5289</v>
      </c>
      <c r="H1690" s="14" t="s">
        <v>5290</v>
      </c>
      <c r="I1690" s="15">
        <v>119.73</v>
      </c>
      <c r="J1690" s="77">
        <v>1</v>
      </c>
      <c r="K1690" s="92"/>
    </row>
    <row r="1691" spans="1:11" ht="61.2" x14ac:dyDescent="0.25">
      <c r="A1691" s="14" t="s">
        <v>1506</v>
      </c>
      <c r="B1691" s="14" t="s">
        <v>5286</v>
      </c>
      <c r="C1691" s="14" t="s">
        <v>5287</v>
      </c>
      <c r="D1691" s="16">
        <v>45751</v>
      </c>
      <c r="E1691" s="16">
        <v>45798</v>
      </c>
      <c r="F1691" s="14" t="s">
        <v>5288</v>
      </c>
      <c r="G1691" s="14" t="s">
        <v>5289</v>
      </c>
      <c r="H1691" s="14" t="s">
        <v>5290</v>
      </c>
      <c r="I1691" s="15">
        <v>209</v>
      </c>
      <c r="J1691" s="77">
        <v>1</v>
      </c>
      <c r="K1691" s="92"/>
    </row>
    <row r="1692" spans="1:11" ht="51" x14ac:dyDescent="0.25">
      <c r="A1692" s="14" t="s">
        <v>1506</v>
      </c>
      <c r="B1692" s="14" t="s">
        <v>5291</v>
      </c>
      <c r="C1692" s="14" t="s">
        <v>3299</v>
      </c>
      <c r="D1692" s="16">
        <v>45700</v>
      </c>
      <c r="E1692" s="16">
        <v>45798</v>
      </c>
      <c r="F1692" s="14" t="s">
        <v>5292</v>
      </c>
      <c r="G1692" s="14" t="s">
        <v>5293</v>
      </c>
      <c r="H1692" s="14" t="s">
        <v>5294</v>
      </c>
      <c r="I1692" s="15">
        <v>1231.2</v>
      </c>
      <c r="J1692" s="77">
        <v>1</v>
      </c>
      <c r="K1692" s="92"/>
    </row>
    <row r="1693" spans="1:11" ht="51" x14ac:dyDescent="0.25">
      <c r="A1693" s="14" t="s">
        <v>1506</v>
      </c>
      <c r="B1693" s="14" t="s">
        <v>5291</v>
      </c>
      <c r="C1693" s="14" t="s">
        <v>3299</v>
      </c>
      <c r="D1693" s="16">
        <v>45726</v>
      </c>
      <c r="E1693" s="16">
        <v>45798</v>
      </c>
      <c r="F1693" s="14" t="s">
        <v>5295</v>
      </c>
      <c r="G1693" s="14" t="s">
        <v>5293</v>
      </c>
      <c r="H1693" s="14" t="s">
        <v>5294</v>
      </c>
      <c r="I1693" s="15">
        <v>1512</v>
      </c>
      <c r="J1693" s="77">
        <v>1</v>
      </c>
      <c r="K1693" s="92"/>
    </row>
    <row r="1694" spans="1:11" ht="51" x14ac:dyDescent="0.25">
      <c r="A1694" s="14" t="s">
        <v>1506</v>
      </c>
      <c r="B1694" s="14" t="s">
        <v>5291</v>
      </c>
      <c r="C1694" s="14" t="s">
        <v>3299</v>
      </c>
      <c r="D1694" s="16">
        <v>45762</v>
      </c>
      <c r="E1694" s="16">
        <v>45798</v>
      </c>
      <c r="F1694" s="14" t="s">
        <v>5296</v>
      </c>
      <c r="G1694" s="14" t="s">
        <v>5293</v>
      </c>
      <c r="H1694" s="14" t="s">
        <v>5294</v>
      </c>
      <c r="I1694" s="15">
        <v>1638</v>
      </c>
      <c r="J1694" s="77">
        <v>1</v>
      </c>
      <c r="K1694" s="92"/>
    </row>
    <row r="1695" spans="1:11" ht="61.2" x14ac:dyDescent="0.25">
      <c r="A1695" s="14" t="s">
        <v>1506</v>
      </c>
      <c r="B1695" s="14" t="s">
        <v>5291</v>
      </c>
      <c r="C1695" s="14" t="s">
        <v>3299</v>
      </c>
      <c r="D1695" s="16">
        <v>45705</v>
      </c>
      <c r="E1695" s="16">
        <v>45798</v>
      </c>
      <c r="F1695" s="14" t="s">
        <v>5297</v>
      </c>
      <c r="G1695" s="14" t="s">
        <v>5293</v>
      </c>
      <c r="H1695" s="14" t="s">
        <v>5294</v>
      </c>
      <c r="I1695" s="15">
        <v>680</v>
      </c>
      <c r="J1695" s="77">
        <v>1</v>
      </c>
      <c r="K1695" s="92"/>
    </row>
    <row r="1696" spans="1:11" ht="56.4" customHeight="1" x14ac:dyDescent="0.25">
      <c r="A1696" s="14" t="s">
        <v>1506</v>
      </c>
      <c r="B1696" s="14" t="s">
        <v>5291</v>
      </c>
      <c r="C1696" s="14" t="s">
        <v>3299</v>
      </c>
      <c r="D1696" s="16">
        <v>45762</v>
      </c>
      <c r="E1696" s="16">
        <v>45798</v>
      </c>
      <c r="F1696" s="14" t="s">
        <v>5298</v>
      </c>
      <c r="G1696" s="14" t="s">
        <v>5293</v>
      </c>
      <c r="H1696" s="14" t="s">
        <v>5294</v>
      </c>
      <c r="I1696" s="15">
        <v>304.39999999999998</v>
      </c>
      <c r="J1696" s="77">
        <v>1</v>
      </c>
      <c r="K1696" s="92"/>
    </row>
    <row r="1697" spans="1:11" ht="58.8" customHeight="1" x14ac:dyDescent="0.25">
      <c r="A1697" s="14" t="s">
        <v>1506</v>
      </c>
      <c r="B1697" s="14" t="s">
        <v>5291</v>
      </c>
      <c r="C1697" s="14" t="s">
        <v>3299</v>
      </c>
      <c r="D1697" s="16">
        <v>45769</v>
      </c>
      <c r="E1697" s="16">
        <v>45798</v>
      </c>
      <c r="F1697" s="14" t="s">
        <v>5299</v>
      </c>
      <c r="G1697" s="14" t="s">
        <v>5293</v>
      </c>
      <c r="H1697" s="14" t="s">
        <v>5294</v>
      </c>
      <c r="I1697" s="15">
        <v>759.23</v>
      </c>
      <c r="J1697" s="77">
        <v>1</v>
      </c>
      <c r="K1697" s="92"/>
    </row>
    <row r="1698" spans="1:11" ht="51" x14ac:dyDescent="0.25">
      <c r="A1698" s="14" t="s">
        <v>1506</v>
      </c>
      <c r="B1698" s="14" t="s">
        <v>5300</v>
      </c>
      <c r="C1698" s="14" t="s">
        <v>2558</v>
      </c>
      <c r="D1698" s="16">
        <v>45755</v>
      </c>
      <c r="E1698" s="16">
        <v>45798</v>
      </c>
      <c r="F1698" s="14" t="s">
        <v>5301</v>
      </c>
      <c r="G1698" s="14" t="s">
        <v>5302</v>
      </c>
      <c r="H1698" s="14" t="s">
        <v>5303</v>
      </c>
      <c r="I1698" s="15">
        <v>2379</v>
      </c>
      <c r="J1698" s="77">
        <v>1</v>
      </c>
      <c r="K1698" s="92"/>
    </row>
    <row r="1699" spans="1:11" ht="61.2" x14ac:dyDescent="0.25">
      <c r="A1699" s="14" t="s">
        <v>1506</v>
      </c>
      <c r="B1699" s="14" t="s">
        <v>5304</v>
      </c>
      <c r="C1699" s="14" t="s">
        <v>5305</v>
      </c>
      <c r="D1699" s="16">
        <v>45698</v>
      </c>
      <c r="E1699" s="16">
        <v>45798</v>
      </c>
      <c r="F1699" s="14" t="s">
        <v>5306</v>
      </c>
      <c r="G1699" s="14" t="s">
        <v>5248</v>
      </c>
      <c r="H1699" s="14" t="s">
        <v>5249</v>
      </c>
      <c r="I1699" s="15">
        <v>1541.19</v>
      </c>
      <c r="J1699" s="77">
        <v>1</v>
      </c>
      <c r="K1699" s="92"/>
    </row>
    <row r="1700" spans="1:11" ht="61.2" x14ac:dyDescent="0.25">
      <c r="A1700" s="14" t="s">
        <v>1506</v>
      </c>
      <c r="B1700" s="14" t="s">
        <v>5304</v>
      </c>
      <c r="C1700" s="14" t="s">
        <v>5305</v>
      </c>
      <c r="D1700" s="16">
        <v>45673</v>
      </c>
      <c r="E1700" s="16">
        <v>45798</v>
      </c>
      <c r="F1700" s="14" t="s">
        <v>5306</v>
      </c>
      <c r="G1700" s="14" t="s">
        <v>5248</v>
      </c>
      <c r="H1700" s="14" t="s">
        <v>5249</v>
      </c>
      <c r="I1700" s="15">
        <v>5559.6</v>
      </c>
      <c r="J1700" s="77">
        <v>1</v>
      </c>
      <c r="K1700" s="92"/>
    </row>
    <row r="1701" spans="1:11" ht="61.2" x14ac:dyDescent="0.25">
      <c r="A1701" s="14" t="s">
        <v>1506</v>
      </c>
      <c r="B1701" s="14" t="s">
        <v>5304</v>
      </c>
      <c r="C1701" s="14" t="s">
        <v>5305</v>
      </c>
      <c r="D1701" s="16">
        <v>45707</v>
      </c>
      <c r="E1701" s="16">
        <v>45798</v>
      </c>
      <c r="F1701" s="14" t="s">
        <v>5307</v>
      </c>
      <c r="G1701" s="14" t="s">
        <v>5248</v>
      </c>
      <c r="H1701" s="14" t="s">
        <v>5249</v>
      </c>
      <c r="I1701" s="15">
        <v>4649.3999999999996</v>
      </c>
      <c r="J1701" s="77">
        <v>1</v>
      </c>
      <c r="K1701" s="92"/>
    </row>
    <row r="1702" spans="1:11" ht="61.2" x14ac:dyDescent="0.25">
      <c r="A1702" s="14" t="s">
        <v>1506</v>
      </c>
      <c r="B1702" s="14" t="s">
        <v>5304</v>
      </c>
      <c r="C1702" s="14" t="s">
        <v>5305</v>
      </c>
      <c r="D1702" s="16">
        <v>45721</v>
      </c>
      <c r="E1702" s="16">
        <v>45798</v>
      </c>
      <c r="F1702" s="14" t="s">
        <v>5308</v>
      </c>
      <c r="G1702" s="14" t="s">
        <v>5248</v>
      </c>
      <c r="H1702" s="14" t="s">
        <v>5249</v>
      </c>
      <c r="I1702" s="15">
        <v>933.57</v>
      </c>
      <c r="J1702" s="77">
        <v>1</v>
      </c>
      <c r="K1702" s="92"/>
    </row>
    <row r="1703" spans="1:11" ht="71.400000000000006" x14ac:dyDescent="0.25">
      <c r="A1703" s="14" t="s">
        <v>1506</v>
      </c>
      <c r="B1703" s="14" t="s">
        <v>5309</v>
      </c>
      <c r="C1703" s="14" t="s">
        <v>5310</v>
      </c>
      <c r="D1703" s="16">
        <v>45698</v>
      </c>
      <c r="E1703" s="16">
        <v>45798</v>
      </c>
      <c r="F1703" s="14" t="s">
        <v>5311</v>
      </c>
      <c r="G1703" s="14" t="s">
        <v>5248</v>
      </c>
      <c r="H1703" s="14" t="s">
        <v>5249</v>
      </c>
      <c r="I1703" s="15">
        <v>1380.06</v>
      </c>
      <c r="J1703" s="77">
        <v>2</v>
      </c>
      <c r="K1703" s="92"/>
    </row>
    <row r="1704" spans="1:11" ht="71.400000000000006" x14ac:dyDescent="0.25">
      <c r="A1704" s="14" t="s">
        <v>1506</v>
      </c>
      <c r="B1704" s="14" t="s">
        <v>5309</v>
      </c>
      <c r="C1704" s="14" t="s">
        <v>5310</v>
      </c>
      <c r="D1704" s="16">
        <v>45707</v>
      </c>
      <c r="E1704" s="16">
        <v>45798</v>
      </c>
      <c r="F1704" s="14" t="s">
        <v>5312</v>
      </c>
      <c r="G1704" s="14" t="s">
        <v>5248</v>
      </c>
      <c r="H1704" s="14" t="s">
        <v>5249</v>
      </c>
      <c r="I1704" s="15">
        <v>2023.35</v>
      </c>
      <c r="J1704" s="77">
        <v>2</v>
      </c>
      <c r="K1704" s="92"/>
    </row>
    <row r="1705" spans="1:11" ht="71.400000000000006" x14ac:dyDescent="0.25">
      <c r="A1705" s="14" t="s">
        <v>1506</v>
      </c>
      <c r="B1705" s="14" t="s">
        <v>5309</v>
      </c>
      <c r="C1705" s="14" t="s">
        <v>5310</v>
      </c>
      <c r="D1705" s="16">
        <v>45673</v>
      </c>
      <c r="E1705" s="16">
        <v>45798</v>
      </c>
      <c r="F1705" s="14" t="s">
        <v>5313</v>
      </c>
      <c r="G1705" s="14" t="s">
        <v>5248</v>
      </c>
      <c r="H1705" s="14" t="s">
        <v>5249</v>
      </c>
      <c r="I1705" s="15">
        <v>2576.85</v>
      </c>
      <c r="J1705" s="77">
        <v>2</v>
      </c>
      <c r="K1705" s="92"/>
    </row>
    <row r="1706" spans="1:11" ht="71.400000000000006" x14ac:dyDescent="0.25">
      <c r="A1706" s="14" t="s">
        <v>1506</v>
      </c>
      <c r="B1706" s="14" t="s">
        <v>5309</v>
      </c>
      <c r="C1706" s="14" t="s">
        <v>5310</v>
      </c>
      <c r="D1706" s="16">
        <v>45721</v>
      </c>
      <c r="E1706" s="16">
        <v>45798</v>
      </c>
      <c r="F1706" s="14" t="s">
        <v>5314</v>
      </c>
      <c r="G1706" s="14" t="s">
        <v>5248</v>
      </c>
      <c r="H1706" s="14" t="s">
        <v>5249</v>
      </c>
      <c r="I1706" s="15">
        <v>892.98</v>
      </c>
      <c r="J1706" s="77">
        <v>2</v>
      </c>
      <c r="K1706" s="92"/>
    </row>
    <row r="1707" spans="1:11" ht="71.400000000000006" x14ac:dyDescent="0.25">
      <c r="A1707" s="14" t="s">
        <v>1506</v>
      </c>
      <c r="B1707" s="14" t="s">
        <v>5315</v>
      </c>
      <c r="C1707" s="14" t="s">
        <v>5316</v>
      </c>
      <c r="D1707" s="16">
        <v>45722</v>
      </c>
      <c r="E1707" s="16">
        <v>45798</v>
      </c>
      <c r="F1707" s="14" t="s">
        <v>5317</v>
      </c>
      <c r="G1707" s="14" t="s">
        <v>3978</v>
      </c>
      <c r="H1707" s="14" t="s">
        <v>3979</v>
      </c>
      <c r="I1707" s="15">
        <v>301.60000000000002</v>
      </c>
      <c r="J1707" s="77">
        <v>3</v>
      </c>
      <c r="K1707" s="92"/>
    </row>
    <row r="1708" spans="1:11" ht="61.2" x14ac:dyDescent="0.25">
      <c r="A1708" s="14" t="s">
        <v>1506</v>
      </c>
      <c r="B1708" s="14" t="s">
        <v>5315</v>
      </c>
      <c r="C1708" s="14" t="s">
        <v>5316</v>
      </c>
      <c r="D1708" s="16">
        <v>45722</v>
      </c>
      <c r="E1708" s="16">
        <v>45798</v>
      </c>
      <c r="F1708" s="14" t="s">
        <v>5318</v>
      </c>
      <c r="G1708" s="14" t="s">
        <v>3978</v>
      </c>
      <c r="H1708" s="14" t="s">
        <v>3979</v>
      </c>
      <c r="I1708" s="15">
        <v>39.36</v>
      </c>
      <c r="J1708" s="77">
        <v>3</v>
      </c>
      <c r="K1708" s="92"/>
    </row>
    <row r="1709" spans="1:11" ht="61.2" x14ac:dyDescent="0.25">
      <c r="A1709" s="14" t="s">
        <v>1506</v>
      </c>
      <c r="B1709" s="14" t="s">
        <v>5315</v>
      </c>
      <c r="C1709" s="14" t="s">
        <v>5316</v>
      </c>
      <c r="D1709" s="16">
        <v>45740</v>
      </c>
      <c r="E1709" s="16">
        <v>45798</v>
      </c>
      <c r="F1709" s="14" t="s">
        <v>5319</v>
      </c>
      <c r="G1709" s="14" t="s">
        <v>3978</v>
      </c>
      <c r="H1709" s="14" t="s">
        <v>3979</v>
      </c>
      <c r="I1709" s="15">
        <v>1235</v>
      </c>
      <c r="J1709" s="77">
        <v>3</v>
      </c>
      <c r="K1709" s="92"/>
    </row>
    <row r="1710" spans="1:11" ht="61.2" x14ac:dyDescent="0.25">
      <c r="A1710" s="14" t="s">
        <v>1506</v>
      </c>
      <c r="B1710" s="14" t="s">
        <v>5315</v>
      </c>
      <c r="C1710" s="14" t="s">
        <v>5316</v>
      </c>
      <c r="D1710" s="16">
        <v>45740</v>
      </c>
      <c r="E1710" s="16">
        <v>45798</v>
      </c>
      <c r="F1710" s="14" t="s">
        <v>5320</v>
      </c>
      <c r="G1710" s="14" t="s">
        <v>3978</v>
      </c>
      <c r="H1710" s="14" t="s">
        <v>3979</v>
      </c>
      <c r="I1710" s="15">
        <v>152.5</v>
      </c>
      <c r="J1710" s="77">
        <v>3</v>
      </c>
      <c r="K1710" s="92"/>
    </row>
    <row r="1711" spans="1:11" ht="61.2" x14ac:dyDescent="0.25">
      <c r="A1711" s="14" t="s">
        <v>1506</v>
      </c>
      <c r="B1711" s="14" t="s">
        <v>5315</v>
      </c>
      <c r="C1711" s="14" t="s">
        <v>5316</v>
      </c>
      <c r="D1711" s="16">
        <v>45720</v>
      </c>
      <c r="E1711" s="16">
        <v>45798</v>
      </c>
      <c r="F1711" s="14" t="s">
        <v>5321</v>
      </c>
      <c r="G1711" s="14" t="s">
        <v>3978</v>
      </c>
      <c r="H1711" s="14" t="s">
        <v>3979</v>
      </c>
      <c r="I1711" s="15">
        <v>278.57</v>
      </c>
      <c r="J1711" s="77">
        <v>3</v>
      </c>
      <c r="K1711" s="92"/>
    </row>
    <row r="1712" spans="1:11" ht="30.6" x14ac:dyDescent="0.25">
      <c r="A1712" s="14" t="s">
        <v>1506</v>
      </c>
      <c r="B1712" s="14" t="s">
        <v>5322</v>
      </c>
      <c r="C1712" s="14" t="s">
        <v>5323</v>
      </c>
      <c r="D1712" s="16">
        <v>45722</v>
      </c>
      <c r="E1712" s="16">
        <v>45790</v>
      </c>
      <c r="F1712" s="14" t="s">
        <v>5324</v>
      </c>
      <c r="G1712" s="14"/>
      <c r="H1712" s="14" t="s">
        <v>5325</v>
      </c>
      <c r="I1712" s="15">
        <v>178.76</v>
      </c>
      <c r="J1712" s="77">
        <v>3</v>
      </c>
      <c r="K1712" s="92"/>
    </row>
    <row r="1713" spans="1:11" ht="51" x14ac:dyDescent="0.25">
      <c r="A1713" s="14" t="s">
        <v>1506</v>
      </c>
      <c r="B1713" s="314" t="s">
        <v>4008</v>
      </c>
      <c r="C1713" s="314"/>
      <c r="D1713" s="321">
        <v>45817</v>
      </c>
      <c r="E1713" s="321"/>
      <c r="F1713" s="314" t="s">
        <v>5326</v>
      </c>
      <c r="G1713" s="314"/>
      <c r="H1713" s="314" t="s">
        <v>2516</v>
      </c>
      <c r="I1713" s="322">
        <v>12790.22</v>
      </c>
      <c r="J1713" s="323">
        <v>4</v>
      </c>
      <c r="K1713" s="92"/>
    </row>
    <row r="1714" spans="1:11" ht="51" x14ac:dyDescent="0.25">
      <c r="A1714" s="14" t="s">
        <v>1506</v>
      </c>
      <c r="B1714" s="14" t="s">
        <v>4008</v>
      </c>
      <c r="C1714" s="14"/>
      <c r="D1714" s="16">
        <v>45817</v>
      </c>
      <c r="E1714" s="16"/>
      <c r="F1714" s="14" t="s">
        <v>5327</v>
      </c>
      <c r="G1714" s="14"/>
      <c r="H1714" s="14" t="s">
        <v>5328</v>
      </c>
      <c r="I1714" s="15">
        <v>8445.11</v>
      </c>
      <c r="J1714" s="77">
        <v>3</v>
      </c>
      <c r="K1714" s="92"/>
    </row>
    <row r="1715" spans="1:11" ht="51" x14ac:dyDescent="0.25">
      <c r="A1715" s="14" t="s">
        <v>1506</v>
      </c>
      <c r="B1715" s="14" t="s">
        <v>4008</v>
      </c>
      <c r="C1715" s="14"/>
      <c r="D1715" s="16">
        <v>45817</v>
      </c>
      <c r="E1715" s="16"/>
      <c r="F1715" s="14" t="s">
        <v>5329</v>
      </c>
      <c r="G1715" s="14"/>
      <c r="H1715" s="14" t="s">
        <v>5330</v>
      </c>
      <c r="I1715" s="15">
        <v>15472.36</v>
      </c>
      <c r="J1715" s="77">
        <v>5</v>
      </c>
      <c r="K1715" s="92"/>
    </row>
    <row r="1716" spans="1:11" ht="20.399999999999999" x14ac:dyDescent="0.25">
      <c r="A1716" s="14" t="s">
        <v>1506</v>
      </c>
      <c r="B1716" s="14" t="s">
        <v>5331</v>
      </c>
      <c r="C1716" s="14"/>
      <c r="D1716" s="16">
        <v>45835</v>
      </c>
      <c r="E1716" s="16"/>
      <c r="F1716" s="14" t="s">
        <v>5332</v>
      </c>
      <c r="G1716" s="14"/>
      <c r="H1716" s="14" t="s">
        <v>1687</v>
      </c>
      <c r="I1716" s="15">
        <v>222.64</v>
      </c>
      <c r="J1716" s="77">
        <v>3</v>
      </c>
      <c r="K1716" s="92"/>
    </row>
    <row r="1717" spans="1:11" ht="20.399999999999999" x14ac:dyDescent="0.25">
      <c r="A1717" s="14" t="s">
        <v>1506</v>
      </c>
      <c r="B1717" s="14" t="s">
        <v>5331</v>
      </c>
      <c r="C1717" s="14"/>
      <c r="D1717" s="16">
        <v>45835</v>
      </c>
      <c r="E1717" s="16"/>
      <c r="F1717" s="14" t="s">
        <v>5332</v>
      </c>
      <c r="G1717" s="14"/>
      <c r="H1717" s="14" t="s">
        <v>1687</v>
      </c>
      <c r="I1717" s="15">
        <v>556.6</v>
      </c>
      <c r="J1717" s="77">
        <v>5</v>
      </c>
      <c r="K1717" s="92"/>
    </row>
    <row r="1718" spans="1:11" ht="20.399999999999999" x14ac:dyDescent="0.25">
      <c r="A1718" s="14" t="s">
        <v>1506</v>
      </c>
      <c r="B1718" s="14" t="s">
        <v>5331</v>
      </c>
      <c r="C1718" s="14"/>
      <c r="D1718" s="16">
        <v>45835</v>
      </c>
      <c r="E1718" s="16"/>
      <c r="F1718" s="14" t="s">
        <v>5332</v>
      </c>
      <c r="G1718" s="14"/>
      <c r="H1718" s="14" t="s">
        <v>1687</v>
      </c>
      <c r="I1718" s="15">
        <v>445.28</v>
      </c>
      <c r="J1718" s="77">
        <v>4</v>
      </c>
      <c r="K1718" s="92"/>
    </row>
    <row r="1719" spans="1:11" ht="20.399999999999999" x14ac:dyDescent="0.25">
      <c r="A1719" s="14" t="s">
        <v>1506</v>
      </c>
      <c r="B1719" s="14" t="s">
        <v>5333</v>
      </c>
      <c r="C1719" s="14" t="s">
        <v>5334</v>
      </c>
      <c r="D1719" s="16">
        <v>45810</v>
      </c>
      <c r="E1719" s="16"/>
      <c r="F1719" s="14" t="s">
        <v>5335</v>
      </c>
      <c r="G1719" s="14" t="s">
        <v>4172</v>
      </c>
      <c r="H1719" s="14" t="s">
        <v>4173</v>
      </c>
      <c r="I1719" s="15">
        <v>354.71</v>
      </c>
      <c r="J1719" s="77">
        <v>4</v>
      </c>
      <c r="K1719" s="92"/>
    </row>
    <row r="1720" spans="1:11" ht="20.399999999999999" x14ac:dyDescent="0.25">
      <c r="A1720" s="14" t="s">
        <v>1506</v>
      </c>
      <c r="B1720" s="14" t="s">
        <v>5336</v>
      </c>
      <c r="C1720" s="14" t="s">
        <v>5337</v>
      </c>
      <c r="D1720" s="16">
        <v>45811</v>
      </c>
      <c r="E1720" s="16"/>
      <c r="F1720" s="14" t="s">
        <v>5338</v>
      </c>
      <c r="G1720" s="14" t="s">
        <v>5339</v>
      </c>
      <c r="H1720" s="14" t="s">
        <v>5340</v>
      </c>
      <c r="I1720" s="15">
        <v>904.71</v>
      </c>
      <c r="J1720" s="77">
        <v>4</v>
      </c>
      <c r="K1720" s="92"/>
    </row>
    <row r="1721" spans="1:11" ht="30.6" x14ac:dyDescent="0.25">
      <c r="A1721" s="14" t="s">
        <v>1506</v>
      </c>
      <c r="B1721" s="14" t="s">
        <v>5341</v>
      </c>
      <c r="C1721" s="14" t="s">
        <v>5342</v>
      </c>
      <c r="D1721" s="16">
        <v>45812</v>
      </c>
      <c r="E1721" s="16"/>
      <c r="F1721" s="14" t="s">
        <v>5343</v>
      </c>
      <c r="G1721" s="14" t="s">
        <v>4182</v>
      </c>
      <c r="H1721" s="14" t="s">
        <v>4183</v>
      </c>
      <c r="I1721" s="15">
        <v>434.1</v>
      </c>
      <c r="J1721" s="77">
        <v>4</v>
      </c>
      <c r="K1721" s="92"/>
    </row>
    <row r="1722" spans="1:11" ht="20.399999999999999" x14ac:dyDescent="0.25">
      <c r="A1722" s="14" t="s">
        <v>1506</v>
      </c>
      <c r="B1722" s="14" t="s">
        <v>5344</v>
      </c>
      <c r="C1722" s="14" t="s">
        <v>5345</v>
      </c>
      <c r="D1722" s="16">
        <v>45812</v>
      </c>
      <c r="E1722" s="16"/>
      <c r="F1722" s="14" t="s">
        <v>5346</v>
      </c>
      <c r="G1722" s="14" t="s">
        <v>4187</v>
      </c>
      <c r="H1722" s="14" t="s">
        <v>4188</v>
      </c>
      <c r="I1722" s="15">
        <v>99.76</v>
      </c>
      <c r="J1722" s="77">
        <v>4</v>
      </c>
      <c r="K1722" s="92"/>
    </row>
    <row r="1723" spans="1:11" ht="20.399999999999999" x14ac:dyDescent="0.25">
      <c r="A1723" s="14" t="s">
        <v>1506</v>
      </c>
      <c r="B1723" s="14" t="s">
        <v>5347</v>
      </c>
      <c r="C1723" s="14" t="s">
        <v>5348</v>
      </c>
      <c r="D1723" s="16">
        <v>45812</v>
      </c>
      <c r="E1723" s="16"/>
      <c r="F1723" s="14" t="s">
        <v>5349</v>
      </c>
      <c r="G1723" s="14" t="s">
        <v>4187</v>
      </c>
      <c r="H1723" s="14" t="s">
        <v>4188</v>
      </c>
      <c r="I1723" s="15">
        <v>5475.3</v>
      </c>
      <c r="J1723" s="77">
        <v>4</v>
      </c>
      <c r="K1723" s="92"/>
    </row>
    <row r="1724" spans="1:11" ht="30.6" x14ac:dyDescent="0.25">
      <c r="A1724" s="14" t="s">
        <v>1506</v>
      </c>
      <c r="B1724" s="14" t="s">
        <v>5350</v>
      </c>
      <c r="C1724" s="14" t="s">
        <v>5351</v>
      </c>
      <c r="D1724" s="16">
        <v>45813</v>
      </c>
      <c r="E1724" s="16"/>
      <c r="F1724" s="14" t="s">
        <v>5352</v>
      </c>
      <c r="G1724" s="14" t="s">
        <v>4192</v>
      </c>
      <c r="H1724" s="14" t="s">
        <v>4193</v>
      </c>
      <c r="I1724" s="15">
        <v>407.75</v>
      </c>
      <c r="J1724" s="77">
        <v>4</v>
      </c>
      <c r="K1724" s="92"/>
    </row>
    <row r="1725" spans="1:11" ht="30.6" x14ac:dyDescent="0.25">
      <c r="A1725" s="14" t="s">
        <v>1506</v>
      </c>
      <c r="B1725" s="14" t="s">
        <v>5353</v>
      </c>
      <c r="C1725" s="14" t="s">
        <v>5354</v>
      </c>
      <c r="D1725" s="16">
        <v>45818</v>
      </c>
      <c r="E1725" s="16"/>
      <c r="F1725" s="14" t="s">
        <v>5355</v>
      </c>
      <c r="G1725" s="14" t="s">
        <v>4200</v>
      </c>
      <c r="H1725" s="14" t="s">
        <v>4201</v>
      </c>
      <c r="I1725" s="15">
        <v>60.89</v>
      </c>
      <c r="J1725" s="77">
        <v>4</v>
      </c>
      <c r="K1725" s="92"/>
    </row>
    <row r="1726" spans="1:11" ht="20.399999999999999" x14ac:dyDescent="0.25">
      <c r="A1726" s="14" t="s">
        <v>1506</v>
      </c>
      <c r="B1726" s="14" t="s">
        <v>5356</v>
      </c>
      <c r="C1726" s="14" t="s">
        <v>5357</v>
      </c>
      <c r="D1726" s="16">
        <v>45819</v>
      </c>
      <c r="E1726" s="16"/>
      <c r="F1726" s="14" t="s">
        <v>5358</v>
      </c>
      <c r="G1726" s="14" t="s">
        <v>4210</v>
      </c>
      <c r="H1726" s="14" t="s">
        <v>4211</v>
      </c>
      <c r="I1726" s="15">
        <v>123</v>
      </c>
      <c r="J1726" s="77">
        <v>4</v>
      </c>
      <c r="K1726" s="92"/>
    </row>
    <row r="1727" spans="1:11" ht="20.399999999999999" x14ac:dyDescent="0.25">
      <c r="A1727" s="14" t="s">
        <v>1506</v>
      </c>
      <c r="B1727" s="14" t="s">
        <v>5359</v>
      </c>
      <c r="C1727" s="14" t="s">
        <v>5360</v>
      </c>
      <c r="D1727" s="16">
        <v>45820</v>
      </c>
      <c r="E1727" s="16"/>
      <c r="F1727" s="14" t="s">
        <v>5361</v>
      </c>
      <c r="G1727" s="14" t="s">
        <v>4205</v>
      </c>
      <c r="H1727" s="14" t="s">
        <v>4206</v>
      </c>
      <c r="I1727" s="15">
        <v>83.25</v>
      </c>
      <c r="J1727" s="77">
        <v>4</v>
      </c>
      <c r="K1727" s="92"/>
    </row>
    <row r="1728" spans="1:11" ht="13.2" x14ac:dyDescent="0.25">
      <c r="A1728" s="14" t="s">
        <v>1506</v>
      </c>
      <c r="B1728" s="14" t="s">
        <v>5362</v>
      </c>
      <c r="C1728" s="14" t="s">
        <v>5363</v>
      </c>
      <c r="D1728" s="16">
        <v>45824</v>
      </c>
      <c r="E1728" s="16"/>
      <c r="F1728" s="14" t="s">
        <v>5364</v>
      </c>
      <c r="G1728" s="14" t="s">
        <v>4389</v>
      </c>
      <c r="H1728" s="14" t="s">
        <v>4390</v>
      </c>
      <c r="I1728" s="15">
        <v>2500</v>
      </c>
      <c r="J1728" s="77">
        <v>4</v>
      </c>
      <c r="K1728" s="92"/>
    </row>
    <row r="1729" spans="1:11" ht="20.399999999999999" x14ac:dyDescent="0.25">
      <c r="A1729" s="14" t="s">
        <v>1506</v>
      </c>
      <c r="B1729" s="14" t="s">
        <v>5365</v>
      </c>
      <c r="C1729" s="14" t="s">
        <v>5366</v>
      </c>
      <c r="D1729" s="16">
        <v>45833</v>
      </c>
      <c r="E1729" s="16"/>
      <c r="F1729" s="14" t="s">
        <v>5367</v>
      </c>
      <c r="G1729" s="14" t="s">
        <v>4240</v>
      </c>
      <c r="H1729" s="14" t="s">
        <v>4241</v>
      </c>
      <c r="I1729" s="15">
        <v>51.66</v>
      </c>
      <c r="J1729" s="77">
        <v>4</v>
      </c>
      <c r="K1729" s="92"/>
    </row>
    <row r="1730" spans="1:11" ht="20.399999999999999" x14ac:dyDescent="0.25">
      <c r="A1730" s="14" t="s">
        <v>1506</v>
      </c>
      <c r="B1730" s="14" t="s">
        <v>5368</v>
      </c>
      <c r="C1730" s="14" t="s">
        <v>5369</v>
      </c>
      <c r="D1730" s="16">
        <v>45838</v>
      </c>
      <c r="E1730" s="16"/>
      <c r="F1730" s="14" t="s">
        <v>5370</v>
      </c>
      <c r="G1730" s="14" t="s">
        <v>4177</v>
      </c>
      <c r="H1730" s="14" t="s">
        <v>2602</v>
      </c>
      <c r="I1730" s="15">
        <v>108.63</v>
      </c>
      <c r="J1730" s="77">
        <v>3</v>
      </c>
      <c r="K1730" s="92"/>
    </row>
    <row r="1731" spans="1:11" ht="20.399999999999999" x14ac:dyDescent="0.25">
      <c r="A1731" s="14" t="s">
        <v>1506</v>
      </c>
      <c r="B1731" s="14" t="s">
        <v>5368</v>
      </c>
      <c r="C1731" s="14" t="s">
        <v>5369</v>
      </c>
      <c r="D1731" s="16">
        <v>45838</v>
      </c>
      <c r="E1731" s="16"/>
      <c r="F1731" s="14" t="s">
        <v>5370</v>
      </c>
      <c r="G1731" s="14" t="s">
        <v>4177</v>
      </c>
      <c r="H1731" s="14" t="s">
        <v>2602</v>
      </c>
      <c r="I1731" s="15">
        <v>112.36</v>
      </c>
      <c r="J1731" s="77">
        <v>5</v>
      </c>
      <c r="K1731" s="92"/>
    </row>
    <row r="1732" spans="1:11" ht="20.399999999999999" x14ac:dyDescent="0.25">
      <c r="A1732" s="14" t="s">
        <v>1506</v>
      </c>
      <c r="B1732" s="14" t="s">
        <v>5368</v>
      </c>
      <c r="C1732" s="14" t="s">
        <v>5369</v>
      </c>
      <c r="D1732" s="16">
        <v>45838</v>
      </c>
      <c r="E1732" s="16"/>
      <c r="F1732" s="14" t="s">
        <v>5370</v>
      </c>
      <c r="G1732" s="14" t="s">
        <v>4177</v>
      </c>
      <c r="H1732" s="14" t="s">
        <v>2602</v>
      </c>
      <c r="I1732" s="15">
        <v>447.13</v>
      </c>
      <c r="J1732" s="77">
        <v>4</v>
      </c>
      <c r="K1732" s="92"/>
    </row>
    <row r="1733" spans="1:11" ht="20.399999999999999" x14ac:dyDescent="0.25">
      <c r="A1733" s="14" t="s">
        <v>1506</v>
      </c>
      <c r="B1733" s="14" t="s">
        <v>5371</v>
      </c>
      <c r="C1733" s="14" t="s">
        <v>5372</v>
      </c>
      <c r="D1733" s="16">
        <v>45811</v>
      </c>
      <c r="E1733" s="16"/>
      <c r="F1733" s="14" t="s">
        <v>5373</v>
      </c>
      <c r="G1733" s="14"/>
      <c r="H1733" s="14" t="s">
        <v>5374</v>
      </c>
      <c r="I1733" s="15">
        <v>439.4</v>
      </c>
      <c r="J1733" s="77">
        <v>4</v>
      </c>
      <c r="K1733" s="92"/>
    </row>
    <row r="1734" spans="1:11" ht="30.6" x14ac:dyDescent="0.25">
      <c r="A1734" s="14" t="s">
        <v>1506</v>
      </c>
      <c r="B1734" s="14" t="s">
        <v>5375</v>
      </c>
      <c r="C1734" s="14" t="s">
        <v>5376</v>
      </c>
      <c r="D1734" s="16">
        <v>45811</v>
      </c>
      <c r="E1734" s="16"/>
      <c r="F1734" s="14" t="s">
        <v>5377</v>
      </c>
      <c r="G1734" s="14"/>
      <c r="H1734" s="14" t="s">
        <v>5374</v>
      </c>
      <c r="I1734" s="15">
        <v>320.89</v>
      </c>
      <c r="J1734" s="77">
        <v>4</v>
      </c>
      <c r="K1734" s="92"/>
    </row>
    <row r="1735" spans="1:11" ht="20.399999999999999" x14ac:dyDescent="0.25">
      <c r="A1735" s="14" t="s">
        <v>1506</v>
      </c>
      <c r="B1735" s="14" t="s">
        <v>5378</v>
      </c>
      <c r="C1735" s="14" t="s">
        <v>5379</v>
      </c>
      <c r="D1735" s="16">
        <v>45820</v>
      </c>
      <c r="E1735" s="16"/>
      <c r="F1735" s="14" t="s">
        <v>5380</v>
      </c>
      <c r="G1735" s="14"/>
      <c r="H1735" s="14" t="s">
        <v>5381</v>
      </c>
      <c r="I1735" s="15">
        <v>155</v>
      </c>
      <c r="J1735" s="77">
        <v>4</v>
      </c>
      <c r="K1735" s="92"/>
    </row>
    <row r="1736" spans="1:11" ht="30.6" x14ac:dyDescent="0.25">
      <c r="A1736" s="14" t="s">
        <v>1506</v>
      </c>
      <c r="B1736" s="14" t="s">
        <v>5382</v>
      </c>
      <c r="C1736" s="14" t="s">
        <v>5383</v>
      </c>
      <c r="D1736" s="16">
        <v>45817</v>
      </c>
      <c r="E1736" s="16"/>
      <c r="F1736" s="14" t="s">
        <v>5384</v>
      </c>
      <c r="G1736" s="14"/>
      <c r="H1736" s="14" t="s">
        <v>5385</v>
      </c>
      <c r="I1736" s="15">
        <v>337.89</v>
      </c>
      <c r="J1736" s="77">
        <v>4</v>
      </c>
      <c r="K1736" s="92"/>
    </row>
    <row r="1737" spans="1:11" ht="30.6" x14ac:dyDescent="0.25">
      <c r="A1737" s="14" t="s">
        <v>1506</v>
      </c>
      <c r="B1737" s="14" t="s">
        <v>5386</v>
      </c>
      <c r="C1737" s="14" t="s">
        <v>5387</v>
      </c>
      <c r="D1737" s="16">
        <v>45817</v>
      </c>
      <c r="E1737" s="16"/>
      <c r="F1737" s="14" t="s">
        <v>5388</v>
      </c>
      <c r="G1737" s="14"/>
      <c r="H1737" s="14" t="s">
        <v>5385</v>
      </c>
      <c r="I1737" s="15">
        <v>858.01</v>
      </c>
      <c r="J1737" s="77">
        <v>4</v>
      </c>
      <c r="K1737" s="92"/>
    </row>
    <row r="1738" spans="1:11" ht="13.2" x14ac:dyDescent="0.25">
      <c r="A1738" s="14" t="s">
        <v>1506</v>
      </c>
      <c r="B1738" s="14" t="s">
        <v>5389</v>
      </c>
      <c r="C1738" s="14" t="s">
        <v>5390</v>
      </c>
      <c r="D1738" s="16">
        <v>45826</v>
      </c>
      <c r="E1738" s="16"/>
      <c r="F1738" s="14" t="s">
        <v>5391</v>
      </c>
      <c r="G1738" s="14"/>
      <c r="H1738" s="14" t="s">
        <v>2904</v>
      </c>
      <c r="I1738" s="15">
        <v>13.94</v>
      </c>
      <c r="J1738" s="77">
        <v>4</v>
      </c>
      <c r="K1738" s="92"/>
    </row>
    <row r="1739" spans="1:11" ht="20.399999999999999" x14ac:dyDescent="0.25">
      <c r="A1739" s="14" t="s">
        <v>1506</v>
      </c>
      <c r="B1739" s="14" t="s">
        <v>5392</v>
      </c>
      <c r="C1739" s="14" t="s">
        <v>5393</v>
      </c>
      <c r="D1739" s="16">
        <v>45813</v>
      </c>
      <c r="E1739" s="16"/>
      <c r="F1739" s="14" t="s">
        <v>5394</v>
      </c>
      <c r="G1739" s="14" t="s">
        <v>1852</v>
      </c>
      <c r="H1739" s="14" t="s">
        <v>1853</v>
      </c>
      <c r="I1739" s="15">
        <v>750</v>
      </c>
      <c r="J1739" s="77">
        <v>5</v>
      </c>
      <c r="K1739" s="92"/>
    </row>
    <row r="1740" spans="1:11" ht="20.399999999999999" x14ac:dyDescent="0.25">
      <c r="A1740" s="14" t="s">
        <v>1506</v>
      </c>
      <c r="B1740" s="14" t="s">
        <v>5395</v>
      </c>
      <c r="C1740" s="14" t="s">
        <v>5396</v>
      </c>
      <c r="D1740" s="16">
        <v>45817</v>
      </c>
      <c r="E1740" s="16"/>
      <c r="F1740" s="14" t="s">
        <v>5397</v>
      </c>
      <c r="G1740" s="14" t="s">
        <v>2574</v>
      </c>
      <c r="H1740" s="14" t="s">
        <v>2575</v>
      </c>
      <c r="I1740" s="15">
        <v>180</v>
      </c>
      <c r="J1740" s="77">
        <v>3</v>
      </c>
      <c r="K1740" s="92"/>
    </row>
    <row r="1741" spans="1:11" ht="13.2" x14ac:dyDescent="0.25">
      <c r="A1741" s="14" t="s">
        <v>1506</v>
      </c>
      <c r="B1741" s="14" t="s">
        <v>5398</v>
      </c>
      <c r="C1741" s="14" t="s">
        <v>5399</v>
      </c>
      <c r="D1741" s="16">
        <v>45818</v>
      </c>
      <c r="E1741" s="16"/>
      <c r="F1741" s="14" t="s">
        <v>5400</v>
      </c>
      <c r="G1741" s="14" t="s">
        <v>2560</v>
      </c>
      <c r="H1741" s="14" t="s">
        <v>2561</v>
      </c>
      <c r="I1741" s="15">
        <v>1000</v>
      </c>
      <c r="J1741" s="77">
        <v>2</v>
      </c>
      <c r="K1741" s="92"/>
    </row>
    <row r="1742" spans="1:11" ht="30.6" x14ac:dyDescent="0.25">
      <c r="A1742" s="14" t="s">
        <v>1506</v>
      </c>
      <c r="B1742" s="14" t="s">
        <v>5401</v>
      </c>
      <c r="C1742" s="14" t="s">
        <v>5402</v>
      </c>
      <c r="D1742" s="16">
        <v>45819</v>
      </c>
      <c r="E1742" s="16"/>
      <c r="F1742" s="14" t="s">
        <v>5403</v>
      </c>
      <c r="G1742" s="14" t="s">
        <v>3310</v>
      </c>
      <c r="H1742" s="14" t="s">
        <v>3311</v>
      </c>
      <c r="I1742" s="15">
        <v>1750</v>
      </c>
      <c r="J1742" s="77">
        <v>5</v>
      </c>
      <c r="K1742" s="92"/>
    </row>
    <row r="1743" spans="1:11" ht="20.399999999999999" x14ac:dyDescent="0.25">
      <c r="A1743" s="14" t="s">
        <v>1506</v>
      </c>
      <c r="B1743" s="14" t="s">
        <v>5404</v>
      </c>
      <c r="C1743" s="14" t="s">
        <v>5405</v>
      </c>
      <c r="D1743" s="16">
        <v>45826</v>
      </c>
      <c r="E1743" s="16"/>
      <c r="F1743" s="14" t="s">
        <v>5406</v>
      </c>
      <c r="G1743" s="14" t="s">
        <v>5407</v>
      </c>
      <c r="H1743" s="14" t="s">
        <v>5408</v>
      </c>
      <c r="I1743" s="15">
        <v>365.31</v>
      </c>
      <c r="J1743" s="77">
        <v>5</v>
      </c>
      <c r="K1743" s="92"/>
    </row>
    <row r="1744" spans="1:11" ht="30.6" x14ac:dyDescent="0.25">
      <c r="A1744" s="14" t="s">
        <v>1506</v>
      </c>
      <c r="B1744" s="14" t="s">
        <v>5409</v>
      </c>
      <c r="C1744" s="14" t="s">
        <v>5410</v>
      </c>
      <c r="D1744" s="16">
        <v>45827</v>
      </c>
      <c r="E1744" s="16"/>
      <c r="F1744" s="14" t="s">
        <v>5411</v>
      </c>
      <c r="G1744" s="14" t="s">
        <v>1597</v>
      </c>
      <c r="H1744" s="14" t="s">
        <v>1598</v>
      </c>
      <c r="I1744" s="15">
        <v>750</v>
      </c>
      <c r="J1744" s="77">
        <v>3</v>
      </c>
      <c r="K1744" s="92"/>
    </row>
    <row r="1745" spans="1:11" ht="20.399999999999999" x14ac:dyDescent="0.25">
      <c r="A1745" s="14" t="s">
        <v>1506</v>
      </c>
      <c r="B1745" s="14" t="s">
        <v>5412</v>
      </c>
      <c r="C1745" s="14" t="s">
        <v>5413</v>
      </c>
      <c r="D1745" s="16">
        <v>45827</v>
      </c>
      <c r="E1745" s="16"/>
      <c r="F1745" s="14" t="s">
        <v>5414</v>
      </c>
      <c r="G1745" s="14" t="s">
        <v>4284</v>
      </c>
      <c r="H1745" s="14" t="s">
        <v>4285</v>
      </c>
      <c r="I1745" s="15">
        <v>233.74</v>
      </c>
      <c r="J1745" s="77">
        <v>2</v>
      </c>
      <c r="K1745" s="92"/>
    </row>
    <row r="1746" spans="1:11" ht="30.6" x14ac:dyDescent="0.25">
      <c r="A1746" s="14" t="s">
        <v>1506</v>
      </c>
      <c r="B1746" s="14" t="s">
        <v>5415</v>
      </c>
      <c r="C1746" s="14" t="s">
        <v>5412</v>
      </c>
      <c r="D1746" s="16">
        <v>45863</v>
      </c>
      <c r="E1746" s="16"/>
      <c r="F1746" s="14" t="s">
        <v>5416</v>
      </c>
      <c r="G1746" s="14" t="s">
        <v>4284</v>
      </c>
      <c r="H1746" s="14" t="s">
        <v>4285</v>
      </c>
      <c r="I1746" s="15">
        <v>53.76</v>
      </c>
      <c r="J1746" s="77">
        <v>2</v>
      </c>
      <c r="K1746" s="92"/>
    </row>
    <row r="1747" spans="1:11" ht="13.2" x14ac:dyDescent="0.25">
      <c r="A1747" s="14" t="s">
        <v>1506</v>
      </c>
      <c r="B1747" s="14" t="s">
        <v>5417</v>
      </c>
      <c r="C1747" s="14" t="s">
        <v>5418</v>
      </c>
      <c r="D1747" s="16">
        <v>45827</v>
      </c>
      <c r="E1747" s="16"/>
      <c r="F1747" s="14" t="s">
        <v>5400</v>
      </c>
      <c r="G1747" s="14" t="s">
        <v>2578</v>
      </c>
      <c r="H1747" s="14" t="s">
        <v>2579</v>
      </c>
      <c r="I1747" s="15">
        <v>400</v>
      </c>
      <c r="J1747" s="77">
        <v>2</v>
      </c>
      <c r="K1747" s="92"/>
    </row>
    <row r="1748" spans="1:11" ht="20.399999999999999" x14ac:dyDescent="0.25">
      <c r="A1748" s="14" t="s">
        <v>1506</v>
      </c>
      <c r="B1748" s="14" t="s">
        <v>5419</v>
      </c>
      <c r="C1748" s="14" t="s">
        <v>5420</v>
      </c>
      <c r="D1748" s="16">
        <v>45827</v>
      </c>
      <c r="E1748" s="16"/>
      <c r="F1748" s="14" t="s">
        <v>5421</v>
      </c>
      <c r="G1748" s="14" t="s">
        <v>4277</v>
      </c>
      <c r="H1748" s="14" t="s">
        <v>4278</v>
      </c>
      <c r="I1748" s="15">
        <v>15</v>
      </c>
      <c r="J1748" s="77">
        <v>5</v>
      </c>
      <c r="K1748" s="92"/>
    </row>
    <row r="1749" spans="1:11" ht="20.399999999999999" x14ac:dyDescent="0.25">
      <c r="A1749" s="14" t="s">
        <v>1506</v>
      </c>
      <c r="B1749" s="14" t="s">
        <v>5422</v>
      </c>
      <c r="C1749" s="14" t="s">
        <v>5423</v>
      </c>
      <c r="D1749" s="16">
        <v>45827</v>
      </c>
      <c r="E1749" s="16"/>
      <c r="F1749" s="14" t="s">
        <v>5424</v>
      </c>
      <c r="G1749" s="14" t="s">
        <v>4449</v>
      </c>
      <c r="H1749" s="14" t="s">
        <v>4450</v>
      </c>
      <c r="I1749" s="15">
        <v>113.24</v>
      </c>
      <c r="J1749" s="77">
        <v>5</v>
      </c>
      <c r="K1749" s="92"/>
    </row>
    <row r="1750" spans="1:11" ht="20.399999999999999" x14ac:dyDescent="0.25">
      <c r="A1750" s="14" t="s">
        <v>1506</v>
      </c>
      <c r="B1750" s="14" t="s">
        <v>5425</v>
      </c>
      <c r="C1750" s="14" t="s">
        <v>5426</v>
      </c>
      <c r="D1750" s="16">
        <v>45838</v>
      </c>
      <c r="E1750" s="16"/>
      <c r="F1750" s="14" t="s">
        <v>5427</v>
      </c>
      <c r="G1750" s="14" t="s">
        <v>2578</v>
      </c>
      <c r="H1750" s="14" t="s">
        <v>2579</v>
      </c>
      <c r="I1750" s="15">
        <v>210</v>
      </c>
      <c r="J1750" s="77">
        <v>5</v>
      </c>
      <c r="K1750" s="92"/>
    </row>
    <row r="1751" spans="1:11" ht="20.399999999999999" x14ac:dyDescent="0.25">
      <c r="A1751" s="14" t="s">
        <v>1506</v>
      </c>
      <c r="B1751" s="14" t="s">
        <v>5428</v>
      </c>
      <c r="C1751" s="14" t="s">
        <v>5429</v>
      </c>
      <c r="D1751" s="16">
        <v>45820</v>
      </c>
      <c r="E1751" s="16"/>
      <c r="F1751" s="14" t="s">
        <v>5430</v>
      </c>
      <c r="G1751" s="14" t="s">
        <v>4255</v>
      </c>
      <c r="H1751" s="14" t="s">
        <v>4256</v>
      </c>
      <c r="I1751" s="15">
        <v>180</v>
      </c>
      <c r="J1751" s="77">
        <v>5</v>
      </c>
      <c r="K1751" s="92"/>
    </row>
    <row r="1752" spans="1:11" ht="20.399999999999999" x14ac:dyDescent="0.25">
      <c r="A1752" s="14" t="s">
        <v>1506</v>
      </c>
      <c r="B1752" s="14" t="s">
        <v>5431</v>
      </c>
      <c r="C1752" s="14" t="s">
        <v>5428</v>
      </c>
      <c r="D1752" s="16">
        <v>45827</v>
      </c>
      <c r="E1752" s="16"/>
      <c r="F1752" s="14" t="s">
        <v>5432</v>
      </c>
      <c r="G1752" s="14"/>
      <c r="H1752" s="14" t="s">
        <v>1694</v>
      </c>
      <c r="I1752" s="15">
        <v>41.4</v>
      </c>
      <c r="J1752" s="77">
        <v>5</v>
      </c>
      <c r="K1752" s="92"/>
    </row>
    <row r="1753" spans="1:11" ht="20.399999999999999" x14ac:dyDescent="0.25">
      <c r="A1753" s="14" t="s">
        <v>1506</v>
      </c>
      <c r="B1753" s="14" t="s">
        <v>5433</v>
      </c>
      <c r="C1753" s="14" t="s">
        <v>5434</v>
      </c>
      <c r="D1753" s="16">
        <v>45813</v>
      </c>
      <c r="E1753" s="16"/>
      <c r="F1753" s="14" t="s">
        <v>5435</v>
      </c>
      <c r="G1753" s="14"/>
      <c r="H1753" s="14" t="s">
        <v>5436</v>
      </c>
      <c r="I1753" s="15">
        <v>51.66</v>
      </c>
      <c r="J1753" s="77">
        <v>5</v>
      </c>
      <c r="K1753" s="92"/>
    </row>
    <row r="1754" spans="1:11" ht="13.2" x14ac:dyDescent="0.25">
      <c r="A1754" s="14" t="s">
        <v>1506</v>
      </c>
      <c r="B1754" s="14" t="s">
        <v>4008</v>
      </c>
      <c r="C1754" s="14"/>
      <c r="D1754" s="16">
        <v>45838</v>
      </c>
      <c r="E1754" s="16"/>
      <c r="F1754" s="14" t="s">
        <v>5437</v>
      </c>
      <c r="G1754" s="14"/>
      <c r="H1754" s="14" t="s">
        <v>1513</v>
      </c>
      <c r="I1754" s="15">
        <v>22</v>
      </c>
      <c r="J1754" s="77">
        <v>4</v>
      </c>
      <c r="K1754" s="92"/>
    </row>
    <row r="1755" spans="1:11" ht="91.8" x14ac:dyDescent="0.25">
      <c r="A1755" s="14" t="s">
        <v>1506</v>
      </c>
      <c r="B1755" s="14"/>
      <c r="C1755" s="14"/>
      <c r="D1755" s="16"/>
      <c r="E1755" s="16"/>
      <c r="F1755" s="314" t="s">
        <v>5438</v>
      </c>
      <c r="G1755" s="14"/>
      <c r="H1755" s="14"/>
      <c r="I1755" s="15"/>
      <c r="J1755" s="77"/>
      <c r="K1755" s="92"/>
    </row>
    <row r="1756" spans="1:11" ht="30.6" x14ac:dyDescent="0.25">
      <c r="A1756" s="14" t="s">
        <v>1506</v>
      </c>
      <c r="B1756" s="14" t="s">
        <v>5439</v>
      </c>
      <c r="C1756" s="14" t="s">
        <v>5440</v>
      </c>
      <c r="D1756" s="16">
        <v>45826</v>
      </c>
      <c r="E1756" s="16"/>
      <c r="F1756" s="14" t="s">
        <v>5441</v>
      </c>
      <c r="G1756" s="14" t="s">
        <v>5442</v>
      </c>
      <c r="H1756" s="14" t="s">
        <v>5443</v>
      </c>
      <c r="I1756" s="15">
        <v>319.89999999999998</v>
      </c>
      <c r="J1756" s="77">
        <v>3</v>
      </c>
      <c r="K1756" s="92"/>
    </row>
    <row r="1757" spans="1:11" ht="40.799999999999997" x14ac:dyDescent="0.25">
      <c r="A1757" s="14" t="s">
        <v>1506</v>
      </c>
      <c r="B1757" s="14" t="s">
        <v>5444</v>
      </c>
      <c r="C1757" s="14" t="s">
        <v>2438</v>
      </c>
      <c r="D1757" s="16">
        <v>45826</v>
      </c>
      <c r="E1757" s="16"/>
      <c r="F1757" s="14" t="s">
        <v>5445</v>
      </c>
      <c r="G1757" s="14" t="s">
        <v>2389</v>
      </c>
      <c r="H1757" s="14" t="s">
        <v>2390</v>
      </c>
      <c r="I1757" s="15">
        <v>480</v>
      </c>
      <c r="J1757" s="77">
        <v>3</v>
      </c>
      <c r="K1757" s="92"/>
    </row>
    <row r="1758" spans="1:11" ht="20.399999999999999" x14ac:dyDescent="0.25">
      <c r="A1758" s="14" t="s">
        <v>1506</v>
      </c>
      <c r="B1758" s="14" t="s">
        <v>5446</v>
      </c>
      <c r="C1758" s="14" t="s">
        <v>5447</v>
      </c>
      <c r="D1758" s="16">
        <v>45856</v>
      </c>
      <c r="E1758" s="16"/>
      <c r="F1758" s="14" t="s">
        <v>5448</v>
      </c>
      <c r="G1758" s="14" t="s">
        <v>5449</v>
      </c>
      <c r="H1758" s="14" t="s">
        <v>5450</v>
      </c>
      <c r="I1758" s="15">
        <v>1903.5</v>
      </c>
      <c r="J1758" s="77">
        <v>3</v>
      </c>
      <c r="K1758" s="92"/>
    </row>
    <row r="1759" spans="1:11" ht="20.399999999999999" x14ac:dyDescent="0.25">
      <c r="A1759" s="14" t="s">
        <v>1506</v>
      </c>
      <c r="B1759" s="14" t="s">
        <v>5446</v>
      </c>
      <c r="C1759" s="14" t="s">
        <v>5447</v>
      </c>
      <c r="D1759" s="16">
        <v>45856</v>
      </c>
      <c r="E1759" s="16"/>
      <c r="F1759" s="14" t="s">
        <v>6251</v>
      </c>
      <c r="G1759" s="14" t="s">
        <v>5449</v>
      </c>
      <c r="H1759" s="14" t="s">
        <v>5450</v>
      </c>
      <c r="I1759" s="15">
        <v>-1903.5</v>
      </c>
      <c r="J1759" s="77">
        <v>3</v>
      </c>
      <c r="K1759" s="92"/>
    </row>
    <row r="1760" spans="1:11" ht="20.399999999999999" x14ac:dyDescent="0.25">
      <c r="A1760" s="14" t="s">
        <v>1506</v>
      </c>
      <c r="B1760" s="14" t="s">
        <v>5451</v>
      </c>
      <c r="C1760" s="14" t="s">
        <v>5452</v>
      </c>
      <c r="D1760" s="16">
        <v>45867</v>
      </c>
      <c r="E1760" s="16"/>
      <c r="F1760" s="14" t="s">
        <v>5453</v>
      </c>
      <c r="G1760" s="14" t="s">
        <v>5454</v>
      </c>
      <c r="H1760" s="14" t="s">
        <v>5455</v>
      </c>
      <c r="I1760" s="15">
        <v>1161</v>
      </c>
      <c r="J1760" s="77">
        <v>3</v>
      </c>
      <c r="K1760" s="92"/>
    </row>
    <row r="1761" spans="1:11" ht="30.6" x14ac:dyDescent="0.25">
      <c r="A1761" s="14" t="s">
        <v>1506</v>
      </c>
      <c r="B1761" s="14" t="s">
        <v>5451</v>
      </c>
      <c r="C1761" s="14" t="s">
        <v>5452</v>
      </c>
      <c r="D1761" s="16">
        <v>45867</v>
      </c>
      <c r="E1761" s="16"/>
      <c r="F1761" s="14" t="s">
        <v>6248</v>
      </c>
      <c r="G1761" s="14" t="s">
        <v>5454</v>
      </c>
      <c r="H1761" s="14" t="s">
        <v>5455</v>
      </c>
      <c r="I1761" s="15">
        <v>-1161</v>
      </c>
      <c r="J1761" s="77">
        <v>3</v>
      </c>
      <c r="K1761" s="92"/>
    </row>
    <row r="1762" spans="1:11" ht="76.2" customHeight="1" x14ac:dyDescent="0.25">
      <c r="A1762" s="14" t="s">
        <v>1506</v>
      </c>
      <c r="B1762" s="14"/>
      <c r="C1762" s="14"/>
      <c r="D1762" s="16"/>
      <c r="E1762" s="16"/>
      <c r="F1762" s="314" t="s">
        <v>5456</v>
      </c>
      <c r="G1762" s="14"/>
      <c r="H1762" s="14"/>
      <c r="I1762" s="15"/>
      <c r="J1762" s="77"/>
      <c r="K1762" s="92"/>
    </row>
    <row r="1763" spans="1:11" ht="20.399999999999999" x14ac:dyDescent="0.25">
      <c r="A1763" s="14" t="s">
        <v>1506</v>
      </c>
      <c r="B1763" s="14" t="s">
        <v>5457</v>
      </c>
      <c r="C1763" s="14" t="s">
        <v>5458</v>
      </c>
      <c r="D1763" s="16">
        <v>45826</v>
      </c>
      <c r="E1763" s="16"/>
      <c r="F1763" s="14" t="s">
        <v>5459</v>
      </c>
      <c r="G1763" s="14" t="s">
        <v>3772</v>
      </c>
      <c r="H1763" s="14" t="s">
        <v>3773</v>
      </c>
      <c r="I1763" s="15">
        <v>234</v>
      </c>
      <c r="J1763" s="77">
        <v>5</v>
      </c>
      <c r="K1763" s="92"/>
    </row>
    <row r="1764" spans="1:11" ht="30.6" x14ac:dyDescent="0.25">
      <c r="A1764" s="14" t="s">
        <v>1506</v>
      </c>
      <c r="B1764" s="14" t="s">
        <v>5460</v>
      </c>
      <c r="C1764" s="14" t="s">
        <v>5461</v>
      </c>
      <c r="D1764" s="16">
        <v>45826</v>
      </c>
      <c r="E1764" s="16"/>
      <c r="F1764" s="14" t="s">
        <v>5462</v>
      </c>
      <c r="G1764" s="14" t="s">
        <v>1569</v>
      </c>
      <c r="H1764" s="14" t="s">
        <v>1570</v>
      </c>
      <c r="I1764" s="15">
        <v>1283</v>
      </c>
      <c r="J1764" s="77">
        <v>5</v>
      </c>
      <c r="K1764" s="92"/>
    </row>
    <row r="1765" spans="1:11" ht="30.6" x14ac:dyDescent="0.25">
      <c r="A1765" s="14" t="s">
        <v>1506</v>
      </c>
      <c r="B1765" s="14" t="s">
        <v>5463</v>
      </c>
      <c r="C1765" s="14" t="s">
        <v>4995</v>
      </c>
      <c r="D1765" s="16">
        <v>45826</v>
      </c>
      <c r="E1765" s="16"/>
      <c r="F1765" s="14" t="s">
        <v>5464</v>
      </c>
      <c r="G1765" s="14" t="s">
        <v>3767</v>
      </c>
      <c r="H1765" s="14" t="s">
        <v>3768</v>
      </c>
      <c r="I1765" s="15">
        <v>1000</v>
      </c>
      <c r="J1765" s="77">
        <v>5</v>
      </c>
      <c r="K1765" s="92"/>
    </row>
    <row r="1766" spans="1:11" ht="30.6" x14ac:dyDescent="0.25">
      <c r="A1766" s="14" t="s">
        <v>1506</v>
      </c>
      <c r="B1766" s="14" t="s">
        <v>5465</v>
      </c>
      <c r="C1766" s="14" t="s">
        <v>5466</v>
      </c>
      <c r="D1766" s="16">
        <v>45855</v>
      </c>
      <c r="E1766" s="16"/>
      <c r="F1766" s="14" t="s">
        <v>5467</v>
      </c>
      <c r="G1766" s="14" t="s">
        <v>5196</v>
      </c>
      <c r="H1766" s="14" t="s">
        <v>5197</v>
      </c>
      <c r="I1766" s="15">
        <v>102</v>
      </c>
      <c r="J1766" s="77">
        <v>5</v>
      </c>
      <c r="K1766" s="92"/>
    </row>
    <row r="1767" spans="1:11" ht="30.6" x14ac:dyDescent="0.25">
      <c r="A1767" s="14" t="s">
        <v>1506</v>
      </c>
      <c r="B1767" s="14" t="s">
        <v>5468</v>
      </c>
      <c r="C1767" s="14" t="s">
        <v>5469</v>
      </c>
      <c r="D1767" s="16">
        <v>45855</v>
      </c>
      <c r="E1767" s="16"/>
      <c r="F1767" s="14" t="s">
        <v>5470</v>
      </c>
      <c r="G1767" s="14" t="s">
        <v>2374</v>
      </c>
      <c r="H1767" s="14" t="s">
        <v>2375</v>
      </c>
      <c r="I1767" s="15">
        <v>7300</v>
      </c>
      <c r="J1767" s="77">
        <v>5</v>
      </c>
      <c r="K1767" s="92"/>
    </row>
    <row r="1768" spans="1:11" ht="30.6" x14ac:dyDescent="0.25">
      <c r="A1768" s="14" t="s">
        <v>1506</v>
      </c>
      <c r="B1768" s="14" t="s">
        <v>5471</v>
      </c>
      <c r="C1768" s="14" t="s">
        <v>5472</v>
      </c>
      <c r="D1768" s="16">
        <v>45849</v>
      </c>
      <c r="E1768" s="16"/>
      <c r="F1768" s="14" t="s">
        <v>5473</v>
      </c>
      <c r="G1768" s="14"/>
      <c r="H1768" s="14" t="s">
        <v>2220</v>
      </c>
      <c r="I1768" s="15">
        <v>113</v>
      </c>
      <c r="J1768" s="77">
        <v>5</v>
      </c>
      <c r="K1768" s="92"/>
    </row>
    <row r="1769" spans="1:11" ht="30.6" x14ac:dyDescent="0.25">
      <c r="A1769" s="14" t="s">
        <v>1506</v>
      </c>
      <c r="B1769" s="14" t="s">
        <v>5474</v>
      </c>
      <c r="C1769" s="14" t="s">
        <v>5475</v>
      </c>
      <c r="D1769" s="16">
        <v>45849</v>
      </c>
      <c r="E1769" s="16"/>
      <c r="F1769" s="14" t="s">
        <v>5473</v>
      </c>
      <c r="G1769" s="14"/>
      <c r="H1769" s="14" t="s">
        <v>5098</v>
      </c>
      <c r="I1769" s="15">
        <v>113</v>
      </c>
      <c r="J1769" s="77">
        <v>5</v>
      </c>
      <c r="K1769" s="92"/>
    </row>
    <row r="1770" spans="1:11" ht="30.6" x14ac:dyDescent="0.25">
      <c r="A1770" s="14" t="s">
        <v>1506</v>
      </c>
      <c r="B1770" s="14" t="s">
        <v>5476</v>
      </c>
      <c r="C1770" s="14" t="s">
        <v>5477</v>
      </c>
      <c r="D1770" s="16">
        <v>45849</v>
      </c>
      <c r="E1770" s="16"/>
      <c r="F1770" s="14" t="s">
        <v>5473</v>
      </c>
      <c r="G1770" s="14"/>
      <c r="H1770" s="14" t="s">
        <v>5478</v>
      </c>
      <c r="I1770" s="15">
        <v>113</v>
      </c>
      <c r="J1770" s="77">
        <v>5</v>
      </c>
      <c r="K1770" s="92"/>
    </row>
    <row r="1771" spans="1:11" ht="30.6" x14ac:dyDescent="0.25">
      <c r="A1771" s="14" t="s">
        <v>1506</v>
      </c>
      <c r="B1771" s="14" t="s">
        <v>5479</v>
      </c>
      <c r="C1771" s="14" t="s">
        <v>5480</v>
      </c>
      <c r="D1771" s="16">
        <v>45849</v>
      </c>
      <c r="E1771" s="16"/>
      <c r="F1771" s="14" t="s">
        <v>5473</v>
      </c>
      <c r="G1771" s="14"/>
      <c r="H1771" s="14" t="s">
        <v>2271</v>
      </c>
      <c r="I1771" s="15">
        <v>113</v>
      </c>
      <c r="J1771" s="77">
        <v>5</v>
      </c>
      <c r="K1771" s="92"/>
    </row>
    <row r="1772" spans="1:11" ht="30.6" x14ac:dyDescent="0.25">
      <c r="A1772" s="14" t="s">
        <v>1506</v>
      </c>
      <c r="B1772" s="14" t="s">
        <v>5481</v>
      </c>
      <c r="C1772" s="14" t="s">
        <v>5482</v>
      </c>
      <c r="D1772" s="16">
        <v>45849</v>
      </c>
      <c r="E1772" s="16"/>
      <c r="F1772" s="14" t="s">
        <v>5473</v>
      </c>
      <c r="G1772" s="14"/>
      <c r="H1772" s="14" t="s">
        <v>5483</v>
      </c>
      <c r="I1772" s="15">
        <v>177</v>
      </c>
      <c r="J1772" s="77">
        <v>5</v>
      </c>
      <c r="K1772" s="92"/>
    </row>
    <row r="1773" spans="1:11" ht="30.6" x14ac:dyDescent="0.25">
      <c r="A1773" s="14" t="s">
        <v>1506</v>
      </c>
      <c r="B1773" s="14" t="s">
        <v>5484</v>
      </c>
      <c r="C1773" s="14" t="s">
        <v>5485</v>
      </c>
      <c r="D1773" s="16">
        <v>45849</v>
      </c>
      <c r="E1773" s="16"/>
      <c r="F1773" s="14" t="s">
        <v>5473</v>
      </c>
      <c r="G1773" s="14"/>
      <c r="H1773" s="14" t="s">
        <v>3900</v>
      </c>
      <c r="I1773" s="15">
        <v>177</v>
      </c>
      <c r="J1773" s="77">
        <v>5</v>
      </c>
      <c r="K1773" s="92"/>
    </row>
    <row r="1774" spans="1:11" ht="30.6" x14ac:dyDescent="0.25">
      <c r="A1774" s="14" t="s">
        <v>1506</v>
      </c>
      <c r="B1774" s="14" t="s">
        <v>5486</v>
      </c>
      <c r="C1774" s="14" t="s">
        <v>5487</v>
      </c>
      <c r="D1774" s="16">
        <v>45849</v>
      </c>
      <c r="E1774" s="16"/>
      <c r="F1774" s="14" t="s">
        <v>5473</v>
      </c>
      <c r="G1774" s="14"/>
      <c r="H1774" s="14" t="s">
        <v>5488</v>
      </c>
      <c r="I1774" s="15">
        <v>177</v>
      </c>
      <c r="J1774" s="77">
        <v>5</v>
      </c>
      <c r="K1774" s="92"/>
    </row>
    <row r="1775" spans="1:11" ht="30.6" x14ac:dyDescent="0.25">
      <c r="A1775" s="14" t="s">
        <v>1506</v>
      </c>
      <c r="B1775" s="14" t="s">
        <v>5489</v>
      </c>
      <c r="C1775" s="14" t="s">
        <v>5490</v>
      </c>
      <c r="D1775" s="16">
        <v>45849</v>
      </c>
      <c r="E1775" s="16"/>
      <c r="F1775" s="14" t="s">
        <v>5473</v>
      </c>
      <c r="G1775" s="14"/>
      <c r="H1775" s="14" t="s">
        <v>2194</v>
      </c>
      <c r="I1775" s="15">
        <v>177</v>
      </c>
      <c r="J1775" s="77">
        <v>5</v>
      </c>
      <c r="K1775" s="92"/>
    </row>
    <row r="1776" spans="1:11" ht="30.6" x14ac:dyDescent="0.25">
      <c r="A1776" s="14" t="s">
        <v>1506</v>
      </c>
      <c r="B1776" s="14" t="s">
        <v>5491</v>
      </c>
      <c r="C1776" s="14" t="s">
        <v>5492</v>
      </c>
      <c r="D1776" s="16">
        <v>45849</v>
      </c>
      <c r="E1776" s="16"/>
      <c r="F1776" s="14" t="s">
        <v>5473</v>
      </c>
      <c r="G1776" s="14"/>
      <c r="H1776" s="14" t="s">
        <v>2164</v>
      </c>
      <c r="I1776" s="15">
        <v>177</v>
      </c>
      <c r="J1776" s="77">
        <v>5</v>
      </c>
      <c r="K1776" s="92"/>
    </row>
    <row r="1777" spans="1:11" ht="30.6" x14ac:dyDescent="0.25">
      <c r="A1777" s="14" t="s">
        <v>1506</v>
      </c>
      <c r="B1777" s="14" t="s">
        <v>5493</v>
      </c>
      <c r="C1777" s="14" t="s">
        <v>5494</v>
      </c>
      <c r="D1777" s="16">
        <v>45849</v>
      </c>
      <c r="E1777" s="16"/>
      <c r="F1777" s="14" t="s">
        <v>5473</v>
      </c>
      <c r="G1777" s="14"/>
      <c r="H1777" s="14" t="s">
        <v>5495</v>
      </c>
      <c r="I1777" s="15">
        <v>177</v>
      </c>
      <c r="J1777" s="77">
        <v>5</v>
      </c>
      <c r="K1777" s="92"/>
    </row>
    <row r="1778" spans="1:11" ht="30.6" x14ac:dyDescent="0.25">
      <c r="A1778" s="14" t="s">
        <v>1506</v>
      </c>
      <c r="B1778" s="14" t="s">
        <v>5496</v>
      </c>
      <c r="C1778" s="14" t="s">
        <v>5497</v>
      </c>
      <c r="D1778" s="16">
        <v>45849</v>
      </c>
      <c r="E1778" s="16"/>
      <c r="F1778" s="14" t="s">
        <v>5473</v>
      </c>
      <c r="G1778" s="14"/>
      <c r="H1778" s="14" t="s">
        <v>5115</v>
      </c>
      <c r="I1778" s="15">
        <v>177</v>
      </c>
      <c r="J1778" s="77">
        <v>5</v>
      </c>
      <c r="K1778" s="92"/>
    </row>
    <row r="1779" spans="1:11" ht="30.6" x14ac:dyDescent="0.25">
      <c r="A1779" s="14" t="s">
        <v>1506</v>
      </c>
      <c r="B1779" s="14" t="s">
        <v>5498</v>
      </c>
      <c r="C1779" s="14" t="s">
        <v>5499</v>
      </c>
      <c r="D1779" s="16">
        <v>45849</v>
      </c>
      <c r="E1779" s="16"/>
      <c r="F1779" s="14" t="s">
        <v>5473</v>
      </c>
      <c r="G1779" s="14"/>
      <c r="H1779" s="14" t="s">
        <v>2933</v>
      </c>
      <c r="I1779" s="15">
        <v>177</v>
      </c>
      <c r="J1779" s="77">
        <v>5</v>
      </c>
      <c r="K1779" s="92"/>
    </row>
    <row r="1780" spans="1:11" ht="30.6" x14ac:dyDescent="0.25">
      <c r="A1780" s="14" t="s">
        <v>1506</v>
      </c>
      <c r="B1780" s="14" t="s">
        <v>5500</v>
      </c>
      <c r="C1780" s="14" t="s">
        <v>5501</v>
      </c>
      <c r="D1780" s="16">
        <v>45849</v>
      </c>
      <c r="E1780" s="16"/>
      <c r="F1780" s="14" t="s">
        <v>5473</v>
      </c>
      <c r="G1780" s="14"/>
      <c r="H1780" s="14" t="s">
        <v>2277</v>
      </c>
      <c r="I1780" s="15">
        <v>177</v>
      </c>
      <c r="J1780" s="77">
        <v>5</v>
      </c>
      <c r="K1780" s="92"/>
    </row>
    <row r="1781" spans="1:11" ht="30.6" x14ac:dyDescent="0.25">
      <c r="A1781" s="14" t="s">
        <v>1506</v>
      </c>
      <c r="B1781" s="14" t="s">
        <v>5502</v>
      </c>
      <c r="C1781" s="14" t="s">
        <v>5503</v>
      </c>
      <c r="D1781" s="16">
        <v>45849</v>
      </c>
      <c r="E1781" s="16"/>
      <c r="F1781" s="14" t="s">
        <v>5473</v>
      </c>
      <c r="G1781" s="14"/>
      <c r="H1781" s="14" t="s">
        <v>2241</v>
      </c>
      <c r="I1781" s="15">
        <v>177</v>
      </c>
      <c r="J1781" s="77">
        <v>5</v>
      </c>
      <c r="K1781" s="92"/>
    </row>
    <row r="1782" spans="1:11" ht="30.6" x14ac:dyDescent="0.25">
      <c r="A1782" s="14" t="s">
        <v>1506</v>
      </c>
      <c r="B1782" s="14" t="s">
        <v>5504</v>
      </c>
      <c r="C1782" s="14" t="s">
        <v>5505</v>
      </c>
      <c r="D1782" s="16">
        <v>45849</v>
      </c>
      <c r="E1782" s="16"/>
      <c r="F1782" s="14" t="s">
        <v>5473</v>
      </c>
      <c r="G1782" s="14"/>
      <c r="H1782" s="14" t="s">
        <v>2292</v>
      </c>
      <c r="I1782" s="15">
        <v>177</v>
      </c>
      <c r="J1782" s="77">
        <v>5</v>
      </c>
      <c r="K1782" s="92"/>
    </row>
    <row r="1783" spans="1:11" ht="30.6" x14ac:dyDescent="0.25">
      <c r="A1783" s="14" t="s">
        <v>1506</v>
      </c>
      <c r="B1783" s="14" t="s">
        <v>5506</v>
      </c>
      <c r="C1783" s="14" t="s">
        <v>5507</v>
      </c>
      <c r="D1783" s="16">
        <v>45849</v>
      </c>
      <c r="E1783" s="16"/>
      <c r="F1783" s="14" t="s">
        <v>5473</v>
      </c>
      <c r="G1783" s="14"/>
      <c r="H1783" s="14" t="s">
        <v>2149</v>
      </c>
      <c r="I1783" s="15">
        <v>177</v>
      </c>
      <c r="J1783" s="77">
        <v>5</v>
      </c>
      <c r="K1783" s="92"/>
    </row>
    <row r="1784" spans="1:11" ht="30.6" x14ac:dyDescent="0.25">
      <c r="A1784" s="14" t="s">
        <v>1506</v>
      </c>
      <c r="B1784" s="14" t="s">
        <v>5508</v>
      </c>
      <c r="C1784" s="14" t="s">
        <v>5509</v>
      </c>
      <c r="D1784" s="16">
        <v>45849</v>
      </c>
      <c r="E1784" s="16"/>
      <c r="F1784" s="14" t="s">
        <v>5473</v>
      </c>
      <c r="G1784" s="14"/>
      <c r="H1784" s="14" t="s">
        <v>2256</v>
      </c>
      <c r="I1784" s="15">
        <v>177</v>
      </c>
      <c r="J1784" s="77">
        <v>5</v>
      </c>
      <c r="K1784" s="92"/>
    </row>
    <row r="1785" spans="1:11" ht="30.6" x14ac:dyDescent="0.25">
      <c r="A1785" s="14" t="s">
        <v>1506</v>
      </c>
      <c r="B1785" s="14" t="s">
        <v>5510</v>
      </c>
      <c r="C1785" s="14" t="s">
        <v>5511</v>
      </c>
      <c r="D1785" s="16">
        <v>45849</v>
      </c>
      <c r="E1785" s="16"/>
      <c r="F1785" s="14" t="s">
        <v>5473</v>
      </c>
      <c r="G1785" s="14"/>
      <c r="H1785" s="14" t="s">
        <v>2152</v>
      </c>
      <c r="I1785" s="15">
        <v>177</v>
      </c>
      <c r="J1785" s="77">
        <v>5</v>
      </c>
      <c r="K1785" s="92"/>
    </row>
    <row r="1786" spans="1:11" ht="30.6" x14ac:dyDescent="0.25">
      <c r="A1786" s="14" t="s">
        <v>1506</v>
      </c>
      <c r="B1786" s="14" t="s">
        <v>5512</v>
      </c>
      <c r="C1786" s="14" t="s">
        <v>5513</v>
      </c>
      <c r="D1786" s="16">
        <v>45849</v>
      </c>
      <c r="E1786" s="16"/>
      <c r="F1786" s="14" t="s">
        <v>5473</v>
      </c>
      <c r="G1786" s="14"/>
      <c r="H1786" s="14" t="s">
        <v>2262</v>
      </c>
      <c r="I1786" s="15">
        <v>177</v>
      </c>
      <c r="J1786" s="77">
        <v>5</v>
      </c>
      <c r="K1786" s="92"/>
    </row>
    <row r="1787" spans="1:11" ht="30.6" x14ac:dyDescent="0.25">
      <c r="A1787" s="14" t="s">
        <v>1506</v>
      </c>
      <c r="B1787" s="14" t="s">
        <v>5514</v>
      </c>
      <c r="C1787" s="14" t="s">
        <v>5515</v>
      </c>
      <c r="D1787" s="16">
        <v>45849</v>
      </c>
      <c r="E1787" s="16"/>
      <c r="F1787" s="14" t="s">
        <v>5473</v>
      </c>
      <c r="G1787" s="14"/>
      <c r="H1787" s="14" t="s">
        <v>2880</v>
      </c>
      <c r="I1787" s="15">
        <v>177</v>
      </c>
      <c r="J1787" s="77">
        <v>5</v>
      </c>
      <c r="K1787" s="92"/>
    </row>
    <row r="1788" spans="1:11" ht="30.6" x14ac:dyDescent="0.25">
      <c r="A1788" s="14" t="s">
        <v>1506</v>
      </c>
      <c r="B1788" s="14" t="s">
        <v>5516</v>
      </c>
      <c r="C1788" s="14" t="s">
        <v>5517</v>
      </c>
      <c r="D1788" s="16">
        <v>45849</v>
      </c>
      <c r="E1788" s="16"/>
      <c r="F1788" s="14" t="s">
        <v>5473</v>
      </c>
      <c r="G1788" s="14"/>
      <c r="H1788" s="14" t="s">
        <v>2838</v>
      </c>
      <c r="I1788" s="15">
        <v>177</v>
      </c>
      <c r="J1788" s="77">
        <v>5</v>
      </c>
      <c r="K1788" s="92"/>
    </row>
    <row r="1789" spans="1:11" ht="30.6" x14ac:dyDescent="0.25">
      <c r="A1789" s="14" t="s">
        <v>1506</v>
      </c>
      <c r="B1789" s="14" t="s">
        <v>5518</v>
      </c>
      <c r="C1789" s="14" t="s">
        <v>5519</v>
      </c>
      <c r="D1789" s="16">
        <v>45849</v>
      </c>
      <c r="E1789" s="16"/>
      <c r="F1789" s="14" t="s">
        <v>5473</v>
      </c>
      <c r="G1789" s="14"/>
      <c r="H1789" s="14" t="s">
        <v>2289</v>
      </c>
      <c r="I1789" s="15">
        <v>177</v>
      </c>
      <c r="J1789" s="77">
        <v>5</v>
      </c>
      <c r="K1789" s="92"/>
    </row>
    <row r="1790" spans="1:11" ht="30.6" x14ac:dyDescent="0.25">
      <c r="A1790" s="14" t="s">
        <v>1506</v>
      </c>
      <c r="B1790" s="14" t="s">
        <v>5520</v>
      </c>
      <c r="C1790" s="14" t="s">
        <v>5521</v>
      </c>
      <c r="D1790" s="16">
        <v>45849</v>
      </c>
      <c r="E1790" s="16"/>
      <c r="F1790" s="14" t="s">
        <v>5473</v>
      </c>
      <c r="G1790" s="14"/>
      <c r="H1790" s="14" t="s">
        <v>2748</v>
      </c>
      <c r="I1790" s="15">
        <v>177</v>
      </c>
      <c r="J1790" s="77">
        <v>5</v>
      </c>
      <c r="K1790" s="92"/>
    </row>
    <row r="1791" spans="1:11" ht="30.6" x14ac:dyDescent="0.25">
      <c r="A1791" s="14" t="s">
        <v>1506</v>
      </c>
      <c r="B1791" s="14" t="s">
        <v>5522</v>
      </c>
      <c r="C1791" s="14" t="s">
        <v>5523</v>
      </c>
      <c r="D1791" s="16">
        <v>45849</v>
      </c>
      <c r="E1791" s="16"/>
      <c r="F1791" s="14" t="s">
        <v>5473</v>
      </c>
      <c r="G1791" s="14"/>
      <c r="H1791" s="14" t="s">
        <v>2182</v>
      </c>
      <c r="I1791" s="15">
        <v>177</v>
      </c>
      <c r="J1791" s="77">
        <v>5</v>
      </c>
      <c r="K1791" s="92"/>
    </row>
    <row r="1792" spans="1:11" ht="30.6" x14ac:dyDescent="0.25">
      <c r="A1792" s="14" t="s">
        <v>1506</v>
      </c>
      <c r="B1792" s="14" t="s">
        <v>5524</v>
      </c>
      <c r="C1792" s="14" t="s">
        <v>5525</v>
      </c>
      <c r="D1792" s="16">
        <v>45849</v>
      </c>
      <c r="E1792" s="16"/>
      <c r="F1792" s="14" t="s">
        <v>5473</v>
      </c>
      <c r="G1792" s="14"/>
      <c r="H1792" s="14" t="s">
        <v>2247</v>
      </c>
      <c r="I1792" s="15">
        <v>177</v>
      </c>
      <c r="J1792" s="77">
        <v>5</v>
      </c>
      <c r="K1792" s="92"/>
    </row>
    <row r="1793" spans="1:11" ht="30.6" x14ac:dyDescent="0.25">
      <c r="A1793" s="14" t="s">
        <v>1506</v>
      </c>
      <c r="B1793" s="14" t="s">
        <v>5526</v>
      </c>
      <c r="C1793" s="14" t="s">
        <v>5527</v>
      </c>
      <c r="D1793" s="16">
        <v>45849</v>
      </c>
      <c r="E1793" s="16"/>
      <c r="F1793" s="14" t="s">
        <v>5473</v>
      </c>
      <c r="G1793" s="14"/>
      <c r="H1793" s="14" t="s">
        <v>2176</v>
      </c>
      <c r="I1793" s="15">
        <v>177</v>
      </c>
      <c r="J1793" s="77">
        <v>5</v>
      </c>
      <c r="K1793" s="92"/>
    </row>
    <row r="1794" spans="1:11" ht="30.6" x14ac:dyDescent="0.25">
      <c r="A1794" s="14" t="s">
        <v>1506</v>
      </c>
      <c r="B1794" s="14" t="s">
        <v>5528</v>
      </c>
      <c r="C1794" s="14" t="s">
        <v>5529</v>
      </c>
      <c r="D1794" s="16">
        <v>45849</v>
      </c>
      <c r="E1794" s="16"/>
      <c r="F1794" s="14" t="s">
        <v>5473</v>
      </c>
      <c r="G1794" s="14"/>
      <c r="H1794" s="14" t="s">
        <v>3895</v>
      </c>
      <c r="I1794" s="15">
        <v>177</v>
      </c>
      <c r="J1794" s="77">
        <v>5</v>
      </c>
      <c r="K1794" s="92"/>
    </row>
    <row r="1795" spans="1:11" ht="30.6" x14ac:dyDescent="0.25">
      <c r="A1795" s="14" t="s">
        <v>1506</v>
      </c>
      <c r="B1795" s="14" t="s">
        <v>5530</v>
      </c>
      <c r="C1795" s="14" t="s">
        <v>5531</v>
      </c>
      <c r="D1795" s="16">
        <v>45849</v>
      </c>
      <c r="E1795" s="16"/>
      <c r="F1795" s="14" t="s">
        <v>5473</v>
      </c>
      <c r="G1795" s="14"/>
      <c r="H1795" s="14" t="s">
        <v>2265</v>
      </c>
      <c r="I1795" s="15">
        <v>177</v>
      </c>
      <c r="J1795" s="77">
        <v>5</v>
      </c>
      <c r="K1795" s="92"/>
    </row>
    <row r="1796" spans="1:11" ht="30.6" x14ac:dyDescent="0.25">
      <c r="A1796" s="14" t="s">
        <v>1506</v>
      </c>
      <c r="B1796" s="14" t="s">
        <v>5532</v>
      </c>
      <c r="C1796" s="14" t="s">
        <v>5533</v>
      </c>
      <c r="D1796" s="16">
        <v>45849</v>
      </c>
      <c r="E1796" s="16"/>
      <c r="F1796" s="14" t="s">
        <v>5473</v>
      </c>
      <c r="G1796" s="14"/>
      <c r="H1796" s="14" t="s">
        <v>2862</v>
      </c>
      <c r="I1796" s="15">
        <v>200</v>
      </c>
      <c r="J1796" s="77">
        <v>5</v>
      </c>
      <c r="K1796" s="92"/>
    </row>
    <row r="1797" spans="1:11" ht="30.6" x14ac:dyDescent="0.25">
      <c r="A1797" s="14" t="s">
        <v>1506</v>
      </c>
      <c r="B1797" s="14" t="s">
        <v>5534</v>
      </c>
      <c r="C1797" s="14" t="s">
        <v>5535</v>
      </c>
      <c r="D1797" s="16">
        <v>45849</v>
      </c>
      <c r="E1797" s="16"/>
      <c r="F1797" s="14" t="s">
        <v>5473</v>
      </c>
      <c r="G1797" s="14"/>
      <c r="H1797" s="14" t="s">
        <v>2191</v>
      </c>
      <c r="I1797" s="15">
        <v>200</v>
      </c>
      <c r="J1797" s="77">
        <v>5</v>
      </c>
      <c r="K1797" s="92"/>
    </row>
    <row r="1798" spans="1:11" ht="30.6" x14ac:dyDescent="0.25">
      <c r="A1798" s="14" t="s">
        <v>1506</v>
      </c>
      <c r="B1798" s="14" t="s">
        <v>5536</v>
      </c>
      <c r="C1798" s="14" t="s">
        <v>5537</v>
      </c>
      <c r="D1798" s="16">
        <v>45849</v>
      </c>
      <c r="E1798" s="16"/>
      <c r="F1798" s="14" t="s">
        <v>5473</v>
      </c>
      <c r="G1798" s="14"/>
      <c r="H1798" s="14" t="s">
        <v>2298</v>
      </c>
      <c r="I1798" s="15">
        <v>200</v>
      </c>
      <c r="J1798" s="77">
        <v>5</v>
      </c>
      <c r="K1798" s="92"/>
    </row>
    <row r="1799" spans="1:11" ht="30.6" x14ac:dyDescent="0.25">
      <c r="A1799" s="14" t="s">
        <v>1506</v>
      </c>
      <c r="B1799" s="14" t="s">
        <v>5538</v>
      </c>
      <c r="C1799" s="14" t="s">
        <v>5539</v>
      </c>
      <c r="D1799" s="16">
        <v>45849</v>
      </c>
      <c r="E1799" s="16"/>
      <c r="F1799" s="14" t="s">
        <v>5473</v>
      </c>
      <c r="G1799" s="14"/>
      <c r="H1799" s="14" t="s">
        <v>2223</v>
      </c>
      <c r="I1799" s="15">
        <v>200</v>
      </c>
      <c r="J1799" s="77">
        <v>5</v>
      </c>
      <c r="K1799" s="92"/>
    </row>
    <row r="1800" spans="1:11" ht="30.6" x14ac:dyDescent="0.25">
      <c r="A1800" s="14" t="s">
        <v>1506</v>
      </c>
      <c r="B1800" s="14" t="s">
        <v>5540</v>
      </c>
      <c r="C1800" s="14" t="s">
        <v>5541</v>
      </c>
      <c r="D1800" s="16">
        <v>45849</v>
      </c>
      <c r="E1800" s="16"/>
      <c r="F1800" s="14" t="s">
        <v>5473</v>
      </c>
      <c r="G1800" s="14"/>
      <c r="H1800" s="14" t="s">
        <v>5542</v>
      </c>
      <c r="I1800" s="15">
        <v>200</v>
      </c>
      <c r="J1800" s="77">
        <v>5</v>
      </c>
      <c r="K1800" s="92"/>
    </row>
    <row r="1801" spans="1:11" ht="30.6" x14ac:dyDescent="0.25">
      <c r="A1801" s="14" t="s">
        <v>1506</v>
      </c>
      <c r="B1801" s="14" t="s">
        <v>5543</v>
      </c>
      <c r="C1801" s="14" t="s">
        <v>5544</v>
      </c>
      <c r="D1801" s="16">
        <v>45849</v>
      </c>
      <c r="E1801" s="16"/>
      <c r="F1801" s="14" t="s">
        <v>5473</v>
      </c>
      <c r="G1801" s="14"/>
      <c r="H1801" s="14" t="s">
        <v>2295</v>
      </c>
      <c r="I1801" s="15">
        <v>200</v>
      </c>
      <c r="J1801" s="77">
        <v>5</v>
      </c>
      <c r="K1801" s="92"/>
    </row>
    <row r="1802" spans="1:11" ht="30.6" x14ac:dyDescent="0.25">
      <c r="A1802" s="14" t="s">
        <v>1506</v>
      </c>
      <c r="B1802" s="14" t="s">
        <v>5545</v>
      </c>
      <c r="C1802" s="14" t="s">
        <v>5546</v>
      </c>
      <c r="D1802" s="16">
        <v>45849</v>
      </c>
      <c r="E1802" s="16"/>
      <c r="F1802" s="14" t="s">
        <v>5473</v>
      </c>
      <c r="G1802" s="14"/>
      <c r="H1802" s="14" t="s">
        <v>5547</v>
      </c>
      <c r="I1802" s="15">
        <v>234</v>
      </c>
      <c r="J1802" s="77">
        <v>5</v>
      </c>
      <c r="K1802" s="92"/>
    </row>
    <row r="1803" spans="1:11" ht="30.6" x14ac:dyDescent="0.25">
      <c r="A1803" s="14" t="s">
        <v>1506</v>
      </c>
      <c r="B1803" s="14" t="s">
        <v>5548</v>
      </c>
      <c r="C1803" s="14" t="s">
        <v>5549</v>
      </c>
      <c r="D1803" s="16">
        <v>45849</v>
      </c>
      <c r="E1803" s="16"/>
      <c r="F1803" s="14" t="s">
        <v>5473</v>
      </c>
      <c r="G1803" s="14"/>
      <c r="H1803" s="14" t="s">
        <v>5550</v>
      </c>
      <c r="I1803" s="15">
        <v>234</v>
      </c>
      <c r="J1803" s="77">
        <v>5</v>
      </c>
      <c r="K1803" s="92"/>
    </row>
    <row r="1804" spans="1:11" ht="30.6" x14ac:dyDescent="0.25">
      <c r="A1804" s="14" t="s">
        <v>1506</v>
      </c>
      <c r="B1804" s="14" t="s">
        <v>5551</v>
      </c>
      <c r="C1804" s="14" t="s">
        <v>5552</v>
      </c>
      <c r="D1804" s="16">
        <v>45849</v>
      </c>
      <c r="E1804" s="16"/>
      <c r="F1804" s="14" t="s">
        <v>5473</v>
      </c>
      <c r="G1804" s="14"/>
      <c r="H1804" s="14" t="s">
        <v>2865</v>
      </c>
      <c r="I1804" s="15">
        <v>234</v>
      </c>
      <c r="J1804" s="77">
        <v>5</v>
      </c>
      <c r="K1804" s="92"/>
    </row>
    <row r="1805" spans="1:11" ht="30.6" x14ac:dyDescent="0.25">
      <c r="A1805" s="14" t="s">
        <v>1506</v>
      </c>
      <c r="B1805" s="14" t="s">
        <v>5553</v>
      </c>
      <c r="C1805" s="14" t="s">
        <v>5554</v>
      </c>
      <c r="D1805" s="16">
        <v>45849</v>
      </c>
      <c r="E1805" s="16"/>
      <c r="F1805" s="14" t="s">
        <v>5473</v>
      </c>
      <c r="G1805" s="14"/>
      <c r="H1805" s="14" t="s">
        <v>5187</v>
      </c>
      <c r="I1805" s="15">
        <v>234</v>
      </c>
      <c r="J1805" s="77">
        <v>5</v>
      </c>
      <c r="K1805" s="92"/>
    </row>
    <row r="1806" spans="1:11" ht="71.400000000000006" x14ac:dyDescent="0.25">
      <c r="A1806" s="14" t="s">
        <v>1506</v>
      </c>
      <c r="B1806" s="14" t="s">
        <v>5555</v>
      </c>
      <c r="C1806" s="14" t="s">
        <v>1515</v>
      </c>
      <c r="D1806" s="16">
        <v>45793</v>
      </c>
      <c r="E1806" s="16">
        <v>45826</v>
      </c>
      <c r="F1806" s="14" t="s">
        <v>5556</v>
      </c>
      <c r="G1806" s="14" t="s">
        <v>2208</v>
      </c>
      <c r="H1806" s="14" t="s">
        <v>2209</v>
      </c>
      <c r="I1806" s="15">
        <v>1865.07</v>
      </c>
      <c r="J1806" s="77">
        <v>2</v>
      </c>
      <c r="K1806" s="92"/>
    </row>
    <row r="1807" spans="1:11" ht="71.400000000000006" x14ac:dyDescent="0.25">
      <c r="A1807" s="14" t="s">
        <v>1506</v>
      </c>
      <c r="B1807" s="14" t="s">
        <v>5555</v>
      </c>
      <c r="C1807" s="14" t="s">
        <v>1515</v>
      </c>
      <c r="D1807" s="16">
        <v>45810</v>
      </c>
      <c r="E1807" s="16">
        <v>45826</v>
      </c>
      <c r="F1807" s="14" t="s">
        <v>5557</v>
      </c>
      <c r="G1807" s="14" t="s">
        <v>2208</v>
      </c>
      <c r="H1807" s="14" t="s">
        <v>2209</v>
      </c>
      <c r="I1807" s="15">
        <v>2434.9299999999998</v>
      </c>
      <c r="J1807" s="77">
        <v>2</v>
      </c>
      <c r="K1807" s="92"/>
    </row>
    <row r="1808" spans="1:11" ht="40.799999999999997" x14ac:dyDescent="0.25">
      <c r="A1808" s="14" t="s">
        <v>1506</v>
      </c>
      <c r="B1808" s="14" t="s">
        <v>5558</v>
      </c>
      <c r="C1808" s="14" t="s">
        <v>5559</v>
      </c>
      <c r="D1808" s="16">
        <v>45800</v>
      </c>
      <c r="E1808" s="16">
        <v>45819</v>
      </c>
      <c r="F1808" s="14" t="s">
        <v>5560</v>
      </c>
      <c r="G1808" s="14" t="s">
        <v>2208</v>
      </c>
      <c r="H1808" s="14" t="s">
        <v>2209</v>
      </c>
      <c r="I1808" s="15">
        <v>712.5</v>
      </c>
      <c r="J1808" s="77">
        <v>3</v>
      </c>
      <c r="K1808" s="92"/>
    </row>
    <row r="1809" spans="1:11" ht="40.799999999999997" x14ac:dyDescent="0.25">
      <c r="A1809" s="14" t="s">
        <v>1506</v>
      </c>
      <c r="B1809" s="14" t="s">
        <v>5561</v>
      </c>
      <c r="C1809" s="14" t="s">
        <v>5562</v>
      </c>
      <c r="D1809" s="16">
        <v>45793</v>
      </c>
      <c r="E1809" s="16">
        <v>45819</v>
      </c>
      <c r="F1809" s="14" t="s">
        <v>5563</v>
      </c>
      <c r="G1809" s="14" t="s">
        <v>5564</v>
      </c>
      <c r="H1809" s="14" t="s">
        <v>5565</v>
      </c>
      <c r="I1809" s="15">
        <v>475</v>
      </c>
      <c r="J1809" s="77">
        <v>3</v>
      </c>
      <c r="K1809" s="92"/>
    </row>
    <row r="1810" spans="1:11" ht="51" x14ac:dyDescent="0.25">
      <c r="A1810" s="14" t="s">
        <v>1506</v>
      </c>
      <c r="B1810" s="14" t="s">
        <v>5566</v>
      </c>
      <c r="C1810" s="14" t="s">
        <v>5567</v>
      </c>
      <c r="D1810" s="16">
        <v>45790</v>
      </c>
      <c r="E1810" s="16">
        <v>45819</v>
      </c>
      <c r="F1810" s="14" t="s">
        <v>5568</v>
      </c>
      <c r="G1810" s="14" t="s">
        <v>2707</v>
      </c>
      <c r="H1810" s="14" t="s">
        <v>2708</v>
      </c>
      <c r="I1810" s="15">
        <v>243.5</v>
      </c>
      <c r="J1810" s="77">
        <v>3</v>
      </c>
      <c r="K1810" s="92"/>
    </row>
    <row r="1811" spans="1:11" ht="51" x14ac:dyDescent="0.25">
      <c r="A1811" s="14" t="s">
        <v>1506</v>
      </c>
      <c r="B1811" s="14" t="s">
        <v>5569</v>
      </c>
      <c r="C1811" s="14" t="s">
        <v>2528</v>
      </c>
      <c r="D1811" s="16">
        <v>45701</v>
      </c>
      <c r="E1811" s="16">
        <v>45818</v>
      </c>
      <c r="F1811" s="14" t="s">
        <v>5570</v>
      </c>
      <c r="G1811" s="14" t="s">
        <v>5571</v>
      </c>
      <c r="H1811" s="14" t="s">
        <v>5572</v>
      </c>
      <c r="I1811" s="15">
        <v>2233.79</v>
      </c>
      <c r="J1811" s="77">
        <v>1</v>
      </c>
      <c r="K1811" s="92"/>
    </row>
    <row r="1812" spans="1:11" ht="51" x14ac:dyDescent="0.25">
      <c r="A1812" s="14" t="s">
        <v>1506</v>
      </c>
      <c r="B1812" s="14" t="s">
        <v>5569</v>
      </c>
      <c r="C1812" s="14" t="s">
        <v>2528</v>
      </c>
      <c r="D1812" s="16">
        <v>45729</v>
      </c>
      <c r="E1812" s="16">
        <v>45818</v>
      </c>
      <c r="F1812" s="14" t="s">
        <v>5573</v>
      </c>
      <c r="G1812" s="14" t="s">
        <v>5571</v>
      </c>
      <c r="H1812" s="14" t="s">
        <v>5572</v>
      </c>
      <c r="I1812" s="15">
        <v>1276.48</v>
      </c>
      <c r="J1812" s="77">
        <v>1</v>
      </c>
      <c r="K1812" s="92"/>
    </row>
    <row r="1813" spans="1:11" ht="51" x14ac:dyDescent="0.25">
      <c r="A1813" s="14" t="s">
        <v>1506</v>
      </c>
      <c r="B1813" s="14" t="s">
        <v>5569</v>
      </c>
      <c r="C1813" s="14" t="s">
        <v>2528</v>
      </c>
      <c r="D1813" s="16">
        <v>45757</v>
      </c>
      <c r="E1813" s="16">
        <v>45818</v>
      </c>
      <c r="F1813" s="14" t="s">
        <v>5574</v>
      </c>
      <c r="G1813" s="14" t="s">
        <v>5571</v>
      </c>
      <c r="H1813" s="14" t="s">
        <v>5572</v>
      </c>
      <c r="I1813" s="15">
        <v>193.12</v>
      </c>
      <c r="J1813" s="77">
        <v>1</v>
      </c>
      <c r="K1813" s="92"/>
    </row>
    <row r="1814" spans="1:11" ht="71.400000000000006" x14ac:dyDescent="0.25">
      <c r="A1814" s="14" t="s">
        <v>1506</v>
      </c>
      <c r="B1814" s="14" t="s">
        <v>5575</v>
      </c>
      <c r="C1814" s="14" t="s">
        <v>5576</v>
      </c>
      <c r="D1814" s="16">
        <v>45789</v>
      </c>
      <c r="E1814" s="16">
        <v>45814</v>
      </c>
      <c r="F1814" s="14" t="s">
        <v>5577</v>
      </c>
      <c r="G1814" s="14" t="s">
        <v>3978</v>
      </c>
      <c r="H1814" s="14" t="s">
        <v>3979</v>
      </c>
      <c r="I1814" s="15">
        <v>260.02999999999997</v>
      </c>
      <c r="J1814" s="77">
        <v>2</v>
      </c>
      <c r="K1814" s="92"/>
    </row>
    <row r="1815" spans="1:11" ht="71.400000000000006" x14ac:dyDescent="0.25">
      <c r="A1815" s="14" t="s">
        <v>1506</v>
      </c>
      <c r="B1815" s="14" t="s">
        <v>5575</v>
      </c>
      <c r="C1815" s="14" t="s">
        <v>5576</v>
      </c>
      <c r="D1815" s="16">
        <v>45789</v>
      </c>
      <c r="E1815" s="16">
        <v>45814</v>
      </c>
      <c r="F1815" s="14" t="s">
        <v>5578</v>
      </c>
      <c r="G1815" s="14" t="s">
        <v>3978</v>
      </c>
      <c r="H1815" s="14" t="s">
        <v>3979</v>
      </c>
      <c r="I1815" s="15">
        <v>321.64999999999998</v>
      </c>
      <c r="J1815" s="77">
        <v>2</v>
      </c>
      <c r="K1815" s="92"/>
    </row>
    <row r="1816" spans="1:11" ht="61.2" x14ac:dyDescent="0.25">
      <c r="A1816" s="14" t="s">
        <v>1506</v>
      </c>
      <c r="B1816" s="14" t="s">
        <v>5575</v>
      </c>
      <c r="C1816" s="14" t="s">
        <v>5576</v>
      </c>
      <c r="D1816" s="16">
        <v>45787</v>
      </c>
      <c r="E1816" s="16">
        <v>45814</v>
      </c>
      <c r="F1816" s="14" t="s">
        <v>5579</v>
      </c>
      <c r="G1816" s="14" t="s">
        <v>3978</v>
      </c>
      <c r="H1816" s="14" t="s">
        <v>3979</v>
      </c>
      <c r="I1816" s="15">
        <v>60.32</v>
      </c>
      <c r="J1816" s="77">
        <v>2</v>
      </c>
      <c r="K1816" s="92"/>
    </row>
    <row r="1817" spans="1:11" ht="71.400000000000006" x14ac:dyDescent="0.25">
      <c r="A1817" s="14" t="s">
        <v>1506</v>
      </c>
      <c r="B1817" s="14" t="s">
        <v>5580</v>
      </c>
      <c r="C1817" s="14" t="s">
        <v>5581</v>
      </c>
      <c r="D1817" s="16">
        <v>45691</v>
      </c>
      <c r="E1817" s="16">
        <v>45812</v>
      </c>
      <c r="F1817" s="14" t="s">
        <v>5582</v>
      </c>
      <c r="G1817" s="14" t="s">
        <v>5214</v>
      </c>
      <c r="H1817" s="14" t="s">
        <v>5215</v>
      </c>
      <c r="I1817" s="15">
        <v>1365.1</v>
      </c>
      <c r="J1817" s="77">
        <v>3</v>
      </c>
      <c r="K1817" s="92"/>
    </row>
    <row r="1818" spans="1:11" ht="61.2" x14ac:dyDescent="0.25">
      <c r="A1818" s="14" t="s">
        <v>1506</v>
      </c>
      <c r="B1818" s="14" t="s">
        <v>5580</v>
      </c>
      <c r="C1818" s="14" t="s">
        <v>5581</v>
      </c>
      <c r="D1818" s="16">
        <v>45691</v>
      </c>
      <c r="E1818" s="16">
        <v>45812</v>
      </c>
      <c r="F1818" s="14" t="s">
        <v>5583</v>
      </c>
      <c r="G1818" s="14" t="s">
        <v>5214</v>
      </c>
      <c r="H1818" s="14" t="s">
        <v>5215</v>
      </c>
      <c r="I1818" s="15">
        <v>17.09</v>
      </c>
      <c r="J1818" s="77">
        <v>3</v>
      </c>
      <c r="K1818" s="92"/>
    </row>
    <row r="1819" spans="1:11" ht="61.2" x14ac:dyDescent="0.25">
      <c r="A1819" s="14" t="s">
        <v>1506</v>
      </c>
      <c r="B1819" s="14" t="s">
        <v>5580</v>
      </c>
      <c r="C1819" s="14" t="s">
        <v>5581</v>
      </c>
      <c r="D1819" s="16">
        <v>45706</v>
      </c>
      <c r="E1819" s="16">
        <v>45812</v>
      </c>
      <c r="F1819" s="14" t="s">
        <v>5584</v>
      </c>
      <c r="G1819" s="14" t="s">
        <v>5214</v>
      </c>
      <c r="H1819" s="14" t="s">
        <v>5215</v>
      </c>
      <c r="I1819" s="15">
        <v>12.96</v>
      </c>
      <c r="J1819" s="77">
        <v>3</v>
      </c>
      <c r="K1819" s="92"/>
    </row>
    <row r="1820" spans="1:11" ht="71.400000000000006" x14ac:dyDescent="0.25">
      <c r="A1820" s="14" t="s">
        <v>1506</v>
      </c>
      <c r="B1820" s="14" t="s">
        <v>5585</v>
      </c>
      <c r="C1820" s="14" t="s">
        <v>5586</v>
      </c>
      <c r="D1820" s="16">
        <v>45707</v>
      </c>
      <c r="E1820" s="16">
        <v>45812</v>
      </c>
      <c r="F1820" s="14" t="s">
        <v>5587</v>
      </c>
      <c r="G1820" s="14" t="s">
        <v>5214</v>
      </c>
      <c r="H1820" s="14" t="s">
        <v>5215</v>
      </c>
      <c r="I1820" s="15">
        <v>560.47</v>
      </c>
      <c r="J1820" s="77">
        <v>2</v>
      </c>
      <c r="K1820" s="92"/>
    </row>
    <row r="1821" spans="1:11" ht="71.400000000000006" x14ac:dyDescent="0.25">
      <c r="A1821" s="14" t="s">
        <v>1506</v>
      </c>
      <c r="B1821" s="14" t="s">
        <v>5585</v>
      </c>
      <c r="C1821" s="14" t="s">
        <v>5586</v>
      </c>
      <c r="D1821" s="16">
        <v>45674</v>
      </c>
      <c r="E1821" s="16">
        <v>45812</v>
      </c>
      <c r="F1821" s="14" t="s">
        <v>5588</v>
      </c>
      <c r="G1821" s="14" t="s">
        <v>5214</v>
      </c>
      <c r="H1821" s="14" t="s">
        <v>5215</v>
      </c>
      <c r="I1821" s="15">
        <v>291.05</v>
      </c>
      <c r="J1821" s="77">
        <v>2</v>
      </c>
      <c r="K1821" s="92"/>
    </row>
    <row r="1822" spans="1:11" ht="71.400000000000006" x14ac:dyDescent="0.25">
      <c r="A1822" s="14" t="s">
        <v>1506</v>
      </c>
      <c r="B1822" s="14" t="s">
        <v>5585</v>
      </c>
      <c r="C1822" s="14" t="s">
        <v>5586</v>
      </c>
      <c r="D1822" s="16">
        <v>45675</v>
      </c>
      <c r="E1822" s="16">
        <v>45812</v>
      </c>
      <c r="F1822" s="14" t="s">
        <v>5589</v>
      </c>
      <c r="G1822" s="14" t="s">
        <v>5214</v>
      </c>
      <c r="H1822" s="14" t="s">
        <v>5215</v>
      </c>
      <c r="I1822" s="15">
        <v>10.58</v>
      </c>
      <c r="J1822" s="77">
        <v>2</v>
      </c>
      <c r="K1822" s="92"/>
    </row>
    <row r="1823" spans="1:11" ht="61.2" x14ac:dyDescent="0.25">
      <c r="A1823" s="14" t="s">
        <v>1506</v>
      </c>
      <c r="B1823" s="14" t="s">
        <v>5590</v>
      </c>
      <c r="C1823" s="14" t="s">
        <v>5591</v>
      </c>
      <c r="D1823" s="16">
        <v>45706</v>
      </c>
      <c r="E1823" s="16">
        <v>45812</v>
      </c>
      <c r="F1823" s="14" t="s">
        <v>5592</v>
      </c>
      <c r="G1823" s="14" t="s">
        <v>2208</v>
      </c>
      <c r="H1823" s="14" t="s">
        <v>2209</v>
      </c>
      <c r="I1823" s="15">
        <v>450</v>
      </c>
      <c r="J1823" s="77">
        <v>2</v>
      </c>
      <c r="K1823" s="92"/>
    </row>
    <row r="1824" spans="1:11" ht="61.2" x14ac:dyDescent="0.25">
      <c r="A1824" s="14" t="s">
        <v>1506</v>
      </c>
      <c r="B1824" s="14" t="s">
        <v>5590</v>
      </c>
      <c r="C1824" s="14" t="s">
        <v>5591</v>
      </c>
      <c r="D1824" s="16">
        <v>45735</v>
      </c>
      <c r="E1824" s="16">
        <v>45812</v>
      </c>
      <c r="F1824" s="14" t="s">
        <v>5593</v>
      </c>
      <c r="G1824" s="14" t="s">
        <v>2208</v>
      </c>
      <c r="H1824" s="14" t="s">
        <v>2209</v>
      </c>
      <c r="I1824" s="15">
        <v>500</v>
      </c>
      <c r="J1824" s="77">
        <v>2</v>
      </c>
      <c r="K1824" s="92"/>
    </row>
    <row r="1825" spans="1:11" ht="61.2" x14ac:dyDescent="0.25">
      <c r="A1825" s="14" t="s">
        <v>1506</v>
      </c>
      <c r="B1825" s="14" t="s">
        <v>5590</v>
      </c>
      <c r="C1825" s="14" t="s">
        <v>5591</v>
      </c>
      <c r="D1825" s="16">
        <v>45766</v>
      </c>
      <c r="E1825" s="16">
        <v>45812</v>
      </c>
      <c r="F1825" s="14" t="s">
        <v>5594</v>
      </c>
      <c r="G1825" s="14" t="s">
        <v>2208</v>
      </c>
      <c r="H1825" s="14" t="s">
        <v>2209</v>
      </c>
      <c r="I1825" s="15">
        <v>255</v>
      </c>
      <c r="J1825" s="77">
        <v>2</v>
      </c>
      <c r="K1825" s="92"/>
    </row>
    <row r="1826" spans="1:11" ht="61.2" x14ac:dyDescent="0.25">
      <c r="A1826" s="14" t="s">
        <v>1506</v>
      </c>
      <c r="B1826" s="14" t="s">
        <v>5595</v>
      </c>
      <c r="C1826" s="14" t="s">
        <v>2378</v>
      </c>
      <c r="D1826" s="16">
        <v>45706</v>
      </c>
      <c r="E1826" s="16">
        <v>45812</v>
      </c>
      <c r="F1826" s="14" t="s">
        <v>5596</v>
      </c>
      <c r="G1826" s="14" t="s">
        <v>5597</v>
      </c>
      <c r="H1826" s="14" t="s">
        <v>5598</v>
      </c>
      <c r="I1826" s="15">
        <v>653</v>
      </c>
      <c r="J1826" s="77">
        <v>1</v>
      </c>
      <c r="K1826" s="92"/>
    </row>
    <row r="1827" spans="1:11" ht="61.2" x14ac:dyDescent="0.25">
      <c r="A1827" s="14" t="s">
        <v>1506</v>
      </c>
      <c r="B1827" s="14" t="s">
        <v>5595</v>
      </c>
      <c r="C1827" s="14" t="s">
        <v>2378</v>
      </c>
      <c r="D1827" s="16">
        <v>45733</v>
      </c>
      <c r="E1827" s="16">
        <v>45812</v>
      </c>
      <c r="F1827" s="14" t="s">
        <v>5599</v>
      </c>
      <c r="G1827" s="14" t="s">
        <v>5597</v>
      </c>
      <c r="H1827" s="14" t="s">
        <v>5598</v>
      </c>
      <c r="I1827" s="15">
        <v>1092.5</v>
      </c>
      <c r="J1827" s="77">
        <v>1</v>
      </c>
      <c r="K1827" s="92"/>
    </row>
    <row r="1828" spans="1:11" ht="61.2" x14ac:dyDescent="0.25">
      <c r="A1828" s="14" t="s">
        <v>1506</v>
      </c>
      <c r="B1828" s="14" t="s">
        <v>5595</v>
      </c>
      <c r="C1828" s="14" t="s">
        <v>2378</v>
      </c>
      <c r="D1828" s="16">
        <v>45770</v>
      </c>
      <c r="E1828" s="16">
        <v>45812</v>
      </c>
      <c r="F1828" s="14" t="s">
        <v>5600</v>
      </c>
      <c r="G1828" s="14" t="s">
        <v>5597</v>
      </c>
      <c r="H1828" s="14" t="s">
        <v>5598</v>
      </c>
      <c r="I1828" s="15">
        <v>121.89</v>
      </c>
      <c r="J1828" s="77">
        <v>1</v>
      </c>
      <c r="K1828" s="92"/>
    </row>
    <row r="1829" spans="1:11" ht="51" x14ac:dyDescent="0.25">
      <c r="A1829" s="14" t="s">
        <v>1506</v>
      </c>
      <c r="B1829" s="14" t="s">
        <v>5601</v>
      </c>
      <c r="C1829" s="14" t="s">
        <v>5602</v>
      </c>
      <c r="D1829" s="16">
        <v>45709</v>
      </c>
      <c r="E1829" s="16">
        <v>45812</v>
      </c>
      <c r="F1829" s="14" t="s">
        <v>5603</v>
      </c>
      <c r="G1829" s="14" t="s">
        <v>5604</v>
      </c>
      <c r="H1829" s="14" t="s">
        <v>5605</v>
      </c>
      <c r="I1829" s="15">
        <v>1611</v>
      </c>
      <c r="J1829" s="77">
        <v>1</v>
      </c>
      <c r="K1829" s="92"/>
    </row>
    <row r="1830" spans="1:11" ht="30.6" x14ac:dyDescent="0.25">
      <c r="A1830" s="14" t="s">
        <v>1506</v>
      </c>
      <c r="B1830" s="14" t="s">
        <v>5606</v>
      </c>
      <c r="C1830" s="14" t="s">
        <v>5607</v>
      </c>
      <c r="D1830" s="16">
        <v>45821</v>
      </c>
      <c r="E1830" s="16">
        <v>45824</v>
      </c>
      <c r="F1830" s="14" t="s">
        <v>5608</v>
      </c>
      <c r="G1830" s="14"/>
      <c r="H1830" s="14" t="s">
        <v>5609</v>
      </c>
      <c r="I1830" s="15">
        <v>661.87</v>
      </c>
      <c r="J1830" s="77">
        <v>2</v>
      </c>
      <c r="K1830" s="92"/>
    </row>
    <row r="1831" spans="1:11" ht="30.6" x14ac:dyDescent="0.25">
      <c r="A1831" s="14" t="s">
        <v>1506</v>
      </c>
      <c r="B1831" s="14" t="s">
        <v>5610</v>
      </c>
      <c r="C1831" s="14" t="s">
        <v>5611</v>
      </c>
      <c r="D1831" s="16">
        <v>45821</v>
      </c>
      <c r="E1831" s="16">
        <v>45824</v>
      </c>
      <c r="F1831" s="14" t="s">
        <v>5612</v>
      </c>
      <c r="G1831" s="14"/>
      <c r="H1831" s="14" t="s">
        <v>5613</v>
      </c>
      <c r="I1831" s="15">
        <v>86.87</v>
      </c>
      <c r="J1831" s="77">
        <v>2</v>
      </c>
      <c r="K1831" s="92"/>
    </row>
    <row r="1832" spans="1:11" ht="51" x14ac:dyDescent="0.25">
      <c r="A1832" s="14" t="s">
        <v>1506</v>
      </c>
      <c r="B1832" s="14" t="s">
        <v>3994</v>
      </c>
      <c r="C1832" s="14"/>
      <c r="D1832" s="16">
        <v>45847</v>
      </c>
      <c r="E1832" s="16"/>
      <c r="F1832" s="14" t="s">
        <v>5614</v>
      </c>
      <c r="G1832" s="14"/>
      <c r="H1832" s="14" t="s">
        <v>2514</v>
      </c>
      <c r="I1832" s="15">
        <v>17883.96</v>
      </c>
      <c r="J1832" s="77">
        <v>4</v>
      </c>
      <c r="K1832" s="92"/>
    </row>
    <row r="1833" spans="1:11" ht="51" x14ac:dyDescent="0.25">
      <c r="A1833" s="14" t="s">
        <v>1506</v>
      </c>
      <c r="B1833" s="14" t="s">
        <v>3994</v>
      </c>
      <c r="C1833" s="14"/>
      <c r="D1833" s="16">
        <v>45847</v>
      </c>
      <c r="E1833" s="16"/>
      <c r="F1833" s="14" t="s">
        <v>5615</v>
      </c>
      <c r="G1833" s="14"/>
      <c r="H1833" s="14" t="s">
        <v>2518</v>
      </c>
      <c r="I1833" s="15">
        <v>17824.59</v>
      </c>
      <c r="J1833" s="77">
        <v>3</v>
      </c>
      <c r="K1833" s="92"/>
    </row>
    <row r="1834" spans="1:11" ht="51" x14ac:dyDescent="0.25">
      <c r="A1834" s="14" t="s">
        <v>1506</v>
      </c>
      <c r="B1834" s="14" t="s">
        <v>3994</v>
      </c>
      <c r="C1834" s="14"/>
      <c r="D1834" s="16">
        <v>45847</v>
      </c>
      <c r="E1834" s="16"/>
      <c r="F1834" s="14" t="s">
        <v>5616</v>
      </c>
      <c r="G1834" s="14"/>
      <c r="H1834" s="14" t="s">
        <v>5617</v>
      </c>
      <c r="I1834" s="15">
        <v>21623.49</v>
      </c>
      <c r="J1834" s="77">
        <v>5</v>
      </c>
      <c r="K1834" s="92"/>
    </row>
    <row r="1835" spans="1:11" ht="20.399999999999999" x14ac:dyDescent="0.25">
      <c r="A1835" s="14" t="s">
        <v>1506</v>
      </c>
      <c r="B1835" s="14" t="s">
        <v>3994</v>
      </c>
      <c r="C1835" s="14"/>
      <c r="D1835" s="16">
        <v>45847</v>
      </c>
      <c r="E1835" s="16"/>
      <c r="F1835" s="14" t="s">
        <v>5618</v>
      </c>
      <c r="G1835" s="14"/>
      <c r="H1835" s="14" t="s">
        <v>1513</v>
      </c>
      <c r="I1835" s="15">
        <v>10</v>
      </c>
      <c r="J1835" s="77">
        <v>5</v>
      </c>
      <c r="K1835" s="92"/>
    </row>
    <row r="1836" spans="1:11" ht="20.399999999999999" x14ac:dyDescent="0.25">
      <c r="A1836" s="14" t="s">
        <v>1506</v>
      </c>
      <c r="B1836" s="14" t="s">
        <v>3994</v>
      </c>
      <c r="C1836" s="14"/>
      <c r="D1836" s="16">
        <v>45847</v>
      </c>
      <c r="E1836" s="16"/>
      <c r="F1836" s="14" t="s">
        <v>5619</v>
      </c>
      <c r="G1836" s="14"/>
      <c r="H1836" s="14" t="s">
        <v>1513</v>
      </c>
      <c r="I1836" s="15">
        <v>10</v>
      </c>
      <c r="J1836" s="77">
        <v>5</v>
      </c>
      <c r="K1836" s="92"/>
    </row>
    <row r="1837" spans="1:11" ht="20.399999999999999" x14ac:dyDescent="0.25">
      <c r="A1837" s="14" t="s">
        <v>1506</v>
      </c>
      <c r="B1837" s="14" t="s">
        <v>5620</v>
      </c>
      <c r="C1837" s="14"/>
      <c r="D1837" s="16">
        <v>45869</v>
      </c>
      <c r="E1837" s="16"/>
      <c r="F1837" s="14" t="s">
        <v>5621</v>
      </c>
      <c r="G1837" s="14"/>
      <c r="H1837" s="14" t="s">
        <v>1687</v>
      </c>
      <c r="I1837" s="15">
        <v>193.6</v>
      </c>
      <c r="J1837" s="77">
        <v>3</v>
      </c>
      <c r="K1837" s="92"/>
    </row>
    <row r="1838" spans="1:11" ht="20.399999999999999" x14ac:dyDescent="0.25">
      <c r="A1838" s="14" t="s">
        <v>1506</v>
      </c>
      <c r="B1838" s="14" t="s">
        <v>5620</v>
      </c>
      <c r="C1838" s="14"/>
      <c r="D1838" s="16">
        <v>45869</v>
      </c>
      <c r="E1838" s="16"/>
      <c r="F1838" s="14" t="s">
        <v>5621</v>
      </c>
      <c r="G1838" s="14"/>
      <c r="H1838" s="14" t="s">
        <v>1687</v>
      </c>
      <c r="I1838" s="15">
        <v>484</v>
      </c>
      <c r="J1838" s="77">
        <v>5</v>
      </c>
      <c r="K1838" s="92"/>
    </row>
    <row r="1839" spans="1:11" ht="20.399999999999999" x14ac:dyDescent="0.25">
      <c r="A1839" s="14" t="s">
        <v>1506</v>
      </c>
      <c r="B1839" s="14" t="s">
        <v>5620</v>
      </c>
      <c r="C1839" s="14"/>
      <c r="D1839" s="16">
        <v>45869</v>
      </c>
      <c r="E1839" s="16"/>
      <c r="F1839" s="14" t="s">
        <v>5621</v>
      </c>
      <c r="G1839" s="14"/>
      <c r="H1839" s="14" t="s">
        <v>1687</v>
      </c>
      <c r="I1839" s="15">
        <v>484</v>
      </c>
      <c r="J1839" s="77">
        <v>4</v>
      </c>
      <c r="K1839" s="92"/>
    </row>
    <row r="1840" spans="1:11" ht="20.399999999999999" x14ac:dyDescent="0.25">
      <c r="A1840" s="14" t="s">
        <v>1506</v>
      </c>
      <c r="B1840" s="14" t="s">
        <v>5622</v>
      </c>
      <c r="C1840" s="14"/>
      <c r="D1840" s="16">
        <v>45845</v>
      </c>
      <c r="E1840" s="16"/>
      <c r="F1840" s="14" t="s">
        <v>5332</v>
      </c>
      <c r="G1840" s="14"/>
      <c r="H1840" s="14" t="s">
        <v>1687</v>
      </c>
      <c r="I1840" s="15">
        <v>91.96</v>
      </c>
      <c r="J1840" s="77">
        <v>4</v>
      </c>
      <c r="K1840" s="92"/>
    </row>
    <row r="1841" spans="1:11" ht="20.399999999999999" x14ac:dyDescent="0.25">
      <c r="A1841" s="14" t="s">
        <v>1506</v>
      </c>
      <c r="B1841" s="14" t="s">
        <v>5623</v>
      </c>
      <c r="C1841" s="14" t="s">
        <v>5624</v>
      </c>
      <c r="D1841" s="16">
        <v>45856</v>
      </c>
      <c r="E1841" s="16"/>
      <c r="F1841" s="14" t="s">
        <v>5625</v>
      </c>
      <c r="G1841" s="14" t="s">
        <v>4255</v>
      </c>
      <c r="H1841" s="14" t="s">
        <v>4256</v>
      </c>
      <c r="I1841" s="15">
        <v>180</v>
      </c>
      <c r="J1841" s="77">
        <v>5</v>
      </c>
      <c r="K1841" s="92"/>
    </row>
    <row r="1842" spans="1:11" ht="20.399999999999999" x14ac:dyDescent="0.25">
      <c r="A1842" s="14" t="s">
        <v>1506</v>
      </c>
      <c r="B1842" s="14" t="s">
        <v>5626</v>
      </c>
      <c r="C1842" s="14" t="s">
        <v>5623</v>
      </c>
      <c r="D1842" s="16">
        <v>45863</v>
      </c>
      <c r="E1842" s="16"/>
      <c r="F1842" s="14" t="s">
        <v>5627</v>
      </c>
      <c r="G1842" s="14" t="s">
        <v>4255</v>
      </c>
      <c r="H1842" s="14" t="s">
        <v>4256</v>
      </c>
      <c r="I1842" s="15">
        <v>41.4</v>
      </c>
      <c r="J1842" s="77">
        <v>5</v>
      </c>
      <c r="K1842" s="92"/>
    </row>
    <row r="1843" spans="1:11" ht="30.6" x14ac:dyDescent="0.25">
      <c r="A1843" s="14" t="s">
        <v>1506</v>
      </c>
      <c r="B1843" s="14" t="s">
        <v>5628</v>
      </c>
      <c r="C1843" s="14" t="s">
        <v>5629</v>
      </c>
      <c r="D1843" s="16">
        <v>45854</v>
      </c>
      <c r="E1843" s="16"/>
      <c r="F1843" s="14" t="s">
        <v>5630</v>
      </c>
      <c r="G1843" s="14" t="s">
        <v>4284</v>
      </c>
      <c r="H1843" s="14" t="s">
        <v>4285</v>
      </c>
      <c r="I1843" s="15">
        <v>5767.6</v>
      </c>
      <c r="J1843" s="77">
        <v>3</v>
      </c>
      <c r="K1843" s="92"/>
    </row>
    <row r="1844" spans="1:11" ht="30.6" x14ac:dyDescent="0.25">
      <c r="A1844" s="14" t="s">
        <v>1506</v>
      </c>
      <c r="B1844" s="14" t="s">
        <v>5631</v>
      </c>
      <c r="C1844" s="14" t="s">
        <v>5628</v>
      </c>
      <c r="D1844" s="16">
        <v>45863</v>
      </c>
      <c r="E1844" s="16"/>
      <c r="F1844" s="14" t="s">
        <v>5632</v>
      </c>
      <c r="G1844" s="14" t="s">
        <v>4284</v>
      </c>
      <c r="H1844" s="14" t="s">
        <v>4285</v>
      </c>
      <c r="I1844" s="15">
        <v>1326.55</v>
      </c>
      <c r="J1844" s="77">
        <v>3</v>
      </c>
      <c r="K1844" s="92"/>
    </row>
    <row r="1845" spans="1:11" ht="20.399999999999999" x14ac:dyDescent="0.25">
      <c r="A1845" s="14" t="s">
        <v>1506</v>
      </c>
      <c r="B1845" s="14" t="s">
        <v>5633</v>
      </c>
      <c r="C1845" s="14" t="s">
        <v>5634</v>
      </c>
      <c r="D1845" s="16">
        <v>45854</v>
      </c>
      <c r="E1845" s="16"/>
      <c r="F1845" s="14" t="s">
        <v>5635</v>
      </c>
      <c r="G1845" s="14" t="s">
        <v>4284</v>
      </c>
      <c r="H1845" s="14" t="s">
        <v>4285</v>
      </c>
      <c r="I1845" s="15">
        <v>2007.3</v>
      </c>
      <c r="J1845" s="77">
        <v>3</v>
      </c>
      <c r="K1845" s="92"/>
    </row>
    <row r="1846" spans="1:11" ht="30.6" x14ac:dyDescent="0.25">
      <c r="A1846" s="14" t="s">
        <v>1506</v>
      </c>
      <c r="B1846" s="14" t="s">
        <v>5636</v>
      </c>
      <c r="C1846" s="14" t="s">
        <v>5633</v>
      </c>
      <c r="D1846" s="16">
        <v>45863</v>
      </c>
      <c r="E1846" s="16"/>
      <c r="F1846" s="14" t="s">
        <v>5637</v>
      </c>
      <c r="G1846" s="14" t="s">
        <v>4284</v>
      </c>
      <c r="H1846" s="14" t="s">
        <v>4285</v>
      </c>
      <c r="I1846" s="15">
        <v>461.68</v>
      </c>
      <c r="J1846" s="77">
        <v>3</v>
      </c>
      <c r="K1846" s="92"/>
    </row>
    <row r="1847" spans="1:11" ht="30.6" x14ac:dyDescent="0.25">
      <c r="A1847" s="14" t="s">
        <v>1506</v>
      </c>
      <c r="B1847" s="14" t="s">
        <v>5638</v>
      </c>
      <c r="C1847" s="14" t="s">
        <v>5639</v>
      </c>
      <c r="D1847" s="16">
        <v>45846</v>
      </c>
      <c r="E1847" s="16"/>
      <c r="F1847" s="14" t="s">
        <v>5640</v>
      </c>
      <c r="G1847" s="14" t="s">
        <v>4200</v>
      </c>
      <c r="H1847" s="14" t="s">
        <v>4201</v>
      </c>
      <c r="I1847" s="15">
        <v>60.89</v>
      </c>
      <c r="J1847" s="77">
        <v>4</v>
      </c>
      <c r="K1847" s="92"/>
    </row>
    <row r="1848" spans="1:11" ht="20.399999999999999" x14ac:dyDescent="0.25">
      <c r="A1848" s="14" t="s">
        <v>1506</v>
      </c>
      <c r="B1848" s="14" t="s">
        <v>5641</v>
      </c>
      <c r="C1848" s="14" t="s">
        <v>5642</v>
      </c>
      <c r="D1848" s="16">
        <v>45846</v>
      </c>
      <c r="E1848" s="16"/>
      <c r="F1848" s="14" t="s">
        <v>5643</v>
      </c>
      <c r="G1848" s="14" t="s">
        <v>4187</v>
      </c>
      <c r="H1848" s="14" t="s">
        <v>4188</v>
      </c>
      <c r="I1848" s="15">
        <v>5475.3</v>
      </c>
      <c r="J1848" s="77">
        <v>4</v>
      </c>
      <c r="K1848" s="92"/>
    </row>
    <row r="1849" spans="1:11" ht="13.2" x14ac:dyDescent="0.25">
      <c r="A1849" s="14" t="s">
        <v>1506</v>
      </c>
      <c r="B1849" s="14" t="s">
        <v>5644</v>
      </c>
      <c r="C1849" s="14" t="s">
        <v>5645</v>
      </c>
      <c r="D1849" s="16">
        <v>45846</v>
      </c>
      <c r="E1849" s="16"/>
      <c r="F1849" s="14" t="s">
        <v>5646</v>
      </c>
      <c r="G1849" s="14" t="s">
        <v>4389</v>
      </c>
      <c r="H1849" s="14" t="s">
        <v>4390</v>
      </c>
      <c r="I1849" s="15">
        <v>2500</v>
      </c>
      <c r="J1849" s="77">
        <v>4</v>
      </c>
      <c r="K1849" s="92"/>
    </row>
    <row r="1850" spans="1:11" ht="30.6" x14ac:dyDescent="0.25">
      <c r="A1850" s="14" t="s">
        <v>1506</v>
      </c>
      <c r="B1850" s="14" t="s">
        <v>5647</v>
      </c>
      <c r="C1850" s="14" t="s">
        <v>5648</v>
      </c>
      <c r="D1850" s="16">
        <v>45846</v>
      </c>
      <c r="E1850" s="16"/>
      <c r="F1850" s="14" t="s">
        <v>5649</v>
      </c>
      <c r="G1850" s="14" t="s">
        <v>4192</v>
      </c>
      <c r="H1850" s="14" t="s">
        <v>4193</v>
      </c>
      <c r="I1850" s="15">
        <v>407.75</v>
      </c>
      <c r="J1850" s="77">
        <v>4</v>
      </c>
      <c r="K1850" s="92"/>
    </row>
    <row r="1851" spans="1:11" ht="20.399999999999999" x14ac:dyDescent="0.25">
      <c r="A1851" s="14" t="s">
        <v>1506</v>
      </c>
      <c r="B1851" s="14" t="s">
        <v>5650</v>
      </c>
      <c r="C1851" s="14" t="s">
        <v>5651</v>
      </c>
      <c r="D1851" s="16">
        <v>45846</v>
      </c>
      <c r="E1851" s="16"/>
      <c r="F1851" s="14" t="s">
        <v>5652</v>
      </c>
      <c r="G1851" s="14" t="s">
        <v>4172</v>
      </c>
      <c r="H1851" s="14" t="s">
        <v>4173</v>
      </c>
      <c r="I1851" s="15">
        <v>363.02</v>
      </c>
      <c r="J1851" s="77">
        <v>4</v>
      </c>
      <c r="K1851" s="92"/>
    </row>
    <row r="1852" spans="1:11" ht="30.6" x14ac:dyDescent="0.25">
      <c r="A1852" s="14" t="s">
        <v>1506</v>
      </c>
      <c r="B1852" s="14" t="s">
        <v>5653</v>
      </c>
      <c r="C1852" s="14" t="s">
        <v>5654</v>
      </c>
      <c r="D1852" s="16">
        <v>45848</v>
      </c>
      <c r="E1852" s="16"/>
      <c r="F1852" s="14" t="s">
        <v>5655</v>
      </c>
      <c r="G1852" s="14" t="s">
        <v>4182</v>
      </c>
      <c r="H1852" s="14" t="s">
        <v>4183</v>
      </c>
      <c r="I1852" s="15">
        <v>434.1</v>
      </c>
      <c r="J1852" s="77">
        <v>4</v>
      </c>
      <c r="K1852" s="92"/>
    </row>
    <row r="1853" spans="1:11" ht="20.399999999999999" x14ac:dyDescent="0.25">
      <c r="A1853" s="14" t="s">
        <v>1506</v>
      </c>
      <c r="B1853" s="14" t="s">
        <v>5656</v>
      </c>
      <c r="C1853" s="14" t="s">
        <v>5657</v>
      </c>
      <c r="D1853" s="16">
        <v>45852</v>
      </c>
      <c r="E1853" s="16"/>
      <c r="F1853" s="14" t="s">
        <v>5658</v>
      </c>
      <c r="G1853" s="14" t="s">
        <v>4187</v>
      </c>
      <c r="H1853" s="14" t="s">
        <v>4188</v>
      </c>
      <c r="I1853" s="15">
        <v>89.1</v>
      </c>
      <c r="J1853" s="77">
        <v>4</v>
      </c>
      <c r="K1853" s="92"/>
    </row>
    <row r="1854" spans="1:11" ht="20.399999999999999" x14ac:dyDescent="0.25">
      <c r="A1854" s="14" t="s">
        <v>1506</v>
      </c>
      <c r="B1854" s="14" t="s">
        <v>5659</v>
      </c>
      <c r="C1854" s="14" t="s">
        <v>5660</v>
      </c>
      <c r="D1854" s="16">
        <v>45852</v>
      </c>
      <c r="E1854" s="16"/>
      <c r="F1854" s="14" t="s">
        <v>5661</v>
      </c>
      <c r="G1854" s="14" t="s">
        <v>4205</v>
      </c>
      <c r="H1854" s="14" t="s">
        <v>4206</v>
      </c>
      <c r="I1854" s="15">
        <v>114.05</v>
      </c>
      <c r="J1854" s="77">
        <v>4</v>
      </c>
      <c r="K1854" s="92"/>
    </row>
    <row r="1855" spans="1:11" ht="20.399999999999999" x14ac:dyDescent="0.25">
      <c r="A1855" s="14" t="s">
        <v>1506</v>
      </c>
      <c r="B1855" s="14" t="s">
        <v>5662</v>
      </c>
      <c r="C1855" s="14" t="s">
        <v>5663</v>
      </c>
      <c r="D1855" s="16">
        <v>45854</v>
      </c>
      <c r="E1855" s="16"/>
      <c r="F1855" s="14" t="s">
        <v>5664</v>
      </c>
      <c r="G1855" s="14" t="s">
        <v>4240</v>
      </c>
      <c r="H1855" s="14" t="s">
        <v>4241</v>
      </c>
      <c r="I1855" s="15">
        <v>51.66</v>
      </c>
      <c r="J1855" s="77">
        <v>4</v>
      </c>
      <c r="K1855" s="92"/>
    </row>
    <row r="1856" spans="1:11" ht="20.399999999999999" x14ac:dyDescent="0.25">
      <c r="A1856" s="14" t="s">
        <v>1506</v>
      </c>
      <c r="B1856" s="14" t="s">
        <v>5665</v>
      </c>
      <c r="C1856" s="14" t="s">
        <v>5666</v>
      </c>
      <c r="D1856" s="16">
        <v>45855</v>
      </c>
      <c r="E1856" s="16"/>
      <c r="F1856" s="14" t="s">
        <v>5667</v>
      </c>
      <c r="G1856" s="14" t="s">
        <v>4210</v>
      </c>
      <c r="H1856" s="14" t="s">
        <v>4211</v>
      </c>
      <c r="I1856" s="15">
        <v>123</v>
      </c>
      <c r="J1856" s="77">
        <v>4</v>
      </c>
      <c r="K1856" s="92"/>
    </row>
    <row r="1857" spans="1:11" ht="20.399999999999999" x14ac:dyDescent="0.25">
      <c r="A1857" s="14" t="s">
        <v>1506</v>
      </c>
      <c r="B1857" s="14" t="s">
        <v>5668</v>
      </c>
      <c r="C1857" s="14" t="s">
        <v>5669</v>
      </c>
      <c r="D1857" s="16">
        <v>45866</v>
      </c>
      <c r="E1857" s="16"/>
      <c r="F1857" s="14" t="s">
        <v>5670</v>
      </c>
      <c r="G1857" s="14" t="s">
        <v>4177</v>
      </c>
      <c r="H1857" s="14" t="s">
        <v>2602</v>
      </c>
      <c r="I1857" s="15">
        <v>106.6</v>
      </c>
      <c r="J1857" s="77">
        <v>3</v>
      </c>
      <c r="K1857" s="92"/>
    </row>
    <row r="1858" spans="1:11" ht="20.399999999999999" x14ac:dyDescent="0.25">
      <c r="A1858" s="14" t="s">
        <v>1506</v>
      </c>
      <c r="B1858" s="14" t="s">
        <v>5668</v>
      </c>
      <c r="C1858" s="14" t="s">
        <v>5669</v>
      </c>
      <c r="D1858" s="16">
        <v>45866</v>
      </c>
      <c r="E1858" s="16"/>
      <c r="F1858" s="14" t="s">
        <v>5670</v>
      </c>
      <c r="G1858" s="14" t="s">
        <v>4177</v>
      </c>
      <c r="H1858" s="14" t="s">
        <v>2602</v>
      </c>
      <c r="I1858" s="15">
        <v>111.73</v>
      </c>
      <c r="J1858" s="77">
        <v>5</v>
      </c>
      <c r="K1858" s="92"/>
    </row>
    <row r="1859" spans="1:11" ht="20.399999999999999" x14ac:dyDescent="0.25">
      <c r="A1859" s="14" t="s">
        <v>1506</v>
      </c>
      <c r="B1859" s="14" t="s">
        <v>5668</v>
      </c>
      <c r="C1859" s="14" t="s">
        <v>5669</v>
      </c>
      <c r="D1859" s="16">
        <v>45866</v>
      </c>
      <c r="E1859" s="16"/>
      <c r="F1859" s="14" t="s">
        <v>5670</v>
      </c>
      <c r="G1859" s="14" t="s">
        <v>4177</v>
      </c>
      <c r="H1859" s="14" t="s">
        <v>2602</v>
      </c>
      <c r="I1859" s="15">
        <v>454.63</v>
      </c>
      <c r="J1859" s="77">
        <v>4</v>
      </c>
      <c r="K1859" s="92"/>
    </row>
    <row r="1860" spans="1:11" ht="20.399999999999999" x14ac:dyDescent="0.25">
      <c r="A1860" s="14" t="s">
        <v>1506</v>
      </c>
      <c r="B1860" s="14" t="s">
        <v>5671</v>
      </c>
      <c r="C1860" s="14" t="s">
        <v>5672</v>
      </c>
      <c r="D1860" s="16">
        <v>45846</v>
      </c>
      <c r="E1860" s="16"/>
      <c r="F1860" s="14" t="s">
        <v>5673</v>
      </c>
      <c r="G1860" s="14" t="s">
        <v>5674</v>
      </c>
      <c r="H1860" s="14" t="s">
        <v>5675</v>
      </c>
      <c r="I1860" s="15">
        <v>301.94</v>
      </c>
      <c r="J1860" s="77">
        <v>4</v>
      </c>
      <c r="K1860" s="92"/>
    </row>
    <row r="1861" spans="1:11" ht="20.399999999999999" x14ac:dyDescent="0.25">
      <c r="A1861" s="14" t="s">
        <v>1506</v>
      </c>
      <c r="B1861" s="14" t="s">
        <v>5676</v>
      </c>
      <c r="C1861" s="14" t="s">
        <v>5677</v>
      </c>
      <c r="D1861" s="16">
        <v>45846</v>
      </c>
      <c r="E1861" s="16"/>
      <c r="F1861" s="14" t="s">
        <v>5678</v>
      </c>
      <c r="G1861" s="14" t="s">
        <v>5679</v>
      </c>
      <c r="H1861" s="14" t="s">
        <v>5374</v>
      </c>
      <c r="I1861" s="15">
        <v>800.34</v>
      </c>
      <c r="J1861" s="77">
        <v>4</v>
      </c>
      <c r="K1861" s="92"/>
    </row>
    <row r="1862" spans="1:11" ht="20.399999999999999" x14ac:dyDescent="0.25">
      <c r="A1862" s="14" t="s">
        <v>1506</v>
      </c>
      <c r="B1862" s="14" t="s">
        <v>5680</v>
      </c>
      <c r="C1862" s="14" t="s">
        <v>5681</v>
      </c>
      <c r="D1862" s="16">
        <v>45846</v>
      </c>
      <c r="E1862" s="16"/>
      <c r="F1862" s="14" t="s">
        <v>5682</v>
      </c>
      <c r="G1862" s="14" t="s">
        <v>2574</v>
      </c>
      <c r="H1862" s="14" t="s">
        <v>2575</v>
      </c>
      <c r="I1862" s="15">
        <v>90</v>
      </c>
      <c r="J1862" s="77">
        <v>3</v>
      </c>
      <c r="K1862" s="92"/>
    </row>
    <row r="1863" spans="1:11" ht="20.399999999999999" x14ac:dyDescent="0.25">
      <c r="A1863" s="14" t="s">
        <v>1506</v>
      </c>
      <c r="B1863" s="14" t="s">
        <v>5683</v>
      </c>
      <c r="C1863" s="14" t="s">
        <v>1660</v>
      </c>
      <c r="D1863" s="16">
        <v>45846</v>
      </c>
      <c r="E1863" s="16"/>
      <c r="F1863" s="14" t="s">
        <v>5684</v>
      </c>
      <c r="G1863" s="14" t="s">
        <v>1852</v>
      </c>
      <c r="H1863" s="14" t="s">
        <v>1853</v>
      </c>
      <c r="I1863" s="15">
        <v>750</v>
      </c>
      <c r="J1863" s="77">
        <v>5</v>
      </c>
      <c r="K1863" s="92"/>
    </row>
    <row r="1864" spans="1:11" ht="13.2" x14ac:dyDescent="0.25">
      <c r="A1864" s="14" t="s">
        <v>1506</v>
      </c>
      <c r="B1864" s="14" t="s">
        <v>5685</v>
      </c>
      <c r="C1864" s="14" t="s">
        <v>5686</v>
      </c>
      <c r="D1864" s="16">
        <v>45846</v>
      </c>
      <c r="E1864" s="16"/>
      <c r="F1864" s="14" t="s">
        <v>5687</v>
      </c>
      <c r="G1864" s="14" t="s">
        <v>2560</v>
      </c>
      <c r="H1864" s="14" t="s">
        <v>2561</v>
      </c>
      <c r="I1864" s="15">
        <v>1000</v>
      </c>
      <c r="J1864" s="77">
        <v>2</v>
      </c>
      <c r="K1864" s="92"/>
    </row>
    <row r="1865" spans="1:11" ht="30.6" x14ac:dyDescent="0.25">
      <c r="A1865" s="14" t="s">
        <v>1506</v>
      </c>
      <c r="B1865" s="14" t="s">
        <v>5688</v>
      </c>
      <c r="C1865" s="14" t="s">
        <v>5689</v>
      </c>
      <c r="D1865" s="16">
        <v>45846</v>
      </c>
      <c r="E1865" s="16"/>
      <c r="F1865" s="14" t="s">
        <v>5690</v>
      </c>
      <c r="G1865" s="14" t="s">
        <v>1597</v>
      </c>
      <c r="H1865" s="14" t="s">
        <v>1598</v>
      </c>
      <c r="I1865" s="15">
        <v>750</v>
      </c>
      <c r="J1865" s="77">
        <v>3</v>
      </c>
      <c r="K1865" s="92"/>
    </row>
    <row r="1866" spans="1:11" ht="20.399999999999999" x14ac:dyDescent="0.25">
      <c r="A1866" s="14" t="s">
        <v>1506</v>
      </c>
      <c r="B1866" s="14" t="s">
        <v>5691</v>
      </c>
      <c r="C1866" s="14" t="s">
        <v>5692</v>
      </c>
      <c r="D1866" s="16">
        <v>45849</v>
      </c>
      <c r="E1866" s="16"/>
      <c r="F1866" s="14" t="s">
        <v>5693</v>
      </c>
      <c r="G1866" s="14" t="s">
        <v>4367</v>
      </c>
      <c r="H1866" s="14" t="s">
        <v>4368</v>
      </c>
      <c r="I1866" s="15">
        <v>664.2</v>
      </c>
      <c r="J1866" s="77">
        <v>4</v>
      </c>
      <c r="K1866" s="92"/>
    </row>
    <row r="1867" spans="1:11" ht="13.2" x14ac:dyDescent="0.25">
      <c r="A1867" s="14" t="s">
        <v>1506</v>
      </c>
      <c r="B1867" s="14" t="s">
        <v>5694</v>
      </c>
      <c r="C1867" s="14" t="s">
        <v>5695</v>
      </c>
      <c r="D1867" s="16">
        <v>45852</v>
      </c>
      <c r="E1867" s="16"/>
      <c r="F1867" s="14" t="s">
        <v>5687</v>
      </c>
      <c r="G1867" s="14" t="s">
        <v>2578</v>
      </c>
      <c r="H1867" s="14" t="s">
        <v>2579</v>
      </c>
      <c r="I1867" s="15">
        <v>400</v>
      </c>
      <c r="J1867" s="77">
        <v>2</v>
      </c>
      <c r="K1867" s="92"/>
    </row>
    <row r="1868" spans="1:11" ht="20.399999999999999" x14ac:dyDescent="0.25">
      <c r="A1868" s="14" t="s">
        <v>1506</v>
      </c>
      <c r="B1868" s="14" t="s">
        <v>5696</v>
      </c>
      <c r="C1868" s="14" t="s">
        <v>5697</v>
      </c>
      <c r="D1868" s="16">
        <v>45854</v>
      </c>
      <c r="E1868" s="16"/>
      <c r="F1868" s="14" t="s">
        <v>5698</v>
      </c>
      <c r="G1868" s="14" t="s">
        <v>5699</v>
      </c>
      <c r="H1868" s="14" t="s">
        <v>5700</v>
      </c>
      <c r="I1868" s="15">
        <v>479.7</v>
      </c>
      <c r="J1868" s="77">
        <v>3</v>
      </c>
      <c r="K1868" s="92"/>
    </row>
    <row r="1869" spans="1:11" ht="35.4" customHeight="1" x14ac:dyDescent="0.25">
      <c r="A1869" s="14" t="s">
        <v>1506</v>
      </c>
      <c r="B1869" s="14" t="s">
        <v>5701</v>
      </c>
      <c r="C1869" s="14" t="s">
        <v>5702</v>
      </c>
      <c r="D1869" s="16">
        <v>45847</v>
      </c>
      <c r="E1869" s="16"/>
      <c r="F1869" s="14" t="s">
        <v>5703</v>
      </c>
      <c r="G1869" s="14"/>
      <c r="H1869" s="14" t="s">
        <v>4313</v>
      </c>
      <c r="I1869" s="15">
        <v>1324.2</v>
      </c>
      <c r="J1869" s="77">
        <v>3</v>
      </c>
      <c r="K1869" s="92"/>
    </row>
    <row r="1870" spans="1:11" ht="47.4" customHeight="1" x14ac:dyDescent="0.25">
      <c r="A1870" s="14" t="s">
        <v>1506</v>
      </c>
      <c r="B1870" s="14" t="s">
        <v>5952</v>
      </c>
      <c r="C1870" s="14" t="s">
        <v>5953</v>
      </c>
      <c r="D1870" s="16">
        <v>45875</v>
      </c>
      <c r="E1870" s="16"/>
      <c r="F1870" s="14" t="s">
        <v>5954</v>
      </c>
      <c r="G1870" s="14"/>
      <c r="H1870" s="14" t="s">
        <v>4313</v>
      </c>
      <c r="I1870" s="15">
        <v>0</v>
      </c>
      <c r="J1870" s="77">
        <v>3</v>
      </c>
      <c r="K1870" s="92"/>
    </row>
    <row r="1871" spans="1:11" ht="47.4" customHeight="1" x14ac:dyDescent="0.25">
      <c r="A1871" s="14" t="s">
        <v>1506</v>
      </c>
      <c r="B1871" s="14" t="s">
        <v>6045</v>
      </c>
      <c r="C1871" s="14" t="s">
        <v>5952</v>
      </c>
      <c r="D1871" s="16">
        <v>45891</v>
      </c>
      <c r="E1871" s="16"/>
      <c r="F1871" s="14" t="s">
        <v>6046</v>
      </c>
      <c r="G1871" s="14"/>
      <c r="H1871" s="14" t="s">
        <v>1694</v>
      </c>
      <c r="I1871" s="15">
        <v>304.57</v>
      </c>
      <c r="J1871" s="77">
        <v>3</v>
      </c>
      <c r="K1871" s="92"/>
    </row>
    <row r="1872" spans="1:11" ht="20.399999999999999" x14ac:dyDescent="0.25">
      <c r="A1872" s="14" t="s">
        <v>1506</v>
      </c>
      <c r="B1872" s="14" t="s">
        <v>5704</v>
      </c>
      <c r="C1872" s="14" t="s">
        <v>5705</v>
      </c>
      <c r="D1872" s="16">
        <v>45866</v>
      </c>
      <c r="E1872" s="16"/>
      <c r="F1872" s="14" t="s">
        <v>5706</v>
      </c>
      <c r="G1872" s="14" t="s">
        <v>5679</v>
      </c>
      <c r="H1872" s="14" t="s">
        <v>5374</v>
      </c>
      <c r="I1872" s="15">
        <v>970.56</v>
      </c>
      <c r="J1872" s="77">
        <v>4</v>
      </c>
      <c r="K1872" s="92"/>
    </row>
    <row r="1873" spans="1:11" ht="20.399999999999999" x14ac:dyDescent="0.25">
      <c r="A1873" s="14" t="s">
        <v>1506</v>
      </c>
      <c r="B1873" s="14" t="s">
        <v>5707</v>
      </c>
      <c r="C1873" s="14" t="s">
        <v>1660</v>
      </c>
      <c r="D1873" s="16">
        <v>45856</v>
      </c>
      <c r="E1873" s="16"/>
      <c r="F1873" s="14" t="s">
        <v>5708</v>
      </c>
      <c r="G1873" s="14" t="s">
        <v>1776</v>
      </c>
      <c r="H1873" s="14" t="s">
        <v>1777</v>
      </c>
      <c r="I1873" s="15">
        <v>750</v>
      </c>
      <c r="J1873" s="77">
        <v>3</v>
      </c>
      <c r="K1873" s="92"/>
    </row>
    <row r="1874" spans="1:11" ht="91.8" x14ac:dyDescent="0.25">
      <c r="A1874" s="14" t="s">
        <v>1506</v>
      </c>
      <c r="B1874" s="14"/>
      <c r="C1874" s="14"/>
      <c r="D1874" s="16"/>
      <c r="E1874" s="16"/>
      <c r="F1874" s="14" t="s">
        <v>5709</v>
      </c>
      <c r="G1874" s="14"/>
      <c r="H1874" s="14"/>
      <c r="I1874" s="15"/>
      <c r="J1874" s="77"/>
      <c r="K1874" s="92"/>
    </row>
    <row r="1875" spans="1:11" ht="30.6" x14ac:dyDescent="0.25">
      <c r="A1875" s="14" t="s">
        <v>1506</v>
      </c>
      <c r="B1875" s="14" t="s">
        <v>5710</v>
      </c>
      <c r="C1875" s="14" t="s">
        <v>4050</v>
      </c>
      <c r="D1875" s="16">
        <v>45852</v>
      </c>
      <c r="E1875" s="16"/>
      <c r="F1875" s="14" t="s">
        <v>5711</v>
      </c>
      <c r="G1875" s="14" t="s">
        <v>1662</v>
      </c>
      <c r="H1875" s="14" t="s">
        <v>1663</v>
      </c>
      <c r="I1875" s="15">
        <v>420</v>
      </c>
      <c r="J1875" s="77">
        <v>3</v>
      </c>
      <c r="K1875" s="92"/>
    </row>
    <row r="1876" spans="1:11" ht="20.399999999999999" x14ac:dyDescent="0.25">
      <c r="A1876" s="14" t="s">
        <v>1506</v>
      </c>
      <c r="B1876" s="14" t="s">
        <v>5712</v>
      </c>
      <c r="C1876" s="14" t="s">
        <v>5713</v>
      </c>
      <c r="D1876" s="16">
        <v>45854</v>
      </c>
      <c r="E1876" s="16"/>
      <c r="F1876" s="14" t="s">
        <v>5714</v>
      </c>
      <c r="G1876" s="14" t="s">
        <v>1657</v>
      </c>
      <c r="H1876" s="14" t="s">
        <v>1658</v>
      </c>
      <c r="I1876" s="15">
        <v>420</v>
      </c>
      <c r="J1876" s="77">
        <v>3</v>
      </c>
      <c r="K1876" s="92"/>
    </row>
    <row r="1877" spans="1:11" ht="30.6" x14ac:dyDescent="0.25">
      <c r="A1877" s="14" t="s">
        <v>1506</v>
      </c>
      <c r="B1877" s="14" t="s">
        <v>5715</v>
      </c>
      <c r="C1877" s="14" t="s">
        <v>5716</v>
      </c>
      <c r="D1877" s="16">
        <v>45860</v>
      </c>
      <c r="E1877" s="16"/>
      <c r="F1877" s="14" t="s">
        <v>5717</v>
      </c>
      <c r="G1877" s="14" t="s">
        <v>5718</v>
      </c>
      <c r="H1877" s="14" t="s">
        <v>5719</v>
      </c>
      <c r="I1877" s="15">
        <v>14941.01</v>
      </c>
      <c r="J1877" s="77">
        <v>3</v>
      </c>
      <c r="K1877" s="92"/>
    </row>
    <row r="1878" spans="1:11" ht="91.8" x14ac:dyDescent="0.25">
      <c r="A1878" s="14" t="s">
        <v>1506</v>
      </c>
      <c r="B1878" s="14"/>
      <c r="C1878" s="14"/>
      <c r="D1878" s="16"/>
      <c r="E1878" s="16"/>
      <c r="F1878" s="14" t="s">
        <v>5720</v>
      </c>
      <c r="G1878" s="14"/>
      <c r="H1878" s="14"/>
      <c r="I1878" s="15"/>
      <c r="J1878" s="77"/>
      <c r="K1878" s="92"/>
    </row>
    <row r="1879" spans="1:11" ht="30.6" x14ac:dyDescent="0.25">
      <c r="A1879" s="14" t="s">
        <v>1506</v>
      </c>
      <c r="B1879" s="14" t="s">
        <v>5721</v>
      </c>
      <c r="C1879" s="14" t="s">
        <v>5722</v>
      </c>
      <c r="D1879" s="16">
        <v>45860</v>
      </c>
      <c r="E1879" s="16"/>
      <c r="F1879" s="14" t="s">
        <v>5723</v>
      </c>
      <c r="G1879" s="14" t="s">
        <v>5718</v>
      </c>
      <c r="H1879" s="14" t="s">
        <v>5719</v>
      </c>
      <c r="I1879" s="15">
        <v>10020</v>
      </c>
      <c r="J1879" s="77">
        <v>3</v>
      </c>
      <c r="K1879" s="92"/>
    </row>
    <row r="1880" spans="1:11" ht="91.8" x14ac:dyDescent="0.25">
      <c r="A1880" s="14" t="s">
        <v>1506</v>
      </c>
      <c r="B1880" s="14"/>
      <c r="C1880" s="14"/>
      <c r="D1880" s="16"/>
      <c r="E1880" s="16"/>
      <c r="F1880" s="314" t="s">
        <v>5724</v>
      </c>
      <c r="G1880" s="14"/>
      <c r="H1880" s="14"/>
      <c r="I1880" s="15"/>
      <c r="J1880" s="77"/>
      <c r="K1880" s="92"/>
    </row>
    <row r="1881" spans="1:11" ht="40.799999999999997" x14ac:dyDescent="0.25">
      <c r="A1881" s="14" t="s">
        <v>1506</v>
      </c>
      <c r="B1881" s="14" t="s">
        <v>3994</v>
      </c>
      <c r="C1881" s="14"/>
      <c r="D1881" s="16">
        <v>45849</v>
      </c>
      <c r="E1881" s="16"/>
      <c r="F1881" s="14" t="s">
        <v>5725</v>
      </c>
      <c r="G1881" s="14"/>
      <c r="H1881" s="14" t="s">
        <v>5542</v>
      </c>
      <c r="I1881" s="15">
        <v>800</v>
      </c>
      <c r="J1881" s="77">
        <v>3</v>
      </c>
      <c r="K1881" s="92"/>
    </row>
    <row r="1882" spans="1:11" ht="51" x14ac:dyDescent="0.25">
      <c r="A1882" s="14" t="s">
        <v>1506</v>
      </c>
      <c r="B1882" s="14" t="s">
        <v>5726</v>
      </c>
      <c r="C1882" s="14" t="s">
        <v>5727</v>
      </c>
      <c r="D1882" s="16">
        <v>45866</v>
      </c>
      <c r="E1882" s="16"/>
      <c r="F1882" s="14" t="s">
        <v>5728</v>
      </c>
      <c r="G1882" s="14"/>
      <c r="H1882" s="14" t="s">
        <v>5729</v>
      </c>
      <c r="I1882" s="15">
        <v>0</v>
      </c>
      <c r="J1882" s="77">
        <v>3</v>
      </c>
      <c r="K1882" s="92"/>
    </row>
    <row r="1883" spans="1:11" ht="40.799999999999997" x14ac:dyDescent="0.25">
      <c r="A1883" s="14" t="s">
        <v>1506</v>
      </c>
      <c r="B1883" s="14" t="s">
        <v>3994</v>
      </c>
      <c r="C1883" s="14"/>
      <c r="D1883" s="16">
        <v>45862</v>
      </c>
      <c r="E1883" s="16"/>
      <c r="F1883" s="14" t="s">
        <v>5730</v>
      </c>
      <c r="G1883" s="14"/>
      <c r="H1883" s="14" t="s">
        <v>5542</v>
      </c>
      <c r="I1883" s="15">
        <v>-593.4</v>
      </c>
      <c r="J1883" s="77">
        <v>3</v>
      </c>
      <c r="K1883" s="92"/>
    </row>
    <row r="1884" spans="1:11" ht="20.399999999999999" x14ac:dyDescent="0.25">
      <c r="A1884" s="14" t="s">
        <v>1506</v>
      </c>
      <c r="B1884" s="14" t="s">
        <v>5731</v>
      </c>
      <c r="C1884" s="14" t="s">
        <v>5732</v>
      </c>
      <c r="D1884" s="16">
        <v>45866</v>
      </c>
      <c r="E1884" s="16"/>
      <c r="F1884" s="14" t="s">
        <v>5733</v>
      </c>
      <c r="G1884" s="14" t="s">
        <v>1601</v>
      </c>
      <c r="H1884" s="14" t="s">
        <v>1580</v>
      </c>
      <c r="I1884" s="15">
        <v>792</v>
      </c>
      <c r="J1884" s="77">
        <v>3</v>
      </c>
      <c r="K1884" s="92"/>
    </row>
    <row r="1885" spans="1:11" ht="24" customHeight="1" x14ac:dyDescent="0.25">
      <c r="A1885" s="14" t="s">
        <v>1506</v>
      </c>
      <c r="B1885" s="14" t="s">
        <v>6126</v>
      </c>
      <c r="C1885" s="14" t="s">
        <v>6127</v>
      </c>
      <c r="D1885" s="16">
        <v>45881</v>
      </c>
      <c r="E1885" s="16"/>
      <c r="F1885" s="14" t="s">
        <v>5733</v>
      </c>
      <c r="G1885" s="14" t="s">
        <v>6128</v>
      </c>
      <c r="H1885" s="14" t="s">
        <v>6129</v>
      </c>
      <c r="I1885" s="15">
        <v>600</v>
      </c>
      <c r="J1885" s="77">
        <v>3</v>
      </c>
      <c r="K1885" s="92"/>
    </row>
    <row r="1886" spans="1:11" ht="122.4" x14ac:dyDescent="0.25">
      <c r="A1886" s="14" t="s">
        <v>1506</v>
      </c>
      <c r="B1886"/>
      <c r="C1886"/>
      <c r="D1886" s="320"/>
      <c r="E1886" s="16"/>
      <c r="F1886" s="14" t="s">
        <v>5734</v>
      </c>
      <c r="G1886" s="14"/>
      <c r="H1886" s="14"/>
      <c r="I1886" s="15"/>
      <c r="J1886" s="77"/>
      <c r="K1886" s="92"/>
    </row>
    <row r="1887" spans="1:11" ht="40.799999999999997" x14ac:dyDescent="0.25">
      <c r="A1887" s="14" t="s">
        <v>1506</v>
      </c>
      <c r="B1887" s="14" t="s">
        <v>5735</v>
      </c>
      <c r="C1887" s="14" t="s">
        <v>5736</v>
      </c>
      <c r="D1887" s="16">
        <v>45846</v>
      </c>
      <c r="E1887" s="16"/>
      <c r="F1887" s="14" t="s">
        <v>5737</v>
      </c>
      <c r="G1887" s="14"/>
      <c r="H1887" s="14" t="s">
        <v>5738</v>
      </c>
      <c r="I1887" s="15">
        <v>7713.38</v>
      </c>
      <c r="J1887" s="77">
        <v>2</v>
      </c>
      <c r="K1887" s="92"/>
    </row>
    <row r="1888" spans="1:11" ht="40.799999999999997" x14ac:dyDescent="0.25">
      <c r="A1888" s="14" t="s">
        <v>1506</v>
      </c>
      <c r="B1888" s="14" t="s">
        <v>5739</v>
      </c>
      <c r="C1888" s="14" t="s">
        <v>5740</v>
      </c>
      <c r="D1888" s="16">
        <v>45846</v>
      </c>
      <c r="E1888" s="16"/>
      <c r="F1888" s="14" t="s">
        <v>5741</v>
      </c>
      <c r="G1888" s="14" t="s">
        <v>1565</v>
      </c>
      <c r="H1888" s="14" t="s">
        <v>1566</v>
      </c>
      <c r="I1888" s="15">
        <v>924</v>
      </c>
      <c r="J1888" s="77">
        <v>2</v>
      </c>
      <c r="K1888" s="92"/>
    </row>
    <row r="1889" spans="1:11" ht="40.799999999999997" x14ac:dyDescent="0.25">
      <c r="A1889" s="14" t="s">
        <v>1506</v>
      </c>
      <c r="B1889" s="14" t="s">
        <v>5742</v>
      </c>
      <c r="C1889" s="14" t="s">
        <v>5743</v>
      </c>
      <c r="D1889" s="16">
        <v>45848</v>
      </c>
      <c r="E1889" s="16"/>
      <c r="F1889" s="14" t="s">
        <v>5744</v>
      </c>
      <c r="G1889" s="14" t="s">
        <v>4775</v>
      </c>
      <c r="H1889" s="14" t="s">
        <v>4776</v>
      </c>
      <c r="I1889" s="15">
        <v>720</v>
      </c>
      <c r="J1889" s="77">
        <v>3</v>
      </c>
      <c r="K1889" s="92"/>
    </row>
    <row r="1890" spans="1:11" ht="30.6" x14ac:dyDescent="0.25">
      <c r="A1890" s="14" t="s">
        <v>1506</v>
      </c>
      <c r="B1890" s="14" t="s">
        <v>5745</v>
      </c>
      <c r="C1890" s="14" t="s">
        <v>5746</v>
      </c>
      <c r="D1890" s="16">
        <v>45848</v>
      </c>
      <c r="E1890" s="16"/>
      <c r="F1890" s="14" t="s">
        <v>5747</v>
      </c>
      <c r="G1890" s="14"/>
      <c r="H1890" s="14" t="s">
        <v>5748</v>
      </c>
      <c r="I1890" s="15">
        <v>2031.61</v>
      </c>
      <c r="J1890" s="77">
        <v>2</v>
      </c>
      <c r="K1890" s="92"/>
    </row>
    <row r="1891" spans="1:11" ht="20.399999999999999" x14ac:dyDescent="0.25">
      <c r="A1891" s="14" t="s">
        <v>1506</v>
      </c>
      <c r="B1891" s="14" t="s">
        <v>3994</v>
      </c>
      <c r="C1891" s="14" t="s">
        <v>5745</v>
      </c>
      <c r="D1891" s="16">
        <v>45848</v>
      </c>
      <c r="E1891" s="16"/>
      <c r="F1891" s="14" t="s">
        <v>5749</v>
      </c>
      <c r="G1891" s="14"/>
      <c r="H1891" s="14" t="s">
        <v>1513</v>
      </c>
      <c r="I1891" s="15">
        <v>20</v>
      </c>
      <c r="J1891" s="77">
        <v>2</v>
      </c>
      <c r="K1891" s="92"/>
    </row>
    <row r="1892" spans="1:11" ht="30.6" x14ac:dyDescent="0.25">
      <c r="A1892" s="14" t="s">
        <v>1506</v>
      </c>
      <c r="B1892" s="14" t="s">
        <v>5750</v>
      </c>
      <c r="C1892" s="14" t="s">
        <v>5410</v>
      </c>
      <c r="D1892" s="16">
        <v>45852</v>
      </c>
      <c r="E1892" s="16"/>
      <c r="F1892" s="14" t="s">
        <v>5751</v>
      </c>
      <c r="G1892" s="14" t="s">
        <v>1662</v>
      </c>
      <c r="H1892" s="14" t="s">
        <v>1663</v>
      </c>
      <c r="I1892" s="15">
        <v>420</v>
      </c>
      <c r="J1892" s="77">
        <v>2</v>
      </c>
      <c r="K1892" s="92"/>
    </row>
    <row r="1893" spans="1:11" ht="20.399999999999999" x14ac:dyDescent="0.25">
      <c r="A1893" s="14" t="s">
        <v>1506</v>
      </c>
      <c r="B1893" s="14" t="s">
        <v>5752</v>
      </c>
      <c r="C1893" s="14" t="s">
        <v>1774</v>
      </c>
      <c r="D1893" s="16">
        <v>45852</v>
      </c>
      <c r="E1893" s="16"/>
      <c r="F1893" s="14" t="s">
        <v>5753</v>
      </c>
      <c r="G1893" s="14" t="s">
        <v>1657</v>
      </c>
      <c r="H1893" s="14" t="s">
        <v>1658</v>
      </c>
      <c r="I1893" s="15">
        <v>504</v>
      </c>
      <c r="J1893" s="77">
        <v>2</v>
      </c>
      <c r="K1893" s="92"/>
    </row>
    <row r="1894" spans="1:11" ht="30.6" x14ac:dyDescent="0.25">
      <c r="A1894" s="14" t="s">
        <v>1506</v>
      </c>
      <c r="B1894" s="14" t="s">
        <v>5754</v>
      </c>
      <c r="C1894" s="14" t="s">
        <v>5755</v>
      </c>
      <c r="D1894" s="16">
        <v>45852</v>
      </c>
      <c r="E1894" s="16"/>
      <c r="F1894" s="14" t="s">
        <v>5756</v>
      </c>
      <c r="G1894" s="14" t="s">
        <v>5757</v>
      </c>
      <c r="H1894" s="14" t="s">
        <v>5758</v>
      </c>
      <c r="I1894" s="15">
        <v>840</v>
      </c>
      <c r="J1894" s="77">
        <v>2</v>
      </c>
      <c r="K1894" s="92"/>
    </row>
    <row r="1895" spans="1:11" ht="91.8" x14ac:dyDescent="0.25">
      <c r="A1895" s="14" t="s">
        <v>1506</v>
      </c>
      <c r="B1895" s="14"/>
      <c r="C1895" s="14"/>
      <c r="D1895" s="16"/>
      <c r="E1895" s="16"/>
      <c r="F1895" s="14" t="s">
        <v>6512</v>
      </c>
      <c r="G1895" s="14"/>
      <c r="H1895" s="14"/>
      <c r="I1895" s="15"/>
      <c r="J1895" s="77"/>
      <c r="K1895" s="92"/>
    </row>
    <row r="1896" spans="1:11" ht="30.6" x14ac:dyDescent="0.25">
      <c r="A1896" s="14" t="s">
        <v>1506</v>
      </c>
      <c r="B1896" s="14" t="s">
        <v>5759</v>
      </c>
      <c r="C1896" s="14" t="s">
        <v>5760</v>
      </c>
      <c r="D1896" s="16">
        <v>45853</v>
      </c>
      <c r="E1896" s="16"/>
      <c r="F1896" s="14" t="s">
        <v>5761</v>
      </c>
      <c r="G1896" s="14" t="s">
        <v>5762</v>
      </c>
      <c r="H1896" s="14" t="s">
        <v>5763</v>
      </c>
      <c r="I1896" s="15">
        <v>35.15</v>
      </c>
      <c r="J1896" s="77">
        <v>3</v>
      </c>
      <c r="K1896" s="92"/>
    </row>
    <row r="1897" spans="1:11" ht="30.6" x14ac:dyDescent="0.25">
      <c r="A1897" s="14" t="s">
        <v>1506</v>
      </c>
      <c r="B1897" s="14" t="s">
        <v>5764</v>
      </c>
      <c r="C1897" s="14" t="s">
        <v>5765</v>
      </c>
      <c r="D1897" s="16">
        <v>45853</v>
      </c>
      <c r="E1897" s="16"/>
      <c r="F1897" s="14" t="s">
        <v>5766</v>
      </c>
      <c r="G1897" s="14" t="s">
        <v>5767</v>
      </c>
      <c r="H1897" s="14" t="s">
        <v>5768</v>
      </c>
      <c r="I1897" s="15">
        <v>16.399999999999999</v>
      </c>
      <c r="J1897" s="77">
        <v>3</v>
      </c>
      <c r="K1897" s="92"/>
    </row>
    <row r="1898" spans="1:11" ht="30.6" x14ac:dyDescent="0.25">
      <c r="A1898" s="14" t="s">
        <v>1506</v>
      </c>
      <c r="B1898" s="14" t="s">
        <v>5769</v>
      </c>
      <c r="C1898" s="14" t="s">
        <v>5770</v>
      </c>
      <c r="D1898" s="16">
        <v>45853</v>
      </c>
      <c r="E1898" s="16"/>
      <c r="F1898" s="14" t="s">
        <v>5771</v>
      </c>
      <c r="G1898" s="14"/>
      <c r="H1898" s="14" t="s">
        <v>5772</v>
      </c>
      <c r="I1898" s="15">
        <v>20.399999999999999</v>
      </c>
      <c r="J1898" s="77">
        <v>3</v>
      </c>
      <c r="K1898" s="92"/>
    </row>
    <row r="1899" spans="1:11" ht="75" customHeight="1" x14ac:dyDescent="0.25">
      <c r="A1899" s="14" t="s">
        <v>1506</v>
      </c>
      <c r="B1899" s="14"/>
      <c r="C1899" s="14"/>
      <c r="D1899" s="16"/>
      <c r="E1899" s="16"/>
      <c r="F1899" s="14" t="s">
        <v>5773</v>
      </c>
      <c r="G1899" s="14"/>
      <c r="H1899" s="14"/>
      <c r="I1899" s="15"/>
      <c r="J1899" s="77"/>
      <c r="K1899" s="92"/>
    </row>
    <row r="1900" spans="1:11" ht="20.399999999999999" x14ac:dyDescent="0.25">
      <c r="A1900" s="14" t="s">
        <v>1506</v>
      </c>
      <c r="B1900" s="14" t="s">
        <v>5774</v>
      </c>
      <c r="C1900" s="14" t="s">
        <v>5775</v>
      </c>
      <c r="D1900" s="16">
        <v>45856</v>
      </c>
      <c r="E1900" s="16"/>
      <c r="F1900" s="14" t="s">
        <v>5776</v>
      </c>
      <c r="G1900" s="14" t="s">
        <v>3566</v>
      </c>
      <c r="H1900" s="14" t="s">
        <v>3567</v>
      </c>
      <c r="I1900" s="15">
        <v>48</v>
      </c>
      <c r="J1900" s="77">
        <v>5</v>
      </c>
      <c r="K1900" s="92"/>
    </row>
    <row r="1901" spans="1:11" ht="20.399999999999999" x14ac:dyDescent="0.25">
      <c r="A1901" s="14" t="s">
        <v>1506</v>
      </c>
      <c r="B1901" s="14" t="s">
        <v>5777</v>
      </c>
      <c r="C1901" s="14" t="s">
        <v>5778</v>
      </c>
      <c r="D1901" s="16">
        <v>45849</v>
      </c>
      <c r="E1901" s="16"/>
      <c r="F1901" s="14" t="s">
        <v>5779</v>
      </c>
      <c r="G1901" s="14"/>
      <c r="H1901" s="14" t="s">
        <v>1968</v>
      </c>
      <c r="I1901" s="15">
        <v>162</v>
      </c>
      <c r="J1901" s="77">
        <v>5</v>
      </c>
      <c r="K1901" s="92"/>
    </row>
    <row r="1902" spans="1:11" ht="20.399999999999999" x14ac:dyDescent="0.25">
      <c r="A1902" s="14" t="s">
        <v>1506</v>
      </c>
      <c r="B1902" s="14" t="s">
        <v>5780</v>
      </c>
      <c r="C1902" s="14" t="s">
        <v>5781</v>
      </c>
      <c r="D1902" s="16">
        <v>45849</v>
      </c>
      <c r="E1902" s="16"/>
      <c r="F1902" s="14" t="s">
        <v>5779</v>
      </c>
      <c r="G1902" s="14"/>
      <c r="H1902" s="14" t="s">
        <v>2005</v>
      </c>
      <c r="I1902" s="15">
        <v>162</v>
      </c>
      <c r="J1902" s="77">
        <v>5</v>
      </c>
      <c r="K1902" s="92"/>
    </row>
    <row r="1903" spans="1:11" ht="51" x14ac:dyDescent="0.25">
      <c r="A1903" s="14" t="s">
        <v>1506</v>
      </c>
      <c r="B1903" s="14" t="s">
        <v>5782</v>
      </c>
      <c r="C1903" s="14" t="s">
        <v>5783</v>
      </c>
      <c r="D1903" s="16">
        <v>45747</v>
      </c>
      <c r="E1903" s="16">
        <v>45846</v>
      </c>
      <c r="F1903" s="14" t="s">
        <v>5784</v>
      </c>
      <c r="G1903" s="14" t="s">
        <v>5785</v>
      </c>
      <c r="H1903" s="14" t="s">
        <v>5786</v>
      </c>
      <c r="I1903" s="15">
        <v>520</v>
      </c>
      <c r="J1903" s="77">
        <v>1</v>
      </c>
      <c r="K1903" s="92"/>
    </row>
    <row r="1904" spans="1:11" ht="61.2" x14ac:dyDescent="0.25">
      <c r="A1904" s="14" t="s">
        <v>1506</v>
      </c>
      <c r="B1904" s="14" t="s">
        <v>5782</v>
      </c>
      <c r="C1904" s="14" t="s">
        <v>5783</v>
      </c>
      <c r="D1904" s="16">
        <v>45773</v>
      </c>
      <c r="E1904" s="16">
        <v>45846</v>
      </c>
      <c r="F1904" s="14" t="s">
        <v>5787</v>
      </c>
      <c r="G1904" s="14" t="s">
        <v>5785</v>
      </c>
      <c r="H1904" s="14" t="s">
        <v>5786</v>
      </c>
      <c r="I1904" s="15">
        <v>64</v>
      </c>
      <c r="J1904" s="77">
        <v>1</v>
      </c>
      <c r="K1904" s="92"/>
    </row>
    <row r="1905" spans="1:11" ht="61.2" x14ac:dyDescent="0.25">
      <c r="A1905" s="14" t="s">
        <v>1506</v>
      </c>
      <c r="B1905" s="14" t="s">
        <v>5788</v>
      </c>
      <c r="C1905" s="14" t="s">
        <v>5789</v>
      </c>
      <c r="D1905" s="16">
        <v>45804</v>
      </c>
      <c r="E1905" s="16">
        <v>45846</v>
      </c>
      <c r="F1905" s="14" t="s">
        <v>5790</v>
      </c>
      <c r="G1905" s="14" t="s">
        <v>5791</v>
      </c>
      <c r="H1905" s="14" t="s">
        <v>5792</v>
      </c>
      <c r="I1905" s="15">
        <v>997.07</v>
      </c>
      <c r="J1905" s="77">
        <v>1</v>
      </c>
      <c r="K1905" s="92"/>
    </row>
    <row r="1906" spans="1:11" ht="71.400000000000006" x14ac:dyDescent="0.25">
      <c r="A1906" s="14" t="s">
        <v>1506</v>
      </c>
      <c r="B1906" s="14" t="s">
        <v>5793</v>
      </c>
      <c r="C1906" s="14" t="s">
        <v>5794</v>
      </c>
      <c r="D1906" s="16">
        <v>45816</v>
      </c>
      <c r="E1906" s="16">
        <v>45846</v>
      </c>
      <c r="F1906" s="14" t="s">
        <v>5795</v>
      </c>
      <c r="G1906" s="14" t="s">
        <v>3978</v>
      </c>
      <c r="H1906" s="14" t="s">
        <v>3979</v>
      </c>
      <c r="I1906" s="15">
        <v>428.29</v>
      </c>
      <c r="J1906" s="77">
        <v>2</v>
      </c>
      <c r="K1906" s="92"/>
    </row>
    <row r="1907" spans="1:11" ht="71.400000000000006" x14ac:dyDescent="0.25">
      <c r="A1907" s="14" t="s">
        <v>1506</v>
      </c>
      <c r="B1907" s="14" t="s">
        <v>5796</v>
      </c>
      <c r="C1907" s="14" t="s">
        <v>5797</v>
      </c>
      <c r="D1907" s="16">
        <v>45816</v>
      </c>
      <c r="E1907" s="16">
        <v>45846</v>
      </c>
      <c r="F1907" s="14" t="s">
        <v>5798</v>
      </c>
      <c r="G1907" s="14" t="s">
        <v>3978</v>
      </c>
      <c r="H1907" s="14" t="s">
        <v>3979</v>
      </c>
      <c r="I1907" s="15">
        <v>378.96</v>
      </c>
      <c r="J1907" s="77">
        <v>3</v>
      </c>
      <c r="K1907" s="92"/>
    </row>
    <row r="1908" spans="1:11" ht="61.2" x14ac:dyDescent="0.25">
      <c r="A1908" s="14" t="s">
        <v>1506</v>
      </c>
      <c r="B1908" s="14" t="s">
        <v>5799</v>
      </c>
      <c r="C1908" s="14" t="s">
        <v>5800</v>
      </c>
      <c r="D1908" s="16">
        <v>45816</v>
      </c>
      <c r="E1908" s="16">
        <v>45846</v>
      </c>
      <c r="F1908" s="14" t="s">
        <v>5801</v>
      </c>
      <c r="G1908" s="14" t="s">
        <v>3978</v>
      </c>
      <c r="H1908" s="14" t="s">
        <v>3979</v>
      </c>
      <c r="I1908" s="15">
        <v>179.58</v>
      </c>
      <c r="J1908" s="77">
        <v>3</v>
      </c>
      <c r="K1908" s="92"/>
    </row>
    <row r="1909" spans="1:11" ht="61.2" x14ac:dyDescent="0.25">
      <c r="A1909" s="14" t="s">
        <v>1506</v>
      </c>
      <c r="B1909" s="14" t="s">
        <v>5799</v>
      </c>
      <c r="C1909" s="14" t="s">
        <v>5800</v>
      </c>
      <c r="D1909" s="16">
        <v>45816</v>
      </c>
      <c r="E1909" s="16">
        <v>45846</v>
      </c>
      <c r="F1909" s="14" t="s">
        <v>5802</v>
      </c>
      <c r="G1909" s="14" t="s">
        <v>3978</v>
      </c>
      <c r="H1909" s="14" t="s">
        <v>3979</v>
      </c>
      <c r="I1909" s="15">
        <v>80</v>
      </c>
      <c r="J1909" s="77">
        <v>3</v>
      </c>
      <c r="K1909" s="92"/>
    </row>
    <row r="1910" spans="1:11" ht="40.799999999999997" x14ac:dyDescent="0.25">
      <c r="A1910" s="14" t="s">
        <v>1506</v>
      </c>
      <c r="B1910" s="14" t="s">
        <v>5803</v>
      </c>
      <c r="C1910" s="14" t="s">
        <v>5804</v>
      </c>
      <c r="D1910" s="16">
        <v>45810</v>
      </c>
      <c r="E1910" s="16">
        <v>45848</v>
      </c>
      <c r="F1910" s="14" t="s">
        <v>5805</v>
      </c>
      <c r="G1910" s="14" t="s">
        <v>5806</v>
      </c>
      <c r="H1910" s="14" t="s">
        <v>5807</v>
      </c>
      <c r="I1910" s="15">
        <v>243.5</v>
      </c>
      <c r="J1910" s="77">
        <v>3</v>
      </c>
      <c r="K1910" s="92"/>
    </row>
    <row r="1911" spans="1:11" ht="71.400000000000006" x14ac:dyDescent="0.25">
      <c r="A1911" s="14" t="s">
        <v>1506</v>
      </c>
      <c r="B1911" s="14" t="s">
        <v>5808</v>
      </c>
      <c r="C1911" s="14" t="s">
        <v>5809</v>
      </c>
      <c r="D1911" s="16">
        <v>45712</v>
      </c>
      <c r="E1911" s="16">
        <v>45848</v>
      </c>
      <c r="F1911" s="14" t="s">
        <v>5810</v>
      </c>
      <c r="G1911" s="14" t="s">
        <v>3749</v>
      </c>
      <c r="H1911" s="14" t="s">
        <v>3750</v>
      </c>
      <c r="I1911" s="15">
        <v>1308.9100000000001</v>
      </c>
      <c r="J1911" s="77">
        <v>2</v>
      </c>
      <c r="K1911" s="92"/>
    </row>
    <row r="1912" spans="1:11" ht="71.400000000000006" x14ac:dyDescent="0.25">
      <c r="A1912" s="14" t="s">
        <v>1506</v>
      </c>
      <c r="B1912" s="14" t="s">
        <v>5808</v>
      </c>
      <c r="C1912" s="14" t="s">
        <v>5809</v>
      </c>
      <c r="D1912" s="16">
        <v>45735</v>
      </c>
      <c r="E1912" s="16">
        <v>45848</v>
      </c>
      <c r="F1912" s="14" t="s">
        <v>5811</v>
      </c>
      <c r="G1912" s="14" t="s">
        <v>3749</v>
      </c>
      <c r="H1912" s="14" t="s">
        <v>3750</v>
      </c>
      <c r="I1912" s="15">
        <v>1213.72</v>
      </c>
      <c r="J1912" s="77">
        <v>2</v>
      </c>
      <c r="K1912" s="92"/>
    </row>
    <row r="1913" spans="1:11" ht="71.400000000000006" x14ac:dyDescent="0.25">
      <c r="A1913" s="14" t="s">
        <v>1506</v>
      </c>
      <c r="B1913" s="14" t="s">
        <v>5808</v>
      </c>
      <c r="C1913" s="14" t="s">
        <v>5809</v>
      </c>
      <c r="D1913" s="16">
        <v>45764</v>
      </c>
      <c r="E1913" s="16">
        <v>45848</v>
      </c>
      <c r="F1913" s="14" t="s">
        <v>5812</v>
      </c>
      <c r="G1913" s="14" t="s">
        <v>3749</v>
      </c>
      <c r="H1913" s="14" t="s">
        <v>3750</v>
      </c>
      <c r="I1913" s="15">
        <v>1041.47</v>
      </c>
      <c r="J1913" s="77">
        <v>2</v>
      </c>
      <c r="K1913" s="92"/>
    </row>
    <row r="1914" spans="1:11" ht="71.400000000000006" x14ac:dyDescent="0.25">
      <c r="A1914" s="14" t="s">
        <v>1506</v>
      </c>
      <c r="B1914" s="14" t="s">
        <v>5808</v>
      </c>
      <c r="C1914" s="14" t="s">
        <v>5809</v>
      </c>
      <c r="D1914" s="16">
        <v>45803</v>
      </c>
      <c r="E1914" s="16">
        <v>45848</v>
      </c>
      <c r="F1914" s="14" t="s">
        <v>5813</v>
      </c>
      <c r="G1914" s="14" t="s">
        <v>3749</v>
      </c>
      <c r="H1914" s="14" t="s">
        <v>3750</v>
      </c>
      <c r="I1914" s="15">
        <v>906.85</v>
      </c>
      <c r="J1914" s="77">
        <v>2</v>
      </c>
      <c r="K1914" s="92"/>
    </row>
    <row r="1915" spans="1:11" ht="71.400000000000006" x14ac:dyDescent="0.25">
      <c r="A1915" s="14" t="s">
        <v>1506</v>
      </c>
      <c r="B1915" s="14" t="s">
        <v>5814</v>
      </c>
      <c r="C1915" s="14" t="s">
        <v>5815</v>
      </c>
      <c r="D1915" s="16">
        <v>45708</v>
      </c>
      <c r="E1915" s="16">
        <v>45853</v>
      </c>
      <c r="F1915" s="14" t="s">
        <v>5816</v>
      </c>
      <c r="G1915" s="14" t="s">
        <v>5806</v>
      </c>
      <c r="H1915" s="14" t="s">
        <v>5807</v>
      </c>
      <c r="I1915" s="15">
        <v>3920</v>
      </c>
      <c r="J1915" s="77">
        <v>2</v>
      </c>
      <c r="K1915" s="92"/>
    </row>
    <row r="1916" spans="1:11" ht="71.400000000000006" x14ac:dyDescent="0.25">
      <c r="A1916" s="14" t="s">
        <v>1506</v>
      </c>
      <c r="B1916" s="14" t="s">
        <v>5814</v>
      </c>
      <c r="C1916" s="14" t="s">
        <v>5815</v>
      </c>
      <c r="D1916" s="16">
        <v>45721</v>
      </c>
      <c r="E1916" s="16">
        <v>45853</v>
      </c>
      <c r="F1916" s="14" t="s">
        <v>5817</v>
      </c>
      <c r="G1916" s="14" t="s">
        <v>5806</v>
      </c>
      <c r="H1916" s="14" t="s">
        <v>5807</v>
      </c>
      <c r="I1916" s="15">
        <v>3980</v>
      </c>
      <c r="J1916" s="77">
        <v>2</v>
      </c>
      <c r="K1916" s="92"/>
    </row>
    <row r="1917" spans="1:11" ht="71.400000000000006" x14ac:dyDescent="0.25">
      <c r="A1917" s="14" t="s">
        <v>1506</v>
      </c>
      <c r="B1917" s="14" t="s">
        <v>5814</v>
      </c>
      <c r="C1917" s="14" t="s">
        <v>5815</v>
      </c>
      <c r="D1917" s="16">
        <v>45749</v>
      </c>
      <c r="E1917" s="16">
        <v>45853</v>
      </c>
      <c r="F1917" s="14" t="s">
        <v>5818</v>
      </c>
      <c r="G1917" s="14" t="s">
        <v>5806</v>
      </c>
      <c r="H1917" s="14" t="s">
        <v>5807</v>
      </c>
      <c r="I1917" s="15">
        <v>4320</v>
      </c>
      <c r="J1917" s="77">
        <v>2</v>
      </c>
      <c r="K1917" s="92"/>
    </row>
    <row r="1918" spans="1:11" ht="66" customHeight="1" x14ac:dyDescent="0.25">
      <c r="A1918" s="14" t="s">
        <v>1506</v>
      </c>
      <c r="B1918" s="14" t="s">
        <v>5819</v>
      </c>
      <c r="C1918" s="14" t="s">
        <v>5820</v>
      </c>
      <c r="D1918" s="16">
        <v>45755</v>
      </c>
      <c r="E1918" s="16">
        <v>45853</v>
      </c>
      <c r="F1918" s="14" t="s">
        <v>5821</v>
      </c>
      <c r="G1918" s="14" t="s">
        <v>5214</v>
      </c>
      <c r="H1918" s="14" t="s">
        <v>5215</v>
      </c>
      <c r="I1918" s="15">
        <v>3450</v>
      </c>
      <c r="J1918" s="77">
        <v>2</v>
      </c>
      <c r="K1918" s="92"/>
    </row>
    <row r="1919" spans="1:11" ht="61.2" x14ac:dyDescent="0.25">
      <c r="A1919" s="14" t="s">
        <v>1506</v>
      </c>
      <c r="B1919" s="14" t="s">
        <v>5819</v>
      </c>
      <c r="C1919" s="14" t="s">
        <v>5820</v>
      </c>
      <c r="D1919" s="16">
        <v>45747</v>
      </c>
      <c r="E1919" s="16">
        <v>45853</v>
      </c>
      <c r="F1919" s="14" t="s">
        <v>5821</v>
      </c>
      <c r="G1919" s="14" t="s">
        <v>5214</v>
      </c>
      <c r="H1919" s="14" t="s">
        <v>5215</v>
      </c>
      <c r="I1919" s="15">
        <v>900</v>
      </c>
      <c r="J1919" s="77">
        <v>2</v>
      </c>
      <c r="K1919" s="92"/>
    </row>
    <row r="1920" spans="1:11" ht="71.400000000000006" x14ac:dyDescent="0.25">
      <c r="A1920" s="14" t="s">
        <v>1506</v>
      </c>
      <c r="B1920" s="14" t="s">
        <v>5819</v>
      </c>
      <c r="C1920" s="14" t="s">
        <v>5820</v>
      </c>
      <c r="D1920" s="16">
        <v>45755</v>
      </c>
      <c r="E1920" s="16">
        <v>45853</v>
      </c>
      <c r="F1920" s="14" t="s">
        <v>5822</v>
      </c>
      <c r="G1920" s="14" t="s">
        <v>5214</v>
      </c>
      <c r="H1920" s="14" t="s">
        <v>5215</v>
      </c>
      <c r="I1920" s="15">
        <v>2041.63</v>
      </c>
      <c r="J1920" s="77">
        <v>2</v>
      </c>
      <c r="K1920" s="92"/>
    </row>
    <row r="1921" spans="1:11" ht="71.400000000000006" x14ac:dyDescent="0.25">
      <c r="A1921" s="14" t="s">
        <v>1506</v>
      </c>
      <c r="B1921" s="14" t="s">
        <v>5823</v>
      </c>
      <c r="C1921" s="14" t="s">
        <v>2886</v>
      </c>
      <c r="D1921" s="16">
        <v>45722</v>
      </c>
      <c r="E1921" s="16">
        <v>45853</v>
      </c>
      <c r="F1921" s="14" t="s">
        <v>5824</v>
      </c>
      <c r="G1921" s="14" t="s">
        <v>5230</v>
      </c>
      <c r="H1921" s="14" t="s">
        <v>5231</v>
      </c>
      <c r="I1921" s="15">
        <v>1875</v>
      </c>
      <c r="J1921" s="77">
        <v>3</v>
      </c>
      <c r="K1921" s="92"/>
    </row>
    <row r="1922" spans="1:11" ht="61.2" x14ac:dyDescent="0.25">
      <c r="A1922" s="14" t="s">
        <v>1506</v>
      </c>
      <c r="B1922" s="14" t="s">
        <v>5825</v>
      </c>
      <c r="C1922" s="14" t="s">
        <v>2558</v>
      </c>
      <c r="D1922" s="16">
        <v>45681</v>
      </c>
      <c r="E1922" s="16">
        <v>45853</v>
      </c>
      <c r="F1922" s="14" t="s">
        <v>5826</v>
      </c>
      <c r="G1922" s="14" t="s">
        <v>5827</v>
      </c>
      <c r="H1922" s="14" t="s">
        <v>5828</v>
      </c>
      <c r="I1922" s="15">
        <v>1566.82</v>
      </c>
      <c r="J1922" s="77">
        <v>1</v>
      </c>
      <c r="K1922" s="92"/>
    </row>
    <row r="1923" spans="1:11" ht="51" x14ac:dyDescent="0.25">
      <c r="A1923" s="14" t="s">
        <v>1506</v>
      </c>
      <c r="B1923" s="14" t="s">
        <v>5829</v>
      </c>
      <c r="C1923" s="14" t="s">
        <v>3496</v>
      </c>
      <c r="D1923" s="16">
        <v>45694</v>
      </c>
      <c r="E1923" s="16">
        <v>45853</v>
      </c>
      <c r="F1923" s="14" t="s">
        <v>5830</v>
      </c>
      <c r="G1923" s="14" t="s">
        <v>5223</v>
      </c>
      <c r="H1923" s="14" t="s">
        <v>5224</v>
      </c>
      <c r="I1923" s="15">
        <v>1068</v>
      </c>
      <c r="J1923" s="77">
        <v>1</v>
      </c>
      <c r="K1923" s="92"/>
    </row>
    <row r="1924" spans="1:11" ht="51" x14ac:dyDescent="0.25">
      <c r="A1924" s="14" t="s">
        <v>1506</v>
      </c>
      <c r="B1924" s="14" t="s">
        <v>5829</v>
      </c>
      <c r="C1924" s="14" t="s">
        <v>3496</v>
      </c>
      <c r="D1924" s="16">
        <v>45700</v>
      </c>
      <c r="E1924" s="16">
        <v>45853</v>
      </c>
      <c r="F1924" s="14" t="s">
        <v>5830</v>
      </c>
      <c r="G1924" s="14" t="s">
        <v>5223</v>
      </c>
      <c r="H1924" s="14" t="s">
        <v>5224</v>
      </c>
      <c r="I1924" s="15">
        <v>900</v>
      </c>
      <c r="J1924" s="77">
        <v>1</v>
      </c>
      <c r="K1924" s="92"/>
    </row>
    <row r="1925" spans="1:11" ht="51" x14ac:dyDescent="0.25">
      <c r="A1925" s="14" t="s">
        <v>1506</v>
      </c>
      <c r="B1925" s="14" t="s">
        <v>5829</v>
      </c>
      <c r="C1925" s="14" t="s">
        <v>3496</v>
      </c>
      <c r="D1925" s="16">
        <v>45726</v>
      </c>
      <c r="E1925" s="16">
        <v>45853</v>
      </c>
      <c r="F1925" s="14" t="s">
        <v>5831</v>
      </c>
      <c r="G1925" s="14" t="s">
        <v>5223</v>
      </c>
      <c r="H1925" s="14" t="s">
        <v>5224</v>
      </c>
      <c r="I1925" s="15">
        <v>723.45</v>
      </c>
      <c r="J1925" s="77">
        <v>1</v>
      </c>
      <c r="K1925" s="92"/>
    </row>
    <row r="1926" spans="1:11" ht="61.2" x14ac:dyDescent="0.25">
      <c r="A1926" s="14" t="s">
        <v>1506</v>
      </c>
      <c r="B1926" s="14" t="s">
        <v>5832</v>
      </c>
      <c r="C1926" s="14" t="s">
        <v>5833</v>
      </c>
      <c r="D1926" s="16">
        <v>45761</v>
      </c>
      <c r="E1926" s="16">
        <v>45853</v>
      </c>
      <c r="F1926" s="14" t="s">
        <v>5834</v>
      </c>
      <c r="G1926" s="14" t="s">
        <v>5835</v>
      </c>
      <c r="H1926" s="14" t="s">
        <v>5836</v>
      </c>
      <c r="I1926" s="15">
        <v>1600</v>
      </c>
      <c r="J1926" s="77">
        <v>1</v>
      </c>
      <c r="K1926" s="92"/>
    </row>
    <row r="1927" spans="1:11" ht="61.2" x14ac:dyDescent="0.25">
      <c r="A1927" s="14" t="s">
        <v>1506</v>
      </c>
      <c r="B1927" s="14" t="s">
        <v>5832</v>
      </c>
      <c r="C1927" s="14" t="s">
        <v>5833</v>
      </c>
      <c r="D1927" s="16">
        <v>45790</v>
      </c>
      <c r="E1927" s="16">
        <v>45853</v>
      </c>
      <c r="F1927" s="14" t="s">
        <v>5837</v>
      </c>
      <c r="G1927" s="14" t="s">
        <v>5835</v>
      </c>
      <c r="H1927" s="14" t="s">
        <v>5836</v>
      </c>
      <c r="I1927" s="15">
        <v>1533.64</v>
      </c>
      <c r="J1927" s="77">
        <v>1</v>
      </c>
      <c r="K1927" s="92"/>
    </row>
    <row r="1928" spans="1:11" ht="51" x14ac:dyDescent="0.25">
      <c r="A1928" s="14" t="s">
        <v>1506</v>
      </c>
      <c r="B1928" s="14" t="s">
        <v>5838</v>
      </c>
      <c r="C1928" s="14" t="s">
        <v>5839</v>
      </c>
      <c r="D1928" s="16">
        <v>45699</v>
      </c>
      <c r="E1928" s="16">
        <v>45853</v>
      </c>
      <c r="F1928" s="14" t="s">
        <v>5840</v>
      </c>
      <c r="G1928" s="14" t="s">
        <v>5214</v>
      </c>
      <c r="H1928" s="14" t="s">
        <v>5215</v>
      </c>
      <c r="I1928" s="15">
        <v>1851.39</v>
      </c>
      <c r="J1928" s="77">
        <v>1</v>
      </c>
      <c r="K1928" s="92"/>
    </row>
    <row r="1929" spans="1:11" ht="51" x14ac:dyDescent="0.25">
      <c r="A1929" s="14" t="s">
        <v>1506</v>
      </c>
      <c r="B1929" s="14" t="s">
        <v>5841</v>
      </c>
      <c r="C1929" s="14" t="s">
        <v>5842</v>
      </c>
      <c r="D1929" s="16">
        <v>45714</v>
      </c>
      <c r="E1929" s="16">
        <v>45853</v>
      </c>
      <c r="F1929" s="14" t="s">
        <v>5843</v>
      </c>
      <c r="G1929" s="14" t="s">
        <v>5844</v>
      </c>
      <c r="H1929" s="14" t="s">
        <v>5845</v>
      </c>
      <c r="I1929" s="15">
        <v>427.31</v>
      </c>
      <c r="J1929" s="77">
        <v>1</v>
      </c>
      <c r="K1929" s="92"/>
    </row>
    <row r="1930" spans="1:11" ht="61.2" x14ac:dyDescent="0.25">
      <c r="A1930" s="14" t="s">
        <v>1506</v>
      </c>
      <c r="B1930" s="14" t="s">
        <v>5846</v>
      </c>
      <c r="C1930" s="14" t="s">
        <v>5847</v>
      </c>
      <c r="D1930" s="16">
        <v>45708</v>
      </c>
      <c r="E1930" s="16">
        <v>45853</v>
      </c>
      <c r="F1930" s="14" t="s">
        <v>5848</v>
      </c>
      <c r="G1930" s="14" t="s">
        <v>5806</v>
      </c>
      <c r="H1930" s="14" t="s">
        <v>5807</v>
      </c>
      <c r="I1930" s="15">
        <v>1602</v>
      </c>
      <c r="J1930" s="77">
        <v>1</v>
      </c>
      <c r="K1930" s="92"/>
    </row>
    <row r="1931" spans="1:11" ht="61.2" x14ac:dyDescent="0.25">
      <c r="A1931" s="14" t="s">
        <v>1506</v>
      </c>
      <c r="B1931" s="14" t="s">
        <v>5846</v>
      </c>
      <c r="C1931" s="14" t="s">
        <v>5847</v>
      </c>
      <c r="D1931" s="16">
        <v>45721</v>
      </c>
      <c r="E1931" s="16">
        <v>45853</v>
      </c>
      <c r="F1931" s="14" t="s">
        <v>5849</v>
      </c>
      <c r="G1931" s="14" t="s">
        <v>5806</v>
      </c>
      <c r="H1931" s="14" t="s">
        <v>5807</v>
      </c>
      <c r="I1931" s="15">
        <v>1516</v>
      </c>
      <c r="J1931" s="77">
        <v>1</v>
      </c>
      <c r="K1931" s="92"/>
    </row>
    <row r="1932" spans="1:11" ht="61.2" x14ac:dyDescent="0.25">
      <c r="A1932" s="14" t="s">
        <v>1506</v>
      </c>
      <c r="B1932" s="14" t="s">
        <v>5846</v>
      </c>
      <c r="C1932" s="14" t="s">
        <v>5847</v>
      </c>
      <c r="D1932" s="16">
        <v>45749</v>
      </c>
      <c r="E1932" s="16">
        <v>45853</v>
      </c>
      <c r="F1932" s="14" t="s">
        <v>5850</v>
      </c>
      <c r="G1932" s="14" t="s">
        <v>5806</v>
      </c>
      <c r="H1932" s="14" t="s">
        <v>5807</v>
      </c>
      <c r="I1932" s="15">
        <v>2228</v>
      </c>
      <c r="J1932" s="77">
        <v>1</v>
      </c>
      <c r="K1932" s="92"/>
    </row>
    <row r="1933" spans="1:11" ht="30.6" x14ac:dyDescent="0.25">
      <c r="A1933" s="14" t="s">
        <v>1506</v>
      </c>
      <c r="B1933" s="14" t="s">
        <v>5851</v>
      </c>
      <c r="C1933" s="14" t="s">
        <v>2378</v>
      </c>
      <c r="D1933" s="16">
        <v>45812</v>
      </c>
      <c r="E1933" s="16">
        <v>45854</v>
      </c>
      <c r="F1933" s="14" t="s">
        <v>5852</v>
      </c>
      <c r="G1933" s="14" t="s">
        <v>5230</v>
      </c>
      <c r="H1933" s="14" t="s">
        <v>5231</v>
      </c>
      <c r="I1933" s="15">
        <v>308.19</v>
      </c>
      <c r="J1933" s="77">
        <v>3</v>
      </c>
      <c r="K1933" s="92"/>
    </row>
    <row r="1934" spans="1:11" ht="30.6" x14ac:dyDescent="0.25">
      <c r="A1934" s="14" t="s">
        <v>1506</v>
      </c>
      <c r="B1934" s="14" t="s">
        <v>5851</v>
      </c>
      <c r="C1934" s="14" t="s">
        <v>2378</v>
      </c>
      <c r="D1934" s="16">
        <v>45849</v>
      </c>
      <c r="E1934" s="16">
        <v>45854</v>
      </c>
      <c r="F1934" s="14" t="s">
        <v>5853</v>
      </c>
      <c r="G1934" s="14" t="s">
        <v>5230</v>
      </c>
      <c r="H1934" s="14" t="s">
        <v>5231</v>
      </c>
      <c r="I1934" s="15">
        <v>132.84</v>
      </c>
      <c r="J1934" s="77">
        <v>3</v>
      </c>
      <c r="K1934" s="92"/>
    </row>
    <row r="1935" spans="1:11" ht="30.6" x14ac:dyDescent="0.25">
      <c r="A1935" s="14" t="s">
        <v>1506</v>
      </c>
      <c r="B1935" s="14" t="s">
        <v>5851</v>
      </c>
      <c r="C1935" s="14" t="s">
        <v>2378</v>
      </c>
      <c r="D1935" s="16">
        <v>45818</v>
      </c>
      <c r="E1935" s="16">
        <v>45854</v>
      </c>
      <c r="F1935" s="14" t="s">
        <v>5854</v>
      </c>
      <c r="G1935" s="14" t="s">
        <v>5230</v>
      </c>
      <c r="H1935" s="14" t="s">
        <v>5231</v>
      </c>
      <c r="I1935" s="15">
        <v>438.42</v>
      </c>
      <c r="J1935" s="77">
        <v>3</v>
      </c>
      <c r="K1935" s="92"/>
    </row>
    <row r="1936" spans="1:11" ht="40.799999999999997" x14ac:dyDescent="0.25">
      <c r="A1936" s="14" t="s">
        <v>1506</v>
      </c>
      <c r="B1936" s="14" t="s">
        <v>5851</v>
      </c>
      <c r="C1936" s="14" t="s">
        <v>2378</v>
      </c>
      <c r="D1936" s="16">
        <v>45849</v>
      </c>
      <c r="E1936" s="16">
        <v>45854</v>
      </c>
      <c r="F1936" s="14" t="s">
        <v>5855</v>
      </c>
      <c r="G1936" s="14" t="s">
        <v>5230</v>
      </c>
      <c r="H1936" s="14" t="s">
        <v>5231</v>
      </c>
      <c r="I1936" s="15">
        <v>368.34</v>
      </c>
      <c r="J1936" s="77">
        <v>3</v>
      </c>
      <c r="K1936" s="92"/>
    </row>
    <row r="1937" spans="1:11" ht="40.799999999999997" x14ac:dyDescent="0.25">
      <c r="A1937" s="14" t="s">
        <v>1506</v>
      </c>
      <c r="B1937" s="14" t="s">
        <v>5851</v>
      </c>
      <c r="C1937" s="14" t="s">
        <v>2378</v>
      </c>
      <c r="D1937" s="16">
        <v>45834</v>
      </c>
      <c r="E1937" s="16">
        <v>45854</v>
      </c>
      <c r="F1937" s="14" t="s">
        <v>5856</v>
      </c>
      <c r="G1937" s="14" t="s">
        <v>5230</v>
      </c>
      <c r="H1937" s="14" t="s">
        <v>5231</v>
      </c>
      <c r="I1937" s="15">
        <v>360</v>
      </c>
      <c r="J1937" s="77">
        <v>3</v>
      </c>
      <c r="K1937" s="92"/>
    </row>
    <row r="1938" spans="1:11" ht="40.799999999999997" x14ac:dyDescent="0.25">
      <c r="A1938" s="14" t="s">
        <v>1506</v>
      </c>
      <c r="B1938" s="14" t="s">
        <v>5851</v>
      </c>
      <c r="C1938" s="14" t="s">
        <v>2378</v>
      </c>
      <c r="D1938" s="16">
        <v>45834</v>
      </c>
      <c r="E1938" s="16">
        <v>45854</v>
      </c>
      <c r="F1938" s="14" t="s">
        <v>5857</v>
      </c>
      <c r="G1938" s="14" t="s">
        <v>5230</v>
      </c>
      <c r="H1938" s="14" t="s">
        <v>5231</v>
      </c>
      <c r="I1938" s="15">
        <v>360</v>
      </c>
      <c r="J1938" s="77">
        <v>3</v>
      </c>
      <c r="K1938" s="92"/>
    </row>
    <row r="1939" spans="1:11" ht="40.799999999999997" x14ac:dyDescent="0.25">
      <c r="A1939" s="14" t="s">
        <v>1506</v>
      </c>
      <c r="B1939" s="14" t="s">
        <v>5851</v>
      </c>
      <c r="C1939" s="14" t="s">
        <v>2378</v>
      </c>
      <c r="D1939" s="16">
        <v>45824</v>
      </c>
      <c r="E1939" s="16">
        <v>45854</v>
      </c>
      <c r="F1939" s="14" t="s">
        <v>5858</v>
      </c>
      <c r="G1939" s="14" t="s">
        <v>5230</v>
      </c>
      <c r="H1939" s="14" t="s">
        <v>5231</v>
      </c>
      <c r="I1939" s="15">
        <v>290</v>
      </c>
      <c r="J1939" s="77">
        <v>3</v>
      </c>
      <c r="K1939" s="92"/>
    </row>
    <row r="1940" spans="1:11" ht="51" x14ac:dyDescent="0.25">
      <c r="A1940" s="14" t="s">
        <v>1506</v>
      </c>
      <c r="B1940" s="14" t="s">
        <v>5851</v>
      </c>
      <c r="C1940" s="14" t="s">
        <v>2378</v>
      </c>
      <c r="D1940" s="16">
        <v>45825</v>
      </c>
      <c r="E1940" s="16">
        <v>45854</v>
      </c>
      <c r="F1940" s="14" t="s">
        <v>5859</v>
      </c>
      <c r="G1940" s="14" t="s">
        <v>5230</v>
      </c>
      <c r="H1940" s="14" t="s">
        <v>5231</v>
      </c>
      <c r="I1940" s="15">
        <v>112.9</v>
      </c>
      <c r="J1940" s="77">
        <v>3</v>
      </c>
      <c r="K1940" s="92"/>
    </row>
    <row r="1941" spans="1:11" ht="40.799999999999997" x14ac:dyDescent="0.25">
      <c r="A1941" s="14" t="s">
        <v>1506</v>
      </c>
      <c r="B1941" s="14" t="s">
        <v>5860</v>
      </c>
      <c r="C1941" s="14" t="s">
        <v>1528</v>
      </c>
      <c r="D1941" s="16">
        <v>45786</v>
      </c>
      <c r="E1941" s="16">
        <v>45854</v>
      </c>
      <c r="F1941" s="14" t="s">
        <v>5861</v>
      </c>
      <c r="G1941" s="14" t="s">
        <v>5085</v>
      </c>
      <c r="H1941" s="14" t="s">
        <v>5086</v>
      </c>
      <c r="I1941" s="15">
        <v>243.5</v>
      </c>
      <c r="J1941" s="77">
        <v>3</v>
      </c>
      <c r="K1941" s="92"/>
    </row>
    <row r="1942" spans="1:11" ht="51" x14ac:dyDescent="0.25">
      <c r="A1942" s="14" t="s">
        <v>1506</v>
      </c>
      <c r="B1942" s="14" t="s">
        <v>5862</v>
      </c>
      <c r="C1942" s="14" t="s">
        <v>5863</v>
      </c>
      <c r="D1942" s="16">
        <v>45708</v>
      </c>
      <c r="E1942" s="16">
        <v>45854</v>
      </c>
      <c r="F1942" s="14" t="s">
        <v>5864</v>
      </c>
      <c r="G1942" s="14" t="s">
        <v>5865</v>
      </c>
      <c r="H1942" s="14" t="s">
        <v>5866</v>
      </c>
      <c r="I1942" s="15">
        <v>540.84</v>
      </c>
      <c r="J1942" s="77">
        <v>1</v>
      </c>
      <c r="K1942" s="92"/>
    </row>
    <row r="1943" spans="1:11" ht="51" x14ac:dyDescent="0.25">
      <c r="A1943" s="14" t="s">
        <v>1506</v>
      </c>
      <c r="B1943" s="14" t="s">
        <v>5862</v>
      </c>
      <c r="C1943" s="14" t="s">
        <v>5863</v>
      </c>
      <c r="D1943" s="16">
        <v>45734</v>
      </c>
      <c r="E1943" s="16">
        <v>45854</v>
      </c>
      <c r="F1943" s="14" t="s">
        <v>5867</v>
      </c>
      <c r="G1943" s="14" t="s">
        <v>5865</v>
      </c>
      <c r="H1943" s="14" t="s">
        <v>5866</v>
      </c>
      <c r="I1943" s="15">
        <v>587.88</v>
      </c>
      <c r="J1943" s="77">
        <v>1</v>
      </c>
      <c r="K1943" s="92"/>
    </row>
    <row r="1944" spans="1:11" ht="51" x14ac:dyDescent="0.25">
      <c r="A1944" s="14" t="s">
        <v>1506</v>
      </c>
      <c r="B1944" s="14" t="s">
        <v>5862</v>
      </c>
      <c r="C1944" s="14" t="s">
        <v>5863</v>
      </c>
      <c r="D1944" s="16">
        <v>45775</v>
      </c>
      <c r="E1944" s="16">
        <v>45854</v>
      </c>
      <c r="F1944" s="14" t="s">
        <v>5868</v>
      </c>
      <c r="G1944" s="14" t="s">
        <v>5865</v>
      </c>
      <c r="H1944" s="14" t="s">
        <v>5866</v>
      </c>
      <c r="I1944" s="15">
        <v>153.22</v>
      </c>
      <c r="J1944" s="77">
        <v>1</v>
      </c>
      <c r="K1944" s="92"/>
    </row>
    <row r="1945" spans="1:11" ht="61.2" x14ac:dyDescent="0.25">
      <c r="A1945" s="14" t="s">
        <v>1506</v>
      </c>
      <c r="B1945" s="14" t="s">
        <v>5869</v>
      </c>
      <c r="C1945" s="14" t="s">
        <v>5870</v>
      </c>
      <c r="D1945" s="16">
        <v>45779</v>
      </c>
      <c r="E1945" s="16">
        <v>45855</v>
      </c>
      <c r="F1945" s="14" t="s">
        <v>5871</v>
      </c>
      <c r="G1945" s="14" t="s">
        <v>5872</v>
      </c>
      <c r="H1945" s="14" t="s">
        <v>5873</v>
      </c>
      <c r="I1945" s="15">
        <v>455</v>
      </c>
      <c r="J1945" s="77">
        <v>1</v>
      </c>
      <c r="K1945" s="92"/>
    </row>
    <row r="1946" spans="1:11" ht="61.2" x14ac:dyDescent="0.25">
      <c r="A1946" s="14" t="s">
        <v>1506</v>
      </c>
      <c r="B1946" s="14" t="s">
        <v>5869</v>
      </c>
      <c r="C1946" s="14" t="s">
        <v>5870</v>
      </c>
      <c r="D1946" s="16">
        <v>45789</v>
      </c>
      <c r="E1946" s="16">
        <v>45855</v>
      </c>
      <c r="F1946" s="14" t="s">
        <v>5874</v>
      </c>
      <c r="G1946" s="14" t="s">
        <v>5872</v>
      </c>
      <c r="H1946" s="14" t="s">
        <v>5873</v>
      </c>
      <c r="I1946" s="15">
        <v>287.7</v>
      </c>
      <c r="J1946" s="77">
        <v>1</v>
      </c>
      <c r="K1946" s="92"/>
    </row>
    <row r="1947" spans="1:11" ht="51" x14ac:dyDescent="0.25">
      <c r="A1947" s="14" t="s">
        <v>1506</v>
      </c>
      <c r="B1947" s="14" t="s">
        <v>5869</v>
      </c>
      <c r="C1947" s="14" t="s">
        <v>5870</v>
      </c>
      <c r="D1947" s="16">
        <v>45813</v>
      </c>
      <c r="E1947" s="16">
        <v>45855</v>
      </c>
      <c r="F1947" s="14" t="s">
        <v>5875</v>
      </c>
      <c r="G1947" s="14" t="s">
        <v>5872</v>
      </c>
      <c r="H1947" s="14" t="s">
        <v>5873</v>
      </c>
      <c r="I1947" s="15">
        <v>3262.5</v>
      </c>
      <c r="J1947" s="77">
        <v>1</v>
      </c>
      <c r="K1947" s="92"/>
    </row>
    <row r="1948" spans="1:11" ht="61.2" x14ac:dyDescent="0.25">
      <c r="A1948" s="14" t="s">
        <v>1506</v>
      </c>
      <c r="B1948" s="14" t="s">
        <v>5869</v>
      </c>
      <c r="C1948" s="14" t="s">
        <v>5870</v>
      </c>
      <c r="D1948" s="16">
        <v>45813</v>
      </c>
      <c r="E1948" s="16">
        <v>45855</v>
      </c>
      <c r="F1948" s="14" t="s">
        <v>5876</v>
      </c>
      <c r="G1948" s="14" t="s">
        <v>5872</v>
      </c>
      <c r="H1948" s="14" t="s">
        <v>5873</v>
      </c>
      <c r="I1948" s="15">
        <v>411.7</v>
      </c>
      <c r="J1948" s="77">
        <v>1</v>
      </c>
      <c r="K1948" s="92"/>
    </row>
    <row r="1949" spans="1:11" ht="71.400000000000006" x14ac:dyDescent="0.25">
      <c r="A1949" s="14" t="s">
        <v>1506</v>
      </c>
      <c r="B1949" s="14" t="s">
        <v>5869</v>
      </c>
      <c r="C1949" s="14" t="s">
        <v>5870</v>
      </c>
      <c r="D1949" s="16">
        <v>45821</v>
      </c>
      <c r="E1949" s="16">
        <v>45855</v>
      </c>
      <c r="F1949" s="14" t="s">
        <v>5877</v>
      </c>
      <c r="G1949" s="14" t="s">
        <v>5872</v>
      </c>
      <c r="H1949" s="14" t="s">
        <v>5873</v>
      </c>
      <c r="I1949" s="15">
        <v>804</v>
      </c>
      <c r="J1949" s="77">
        <v>1</v>
      </c>
      <c r="K1949" s="92"/>
    </row>
    <row r="1950" spans="1:11" ht="51" x14ac:dyDescent="0.25">
      <c r="A1950" s="14" t="s">
        <v>1506</v>
      </c>
      <c r="B1950" s="14" t="s">
        <v>5869</v>
      </c>
      <c r="C1950" s="14" t="s">
        <v>5870</v>
      </c>
      <c r="D1950" s="16">
        <v>45852</v>
      </c>
      <c r="E1950" s="16">
        <v>45855</v>
      </c>
      <c r="F1950" s="14" t="s">
        <v>5878</v>
      </c>
      <c r="G1950" s="14" t="s">
        <v>5872</v>
      </c>
      <c r="H1950" s="14" t="s">
        <v>5873</v>
      </c>
      <c r="I1950" s="15">
        <v>162.86000000000001</v>
      </c>
      <c r="J1950" s="77">
        <v>1</v>
      </c>
      <c r="K1950" s="92"/>
    </row>
    <row r="1951" spans="1:11" ht="40.799999999999997" x14ac:dyDescent="0.25">
      <c r="A1951" s="14" t="s">
        <v>1506</v>
      </c>
      <c r="B1951" s="14" t="s">
        <v>5879</v>
      </c>
      <c r="C1951" s="14" t="s">
        <v>5880</v>
      </c>
      <c r="D1951" s="16">
        <v>45792</v>
      </c>
      <c r="E1951" s="16">
        <v>45859</v>
      </c>
      <c r="F1951" s="14" t="s">
        <v>5881</v>
      </c>
      <c r="G1951" s="14" t="s">
        <v>5196</v>
      </c>
      <c r="H1951" s="14" t="s">
        <v>5197</v>
      </c>
      <c r="I1951" s="15">
        <v>243.5</v>
      </c>
      <c r="J1951" s="77">
        <v>3</v>
      </c>
      <c r="K1951" s="92"/>
    </row>
    <row r="1952" spans="1:11" ht="51" x14ac:dyDescent="0.25">
      <c r="A1952" s="14" t="s">
        <v>1506</v>
      </c>
      <c r="B1952" s="14" t="s">
        <v>5882</v>
      </c>
      <c r="C1952" s="14" t="s">
        <v>5883</v>
      </c>
      <c r="D1952" s="16">
        <v>45810</v>
      </c>
      <c r="E1952" s="16">
        <v>45867</v>
      </c>
      <c r="F1952" s="14" t="s">
        <v>5568</v>
      </c>
      <c r="G1952" s="14" t="s">
        <v>5248</v>
      </c>
      <c r="H1952" s="14" t="s">
        <v>5249</v>
      </c>
      <c r="I1952" s="15">
        <v>243.5</v>
      </c>
      <c r="J1952" s="77">
        <v>3</v>
      </c>
      <c r="K1952" s="92"/>
    </row>
    <row r="1953" spans="1:11" ht="71.400000000000006" x14ac:dyDescent="0.25">
      <c r="A1953" s="14" t="s">
        <v>1506</v>
      </c>
      <c r="B1953" s="14" t="s">
        <v>5884</v>
      </c>
      <c r="C1953" s="14" t="s">
        <v>5885</v>
      </c>
      <c r="D1953" s="16">
        <v>45696</v>
      </c>
      <c r="E1953" s="16">
        <v>45867</v>
      </c>
      <c r="F1953" s="14" t="s">
        <v>5886</v>
      </c>
      <c r="G1953" s="14" t="s">
        <v>5887</v>
      </c>
      <c r="H1953" s="14" t="s">
        <v>5888</v>
      </c>
      <c r="I1953" s="15">
        <v>96</v>
      </c>
      <c r="J1953" s="77">
        <v>1</v>
      </c>
      <c r="K1953" s="92"/>
    </row>
    <row r="1954" spans="1:11" ht="71.400000000000006" x14ac:dyDescent="0.25">
      <c r="A1954" s="14" t="s">
        <v>1506</v>
      </c>
      <c r="B1954" s="14" t="s">
        <v>5884</v>
      </c>
      <c r="C1954" s="14" t="s">
        <v>5885</v>
      </c>
      <c r="D1954" s="16">
        <v>45739</v>
      </c>
      <c r="E1954" s="16">
        <v>45867</v>
      </c>
      <c r="F1954" s="14" t="s">
        <v>5889</v>
      </c>
      <c r="G1954" s="14" t="s">
        <v>5887</v>
      </c>
      <c r="H1954" s="14" t="s">
        <v>5888</v>
      </c>
      <c r="I1954" s="15">
        <v>660</v>
      </c>
      <c r="J1954" s="77">
        <v>1</v>
      </c>
      <c r="K1954" s="92"/>
    </row>
    <row r="1955" spans="1:11" ht="61.2" x14ac:dyDescent="0.25">
      <c r="A1955" s="14" t="s">
        <v>1506</v>
      </c>
      <c r="B1955" s="14" t="s">
        <v>5884</v>
      </c>
      <c r="C1955" s="14" t="s">
        <v>5885</v>
      </c>
      <c r="D1955" s="16">
        <v>45739</v>
      </c>
      <c r="E1955" s="16">
        <v>45867</v>
      </c>
      <c r="F1955" s="14" t="s">
        <v>5890</v>
      </c>
      <c r="G1955" s="14" t="s">
        <v>5887</v>
      </c>
      <c r="H1955" s="14" t="s">
        <v>5888</v>
      </c>
      <c r="I1955" s="15">
        <v>567.4</v>
      </c>
      <c r="J1955" s="77">
        <v>1</v>
      </c>
      <c r="K1955" s="92"/>
    </row>
    <row r="1956" spans="1:11" ht="61.2" x14ac:dyDescent="0.25">
      <c r="A1956" s="14" t="s">
        <v>1506</v>
      </c>
      <c r="B1956" s="14" t="s">
        <v>5884</v>
      </c>
      <c r="C1956" s="14" t="s">
        <v>5885</v>
      </c>
      <c r="D1956" s="16">
        <v>45733</v>
      </c>
      <c r="E1956" s="16">
        <v>45867</v>
      </c>
      <c r="F1956" s="14" t="s">
        <v>5891</v>
      </c>
      <c r="G1956" s="14" t="s">
        <v>5887</v>
      </c>
      <c r="H1956" s="14" t="s">
        <v>5888</v>
      </c>
      <c r="I1956" s="15">
        <v>180.5</v>
      </c>
      <c r="J1956" s="77">
        <v>1</v>
      </c>
      <c r="K1956" s="92"/>
    </row>
    <row r="1957" spans="1:11" ht="71.400000000000006" x14ac:dyDescent="0.25">
      <c r="A1957" s="14" t="s">
        <v>1506</v>
      </c>
      <c r="B1957" s="14" t="s">
        <v>5884</v>
      </c>
      <c r="C1957" s="14" t="s">
        <v>5885</v>
      </c>
      <c r="D1957" s="16">
        <v>45752</v>
      </c>
      <c r="E1957" s="16">
        <v>45867</v>
      </c>
      <c r="F1957" s="14" t="s">
        <v>5892</v>
      </c>
      <c r="G1957" s="14" t="s">
        <v>5887</v>
      </c>
      <c r="H1957" s="14" t="s">
        <v>5888</v>
      </c>
      <c r="I1957" s="15">
        <v>336</v>
      </c>
      <c r="J1957" s="77">
        <v>1</v>
      </c>
      <c r="K1957" s="92"/>
    </row>
    <row r="1958" spans="1:11" ht="51" x14ac:dyDescent="0.25">
      <c r="A1958" s="14" t="s">
        <v>1506</v>
      </c>
      <c r="B1958" s="14" t="s">
        <v>5884</v>
      </c>
      <c r="C1958" s="14" t="s">
        <v>5885</v>
      </c>
      <c r="D1958" s="16">
        <v>45754</v>
      </c>
      <c r="E1958" s="16">
        <v>45867</v>
      </c>
      <c r="F1958" s="14" t="s">
        <v>5893</v>
      </c>
      <c r="G1958" s="14" t="s">
        <v>5887</v>
      </c>
      <c r="H1958" s="14" t="s">
        <v>5888</v>
      </c>
      <c r="I1958" s="15">
        <v>350</v>
      </c>
      <c r="J1958" s="77">
        <v>1</v>
      </c>
      <c r="K1958" s="92"/>
    </row>
    <row r="1959" spans="1:11" ht="61.2" x14ac:dyDescent="0.25">
      <c r="A1959" s="14" t="s">
        <v>1506</v>
      </c>
      <c r="B1959" s="14" t="s">
        <v>5884</v>
      </c>
      <c r="C1959" s="14" t="s">
        <v>5885</v>
      </c>
      <c r="D1959" s="16">
        <v>45759</v>
      </c>
      <c r="E1959" s="16">
        <v>45867</v>
      </c>
      <c r="F1959" s="14" t="s">
        <v>5894</v>
      </c>
      <c r="G1959" s="14" t="s">
        <v>5887</v>
      </c>
      <c r="H1959" s="14" t="s">
        <v>5888</v>
      </c>
      <c r="I1959" s="15">
        <v>406</v>
      </c>
      <c r="J1959" s="77">
        <v>1</v>
      </c>
      <c r="K1959" s="92"/>
    </row>
    <row r="1960" spans="1:11" ht="71.400000000000006" x14ac:dyDescent="0.25">
      <c r="A1960" s="14" t="s">
        <v>1506</v>
      </c>
      <c r="B1960" s="14" t="s">
        <v>5884</v>
      </c>
      <c r="C1960" s="14" t="s">
        <v>5885</v>
      </c>
      <c r="D1960" s="16">
        <v>45798</v>
      </c>
      <c r="E1960" s="16">
        <v>45867</v>
      </c>
      <c r="F1960" s="14" t="s">
        <v>5895</v>
      </c>
      <c r="G1960" s="14" t="s">
        <v>5887</v>
      </c>
      <c r="H1960" s="14" t="s">
        <v>5888</v>
      </c>
      <c r="I1960" s="15">
        <v>198</v>
      </c>
      <c r="J1960" s="77">
        <v>1</v>
      </c>
      <c r="K1960" s="92"/>
    </row>
    <row r="1961" spans="1:11" ht="61.2" x14ac:dyDescent="0.25">
      <c r="A1961" s="14" t="s">
        <v>1506</v>
      </c>
      <c r="B1961" s="14" t="s">
        <v>5884</v>
      </c>
      <c r="C1961" s="14" t="s">
        <v>5885</v>
      </c>
      <c r="D1961" s="16">
        <v>45798</v>
      </c>
      <c r="E1961" s="16">
        <v>45867</v>
      </c>
      <c r="F1961" s="14" t="s">
        <v>5896</v>
      </c>
      <c r="G1961" s="14" t="s">
        <v>5887</v>
      </c>
      <c r="H1961" s="14" t="s">
        <v>5888</v>
      </c>
      <c r="I1961" s="15">
        <v>200</v>
      </c>
      <c r="J1961" s="77">
        <v>1</v>
      </c>
      <c r="K1961" s="92"/>
    </row>
    <row r="1962" spans="1:11" ht="51" x14ac:dyDescent="0.25">
      <c r="A1962" s="14" t="s">
        <v>1506</v>
      </c>
      <c r="B1962" s="14" t="s">
        <v>5897</v>
      </c>
      <c r="C1962" s="14" t="s">
        <v>5898</v>
      </c>
      <c r="D1962" s="16">
        <v>45793</v>
      </c>
      <c r="E1962" s="16">
        <v>45862</v>
      </c>
      <c r="F1962" s="14" t="s">
        <v>5899</v>
      </c>
      <c r="G1962" s="14" t="s">
        <v>3049</v>
      </c>
      <c r="H1962" s="14" t="s">
        <v>3050</v>
      </c>
      <c r="I1962" s="15">
        <v>487.5</v>
      </c>
      <c r="J1962" s="77">
        <v>3</v>
      </c>
      <c r="K1962" s="92"/>
    </row>
    <row r="1963" spans="1:11" ht="61.2" x14ac:dyDescent="0.25">
      <c r="A1963" s="14" t="s">
        <v>1506</v>
      </c>
      <c r="B1963" s="14" t="s">
        <v>5900</v>
      </c>
      <c r="C1963" s="14" t="s">
        <v>5901</v>
      </c>
      <c r="D1963" s="16">
        <v>45750</v>
      </c>
      <c r="E1963" s="16">
        <v>45862</v>
      </c>
      <c r="F1963" s="14" t="s">
        <v>5902</v>
      </c>
      <c r="G1963" s="14" t="s">
        <v>3049</v>
      </c>
      <c r="H1963" s="14" t="s">
        <v>3050</v>
      </c>
      <c r="I1963" s="15">
        <v>3039.38</v>
      </c>
      <c r="J1963" s="77">
        <v>1</v>
      </c>
      <c r="K1963" s="92"/>
    </row>
    <row r="1964" spans="1:11" ht="61.2" x14ac:dyDescent="0.25">
      <c r="A1964" s="14" t="s">
        <v>1506</v>
      </c>
      <c r="B1964" s="14" t="s">
        <v>5900</v>
      </c>
      <c r="C1964" s="14" t="s">
        <v>5901</v>
      </c>
      <c r="D1964" s="16">
        <v>45819</v>
      </c>
      <c r="E1964" s="16">
        <v>45862</v>
      </c>
      <c r="F1964" s="14" t="s">
        <v>5903</v>
      </c>
      <c r="G1964" s="14" t="s">
        <v>3049</v>
      </c>
      <c r="H1964" s="14" t="s">
        <v>3050</v>
      </c>
      <c r="I1964" s="15">
        <v>3273.18</v>
      </c>
      <c r="J1964" s="77">
        <v>1</v>
      </c>
      <c r="K1964" s="92"/>
    </row>
    <row r="1965" spans="1:11" ht="40.799999999999997" x14ac:dyDescent="0.25">
      <c r="A1965" s="14" t="s">
        <v>1506</v>
      </c>
      <c r="B1965" s="14" t="s">
        <v>5900</v>
      </c>
      <c r="C1965" s="14" t="s">
        <v>5901</v>
      </c>
      <c r="D1965" s="16">
        <v>45756</v>
      </c>
      <c r="E1965" s="16">
        <v>45862</v>
      </c>
      <c r="F1965" s="14" t="s">
        <v>5904</v>
      </c>
      <c r="G1965" s="14" t="s">
        <v>3049</v>
      </c>
      <c r="H1965" s="14" t="s">
        <v>3050</v>
      </c>
      <c r="I1965" s="15">
        <v>885</v>
      </c>
      <c r="J1965" s="77">
        <v>1</v>
      </c>
      <c r="K1965" s="92"/>
    </row>
    <row r="1966" spans="1:11" ht="40.799999999999997" x14ac:dyDescent="0.25">
      <c r="A1966" s="14" t="s">
        <v>1506</v>
      </c>
      <c r="B1966" s="14" t="s">
        <v>5900</v>
      </c>
      <c r="C1966" s="14" t="s">
        <v>5901</v>
      </c>
      <c r="D1966" s="16">
        <v>45790</v>
      </c>
      <c r="E1966" s="16">
        <v>45862</v>
      </c>
      <c r="F1966" s="14" t="s">
        <v>5905</v>
      </c>
      <c r="G1966" s="14" t="s">
        <v>3049</v>
      </c>
      <c r="H1966" s="14" t="s">
        <v>3050</v>
      </c>
      <c r="I1966" s="15">
        <v>1132.5</v>
      </c>
      <c r="J1966" s="77">
        <v>1</v>
      </c>
      <c r="K1966" s="92"/>
    </row>
    <row r="1967" spans="1:11" ht="40.799999999999997" x14ac:dyDescent="0.25">
      <c r="A1967" s="14" t="s">
        <v>1506</v>
      </c>
      <c r="B1967" s="14" t="s">
        <v>5900</v>
      </c>
      <c r="C1967" s="14" t="s">
        <v>5901</v>
      </c>
      <c r="D1967" s="16">
        <v>45817</v>
      </c>
      <c r="E1967" s="16">
        <v>45862</v>
      </c>
      <c r="F1967" s="14" t="s">
        <v>5906</v>
      </c>
      <c r="G1967" s="14" t="s">
        <v>3049</v>
      </c>
      <c r="H1967" s="14" t="s">
        <v>3050</v>
      </c>
      <c r="I1967" s="15">
        <v>1485</v>
      </c>
      <c r="J1967" s="77">
        <v>1</v>
      </c>
      <c r="K1967" s="92"/>
    </row>
    <row r="1968" spans="1:11" ht="40.799999999999997" x14ac:dyDescent="0.25">
      <c r="A1968" s="14" t="s">
        <v>1506</v>
      </c>
      <c r="B1968" s="14" t="s">
        <v>5900</v>
      </c>
      <c r="C1968" s="14" t="s">
        <v>5901</v>
      </c>
      <c r="D1968" s="16">
        <v>45845</v>
      </c>
      <c r="E1968" s="16">
        <v>45862</v>
      </c>
      <c r="F1968" s="14" t="s">
        <v>5907</v>
      </c>
      <c r="G1968" s="14" t="s">
        <v>3049</v>
      </c>
      <c r="H1968" s="14" t="s">
        <v>3050</v>
      </c>
      <c r="I1968" s="15">
        <v>1162.5</v>
      </c>
      <c r="J1968" s="77">
        <v>1</v>
      </c>
      <c r="K1968" s="92"/>
    </row>
    <row r="1969" spans="1:11" ht="40.799999999999997" x14ac:dyDescent="0.25">
      <c r="A1969" s="14" t="s">
        <v>1506</v>
      </c>
      <c r="B1969" s="14" t="s">
        <v>5900</v>
      </c>
      <c r="C1969" s="14" t="s">
        <v>5901</v>
      </c>
      <c r="D1969" s="16">
        <v>45728</v>
      </c>
      <c r="E1969" s="16">
        <v>45862</v>
      </c>
      <c r="F1969" s="14" t="s">
        <v>5908</v>
      </c>
      <c r="G1969" s="14" t="s">
        <v>3049</v>
      </c>
      <c r="H1969" s="14" t="s">
        <v>3050</v>
      </c>
      <c r="I1969" s="15">
        <v>720</v>
      </c>
      <c r="J1969" s="77">
        <v>1</v>
      </c>
      <c r="K1969" s="92"/>
    </row>
    <row r="1970" spans="1:11" ht="40.799999999999997" x14ac:dyDescent="0.25">
      <c r="A1970" s="14" t="s">
        <v>1506</v>
      </c>
      <c r="B1970" s="14" t="s">
        <v>5900</v>
      </c>
      <c r="C1970" s="14" t="s">
        <v>5901</v>
      </c>
      <c r="D1970" s="16">
        <v>45789</v>
      </c>
      <c r="E1970" s="16">
        <v>45862</v>
      </c>
      <c r="F1970" s="14" t="s">
        <v>5909</v>
      </c>
      <c r="G1970" s="14" t="s">
        <v>3049</v>
      </c>
      <c r="H1970" s="14" t="s">
        <v>3050</v>
      </c>
      <c r="I1970" s="15">
        <v>832.5</v>
      </c>
      <c r="J1970" s="77">
        <v>1</v>
      </c>
      <c r="K1970" s="92"/>
    </row>
    <row r="1971" spans="1:11" ht="40.799999999999997" x14ac:dyDescent="0.25">
      <c r="A1971" s="14" t="s">
        <v>1506</v>
      </c>
      <c r="B1971" s="14" t="s">
        <v>5900</v>
      </c>
      <c r="C1971" s="14" t="s">
        <v>5901</v>
      </c>
      <c r="D1971" s="16">
        <v>45817</v>
      </c>
      <c r="E1971" s="16">
        <v>45862</v>
      </c>
      <c r="F1971" s="14" t="s">
        <v>5910</v>
      </c>
      <c r="G1971" s="14" t="s">
        <v>3049</v>
      </c>
      <c r="H1971" s="14" t="s">
        <v>3050</v>
      </c>
      <c r="I1971" s="15">
        <v>859.11</v>
      </c>
      <c r="J1971" s="77">
        <v>1</v>
      </c>
      <c r="K1971" s="92"/>
    </row>
    <row r="1972" spans="1:11" ht="61.2" x14ac:dyDescent="0.25">
      <c r="A1972" s="14" t="s">
        <v>1506</v>
      </c>
      <c r="B1972" s="14" t="s">
        <v>5911</v>
      </c>
      <c r="C1972" s="14" t="s">
        <v>5912</v>
      </c>
      <c r="D1972" s="16">
        <v>45756</v>
      </c>
      <c r="E1972" s="16">
        <v>45862</v>
      </c>
      <c r="F1972" s="14" t="s">
        <v>5902</v>
      </c>
      <c r="G1972" s="14" t="s">
        <v>3049</v>
      </c>
      <c r="H1972" s="14" t="s">
        <v>3050</v>
      </c>
      <c r="I1972" s="15">
        <v>746.96</v>
      </c>
      <c r="J1972" s="77">
        <v>1</v>
      </c>
      <c r="K1972" s="92"/>
    </row>
    <row r="1973" spans="1:11" ht="40.799999999999997" x14ac:dyDescent="0.25">
      <c r="A1973" s="14" t="s">
        <v>1506</v>
      </c>
      <c r="B1973" s="14" t="s">
        <v>5913</v>
      </c>
      <c r="C1973" s="14" t="s">
        <v>5914</v>
      </c>
      <c r="D1973" s="16">
        <v>45789</v>
      </c>
      <c r="E1973" s="16">
        <v>45852</v>
      </c>
      <c r="F1973" s="14" t="s">
        <v>5915</v>
      </c>
      <c r="G1973" s="14"/>
      <c r="H1973" s="14" t="s">
        <v>5916</v>
      </c>
      <c r="I1973" s="15">
        <v>140.46</v>
      </c>
      <c r="J1973" s="77">
        <v>3</v>
      </c>
      <c r="K1973" s="92"/>
    </row>
    <row r="1974" spans="1:11" ht="40.799999999999997" x14ac:dyDescent="0.25">
      <c r="A1974" s="14" t="s">
        <v>1506</v>
      </c>
      <c r="B1974" s="14" t="s">
        <v>5917</v>
      </c>
      <c r="C1974" s="14" t="s">
        <v>5918</v>
      </c>
      <c r="D1974" s="16">
        <v>45789</v>
      </c>
      <c r="E1974" s="16">
        <v>45852</v>
      </c>
      <c r="F1974" s="14" t="s">
        <v>5919</v>
      </c>
      <c r="G1974" s="14"/>
      <c r="H1974" s="14" t="s">
        <v>5920</v>
      </c>
      <c r="I1974" s="15">
        <v>225.1</v>
      </c>
      <c r="J1974" s="77">
        <v>3</v>
      </c>
      <c r="K1974" s="92"/>
    </row>
    <row r="1975" spans="1:11" ht="40.799999999999997" x14ac:dyDescent="0.25">
      <c r="A1975" s="14" t="s">
        <v>1506</v>
      </c>
      <c r="B1975" s="14" t="s">
        <v>5921</v>
      </c>
      <c r="C1975" s="14" t="s">
        <v>5922</v>
      </c>
      <c r="D1975" s="16">
        <v>45792</v>
      </c>
      <c r="E1975" s="16">
        <v>45852</v>
      </c>
      <c r="F1975" s="14" t="s">
        <v>5923</v>
      </c>
      <c r="G1975" s="14"/>
      <c r="H1975" s="14" t="s">
        <v>5924</v>
      </c>
      <c r="I1975" s="15">
        <v>706.99</v>
      </c>
      <c r="J1975" s="77">
        <v>3</v>
      </c>
      <c r="K1975" s="92"/>
    </row>
    <row r="1976" spans="1:11" ht="51" x14ac:dyDescent="0.25">
      <c r="A1976" s="14" t="s">
        <v>1506</v>
      </c>
      <c r="B1976" s="14" t="s">
        <v>5931</v>
      </c>
      <c r="C1976" s="14"/>
      <c r="D1976" s="16">
        <v>45876</v>
      </c>
      <c r="E1976" s="16"/>
      <c r="F1976" s="14" t="s">
        <v>6040</v>
      </c>
      <c r="G1976" s="14"/>
      <c r="H1976" s="14" t="s">
        <v>2516</v>
      </c>
      <c r="I1976" s="15">
        <v>15883.41</v>
      </c>
      <c r="J1976" s="77">
        <v>4</v>
      </c>
      <c r="K1976" s="92"/>
    </row>
    <row r="1977" spans="1:11" ht="51" x14ac:dyDescent="0.25">
      <c r="A1977" s="14" t="s">
        <v>1506</v>
      </c>
      <c r="B1977" s="14" t="s">
        <v>5931</v>
      </c>
      <c r="C1977" s="14"/>
      <c r="D1977" s="16">
        <v>45876</v>
      </c>
      <c r="E1977" s="16"/>
      <c r="F1977" s="14" t="s">
        <v>6042</v>
      </c>
      <c r="G1977" s="14"/>
      <c r="H1977" s="14" t="s">
        <v>6041</v>
      </c>
      <c r="I1977" s="15">
        <v>16076.71</v>
      </c>
      <c r="J1977" s="77">
        <v>3</v>
      </c>
      <c r="K1977" s="92"/>
    </row>
    <row r="1978" spans="1:11" ht="51" x14ac:dyDescent="0.25">
      <c r="A1978" s="14" t="s">
        <v>1506</v>
      </c>
      <c r="B1978" s="14" t="s">
        <v>5931</v>
      </c>
      <c r="C1978" s="14"/>
      <c r="D1978" s="16">
        <v>45876</v>
      </c>
      <c r="E1978" s="16"/>
      <c r="F1978" s="14" t="s">
        <v>6044</v>
      </c>
      <c r="G1978" s="14"/>
      <c r="H1978" s="14" t="s">
        <v>6043</v>
      </c>
      <c r="I1978" s="15">
        <v>10683</v>
      </c>
      <c r="J1978" s="77">
        <v>5</v>
      </c>
      <c r="K1978" s="92"/>
    </row>
    <row r="1979" spans="1:11" ht="20.399999999999999" x14ac:dyDescent="0.25">
      <c r="A1979" s="14" t="s">
        <v>1506</v>
      </c>
      <c r="B1979" s="14" t="s">
        <v>6039</v>
      </c>
      <c r="C1979" s="14"/>
      <c r="D1979" s="16">
        <v>45897</v>
      </c>
      <c r="E1979" s="16"/>
      <c r="F1979" s="14" t="s">
        <v>5932</v>
      </c>
      <c r="G1979" s="14"/>
      <c r="H1979" s="14" t="s">
        <v>1687</v>
      </c>
      <c r="I1979" s="15">
        <v>203.28</v>
      </c>
      <c r="J1979" s="77">
        <v>3</v>
      </c>
      <c r="K1979" s="92"/>
    </row>
    <row r="1980" spans="1:11" ht="20.399999999999999" x14ac:dyDescent="0.25">
      <c r="A1980" s="14" t="s">
        <v>1506</v>
      </c>
      <c r="B1980" s="14" t="s">
        <v>6039</v>
      </c>
      <c r="C1980" s="14"/>
      <c r="D1980" s="16">
        <v>45897</v>
      </c>
      <c r="E1980" s="16"/>
      <c r="F1980" s="14" t="s">
        <v>5932</v>
      </c>
      <c r="G1980" s="14"/>
      <c r="H1980" s="14" t="s">
        <v>1687</v>
      </c>
      <c r="I1980" s="15">
        <v>508.2</v>
      </c>
      <c r="J1980" s="77">
        <v>5</v>
      </c>
      <c r="K1980" s="92"/>
    </row>
    <row r="1981" spans="1:11" ht="20.399999999999999" x14ac:dyDescent="0.25">
      <c r="A1981" s="14" t="s">
        <v>1506</v>
      </c>
      <c r="B1981" s="14" t="s">
        <v>6039</v>
      </c>
      <c r="C1981" s="14"/>
      <c r="D1981" s="16">
        <v>45897</v>
      </c>
      <c r="E1981" s="16"/>
      <c r="F1981" s="14" t="s">
        <v>5932</v>
      </c>
      <c r="G1981" s="14"/>
      <c r="H1981" s="14" t="s">
        <v>1687</v>
      </c>
      <c r="I1981" s="15">
        <v>508.2</v>
      </c>
      <c r="J1981" s="77">
        <v>4</v>
      </c>
      <c r="K1981" s="92"/>
    </row>
    <row r="1982" spans="1:11" ht="21" customHeight="1" x14ac:dyDescent="0.25">
      <c r="A1982" s="14" t="s">
        <v>1506</v>
      </c>
      <c r="B1982" s="14" t="s">
        <v>5933</v>
      </c>
      <c r="C1982" s="14" t="s">
        <v>1774</v>
      </c>
      <c r="D1982" s="16">
        <v>45870</v>
      </c>
      <c r="E1982" s="16"/>
      <c r="F1982" s="14" t="s">
        <v>5934</v>
      </c>
      <c r="G1982" s="14" t="s">
        <v>1852</v>
      </c>
      <c r="H1982" s="14" t="s">
        <v>1853</v>
      </c>
      <c r="I1982" s="15">
        <v>750</v>
      </c>
      <c r="J1982" s="77">
        <v>5</v>
      </c>
      <c r="K1982" s="92"/>
    </row>
    <row r="1983" spans="1:11" ht="20.399999999999999" x14ac:dyDescent="0.25">
      <c r="A1983" s="14" t="s">
        <v>1506</v>
      </c>
      <c r="B1983" s="14" t="s">
        <v>5940</v>
      </c>
      <c r="C1983" s="14" t="s">
        <v>5941</v>
      </c>
      <c r="D1983" s="16">
        <v>45874</v>
      </c>
      <c r="E1983" s="16"/>
      <c r="F1983" s="14" t="s">
        <v>5942</v>
      </c>
      <c r="G1983" s="14" t="s">
        <v>4172</v>
      </c>
      <c r="H1983" s="14" t="s">
        <v>4173</v>
      </c>
      <c r="I1983" s="15">
        <v>230.89</v>
      </c>
      <c r="J1983" s="77">
        <v>4</v>
      </c>
      <c r="K1983" s="92"/>
    </row>
    <row r="1984" spans="1:11" ht="79.2" customHeight="1" x14ac:dyDescent="0.25">
      <c r="A1984" s="14" t="s">
        <v>1506</v>
      </c>
      <c r="B1984" s="14" t="s">
        <v>5987</v>
      </c>
      <c r="C1984" s="14" t="s">
        <v>5988</v>
      </c>
      <c r="D1984" s="16">
        <v>45776</v>
      </c>
      <c r="E1984" s="16">
        <v>45874</v>
      </c>
      <c r="F1984" s="314" t="s">
        <v>6221</v>
      </c>
      <c r="G1984" s="14" t="s">
        <v>5248</v>
      </c>
      <c r="H1984" s="14" t="s">
        <v>5249</v>
      </c>
      <c r="I1984" s="15">
        <v>4900</v>
      </c>
      <c r="J1984" s="77">
        <v>2</v>
      </c>
      <c r="K1984" s="92"/>
    </row>
    <row r="1985" spans="1:11" ht="79.2" customHeight="1" x14ac:dyDescent="0.25">
      <c r="A1985" s="14" t="s">
        <v>1506</v>
      </c>
      <c r="B1985" s="14" t="s">
        <v>5987</v>
      </c>
      <c r="C1985" s="14" t="s">
        <v>5988</v>
      </c>
      <c r="D1985" s="16">
        <v>45796</v>
      </c>
      <c r="E1985" s="16">
        <v>45874</v>
      </c>
      <c r="F1985" s="314" t="s">
        <v>6222</v>
      </c>
      <c r="G1985" s="14" t="s">
        <v>5248</v>
      </c>
      <c r="H1985" s="14" t="s">
        <v>5249</v>
      </c>
      <c r="I1985" s="15">
        <v>5000</v>
      </c>
      <c r="J1985" s="77">
        <v>2</v>
      </c>
      <c r="K1985" s="92"/>
    </row>
    <row r="1986" spans="1:11" ht="81.599999999999994" customHeight="1" x14ac:dyDescent="0.25">
      <c r="A1986" s="14" t="s">
        <v>1506</v>
      </c>
      <c r="B1986" s="14" t="s">
        <v>5987</v>
      </c>
      <c r="C1986" s="14" t="s">
        <v>5988</v>
      </c>
      <c r="D1986" s="16">
        <v>45824</v>
      </c>
      <c r="E1986" s="16">
        <v>45874</v>
      </c>
      <c r="F1986" s="314" t="s">
        <v>6223</v>
      </c>
      <c r="G1986" s="14" t="s">
        <v>5248</v>
      </c>
      <c r="H1986" s="14" t="s">
        <v>5249</v>
      </c>
      <c r="I1986" s="15">
        <v>4731.95</v>
      </c>
      <c r="J1986" s="77">
        <v>2</v>
      </c>
      <c r="K1986" s="92"/>
    </row>
    <row r="1987" spans="1:11" ht="71.400000000000006" x14ac:dyDescent="0.25">
      <c r="A1987" s="14" t="s">
        <v>1506</v>
      </c>
      <c r="B1987" s="14" t="s">
        <v>5989</v>
      </c>
      <c r="C1987" s="14" t="s">
        <v>5990</v>
      </c>
      <c r="D1987" s="16">
        <v>45839</v>
      </c>
      <c r="E1987" s="16">
        <v>45874</v>
      </c>
      <c r="F1987" s="314" t="s">
        <v>5991</v>
      </c>
      <c r="G1987" s="14" t="s">
        <v>5248</v>
      </c>
      <c r="H1987" s="14" t="s">
        <v>5249</v>
      </c>
      <c r="I1987" s="15">
        <v>1970</v>
      </c>
      <c r="J1987" s="77">
        <v>2</v>
      </c>
      <c r="K1987" s="92"/>
    </row>
    <row r="1988" spans="1:11" ht="70.8" customHeight="1" x14ac:dyDescent="0.25">
      <c r="A1988" s="14" t="s">
        <v>1506</v>
      </c>
      <c r="B1988" s="14" t="s">
        <v>5992</v>
      </c>
      <c r="C1988" s="14" t="s">
        <v>5993</v>
      </c>
      <c r="D1988" s="16">
        <v>45796</v>
      </c>
      <c r="E1988" s="16">
        <v>45874</v>
      </c>
      <c r="F1988" s="314" t="s">
        <v>6224</v>
      </c>
      <c r="G1988" s="14" t="s">
        <v>2208</v>
      </c>
      <c r="H1988" s="14" t="s">
        <v>2209</v>
      </c>
      <c r="I1988" s="15">
        <v>495</v>
      </c>
      <c r="J1988" s="77">
        <v>2</v>
      </c>
      <c r="K1988" s="92"/>
    </row>
    <row r="1989" spans="1:11" ht="70.8" customHeight="1" x14ac:dyDescent="0.25">
      <c r="A1989" s="14" t="s">
        <v>1506</v>
      </c>
      <c r="B1989" s="14" t="s">
        <v>5992</v>
      </c>
      <c r="C1989" s="14" t="s">
        <v>5993</v>
      </c>
      <c r="D1989" s="16">
        <v>45825</v>
      </c>
      <c r="E1989" s="16">
        <v>45874</v>
      </c>
      <c r="F1989" s="314" t="s">
        <v>6225</v>
      </c>
      <c r="G1989" s="14" t="s">
        <v>2208</v>
      </c>
      <c r="H1989" s="14" t="s">
        <v>2209</v>
      </c>
      <c r="I1989" s="15">
        <v>855</v>
      </c>
      <c r="J1989" s="77">
        <v>2</v>
      </c>
      <c r="K1989" s="92"/>
    </row>
    <row r="1990" spans="1:11" ht="71.400000000000006" customHeight="1" x14ac:dyDescent="0.25">
      <c r="A1990" s="14" t="s">
        <v>1506</v>
      </c>
      <c r="B1990" s="14" t="s">
        <v>5992</v>
      </c>
      <c r="C1990" s="14" t="s">
        <v>5993</v>
      </c>
      <c r="D1990" s="16">
        <v>45810</v>
      </c>
      <c r="E1990" s="16">
        <v>45874</v>
      </c>
      <c r="F1990" s="314" t="s">
        <v>6226</v>
      </c>
      <c r="G1990" s="14" t="s">
        <v>2208</v>
      </c>
      <c r="H1990" s="14" t="s">
        <v>2209</v>
      </c>
      <c r="I1990" s="15">
        <v>3150</v>
      </c>
      <c r="J1990" s="77">
        <v>2</v>
      </c>
      <c r="K1990" s="92"/>
    </row>
    <row r="1991" spans="1:11" ht="70.8" customHeight="1" x14ac:dyDescent="0.25">
      <c r="A1991" s="14" t="s">
        <v>1506</v>
      </c>
      <c r="B1991" s="14" t="s">
        <v>5994</v>
      </c>
      <c r="C1991" s="14" t="s">
        <v>5995</v>
      </c>
      <c r="D1991" s="16">
        <v>45723</v>
      </c>
      <c r="E1991" s="16">
        <v>45874</v>
      </c>
      <c r="F1991" s="314" t="s">
        <v>6227</v>
      </c>
      <c r="G1991" s="14" t="s">
        <v>5289</v>
      </c>
      <c r="H1991" s="14" t="s">
        <v>5290</v>
      </c>
      <c r="I1991" s="15">
        <v>365.5</v>
      </c>
      <c r="J1991" s="77">
        <v>1</v>
      </c>
      <c r="K1991" s="92"/>
    </row>
    <row r="1992" spans="1:11" ht="58.8" customHeight="1" x14ac:dyDescent="0.25">
      <c r="A1992" s="14" t="s">
        <v>1506</v>
      </c>
      <c r="B1992" s="14" t="s">
        <v>5994</v>
      </c>
      <c r="C1992" s="14" t="s">
        <v>5995</v>
      </c>
      <c r="D1992" s="16">
        <v>45793</v>
      </c>
      <c r="E1992" s="16">
        <v>45874</v>
      </c>
      <c r="F1992" s="314" t="s">
        <v>6228</v>
      </c>
      <c r="G1992" s="14" t="s">
        <v>5289</v>
      </c>
      <c r="H1992" s="14" t="s">
        <v>5290</v>
      </c>
      <c r="I1992" s="15">
        <v>630.5</v>
      </c>
      <c r="J1992" s="77">
        <v>1</v>
      </c>
      <c r="K1992" s="92"/>
    </row>
    <row r="1993" spans="1:11" ht="61.8" customHeight="1" x14ac:dyDescent="0.25">
      <c r="A1993" s="14" t="s">
        <v>1506</v>
      </c>
      <c r="B1993" s="14" t="s">
        <v>5994</v>
      </c>
      <c r="C1993" s="14" t="s">
        <v>5995</v>
      </c>
      <c r="D1993" s="16">
        <v>45821</v>
      </c>
      <c r="E1993" s="16">
        <v>45874</v>
      </c>
      <c r="F1993" s="314" t="s">
        <v>6229</v>
      </c>
      <c r="G1993" s="14" t="s">
        <v>5289</v>
      </c>
      <c r="H1993" s="14" t="s">
        <v>5290</v>
      </c>
      <c r="I1993" s="15">
        <v>214.72</v>
      </c>
      <c r="J1993" s="77">
        <v>1</v>
      </c>
      <c r="K1993" s="92"/>
    </row>
    <row r="1994" spans="1:11" ht="71.400000000000006" x14ac:dyDescent="0.25">
      <c r="A1994" s="14" t="s">
        <v>1506</v>
      </c>
      <c r="B1994" s="14" t="s">
        <v>5996</v>
      </c>
      <c r="C1994" s="14" t="s">
        <v>5997</v>
      </c>
      <c r="D1994" s="16">
        <v>45776</v>
      </c>
      <c r="E1994" s="16">
        <v>45874</v>
      </c>
      <c r="F1994" s="314" t="s">
        <v>6230</v>
      </c>
      <c r="G1994" s="14" t="s">
        <v>5248</v>
      </c>
      <c r="H1994" s="14" t="s">
        <v>5249</v>
      </c>
      <c r="I1994" s="15">
        <v>1480</v>
      </c>
      <c r="J1994" s="77">
        <v>1</v>
      </c>
      <c r="K1994" s="92"/>
    </row>
    <row r="1995" spans="1:11" ht="71.400000000000006" x14ac:dyDescent="0.25">
      <c r="A1995" s="14" t="s">
        <v>1506</v>
      </c>
      <c r="B1995" s="14" t="s">
        <v>5996</v>
      </c>
      <c r="C1995" s="14" t="s">
        <v>5997</v>
      </c>
      <c r="D1995" s="16">
        <v>45796</v>
      </c>
      <c r="E1995" s="16">
        <v>45874</v>
      </c>
      <c r="F1995" s="314" t="s">
        <v>6231</v>
      </c>
      <c r="G1995" s="14" t="s">
        <v>5248</v>
      </c>
      <c r="H1995" s="14" t="s">
        <v>5249</v>
      </c>
      <c r="I1995" s="15">
        <v>1830</v>
      </c>
      <c r="J1995" s="77">
        <v>1</v>
      </c>
      <c r="K1995" s="92"/>
    </row>
    <row r="1996" spans="1:11" ht="71.400000000000006" customHeight="1" x14ac:dyDescent="0.25">
      <c r="A1996" s="14" t="s">
        <v>1506</v>
      </c>
      <c r="B1996" s="14" t="s">
        <v>5996</v>
      </c>
      <c r="C1996" s="14" t="s">
        <v>5997</v>
      </c>
      <c r="D1996" s="16">
        <v>45824</v>
      </c>
      <c r="E1996" s="16">
        <v>45874</v>
      </c>
      <c r="F1996" s="314" t="s">
        <v>6232</v>
      </c>
      <c r="G1996" s="14" t="s">
        <v>5248</v>
      </c>
      <c r="H1996" s="14" t="s">
        <v>5249</v>
      </c>
      <c r="I1996" s="15">
        <v>1262.19</v>
      </c>
      <c r="J1996" s="77">
        <v>1</v>
      </c>
      <c r="K1996" s="92"/>
    </row>
    <row r="1997" spans="1:11" ht="50.4" customHeight="1" x14ac:dyDescent="0.25">
      <c r="A1997" s="14" t="s">
        <v>1506</v>
      </c>
      <c r="B1997" s="14" t="s">
        <v>5998</v>
      </c>
      <c r="C1997" s="14" t="s">
        <v>2206</v>
      </c>
      <c r="D1997" s="16">
        <v>45699</v>
      </c>
      <c r="E1997" s="16">
        <v>45874</v>
      </c>
      <c r="F1997" s="314" t="s">
        <v>6233</v>
      </c>
      <c r="G1997" s="14" t="s">
        <v>5999</v>
      </c>
      <c r="H1997" s="14" t="s">
        <v>6000</v>
      </c>
      <c r="I1997" s="15">
        <v>5395.03</v>
      </c>
      <c r="J1997" s="77">
        <v>1</v>
      </c>
      <c r="K1997" s="92"/>
    </row>
    <row r="1998" spans="1:11" ht="59.4" customHeight="1" x14ac:dyDescent="0.25">
      <c r="A1998" s="14" t="s">
        <v>1506</v>
      </c>
      <c r="B1998" s="14" t="s">
        <v>5998</v>
      </c>
      <c r="C1998" s="14" t="s">
        <v>2206</v>
      </c>
      <c r="D1998" s="16">
        <v>45751</v>
      </c>
      <c r="E1998" s="16">
        <v>45874</v>
      </c>
      <c r="F1998" s="314" t="s">
        <v>6234</v>
      </c>
      <c r="G1998" s="14" t="s">
        <v>5999</v>
      </c>
      <c r="H1998" s="14" t="s">
        <v>6000</v>
      </c>
      <c r="I1998" s="15">
        <v>587.52</v>
      </c>
      <c r="J1998" s="77">
        <v>1</v>
      </c>
      <c r="K1998" s="92"/>
    </row>
    <row r="1999" spans="1:11" ht="60" customHeight="1" x14ac:dyDescent="0.25">
      <c r="A1999" s="14" t="s">
        <v>1506</v>
      </c>
      <c r="B1999" s="14" t="s">
        <v>6001</v>
      </c>
      <c r="C1999" s="14" t="s">
        <v>6002</v>
      </c>
      <c r="D1999" s="16">
        <v>45719</v>
      </c>
      <c r="E1999" s="16">
        <v>45874</v>
      </c>
      <c r="F1999" s="314" t="s">
        <v>6235</v>
      </c>
      <c r="G1999" s="14" t="s">
        <v>5284</v>
      </c>
      <c r="H1999" s="14" t="s">
        <v>5285</v>
      </c>
      <c r="I1999" s="15">
        <v>559.65</v>
      </c>
      <c r="J1999" s="77">
        <v>1</v>
      </c>
      <c r="K1999" s="92"/>
    </row>
    <row r="2000" spans="1:11" ht="51.6" customHeight="1" x14ac:dyDescent="0.25">
      <c r="A2000" s="14" t="s">
        <v>1506</v>
      </c>
      <c r="B2000" s="14" t="s">
        <v>6001</v>
      </c>
      <c r="C2000" s="14" t="s">
        <v>6002</v>
      </c>
      <c r="D2000" s="16">
        <v>45726</v>
      </c>
      <c r="E2000" s="16">
        <v>45874</v>
      </c>
      <c r="F2000" s="314" t="s">
        <v>6236</v>
      </c>
      <c r="G2000" s="14" t="s">
        <v>5284</v>
      </c>
      <c r="H2000" s="14" t="s">
        <v>5285</v>
      </c>
      <c r="I2000" s="15">
        <v>38.65</v>
      </c>
      <c r="J2000" s="77">
        <v>1</v>
      </c>
      <c r="K2000" s="92"/>
    </row>
    <row r="2001" spans="1:11" ht="69" customHeight="1" x14ac:dyDescent="0.25">
      <c r="A2001" s="14" t="s">
        <v>1506</v>
      </c>
      <c r="B2001" s="14" t="s">
        <v>6001</v>
      </c>
      <c r="C2001" s="14" t="s">
        <v>6002</v>
      </c>
      <c r="D2001" s="16">
        <v>45818</v>
      </c>
      <c r="E2001" s="16">
        <v>45874</v>
      </c>
      <c r="F2001" s="314" t="s">
        <v>6237</v>
      </c>
      <c r="G2001" s="14" t="s">
        <v>5284</v>
      </c>
      <c r="H2001" s="14" t="s">
        <v>5285</v>
      </c>
      <c r="I2001" s="15">
        <v>5400</v>
      </c>
      <c r="J2001" s="77">
        <v>1</v>
      </c>
      <c r="K2001" s="92"/>
    </row>
    <row r="2002" spans="1:11" ht="48.6" customHeight="1" x14ac:dyDescent="0.25">
      <c r="A2002" s="14" t="s">
        <v>1506</v>
      </c>
      <c r="B2002" s="14" t="s">
        <v>6003</v>
      </c>
      <c r="C2002" s="14" t="s">
        <v>6004</v>
      </c>
      <c r="D2002" s="16">
        <v>45817</v>
      </c>
      <c r="E2002" s="16">
        <v>45883</v>
      </c>
      <c r="F2002" s="314" t="s">
        <v>6007</v>
      </c>
      <c r="G2002" s="14" t="s">
        <v>6005</v>
      </c>
      <c r="H2002" s="14" t="s">
        <v>6006</v>
      </c>
      <c r="I2002" s="15">
        <v>8216.5</v>
      </c>
      <c r="J2002" s="77">
        <v>1</v>
      </c>
      <c r="K2002" s="92"/>
    </row>
    <row r="2003" spans="1:11" ht="58.2" customHeight="1" x14ac:dyDescent="0.25">
      <c r="A2003" s="14" t="s">
        <v>1506</v>
      </c>
      <c r="B2003" s="14" t="s">
        <v>6008</v>
      </c>
      <c r="C2003" s="14" t="s">
        <v>6009</v>
      </c>
      <c r="D2003" s="16">
        <v>45863</v>
      </c>
      <c r="E2003" s="16">
        <v>45888</v>
      </c>
      <c r="F2003" s="314" t="s">
        <v>6017</v>
      </c>
      <c r="G2003" s="14" t="s">
        <v>6010</v>
      </c>
      <c r="H2003" s="14" t="s">
        <v>6011</v>
      </c>
      <c r="I2003" s="15">
        <v>1700</v>
      </c>
      <c r="J2003" s="77">
        <v>1</v>
      </c>
      <c r="K2003" s="92"/>
    </row>
    <row r="2004" spans="1:11" ht="69.599999999999994" customHeight="1" x14ac:dyDescent="0.25">
      <c r="A2004" s="14" t="s">
        <v>1506</v>
      </c>
      <c r="B2004" s="14" t="s">
        <v>6012</v>
      </c>
      <c r="C2004" s="14" t="s">
        <v>6013</v>
      </c>
      <c r="D2004" s="16">
        <v>45796</v>
      </c>
      <c r="E2004" s="16">
        <v>45895</v>
      </c>
      <c r="F2004" s="314" t="s">
        <v>6018</v>
      </c>
      <c r="G2004" s="14" t="s">
        <v>3978</v>
      </c>
      <c r="H2004" s="14" t="s">
        <v>3979</v>
      </c>
      <c r="I2004" s="15">
        <v>4486.79</v>
      </c>
      <c r="J2004" s="77">
        <v>1</v>
      </c>
      <c r="K2004" s="92"/>
    </row>
    <row r="2005" spans="1:11" ht="76.8" customHeight="1" x14ac:dyDescent="0.25">
      <c r="A2005" s="14" t="s">
        <v>1506</v>
      </c>
      <c r="B2005" s="14" t="s">
        <v>6014</v>
      </c>
      <c r="C2005" s="14" t="s">
        <v>3213</v>
      </c>
      <c r="D2005" s="16">
        <v>45876</v>
      </c>
      <c r="E2005" s="16">
        <v>45895</v>
      </c>
      <c r="F2005" s="314" t="s">
        <v>6238</v>
      </c>
      <c r="G2005" s="14" t="s">
        <v>3978</v>
      </c>
      <c r="H2005" s="14" t="s">
        <v>3979</v>
      </c>
      <c r="I2005" s="15">
        <v>1660</v>
      </c>
      <c r="J2005" s="77">
        <v>3</v>
      </c>
      <c r="K2005" s="92"/>
    </row>
    <row r="2006" spans="1:11" ht="67.8" customHeight="1" x14ac:dyDescent="0.25">
      <c r="A2006" s="14" t="s">
        <v>1506</v>
      </c>
      <c r="B2006" s="14" t="s">
        <v>6014</v>
      </c>
      <c r="C2006" s="14" t="s">
        <v>3213</v>
      </c>
      <c r="D2006" s="16">
        <v>45875</v>
      </c>
      <c r="E2006" s="16">
        <v>45895</v>
      </c>
      <c r="F2006" s="314" t="s">
        <v>6239</v>
      </c>
      <c r="G2006" s="14" t="s">
        <v>3978</v>
      </c>
      <c r="H2006" s="14" t="s">
        <v>3979</v>
      </c>
      <c r="I2006" s="15">
        <v>659.77</v>
      </c>
      <c r="J2006" s="77">
        <v>3</v>
      </c>
      <c r="K2006" s="92"/>
    </row>
    <row r="2007" spans="1:11" ht="69" customHeight="1" x14ac:dyDescent="0.25">
      <c r="A2007" s="14" t="s">
        <v>1506</v>
      </c>
      <c r="B2007" s="14" t="s">
        <v>6015</v>
      </c>
      <c r="C2007" s="14" t="s">
        <v>6016</v>
      </c>
      <c r="D2007" s="16">
        <v>45811</v>
      </c>
      <c r="E2007" s="16">
        <v>45895</v>
      </c>
      <c r="F2007" s="314" t="s">
        <v>6240</v>
      </c>
      <c r="G2007" s="14" t="s">
        <v>3978</v>
      </c>
      <c r="H2007" s="14" t="s">
        <v>3979</v>
      </c>
      <c r="I2007" s="15">
        <v>4623</v>
      </c>
      <c r="J2007" s="77">
        <v>2</v>
      </c>
      <c r="K2007" s="92"/>
    </row>
    <row r="2008" spans="1:11" ht="69.599999999999994" customHeight="1" x14ac:dyDescent="0.25">
      <c r="A2008" s="14" t="s">
        <v>1506</v>
      </c>
      <c r="B2008" s="14" t="s">
        <v>6015</v>
      </c>
      <c r="C2008" s="14" t="s">
        <v>6016</v>
      </c>
      <c r="D2008" s="16">
        <v>45817</v>
      </c>
      <c r="E2008" s="16">
        <v>45895</v>
      </c>
      <c r="F2008" s="314" t="s">
        <v>6241</v>
      </c>
      <c r="G2008" s="14" t="s">
        <v>3978</v>
      </c>
      <c r="H2008" s="14" t="s">
        <v>3979</v>
      </c>
      <c r="I2008" s="15">
        <v>4988.5</v>
      </c>
      <c r="J2008" s="77">
        <v>2</v>
      </c>
      <c r="K2008" s="92"/>
    </row>
    <row r="2009" spans="1:11" ht="78" customHeight="1" x14ac:dyDescent="0.25">
      <c r="A2009" s="14" t="s">
        <v>1506</v>
      </c>
      <c r="B2009" s="14" t="s">
        <v>6015</v>
      </c>
      <c r="C2009" s="14" t="s">
        <v>6016</v>
      </c>
      <c r="D2009" s="16">
        <v>45783</v>
      </c>
      <c r="E2009" s="16">
        <v>45895</v>
      </c>
      <c r="F2009" s="314" t="s">
        <v>6242</v>
      </c>
      <c r="G2009" s="14" t="s">
        <v>3978</v>
      </c>
      <c r="H2009" s="14" t="s">
        <v>3979</v>
      </c>
      <c r="I2009" s="15">
        <v>383.14</v>
      </c>
      <c r="J2009" s="77">
        <v>2</v>
      </c>
      <c r="K2009" s="92"/>
    </row>
    <row r="2010" spans="1:11" ht="78" customHeight="1" x14ac:dyDescent="0.25">
      <c r="A2010" s="14" t="s">
        <v>1506</v>
      </c>
      <c r="B2010" s="14" t="s">
        <v>6015</v>
      </c>
      <c r="C2010" s="14" t="s">
        <v>6016</v>
      </c>
      <c r="D2010" s="16">
        <v>45792</v>
      </c>
      <c r="E2010" s="16">
        <v>45895</v>
      </c>
      <c r="F2010" s="314" t="s">
        <v>6243</v>
      </c>
      <c r="G2010" s="14" t="s">
        <v>3978</v>
      </c>
      <c r="H2010" s="14" t="s">
        <v>3979</v>
      </c>
      <c r="I2010" s="15">
        <v>500</v>
      </c>
      <c r="J2010" s="77">
        <v>2</v>
      </c>
      <c r="K2010" s="92"/>
    </row>
    <row r="2011" spans="1:11" ht="69.599999999999994" customHeight="1" x14ac:dyDescent="0.25">
      <c r="A2011" s="14" t="s">
        <v>1506</v>
      </c>
      <c r="B2011" s="14" t="s">
        <v>6015</v>
      </c>
      <c r="C2011" s="14" t="s">
        <v>6016</v>
      </c>
      <c r="D2011" s="16">
        <v>45723</v>
      </c>
      <c r="E2011" s="16">
        <v>45895</v>
      </c>
      <c r="F2011" s="314" t="s">
        <v>6244</v>
      </c>
      <c r="G2011" s="14" t="s">
        <v>3978</v>
      </c>
      <c r="H2011" s="14" t="s">
        <v>3979</v>
      </c>
      <c r="I2011" s="15">
        <v>1020</v>
      </c>
      <c r="J2011" s="77">
        <v>2</v>
      </c>
      <c r="K2011" s="92"/>
    </row>
    <row r="2012" spans="1:11" ht="61.2" x14ac:dyDescent="0.25">
      <c r="A2012" s="14" t="s">
        <v>1506</v>
      </c>
      <c r="B2012" s="14" t="s">
        <v>6019</v>
      </c>
      <c r="C2012" s="14" t="s">
        <v>6020</v>
      </c>
      <c r="D2012" s="16">
        <v>45748</v>
      </c>
      <c r="E2012" s="16">
        <v>45880</v>
      </c>
      <c r="F2012" s="314" t="s">
        <v>5264</v>
      </c>
      <c r="G2012" s="14" t="s">
        <v>5260</v>
      </c>
      <c r="H2012" s="14" t="s">
        <v>5261</v>
      </c>
      <c r="I2012" s="15">
        <v>18</v>
      </c>
      <c r="J2012" s="77">
        <v>1</v>
      </c>
      <c r="K2012" s="92"/>
    </row>
    <row r="2013" spans="1:11" ht="61.2" x14ac:dyDescent="0.25">
      <c r="A2013" s="14" t="s">
        <v>1506</v>
      </c>
      <c r="B2013" s="14" t="s">
        <v>6019</v>
      </c>
      <c r="C2013" s="14" t="s">
        <v>6020</v>
      </c>
      <c r="D2013" s="16">
        <v>45755</v>
      </c>
      <c r="E2013" s="16">
        <v>45880</v>
      </c>
      <c r="F2013" s="314" t="s">
        <v>5264</v>
      </c>
      <c r="G2013" s="14" t="s">
        <v>5260</v>
      </c>
      <c r="H2013" s="14" t="s">
        <v>5261</v>
      </c>
      <c r="I2013" s="15">
        <v>21</v>
      </c>
      <c r="J2013" s="77">
        <v>1</v>
      </c>
      <c r="K2013" s="92"/>
    </row>
    <row r="2014" spans="1:11" ht="61.2" x14ac:dyDescent="0.25">
      <c r="A2014" s="14" t="s">
        <v>1506</v>
      </c>
      <c r="B2014" s="14" t="s">
        <v>6019</v>
      </c>
      <c r="C2014" s="14" t="s">
        <v>6020</v>
      </c>
      <c r="D2014" s="16">
        <v>45757</v>
      </c>
      <c r="E2014" s="16">
        <v>45880</v>
      </c>
      <c r="F2014" s="314" t="s">
        <v>5264</v>
      </c>
      <c r="G2014" s="14" t="s">
        <v>5260</v>
      </c>
      <c r="H2014" s="14" t="s">
        <v>5261</v>
      </c>
      <c r="I2014" s="15">
        <v>49</v>
      </c>
      <c r="J2014" s="77">
        <v>1</v>
      </c>
      <c r="K2014" s="92"/>
    </row>
    <row r="2015" spans="1:11" ht="61.2" x14ac:dyDescent="0.25">
      <c r="A2015" s="14" t="s">
        <v>1506</v>
      </c>
      <c r="B2015" s="14" t="s">
        <v>6019</v>
      </c>
      <c r="C2015" s="14" t="s">
        <v>6020</v>
      </c>
      <c r="D2015" s="16">
        <v>45761</v>
      </c>
      <c r="E2015" s="16">
        <v>45880</v>
      </c>
      <c r="F2015" s="314" t="s">
        <v>5264</v>
      </c>
      <c r="G2015" s="14" t="s">
        <v>5260</v>
      </c>
      <c r="H2015" s="14" t="s">
        <v>5261</v>
      </c>
      <c r="I2015" s="15">
        <v>67</v>
      </c>
      <c r="J2015" s="77">
        <v>1</v>
      </c>
      <c r="K2015" s="92"/>
    </row>
    <row r="2016" spans="1:11" ht="61.2" x14ac:dyDescent="0.25">
      <c r="A2016" s="14" t="s">
        <v>1506</v>
      </c>
      <c r="B2016" s="14" t="s">
        <v>6019</v>
      </c>
      <c r="C2016" s="14" t="s">
        <v>6020</v>
      </c>
      <c r="D2016" s="16">
        <v>45762</v>
      </c>
      <c r="E2016" s="16">
        <v>45880</v>
      </c>
      <c r="F2016" s="314" t="s">
        <v>5264</v>
      </c>
      <c r="G2016" s="14" t="s">
        <v>5260</v>
      </c>
      <c r="H2016" s="14" t="s">
        <v>5261</v>
      </c>
      <c r="I2016" s="15">
        <v>36</v>
      </c>
      <c r="J2016" s="77">
        <v>1</v>
      </c>
      <c r="K2016" s="92"/>
    </row>
    <row r="2017" spans="1:11" ht="61.2" x14ac:dyDescent="0.25">
      <c r="A2017" s="14" t="s">
        <v>1506</v>
      </c>
      <c r="B2017" s="14" t="s">
        <v>6019</v>
      </c>
      <c r="C2017" s="14" t="s">
        <v>6020</v>
      </c>
      <c r="D2017" s="16">
        <v>45763</v>
      </c>
      <c r="E2017" s="16">
        <v>45880</v>
      </c>
      <c r="F2017" s="314" t="s">
        <v>5264</v>
      </c>
      <c r="G2017" s="14" t="s">
        <v>5260</v>
      </c>
      <c r="H2017" s="14" t="s">
        <v>5261</v>
      </c>
      <c r="I2017" s="15">
        <v>39</v>
      </c>
      <c r="J2017" s="77">
        <v>1</v>
      </c>
      <c r="K2017" s="92"/>
    </row>
    <row r="2018" spans="1:11" ht="61.2" x14ac:dyDescent="0.25">
      <c r="A2018" s="14" t="s">
        <v>1506</v>
      </c>
      <c r="B2018" s="14" t="s">
        <v>6019</v>
      </c>
      <c r="C2018" s="14" t="s">
        <v>6020</v>
      </c>
      <c r="D2018" s="16">
        <v>45770</v>
      </c>
      <c r="E2018" s="16">
        <v>45880</v>
      </c>
      <c r="F2018" s="314" t="s">
        <v>5264</v>
      </c>
      <c r="G2018" s="14" t="s">
        <v>5260</v>
      </c>
      <c r="H2018" s="14" t="s">
        <v>5261</v>
      </c>
      <c r="I2018" s="15">
        <v>39</v>
      </c>
      <c r="J2018" s="77">
        <v>1</v>
      </c>
      <c r="K2018" s="92"/>
    </row>
    <row r="2019" spans="1:11" ht="61.2" x14ac:dyDescent="0.25">
      <c r="A2019" s="14" t="s">
        <v>1506</v>
      </c>
      <c r="B2019" s="14" t="s">
        <v>6019</v>
      </c>
      <c r="C2019" s="14" t="s">
        <v>6020</v>
      </c>
      <c r="D2019" s="16">
        <v>45771</v>
      </c>
      <c r="E2019" s="16">
        <v>45880</v>
      </c>
      <c r="F2019" s="314" t="s">
        <v>5264</v>
      </c>
      <c r="G2019" s="14" t="s">
        <v>5260</v>
      </c>
      <c r="H2019" s="14" t="s">
        <v>5261</v>
      </c>
      <c r="I2019" s="15">
        <v>46</v>
      </c>
      <c r="J2019" s="77">
        <v>1</v>
      </c>
      <c r="K2019" s="92"/>
    </row>
    <row r="2020" spans="1:11" ht="61.2" x14ac:dyDescent="0.25">
      <c r="A2020" s="14" t="s">
        <v>1506</v>
      </c>
      <c r="B2020" s="14" t="s">
        <v>6019</v>
      </c>
      <c r="C2020" s="14" t="s">
        <v>6020</v>
      </c>
      <c r="D2020" s="16">
        <v>45772</v>
      </c>
      <c r="E2020" s="16">
        <v>45880</v>
      </c>
      <c r="F2020" s="314" t="s">
        <v>5264</v>
      </c>
      <c r="G2020" s="14" t="s">
        <v>5260</v>
      </c>
      <c r="H2020" s="14" t="s">
        <v>5261</v>
      </c>
      <c r="I2020" s="15">
        <v>24</v>
      </c>
      <c r="J2020" s="77">
        <v>1</v>
      </c>
      <c r="K2020" s="92"/>
    </row>
    <row r="2021" spans="1:11" ht="61.2" x14ac:dyDescent="0.25">
      <c r="A2021" s="14" t="s">
        <v>1506</v>
      </c>
      <c r="B2021" s="14" t="s">
        <v>6019</v>
      </c>
      <c r="C2021" s="14" t="s">
        <v>6020</v>
      </c>
      <c r="D2021" s="16">
        <v>45775</v>
      </c>
      <c r="E2021" s="16">
        <v>45880</v>
      </c>
      <c r="F2021" s="314" t="s">
        <v>5264</v>
      </c>
      <c r="G2021" s="14" t="s">
        <v>5260</v>
      </c>
      <c r="H2021" s="14" t="s">
        <v>5261</v>
      </c>
      <c r="I2021" s="15">
        <v>58</v>
      </c>
      <c r="J2021" s="77">
        <v>1</v>
      </c>
      <c r="K2021" s="92"/>
    </row>
    <row r="2022" spans="1:11" ht="61.2" x14ac:dyDescent="0.25">
      <c r="A2022" s="14" t="s">
        <v>1506</v>
      </c>
      <c r="B2022" s="14" t="s">
        <v>6019</v>
      </c>
      <c r="C2022" s="14" t="s">
        <v>6020</v>
      </c>
      <c r="D2022" s="16">
        <v>45776</v>
      </c>
      <c r="E2022" s="16">
        <v>45880</v>
      </c>
      <c r="F2022" s="314" t="s">
        <v>5264</v>
      </c>
      <c r="G2022" s="14" t="s">
        <v>5260</v>
      </c>
      <c r="H2022" s="14" t="s">
        <v>5261</v>
      </c>
      <c r="I2022" s="15">
        <v>18</v>
      </c>
      <c r="J2022" s="77">
        <v>1</v>
      </c>
      <c r="K2022" s="92"/>
    </row>
    <row r="2023" spans="1:11" ht="61.2" x14ac:dyDescent="0.25">
      <c r="A2023" s="14" t="s">
        <v>1506</v>
      </c>
      <c r="B2023" s="14" t="s">
        <v>6019</v>
      </c>
      <c r="C2023" s="14" t="s">
        <v>6020</v>
      </c>
      <c r="D2023" s="16">
        <v>45782</v>
      </c>
      <c r="E2023" s="16">
        <v>45880</v>
      </c>
      <c r="F2023" s="314" t="s">
        <v>6245</v>
      </c>
      <c r="G2023" s="14" t="s">
        <v>5260</v>
      </c>
      <c r="H2023" s="14" t="s">
        <v>5261</v>
      </c>
      <c r="I2023" s="15">
        <v>73</v>
      </c>
      <c r="J2023" s="77">
        <v>1</v>
      </c>
      <c r="K2023" s="92"/>
    </row>
    <row r="2024" spans="1:11" ht="61.2" x14ac:dyDescent="0.25">
      <c r="A2024" s="14" t="s">
        <v>1506</v>
      </c>
      <c r="B2024" s="14" t="s">
        <v>6019</v>
      </c>
      <c r="C2024" s="14" t="s">
        <v>6020</v>
      </c>
      <c r="D2024" s="16">
        <v>45783</v>
      </c>
      <c r="E2024" s="16">
        <v>45880</v>
      </c>
      <c r="F2024" s="314" t="s">
        <v>6245</v>
      </c>
      <c r="G2024" s="14" t="s">
        <v>5260</v>
      </c>
      <c r="H2024" s="14" t="s">
        <v>5261</v>
      </c>
      <c r="I2024" s="15">
        <v>33</v>
      </c>
      <c r="J2024" s="77">
        <v>1</v>
      </c>
      <c r="K2024" s="92"/>
    </row>
    <row r="2025" spans="1:11" ht="61.2" x14ac:dyDescent="0.25">
      <c r="A2025" s="14" t="s">
        <v>1506</v>
      </c>
      <c r="B2025" s="14" t="s">
        <v>6019</v>
      </c>
      <c r="C2025" s="14" t="s">
        <v>6020</v>
      </c>
      <c r="D2025" s="16">
        <v>45784</v>
      </c>
      <c r="E2025" s="16">
        <v>45880</v>
      </c>
      <c r="F2025" s="314" t="s">
        <v>6245</v>
      </c>
      <c r="G2025" s="14" t="s">
        <v>5260</v>
      </c>
      <c r="H2025" s="14" t="s">
        <v>5261</v>
      </c>
      <c r="I2025" s="15">
        <v>27</v>
      </c>
      <c r="J2025" s="77">
        <v>1</v>
      </c>
      <c r="K2025" s="92"/>
    </row>
    <row r="2026" spans="1:11" ht="61.2" x14ac:dyDescent="0.25">
      <c r="A2026" s="14" t="s">
        <v>1506</v>
      </c>
      <c r="B2026" s="14" t="s">
        <v>6019</v>
      </c>
      <c r="C2026" s="14" t="s">
        <v>6020</v>
      </c>
      <c r="D2026" s="16">
        <v>45789</v>
      </c>
      <c r="E2026" s="16">
        <v>45880</v>
      </c>
      <c r="F2026" s="314" t="s">
        <v>6245</v>
      </c>
      <c r="G2026" s="14" t="s">
        <v>5260</v>
      </c>
      <c r="H2026" s="14" t="s">
        <v>5261</v>
      </c>
      <c r="I2026" s="15">
        <v>61</v>
      </c>
      <c r="J2026" s="77">
        <v>1</v>
      </c>
      <c r="K2026" s="92"/>
    </row>
    <row r="2027" spans="1:11" ht="61.2" x14ac:dyDescent="0.25">
      <c r="A2027" s="14" t="s">
        <v>1506</v>
      </c>
      <c r="B2027" s="14" t="s">
        <v>6019</v>
      </c>
      <c r="C2027" s="14" t="s">
        <v>6020</v>
      </c>
      <c r="D2027" s="16">
        <v>45790</v>
      </c>
      <c r="E2027" s="16">
        <v>45880</v>
      </c>
      <c r="F2027" s="314" t="s">
        <v>6245</v>
      </c>
      <c r="G2027" s="14" t="s">
        <v>5260</v>
      </c>
      <c r="H2027" s="14" t="s">
        <v>5261</v>
      </c>
      <c r="I2027" s="15">
        <v>18</v>
      </c>
      <c r="J2027" s="77">
        <v>1</v>
      </c>
      <c r="K2027" s="92"/>
    </row>
    <row r="2028" spans="1:11" ht="61.2" x14ac:dyDescent="0.25">
      <c r="A2028" s="14" t="s">
        <v>1506</v>
      </c>
      <c r="B2028" s="14" t="s">
        <v>6019</v>
      </c>
      <c r="C2028" s="14" t="s">
        <v>6020</v>
      </c>
      <c r="D2028" s="16">
        <v>45792</v>
      </c>
      <c r="E2028" s="16">
        <v>45880</v>
      </c>
      <c r="F2028" s="314" t="s">
        <v>6245</v>
      </c>
      <c r="G2028" s="14" t="s">
        <v>5260</v>
      </c>
      <c r="H2028" s="14" t="s">
        <v>5261</v>
      </c>
      <c r="I2028" s="15">
        <v>46</v>
      </c>
      <c r="J2028" s="77">
        <v>1</v>
      </c>
      <c r="K2028" s="92"/>
    </row>
    <row r="2029" spans="1:11" ht="61.2" x14ac:dyDescent="0.25">
      <c r="A2029" s="14" t="s">
        <v>1506</v>
      </c>
      <c r="B2029" s="14" t="s">
        <v>6019</v>
      </c>
      <c r="C2029" s="14" t="s">
        <v>6020</v>
      </c>
      <c r="D2029" s="16">
        <v>45796</v>
      </c>
      <c r="E2029" s="16">
        <v>45880</v>
      </c>
      <c r="F2029" s="314" t="s">
        <v>6245</v>
      </c>
      <c r="G2029" s="14" t="s">
        <v>5260</v>
      </c>
      <c r="H2029" s="14" t="s">
        <v>5261</v>
      </c>
      <c r="I2029" s="15">
        <v>30</v>
      </c>
      <c r="J2029" s="77">
        <v>1</v>
      </c>
      <c r="K2029" s="92"/>
    </row>
    <row r="2030" spans="1:11" ht="61.2" x14ac:dyDescent="0.25">
      <c r="A2030" s="14" t="s">
        <v>1506</v>
      </c>
      <c r="B2030" s="14" t="s">
        <v>6019</v>
      </c>
      <c r="C2030" s="14" t="s">
        <v>6020</v>
      </c>
      <c r="D2030" s="16">
        <v>45797</v>
      </c>
      <c r="E2030" s="16">
        <v>45880</v>
      </c>
      <c r="F2030" s="314" t="s">
        <v>6245</v>
      </c>
      <c r="G2030" s="14" t="s">
        <v>5260</v>
      </c>
      <c r="H2030" s="14" t="s">
        <v>5261</v>
      </c>
      <c r="I2030" s="15">
        <v>24</v>
      </c>
      <c r="J2030" s="77">
        <v>1</v>
      </c>
      <c r="K2030" s="92"/>
    </row>
    <row r="2031" spans="1:11" ht="61.2" x14ac:dyDescent="0.25">
      <c r="A2031" s="14" t="s">
        <v>1506</v>
      </c>
      <c r="B2031" s="14" t="s">
        <v>6019</v>
      </c>
      <c r="C2031" s="14" t="s">
        <v>6020</v>
      </c>
      <c r="D2031" s="16">
        <v>45799</v>
      </c>
      <c r="E2031" s="16">
        <v>45880</v>
      </c>
      <c r="F2031" s="314" t="s">
        <v>6245</v>
      </c>
      <c r="G2031" s="14" t="s">
        <v>5260</v>
      </c>
      <c r="H2031" s="14" t="s">
        <v>5261</v>
      </c>
      <c r="I2031" s="15">
        <v>19</v>
      </c>
      <c r="J2031" s="77">
        <v>1</v>
      </c>
      <c r="K2031" s="92"/>
    </row>
    <row r="2032" spans="1:11" ht="20.399999999999999" x14ac:dyDescent="0.25">
      <c r="A2032" s="14" t="s">
        <v>1506</v>
      </c>
      <c r="B2032" s="14" t="s">
        <v>6057</v>
      </c>
      <c r="C2032" s="14" t="s">
        <v>6058</v>
      </c>
      <c r="D2032" s="16">
        <v>45881</v>
      </c>
      <c r="E2032" s="16"/>
      <c r="F2032" s="14" t="s">
        <v>6059</v>
      </c>
      <c r="G2032" s="14" t="s">
        <v>4255</v>
      </c>
      <c r="H2032" s="14" t="s">
        <v>4256</v>
      </c>
      <c r="I2032" s="15">
        <v>180</v>
      </c>
      <c r="J2032" s="77">
        <v>5</v>
      </c>
      <c r="K2032" s="92"/>
    </row>
    <row r="2033" spans="1:11" ht="24" customHeight="1" x14ac:dyDescent="0.25">
      <c r="A2033" s="14" t="s">
        <v>1506</v>
      </c>
      <c r="B2033" s="14" t="s">
        <v>6060</v>
      </c>
      <c r="C2033" s="14" t="s">
        <v>6057</v>
      </c>
      <c r="D2033" s="16">
        <v>45891</v>
      </c>
      <c r="E2033" s="16"/>
      <c r="F2033" s="14" t="s">
        <v>6061</v>
      </c>
      <c r="G2033" s="14"/>
      <c r="H2033" s="14" t="s">
        <v>1694</v>
      </c>
      <c r="I2033" s="15">
        <v>41.4</v>
      </c>
      <c r="J2033" s="77">
        <v>5</v>
      </c>
      <c r="K2033" s="92"/>
    </row>
    <row r="2034" spans="1:11" ht="24.6" customHeight="1" x14ac:dyDescent="0.25">
      <c r="A2034" s="14" t="s">
        <v>1506</v>
      </c>
      <c r="B2034" s="14" t="s">
        <v>6047</v>
      </c>
      <c r="C2034" s="14" t="s">
        <v>6048</v>
      </c>
      <c r="D2034" s="16">
        <v>45875</v>
      </c>
      <c r="E2034" s="16"/>
      <c r="F2034" s="14" t="s">
        <v>6051</v>
      </c>
      <c r="G2034" s="14" t="s">
        <v>4284</v>
      </c>
      <c r="H2034" s="14" t="s">
        <v>4285</v>
      </c>
      <c r="I2034" s="15">
        <v>866.2</v>
      </c>
      <c r="J2034" s="77">
        <v>3</v>
      </c>
      <c r="K2034" s="92"/>
    </row>
    <row r="2035" spans="1:11" ht="30" customHeight="1" x14ac:dyDescent="0.25">
      <c r="A2035" s="14" t="s">
        <v>1506</v>
      </c>
      <c r="B2035" s="14" t="s">
        <v>6053</v>
      </c>
      <c r="C2035" s="14" t="s">
        <v>6047</v>
      </c>
      <c r="D2035" s="16">
        <v>45891</v>
      </c>
      <c r="E2035" s="16"/>
      <c r="F2035" s="14" t="s">
        <v>6054</v>
      </c>
      <c r="G2035" s="14"/>
      <c r="H2035" s="14" t="s">
        <v>1694</v>
      </c>
      <c r="I2035" s="15">
        <v>199.23</v>
      </c>
      <c r="J2035" s="77">
        <v>3</v>
      </c>
      <c r="K2035" s="92"/>
    </row>
    <row r="2036" spans="1:11" ht="26.4" customHeight="1" x14ac:dyDescent="0.25">
      <c r="A2036" s="14" t="s">
        <v>1506</v>
      </c>
      <c r="B2036" s="14" t="s">
        <v>6049</v>
      </c>
      <c r="C2036" s="14" t="s">
        <v>6050</v>
      </c>
      <c r="D2036" s="16">
        <v>45875</v>
      </c>
      <c r="E2036" s="16"/>
      <c r="F2036" s="14" t="s">
        <v>6052</v>
      </c>
      <c r="G2036" s="14" t="s">
        <v>4284</v>
      </c>
      <c r="H2036" s="14" t="s">
        <v>4285</v>
      </c>
      <c r="I2036" s="15">
        <v>357.6</v>
      </c>
      <c r="J2036" s="77">
        <v>3</v>
      </c>
      <c r="K2036" s="92"/>
    </row>
    <row r="2037" spans="1:11" ht="32.4" customHeight="1" x14ac:dyDescent="0.25">
      <c r="A2037" s="14" t="s">
        <v>1506</v>
      </c>
      <c r="B2037" s="14" t="s">
        <v>6055</v>
      </c>
      <c r="C2037" s="14" t="s">
        <v>6049</v>
      </c>
      <c r="D2037" s="16">
        <v>45891</v>
      </c>
      <c r="E2037" s="16"/>
      <c r="F2037" s="14" t="s">
        <v>6056</v>
      </c>
      <c r="G2037" s="14"/>
      <c r="H2037" s="14" t="s">
        <v>1694</v>
      </c>
      <c r="I2037" s="15">
        <v>82.25</v>
      </c>
      <c r="J2037" s="77">
        <v>3</v>
      </c>
      <c r="K2037" s="92"/>
    </row>
    <row r="2038" spans="1:11" ht="33.6" customHeight="1" x14ac:dyDescent="0.25">
      <c r="A2038" s="14" t="s">
        <v>1506</v>
      </c>
      <c r="B2038" s="14" t="s">
        <v>6031</v>
      </c>
      <c r="C2038" s="14" t="s">
        <v>2705</v>
      </c>
      <c r="D2038" s="16">
        <v>45874</v>
      </c>
      <c r="E2038" s="16"/>
      <c r="F2038" s="14" t="s">
        <v>6032</v>
      </c>
      <c r="G2038" s="14" t="s">
        <v>4367</v>
      </c>
      <c r="H2038" s="14" t="s">
        <v>4368</v>
      </c>
      <c r="I2038" s="15">
        <v>664.2</v>
      </c>
      <c r="J2038" s="77">
        <v>4</v>
      </c>
      <c r="K2038" s="92"/>
    </row>
    <row r="2039" spans="1:11" ht="20.399999999999999" x14ac:dyDescent="0.25">
      <c r="A2039" s="14" t="s">
        <v>1506</v>
      </c>
      <c r="B2039" s="14" t="s">
        <v>6078</v>
      </c>
      <c r="C2039" s="14" t="s">
        <v>6079</v>
      </c>
      <c r="D2039" s="16">
        <v>45884</v>
      </c>
      <c r="E2039" s="16"/>
      <c r="F2039" s="14" t="s">
        <v>6080</v>
      </c>
      <c r="G2039" s="14" t="s">
        <v>4240</v>
      </c>
      <c r="H2039" s="14" t="s">
        <v>4241</v>
      </c>
      <c r="I2039" s="15">
        <v>51.66</v>
      </c>
      <c r="J2039" s="77">
        <v>4</v>
      </c>
      <c r="K2039" s="92"/>
    </row>
    <row r="2040" spans="1:11" ht="13.2" x14ac:dyDescent="0.25">
      <c r="A2040" s="14" t="s">
        <v>1506</v>
      </c>
      <c r="B2040" s="14" t="s">
        <v>6084</v>
      </c>
      <c r="C2040" s="14" t="s">
        <v>6085</v>
      </c>
      <c r="D2040" s="16">
        <v>45883</v>
      </c>
      <c r="E2040" s="16"/>
      <c r="F2040" s="14" t="s">
        <v>6088</v>
      </c>
      <c r="G2040" s="14" t="s">
        <v>4245</v>
      </c>
      <c r="H2040" s="14" t="s">
        <v>4246</v>
      </c>
      <c r="I2040" s="15">
        <v>110.7</v>
      </c>
      <c r="J2040" s="77">
        <v>4</v>
      </c>
      <c r="K2040" s="92"/>
    </row>
    <row r="2041" spans="1:11" ht="20.399999999999999" x14ac:dyDescent="0.25">
      <c r="A2041" s="14" t="s">
        <v>1506</v>
      </c>
      <c r="B2041" s="14" t="s">
        <v>6086</v>
      </c>
      <c r="C2041" s="14" t="s">
        <v>6087</v>
      </c>
      <c r="D2041" s="16">
        <v>45884</v>
      </c>
      <c r="E2041" s="16"/>
      <c r="F2041" s="14" t="s">
        <v>6089</v>
      </c>
      <c r="G2041" s="14" t="s">
        <v>4210</v>
      </c>
      <c r="H2041" s="14" t="s">
        <v>4211</v>
      </c>
      <c r="I2041" s="15">
        <v>123</v>
      </c>
      <c r="J2041" s="77">
        <v>4</v>
      </c>
      <c r="K2041" s="92"/>
    </row>
    <row r="2042" spans="1:11" ht="20.399999999999999" x14ac:dyDescent="0.25">
      <c r="A2042" s="14" t="s">
        <v>1506</v>
      </c>
      <c r="B2042" s="14" t="s">
        <v>6090</v>
      </c>
      <c r="C2042" s="14" t="s">
        <v>6091</v>
      </c>
      <c r="D2042" s="16">
        <v>45882</v>
      </c>
      <c r="E2042" s="16"/>
      <c r="F2042" s="14" t="s">
        <v>6092</v>
      </c>
      <c r="G2042" s="14" t="s">
        <v>4187</v>
      </c>
      <c r="H2042" s="14" t="s">
        <v>4188</v>
      </c>
      <c r="I2042" s="15">
        <v>82.49</v>
      </c>
      <c r="J2042" s="77">
        <v>4</v>
      </c>
      <c r="K2042" s="92"/>
    </row>
    <row r="2043" spans="1:11" ht="13.2" x14ac:dyDescent="0.25">
      <c r="A2043" s="14" t="s">
        <v>1506</v>
      </c>
      <c r="B2043" s="14" t="s">
        <v>6093</v>
      </c>
      <c r="C2043" s="14" t="s">
        <v>6094</v>
      </c>
      <c r="D2043" s="16">
        <v>45881</v>
      </c>
      <c r="E2043" s="16"/>
      <c r="F2043" s="14" t="s">
        <v>6097</v>
      </c>
      <c r="G2043" s="14" t="s">
        <v>2560</v>
      </c>
      <c r="H2043" s="14" t="s">
        <v>2561</v>
      </c>
      <c r="I2043" s="15">
        <v>1000</v>
      </c>
      <c r="J2043" s="77">
        <v>2</v>
      </c>
      <c r="K2043" s="92"/>
    </row>
    <row r="2044" spans="1:11" ht="13.2" x14ac:dyDescent="0.25">
      <c r="A2044" s="14" t="s">
        <v>1506</v>
      </c>
      <c r="B2044" s="14" t="s">
        <v>6095</v>
      </c>
      <c r="C2044" s="14" t="s">
        <v>6096</v>
      </c>
      <c r="D2044" s="16">
        <v>45881</v>
      </c>
      <c r="E2044" s="16"/>
      <c r="F2044" s="14" t="s">
        <v>6097</v>
      </c>
      <c r="G2044" s="14" t="s">
        <v>2578</v>
      </c>
      <c r="H2044" s="14" t="s">
        <v>2579</v>
      </c>
      <c r="I2044" s="15">
        <v>400</v>
      </c>
      <c r="J2044" s="77">
        <v>2</v>
      </c>
      <c r="K2044" s="92"/>
    </row>
    <row r="2045" spans="1:11" ht="37.200000000000003" customHeight="1" x14ac:dyDescent="0.25">
      <c r="A2045" s="14" t="s">
        <v>1506</v>
      </c>
      <c r="B2045" s="14" t="s">
        <v>6106</v>
      </c>
      <c r="C2045" s="14" t="s">
        <v>6107</v>
      </c>
      <c r="D2045" s="16">
        <v>45875</v>
      </c>
      <c r="E2045" s="16"/>
      <c r="F2045" s="14" t="s">
        <v>6108</v>
      </c>
      <c r="G2045" s="14" t="s">
        <v>4182</v>
      </c>
      <c r="H2045" s="14" t="s">
        <v>4183</v>
      </c>
      <c r="I2045" s="15">
        <v>434.1</v>
      </c>
      <c r="J2045" s="77">
        <v>4</v>
      </c>
      <c r="K2045" s="92"/>
    </row>
    <row r="2046" spans="1:11" ht="35.4" customHeight="1" x14ac:dyDescent="0.25">
      <c r="A2046" s="14" t="s">
        <v>1506</v>
      </c>
      <c r="B2046" s="14" t="s">
        <v>6112</v>
      </c>
      <c r="C2046" s="14" t="s">
        <v>5692</v>
      </c>
      <c r="D2046" s="16">
        <v>45875</v>
      </c>
      <c r="E2046" s="16"/>
      <c r="F2046" s="14" t="s">
        <v>6113</v>
      </c>
      <c r="G2046" s="14" t="s">
        <v>1597</v>
      </c>
      <c r="H2046" s="14" t="s">
        <v>1598</v>
      </c>
      <c r="I2046" s="15">
        <v>750</v>
      </c>
      <c r="J2046" s="77">
        <v>3</v>
      </c>
      <c r="K2046" s="92"/>
    </row>
    <row r="2047" spans="1:11" ht="24" customHeight="1" x14ac:dyDescent="0.25">
      <c r="A2047" s="14" t="s">
        <v>1506</v>
      </c>
      <c r="B2047" s="14" t="s">
        <v>6114</v>
      </c>
      <c r="C2047" s="14" t="s">
        <v>6115</v>
      </c>
      <c r="D2047" s="16">
        <v>45875</v>
      </c>
      <c r="E2047" s="16"/>
      <c r="F2047" s="14" t="s">
        <v>6116</v>
      </c>
      <c r="G2047" s="14" t="s">
        <v>4187</v>
      </c>
      <c r="H2047" s="14" t="s">
        <v>4188</v>
      </c>
      <c r="I2047" s="15">
        <v>5475.3</v>
      </c>
      <c r="J2047" s="77">
        <v>4</v>
      </c>
      <c r="K2047" s="92"/>
    </row>
    <row r="2048" spans="1:11" ht="37.200000000000003" customHeight="1" x14ac:dyDescent="0.25">
      <c r="A2048" s="14" t="s">
        <v>1506</v>
      </c>
      <c r="B2048" s="14" t="s">
        <v>6117</v>
      </c>
      <c r="C2048" s="14" t="s">
        <v>6118</v>
      </c>
      <c r="D2048" s="16">
        <v>45875</v>
      </c>
      <c r="E2048" s="16"/>
      <c r="F2048" s="14" t="s">
        <v>6119</v>
      </c>
      <c r="G2048" s="14" t="s">
        <v>4192</v>
      </c>
      <c r="H2048" s="14" t="s">
        <v>4193</v>
      </c>
      <c r="I2048" s="15">
        <v>407.75</v>
      </c>
      <c r="J2048" s="77">
        <v>4</v>
      </c>
      <c r="K2048" s="92"/>
    </row>
    <row r="2049" spans="1:19" ht="20.399999999999999" x14ac:dyDescent="0.25">
      <c r="A2049" s="14" t="s">
        <v>1506</v>
      </c>
      <c r="B2049" s="14" t="s">
        <v>6123</v>
      </c>
      <c r="C2049" s="14" t="s">
        <v>6124</v>
      </c>
      <c r="D2049" s="16">
        <v>45880</v>
      </c>
      <c r="E2049" s="16"/>
      <c r="F2049" s="14" t="s">
        <v>6125</v>
      </c>
      <c r="G2049" s="14" t="s">
        <v>4205</v>
      </c>
      <c r="H2049" s="14" t="s">
        <v>4206</v>
      </c>
      <c r="I2049" s="15">
        <v>177.95</v>
      </c>
      <c r="J2049" s="77">
        <v>4</v>
      </c>
      <c r="K2049" s="92"/>
    </row>
    <row r="2050" spans="1:19" ht="20.399999999999999" x14ac:dyDescent="0.25">
      <c r="A2050" s="14" t="s">
        <v>1506</v>
      </c>
      <c r="B2050" s="14" t="s">
        <v>6211</v>
      </c>
      <c r="C2050" s="14" t="s">
        <v>6212</v>
      </c>
      <c r="D2050" s="16">
        <v>45873</v>
      </c>
      <c r="E2050" s="16"/>
      <c r="F2050" s="14" t="s">
        <v>6213</v>
      </c>
      <c r="G2050" s="14" t="s">
        <v>5679</v>
      </c>
      <c r="H2050" s="14" t="s">
        <v>5374</v>
      </c>
      <c r="I2050" s="15">
        <v>251.63</v>
      </c>
      <c r="J2050" s="77">
        <v>4</v>
      </c>
      <c r="K2050" s="92"/>
    </row>
    <row r="2051" spans="1:19" ht="40.799999999999997" x14ac:dyDescent="0.25">
      <c r="A2051" s="14" t="s">
        <v>1506</v>
      </c>
      <c r="B2051" s="14" t="s">
        <v>6214</v>
      </c>
      <c r="C2051" s="14" t="s">
        <v>6215</v>
      </c>
      <c r="D2051" s="16">
        <v>45875</v>
      </c>
      <c r="E2051" s="16"/>
      <c r="F2051" s="14" t="s">
        <v>6216</v>
      </c>
      <c r="G2051" s="14" t="s">
        <v>6217</v>
      </c>
      <c r="H2051" s="14" t="s">
        <v>6218</v>
      </c>
      <c r="I2051" s="15">
        <v>848.03</v>
      </c>
      <c r="J2051" s="77">
        <v>4</v>
      </c>
      <c r="K2051" s="92"/>
    </row>
    <row r="2052" spans="1:19" ht="30.6" x14ac:dyDescent="0.25">
      <c r="A2052" s="14" t="s">
        <v>1506</v>
      </c>
      <c r="B2052" s="14" t="s">
        <v>6219</v>
      </c>
      <c r="C2052" s="14" t="s">
        <v>6220</v>
      </c>
      <c r="D2052" s="16">
        <v>45875</v>
      </c>
      <c r="E2052" s="16"/>
      <c r="F2052" s="14" t="s">
        <v>6246</v>
      </c>
      <c r="G2052" s="14" t="s">
        <v>5679</v>
      </c>
      <c r="H2052" s="14" t="s">
        <v>5374</v>
      </c>
      <c r="I2052" s="15">
        <v>775.77</v>
      </c>
      <c r="J2052" s="77">
        <v>4</v>
      </c>
      <c r="K2052" s="92"/>
    </row>
    <row r="2053" spans="1:19" ht="13.2" x14ac:dyDescent="0.25">
      <c r="A2053" s="14" t="s">
        <v>1506</v>
      </c>
      <c r="B2053" s="14" t="s">
        <v>3994</v>
      </c>
      <c r="C2053" s="14"/>
      <c r="D2053" s="16">
        <v>45869</v>
      </c>
      <c r="E2053" s="16"/>
      <c r="F2053" s="14" t="s">
        <v>6271</v>
      </c>
      <c r="G2053" s="14"/>
      <c r="H2053" s="14" t="s">
        <v>1513</v>
      </c>
      <c r="I2053" s="15">
        <v>22</v>
      </c>
      <c r="J2053" s="77">
        <v>4</v>
      </c>
      <c r="K2053" s="92"/>
    </row>
    <row r="2054" spans="1:19" ht="30.6" x14ac:dyDescent="0.25">
      <c r="A2054" s="14" t="s">
        <v>1506</v>
      </c>
      <c r="B2054" s="14" t="s">
        <v>6272</v>
      </c>
      <c r="C2054" s="14" t="s">
        <v>6273</v>
      </c>
      <c r="D2054" s="16">
        <v>45875</v>
      </c>
      <c r="E2054" s="16"/>
      <c r="F2054" s="14" t="s">
        <v>6274</v>
      </c>
      <c r="G2054" s="14" t="s">
        <v>5679</v>
      </c>
      <c r="H2054" s="14" t="s">
        <v>5374</v>
      </c>
      <c r="I2054" s="15">
        <v>256.67</v>
      </c>
      <c r="J2054" s="77">
        <v>4</v>
      </c>
      <c r="K2054" s="92"/>
    </row>
    <row r="2055" spans="1:19" ht="20.399999999999999" x14ac:dyDescent="0.25">
      <c r="A2055" s="14" t="s">
        <v>1506</v>
      </c>
      <c r="B2055" s="14" t="s">
        <v>6275</v>
      </c>
      <c r="C2055" s="14" t="s">
        <v>6276</v>
      </c>
      <c r="D2055" s="16">
        <v>45881</v>
      </c>
      <c r="E2055" s="16"/>
      <c r="F2055" s="14" t="s">
        <v>6277</v>
      </c>
      <c r="G2055" s="14" t="s">
        <v>4240</v>
      </c>
      <c r="H2055" s="14" t="s">
        <v>4241</v>
      </c>
      <c r="I2055" s="15">
        <v>146.37</v>
      </c>
      <c r="J2055" s="77">
        <v>4</v>
      </c>
      <c r="K2055" s="92"/>
    </row>
    <row r="2056" spans="1:19" ht="30.6" x14ac:dyDescent="0.25">
      <c r="A2056" s="14" t="s">
        <v>1506</v>
      </c>
      <c r="B2056" s="14" t="s">
        <v>6278</v>
      </c>
      <c r="C2056" s="14" t="s">
        <v>6279</v>
      </c>
      <c r="D2056" s="16">
        <v>45876</v>
      </c>
      <c r="E2056" s="16"/>
      <c r="F2056" s="14" t="s">
        <v>6280</v>
      </c>
      <c r="G2056" s="14" t="s">
        <v>4200</v>
      </c>
      <c r="H2056" s="14" t="s">
        <v>4201</v>
      </c>
      <c r="I2056" s="15">
        <v>60.89</v>
      </c>
      <c r="J2056" s="77">
        <v>4</v>
      </c>
      <c r="K2056" s="92"/>
    </row>
    <row r="2057" spans="1:19" ht="91.8" x14ac:dyDescent="0.25">
      <c r="A2057" s="14" t="s">
        <v>1506</v>
      </c>
      <c r="B2057" s="14"/>
      <c r="C2057" s="14"/>
      <c r="D2057" s="16"/>
      <c r="E2057" s="16"/>
      <c r="F2057" s="14" t="s">
        <v>6281</v>
      </c>
      <c r="G2057" s="14"/>
      <c r="H2057" s="14"/>
      <c r="I2057" s="15"/>
      <c r="J2057" s="77"/>
      <c r="K2057" s="92"/>
    </row>
    <row r="2058" spans="1:19" ht="40.799999999999997" x14ac:dyDescent="0.25">
      <c r="A2058" s="14" t="s">
        <v>1506</v>
      </c>
      <c r="B2058" s="14" t="s">
        <v>6282</v>
      </c>
      <c r="C2058" s="14" t="s">
        <v>6283</v>
      </c>
      <c r="D2058" s="16">
        <v>45895</v>
      </c>
      <c r="E2058" s="16"/>
      <c r="F2058" s="14" t="s">
        <v>6284</v>
      </c>
      <c r="G2058" s="14" t="s">
        <v>3989</v>
      </c>
      <c r="H2058" s="14" t="s">
        <v>3990</v>
      </c>
      <c r="I2058" s="15">
        <v>5628</v>
      </c>
      <c r="J2058" s="77">
        <v>3</v>
      </c>
      <c r="K2058" s="92"/>
    </row>
    <row r="2059" spans="1:19" ht="102" x14ac:dyDescent="0.25">
      <c r="A2059" s="14" t="s">
        <v>1506</v>
      </c>
      <c r="B2059" s="14"/>
      <c r="C2059" s="14"/>
      <c r="D2059" s="16"/>
      <c r="E2059" s="16"/>
      <c r="F2059" s="14" t="s">
        <v>6285</v>
      </c>
      <c r="G2059" s="14"/>
      <c r="H2059" s="14"/>
      <c r="I2059" s="15"/>
      <c r="J2059" s="77"/>
      <c r="K2059" s="92"/>
    </row>
    <row r="2060" spans="1:19" ht="30.6" x14ac:dyDescent="0.25">
      <c r="A2060" s="14" t="s">
        <v>1506</v>
      </c>
      <c r="B2060" s="14" t="s">
        <v>6286</v>
      </c>
      <c r="C2060" s="14" t="s">
        <v>6287</v>
      </c>
      <c r="D2060" s="16">
        <v>45895</v>
      </c>
      <c r="E2060" s="16"/>
      <c r="F2060" s="14" t="s">
        <v>6288</v>
      </c>
      <c r="G2060" s="14" t="s">
        <v>1537</v>
      </c>
      <c r="H2060" s="14" t="s">
        <v>1530</v>
      </c>
      <c r="I2060" s="15">
        <v>12049.81</v>
      </c>
      <c r="J2060" s="77">
        <v>3</v>
      </c>
      <c r="K2060" s="92"/>
    </row>
    <row r="2061" spans="1:19" ht="30.6" x14ac:dyDescent="0.25">
      <c r="A2061" s="14" t="s">
        <v>1506</v>
      </c>
      <c r="B2061" s="14" t="s">
        <v>6289</v>
      </c>
      <c r="C2061" s="14" t="s">
        <v>6290</v>
      </c>
      <c r="D2061" s="16">
        <v>45895</v>
      </c>
      <c r="E2061" s="16"/>
      <c r="F2061" s="14" t="s">
        <v>6291</v>
      </c>
      <c r="G2061" s="14" t="s">
        <v>1537</v>
      </c>
      <c r="H2061" s="14" t="s">
        <v>1530</v>
      </c>
      <c r="I2061" s="15">
        <v>291.58</v>
      </c>
      <c r="J2061" s="77">
        <v>3</v>
      </c>
      <c r="K2061" s="92"/>
    </row>
    <row r="2062" spans="1:19" ht="40.799999999999997" x14ac:dyDescent="0.25">
      <c r="A2062" s="14" t="s">
        <v>1506</v>
      </c>
      <c r="B2062" s="14" t="s">
        <v>6292</v>
      </c>
      <c r="C2062" s="14" t="s">
        <v>6293</v>
      </c>
      <c r="D2062" s="16">
        <v>45895</v>
      </c>
      <c r="E2062" s="16"/>
      <c r="F2062" s="14" t="s">
        <v>6294</v>
      </c>
      <c r="G2062" s="14"/>
      <c r="H2062" s="14" t="s">
        <v>6295</v>
      </c>
      <c r="I2062" s="15">
        <v>18120</v>
      </c>
      <c r="J2062" s="77">
        <v>3</v>
      </c>
      <c r="K2062" s="92"/>
    </row>
    <row r="2063" spans="1:19" ht="63.6" customHeight="1" x14ac:dyDescent="0.25">
      <c r="A2063" s="14" t="s">
        <v>1506</v>
      </c>
      <c r="B2063" s="14" t="s">
        <v>6325</v>
      </c>
      <c r="C2063" s="14" t="s">
        <v>6326</v>
      </c>
      <c r="D2063" s="16">
        <v>45909</v>
      </c>
      <c r="E2063" s="16"/>
      <c r="F2063" s="14" t="s">
        <v>6327</v>
      </c>
      <c r="G2063" s="14"/>
      <c r="H2063" s="14" t="s">
        <v>6295</v>
      </c>
      <c r="I2063" s="15">
        <v>19280</v>
      </c>
      <c r="J2063" s="77">
        <v>3</v>
      </c>
      <c r="K2063"/>
      <c r="L2063"/>
      <c r="M2063"/>
      <c r="N2063"/>
      <c r="O2063"/>
      <c r="P2063"/>
      <c r="Q2063"/>
      <c r="R2063"/>
      <c r="S2063"/>
    </row>
    <row r="2064" spans="1:19" ht="96.6" customHeight="1" x14ac:dyDescent="0.25">
      <c r="A2064" s="14" t="s">
        <v>1506</v>
      </c>
      <c r="B2064" s="14"/>
      <c r="C2064" s="14"/>
      <c r="D2064" s="16"/>
      <c r="E2064" s="16"/>
      <c r="F2064" s="14" t="s">
        <v>4915</v>
      </c>
      <c r="G2064" s="14"/>
      <c r="H2064" s="14"/>
      <c r="I2064" s="15"/>
      <c r="J2064" s="77"/>
      <c r="K2064" s="92"/>
    </row>
    <row r="2065" spans="1:16" ht="30.6" x14ac:dyDescent="0.25">
      <c r="A2065" s="14" t="s">
        <v>1506</v>
      </c>
      <c r="B2065" s="14" t="s">
        <v>6296</v>
      </c>
      <c r="C2065" s="14" t="s">
        <v>6297</v>
      </c>
      <c r="D2065" s="16">
        <v>45870</v>
      </c>
      <c r="E2065" s="16"/>
      <c r="F2065" s="14" t="s">
        <v>6298</v>
      </c>
      <c r="G2065" s="14"/>
      <c r="H2065" s="14" t="s">
        <v>4919</v>
      </c>
      <c r="I2065" s="15">
        <v>2565</v>
      </c>
      <c r="J2065" s="77">
        <v>2</v>
      </c>
      <c r="K2065" s="92"/>
    </row>
    <row r="2066" spans="1:16" ht="45" customHeight="1" x14ac:dyDescent="0.25">
      <c r="A2066" s="14" t="s">
        <v>1506</v>
      </c>
      <c r="B2066" s="14" t="s">
        <v>6357</v>
      </c>
      <c r="C2066" s="14" t="s">
        <v>6297</v>
      </c>
      <c r="D2066" s="16">
        <v>45930</v>
      </c>
      <c r="E2066" s="16"/>
      <c r="F2066" s="14" t="s">
        <v>6358</v>
      </c>
      <c r="G2066" s="14"/>
      <c r="H2066" s="14" t="s">
        <v>4919</v>
      </c>
      <c r="I2066" s="15">
        <v>0</v>
      </c>
      <c r="J2066" s="77">
        <v>2</v>
      </c>
      <c r="K2066" s="92"/>
    </row>
    <row r="2067" spans="1:16" ht="13.2" x14ac:dyDescent="0.25">
      <c r="A2067" s="14" t="s">
        <v>1506</v>
      </c>
      <c r="B2067" s="14" t="s">
        <v>5931</v>
      </c>
      <c r="C2067" s="14" t="s">
        <v>6296</v>
      </c>
      <c r="D2067" s="16">
        <v>45870</v>
      </c>
      <c r="E2067" s="16"/>
      <c r="F2067" s="14" t="s">
        <v>6299</v>
      </c>
      <c r="G2067" s="14"/>
      <c r="H2067" s="14" t="s">
        <v>1513</v>
      </c>
      <c r="I2067" s="15">
        <v>3</v>
      </c>
      <c r="J2067" s="77">
        <v>2</v>
      </c>
      <c r="K2067" s="92"/>
    </row>
    <row r="2068" spans="1:16" ht="13.2" x14ac:dyDescent="0.25">
      <c r="A2068" s="14" t="s">
        <v>1506</v>
      </c>
      <c r="B2068" s="14" t="s">
        <v>5931</v>
      </c>
      <c r="C2068" s="14" t="s">
        <v>6296</v>
      </c>
      <c r="D2068" s="16">
        <v>45870</v>
      </c>
      <c r="E2068" s="16"/>
      <c r="F2068" s="14" t="s">
        <v>6299</v>
      </c>
      <c r="G2068" s="14"/>
      <c r="H2068" s="14" t="s">
        <v>1513</v>
      </c>
      <c r="I2068" s="15">
        <v>10</v>
      </c>
      <c r="J2068" s="77">
        <v>2</v>
      </c>
      <c r="K2068" s="92"/>
    </row>
    <row r="2069" spans="1:16" ht="103.2" customHeight="1" x14ac:dyDescent="0.25">
      <c r="A2069" s="14" t="s">
        <v>1506</v>
      </c>
      <c r="B2069" s="14"/>
      <c r="C2069" s="14"/>
      <c r="D2069" s="16"/>
      <c r="E2069" s="16"/>
      <c r="F2069" s="14" t="s">
        <v>3970</v>
      </c>
      <c r="G2069" s="14"/>
      <c r="H2069" s="14"/>
      <c r="I2069" s="15"/>
      <c r="J2069" s="77"/>
      <c r="K2069" s="92"/>
    </row>
    <row r="2070" spans="1:16" ht="46.2" customHeight="1" x14ac:dyDescent="0.25">
      <c r="A2070" s="14" t="s">
        <v>1506</v>
      </c>
      <c r="B2070" s="14" t="s">
        <v>6300</v>
      </c>
      <c r="C2070" s="14" t="s">
        <v>6301</v>
      </c>
      <c r="D2070" s="16">
        <v>45870</v>
      </c>
      <c r="E2070" s="16"/>
      <c r="F2070" s="14" t="s">
        <v>6302</v>
      </c>
      <c r="G2070" s="14"/>
      <c r="H2070" s="14" t="s">
        <v>3966</v>
      </c>
      <c r="I2070" s="15">
        <v>9446.4</v>
      </c>
      <c r="J2070" s="77">
        <v>2</v>
      </c>
      <c r="K2070" s="92"/>
    </row>
    <row r="2071" spans="1:16" ht="58.8" customHeight="1" x14ac:dyDescent="0.25">
      <c r="A2071" s="14" t="s">
        <v>1506</v>
      </c>
      <c r="B2071" s="14" t="s">
        <v>6351</v>
      </c>
      <c r="C2071" s="14" t="s">
        <v>6352</v>
      </c>
      <c r="D2071" s="16">
        <v>45930</v>
      </c>
      <c r="E2071" s="16"/>
      <c r="F2071" s="14" t="s">
        <v>6353</v>
      </c>
      <c r="G2071" s="14"/>
      <c r="H2071" s="14" t="s">
        <v>3966</v>
      </c>
      <c r="I2071" s="15">
        <v>0</v>
      </c>
      <c r="J2071" s="77">
        <v>2</v>
      </c>
      <c r="K2071"/>
      <c r="L2071"/>
      <c r="M2071"/>
      <c r="N2071"/>
      <c r="O2071"/>
      <c r="P2071"/>
    </row>
    <row r="2072" spans="1:16" ht="13.2" x14ac:dyDescent="0.25">
      <c r="A2072" s="14" t="s">
        <v>1506</v>
      </c>
      <c r="B2072" s="14" t="s">
        <v>5931</v>
      </c>
      <c r="C2072" s="14" t="s">
        <v>6300</v>
      </c>
      <c r="D2072" s="16">
        <v>45870</v>
      </c>
      <c r="E2072" s="16"/>
      <c r="F2072" s="14" t="s">
        <v>6303</v>
      </c>
      <c r="G2072" s="14"/>
      <c r="H2072" s="14" t="s">
        <v>1513</v>
      </c>
      <c r="I2072" s="15">
        <v>3</v>
      </c>
      <c r="J2072" s="77">
        <v>2</v>
      </c>
      <c r="K2072" s="92"/>
    </row>
    <row r="2073" spans="1:16" ht="13.2" x14ac:dyDescent="0.25">
      <c r="A2073" s="14" t="s">
        <v>1506</v>
      </c>
      <c r="B2073" s="14" t="s">
        <v>5931</v>
      </c>
      <c r="C2073" s="14" t="s">
        <v>6300</v>
      </c>
      <c r="D2073" s="16">
        <v>45870</v>
      </c>
      <c r="E2073" s="16"/>
      <c r="F2073" s="14" t="s">
        <v>6303</v>
      </c>
      <c r="G2073" s="14"/>
      <c r="H2073" s="14" t="s">
        <v>1513</v>
      </c>
      <c r="I2073" s="15">
        <v>20</v>
      </c>
      <c r="J2073" s="77">
        <v>2</v>
      </c>
      <c r="K2073" s="92"/>
    </row>
    <row r="2074" spans="1:16" ht="34.200000000000003" customHeight="1" x14ac:dyDescent="0.25">
      <c r="A2074" s="14" t="s">
        <v>1506</v>
      </c>
      <c r="B2074" s="14" t="s">
        <v>6304</v>
      </c>
      <c r="C2074" s="14" t="s">
        <v>6305</v>
      </c>
      <c r="D2074" s="16">
        <v>45881</v>
      </c>
      <c r="E2074" s="16"/>
      <c r="F2074" s="14" t="s">
        <v>6306</v>
      </c>
      <c r="G2074" s="14"/>
      <c r="H2074" s="14" t="s">
        <v>3966</v>
      </c>
      <c r="I2074" s="15">
        <v>1890</v>
      </c>
      <c r="J2074" s="77">
        <v>2</v>
      </c>
      <c r="K2074" s="92"/>
    </row>
    <row r="2075" spans="1:16" ht="55.2" customHeight="1" x14ac:dyDescent="0.25">
      <c r="A2075" s="14" t="s">
        <v>1506</v>
      </c>
      <c r="B2075" s="14" t="s">
        <v>6354</v>
      </c>
      <c r="C2075" s="14" t="s">
        <v>6355</v>
      </c>
      <c r="D2075" s="16">
        <v>45930</v>
      </c>
      <c r="E2075" s="16"/>
      <c r="F2075" s="14" t="s">
        <v>6356</v>
      </c>
      <c r="G2075" s="14"/>
      <c r="H2075" s="14" t="s">
        <v>3966</v>
      </c>
      <c r="I2075" s="15">
        <v>0</v>
      </c>
      <c r="J2075" s="77">
        <v>2</v>
      </c>
      <c r="K2075" s="92"/>
    </row>
    <row r="2076" spans="1:16" ht="38.4" customHeight="1" x14ac:dyDescent="0.25">
      <c r="A2076" s="14" t="s">
        <v>1506</v>
      </c>
      <c r="B2076" s="14" t="s">
        <v>3971</v>
      </c>
      <c r="C2076" s="14" t="s">
        <v>3972</v>
      </c>
      <c r="D2076" s="16">
        <v>45855</v>
      </c>
      <c r="E2076" s="16"/>
      <c r="F2076" s="14" t="s">
        <v>3973</v>
      </c>
      <c r="G2076" s="14" t="s">
        <v>3936</v>
      </c>
      <c r="H2076" s="14" t="s">
        <v>3937</v>
      </c>
      <c r="I2076" s="15">
        <v>3939</v>
      </c>
      <c r="J2076" s="77">
        <v>2</v>
      </c>
      <c r="K2076" s="92"/>
    </row>
    <row r="2077" spans="1:16" ht="31.2" customHeight="1" x14ac:dyDescent="0.25">
      <c r="A2077" s="14" t="s">
        <v>1506</v>
      </c>
      <c r="B2077" s="14" t="s">
        <v>6208</v>
      </c>
      <c r="C2077" s="14" t="s">
        <v>6210</v>
      </c>
      <c r="D2077" s="16">
        <v>45887</v>
      </c>
      <c r="E2077" s="16"/>
      <c r="F2077" s="14" t="s">
        <v>6209</v>
      </c>
      <c r="G2077" s="14" t="s">
        <v>3936</v>
      </c>
      <c r="H2077" s="14" t="s">
        <v>3937</v>
      </c>
      <c r="I2077" s="15">
        <v>-100</v>
      </c>
      <c r="J2077" s="77">
        <v>2</v>
      </c>
      <c r="K2077" s="92"/>
    </row>
    <row r="2078" spans="1:16" ht="34.200000000000003" customHeight="1" x14ac:dyDescent="0.25">
      <c r="A2078" s="14" t="s">
        <v>1506</v>
      </c>
      <c r="B2078" s="14" t="s">
        <v>6130</v>
      </c>
      <c r="C2078" s="14" t="s">
        <v>6131</v>
      </c>
      <c r="D2078" s="16">
        <v>45881</v>
      </c>
      <c r="E2078" s="16"/>
      <c r="F2078" s="14" t="s">
        <v>6132</v>
      </c>
      <c r="G2078" s="14" t="s">
        <v>3936</v>
      </c>
      <c r="H2078" s="14" t="s">
        <v>3937</v>
      </c>
      <c r="I2078" s="15">
        <v>226</v>
      </c>
      <c r="J2078" s="77">
        <v>2</v>
      </c>
      <c r="K2078" s="92"/>
    </row>
    <row r="2079" spans="1:16" ht="40.799999999999997" customHeight="1" x14ac:dyDescent="0.25">
      <c r="A2079" s="14" t="s">
        <v>1506</v>
      </c>
      <c r="B2079" s="14" t="s">
        <v>6494</v>
      </c>
      <c r="C2079" s="14" t="s">
        <v>6495</v>
      </c>
      <c r="D2079" s="16">
        <v>45903</v>
      </c>
      <c r="E2079" s="16"/>
      <c r="F2079" s="14" t="s">
        <v>6496</v>
      </c>
      <c r="G2079" s="14" t="s">
        <v>6497</v>
      </c>
      <c r="H2079" s="14" t="s">
        <v>6498</v>
      </c>
      <c r="I2079" s="15">
        <v>560</v>
      </c>
      <c r="J2079" s="77">
        <v>3</v>
      </c>
      <c r="K2079" s="92"/>
    </row>
    <row r="2080" spans="1:16" ht="107.4" customHeight="1" x14ac:dyDescent="0.25">
      <c r="A2080" s="14" t="s">
        <v>1506</v>
      </c>
      <c r="B2080" s="14"/>
      <c r="C2080" s="14"/>
      <c r="D2080" s="16"/>
      <c r="E2080" s="16"/>
      <c r="F2080" s="314" t="s">
        <v>6509</v>
      </c>
      <c r="G2080" s="14"/>
      <c r="H2080" s="14"/>
      <c r="I2080" s="15"/>
      <c r="J2080" s="77"/>
      <c r="K2080" s="92"/>
    </row>
    <row r="2081" spans="1:11" ht="37.200000000000003" customHeight="1" x14ac:dyDescent="0.25">
      <c r="A2081" s="14" t="s">
        <v>1506</v>
      </c>
      <c r="B2081" s="14" t="s">
        <v>6398</v>
      </c>
      <c r="C2081" s="14" t="s">
        <v>6399</v>
      </c>
      <c r="D2081" s="16">
        <v>45909</v>
      </c>
      <c r="E2081" s="16"/>
      <c r="F2081" s="14" t="s">
        <v>6400</v>
      </c>
      <c r="G2081" s="14" t="s">
        <v>1537</v>
      </c>
      <c r="H2081" s="14" t="s">
        <v>1530</v>
      </c>
      <c r="I2081" s="15">
        <v>1147.04</v>
      </c>
      <c r="J2081" s="77">
        <v>3</v>
      </c>
      <c r="K2081" s="92"/>
    </row>
    <row r="2082" spans="1:11" ht="108.6" customHeight="1" x14ac:dyDescent="0.25">
      <c r="A2082" s="14" t="s">
        <v>1506</v>
      </c>
      <c r="B2082" s="14"/>
      <c r="C2082" s="14"/>
      <c r="D2082" s="16"/>
      <c r="E2082" s="16"/>
      <c r="F2082" s="14" t="s">
        <v>6485</v>
      </c>
      <c r="G2082" s="14"/>
      <c r="H2082" s="14"/>
      <c r="I2082" s="15"/>
      <c r="J2082" s="77"/>
      <c r="K2082" s="92"/>
    </row>
    <row r="2083" spans="1:11" ht="37.200000000000003" customHeight="1" x14ac:dyDescent="0.25">
      <c r="A2083" s="14" t="s">
        <v>1506</v>
      </c>
      <c r="B2083" s="14" t="s">
        <v>6404</v>
      </c>
      <c r="C2083" s="14" t="s">
        <v>6405</v>
      </c>
      <c r="D2083" s="16">
        <v>45911</v>
      </c>
      <c r="E2083" s="16"/>
      <c r="F2083" s="14" t="s">
        <v>6406</v>
      </c>
      <c r="G2083" s="14" t="s">
        <v>3936</v>
      </c>
      <c r="H2083" s="14" t="s">
        <v>3937</v>
      </c>
      <c r="I2083" s="15">
        <v>1570</v>
      </c>
      <c r="J2083" s="77">
        <v>5</v>
      </c>
      <c r="K2083" s="92"/>
    </row>
    <row r="2084" spans="1:11" ht="37.799999999999997" customHeight="1" x14ac:dyDescent="0.25">
      <c r="A2084" s="14" t="s">
        <v>1506</v>
      </c>
      <c r="B2084" s="14" t="s">
        <v>6459</v>
      </c>
      <c r="C2084" s="14" t="s">
        <v>6460</v>
      </c>
      <c r="D2084" s="16">
        <v>45911</v>
      </c>
      <c r="E2084" s="16"/>
      <c r="F2084" s="14" t="s">
        <v>6465</v>
      </c>
      <c r="G2084" s="14"/>
      <c r="H2084" s="14" t="s">
        <v>6024</v>
      </c>
      <c r="I2084" s="15">
        <v>773</v>
      </c>
      <c r="J2084" s="77">
        <v>5</v>
      </c>
      <c r="K2084" s="92"/>
    </row>
    <row r="2085" spans="1:11" ht="28.8" customHeight="1" x14ac:dyDescent="0.25">
      <c r="A2085" s="14" t="s">
        <v>1506</v>
      </c>
      <c r="B2085" s="14" t="s">
        <v>6451</v>
      </c>
      <c r="C2085" s="14" t="s">
        <v>6459</v>
      </c>
      <c r="D2085" s="16">
        <v>45911</v>
      </c>
      <c r="E2085" s="16"/>
      <c r="F2085" s="14" t="s">
        <v>6466</v>
      </c>
      <c r="G2085" s="14"/>
      <c r="H2085" s="14" t="s">
        <v>6453</v>
      </c>
      <c r="I2085" s="15">
        <v>3</v>
      </c>
      <c r="J2085" s="77">
        <v>5</v>
      </c>
      <c r="K2085" s="92"/>
    </row>
    <row r="2086" spans="1:11" ht="29.4" customHeight="1" x14ac:dyDescent="0.25">
      <c r="A2086" s="14" t="s">
        <v>1506</v>
      </c>
      <c r="B2086" s="14" t="s">
        <v>6451</v>
      </c>
      <c r="C2086" s="14" t="s">
        <v>6459</v>
      </c>
      <c r="D2086" s="16">
        <v>45911</v>
      </c>
      <c r="E2086" s="16"/>
      <c r="F2086" s="14" t="s">
        <v>6466</v>
      </c>
      <c r="G2086" s="14"/>
      <c r="H2086" s="14" t="s">
        <v>6453</v>
      </c>
      <c r="I2086" s="15">
        <v>10</v>
      </c>
      <c r="J2086" s="77">
        <v>5</v>
      </c>
      <c r="K2086" s="92"/>
    </row>
    <row r="2087" spans="1:11" ht="37.200000000000003" customHeight="1" x14ac:dyDescent="0.25">
      <c r="A2087" s="14" t="s">
        <v>1506</v>
      </c>
      <c r="B2087" s="14" t="s">
        <v>6461</v>
      </c>
      <c r="C2087" s="14" t="s">
        <v>6462</v>
      </c>
      <c r="D2087" s="16">
        <v>45911</v>
      </c>
      <c r="E2087" s="16"/>
      <c r="F2087" s="14" t="s">
        <v>6465</v>
      </c>
      <c r="G2087" s="14"/>
      <c r="H2087" s="14" t="s">
        <v>6024</v>
      </c>
      <c r="I2087" s="15">
        <v>596</v>
      </c>
      <c r="J2087" s="77">
        <v>5</v>
      </c>
      <c r="K2087" s="92"/>
    </row>
    <row r="2088" spans="1:11" ht="29.4" customHeight="1" x14ac:dyDescent="0.25">
      <c r="A2088" s="14" t="s">
        <v>1506</v>
      </c>
      <c r="B2088" s="14" t="s">
        <v>6451</v>
      </c>
      <c r="C2088" s="14" t="s">
        <v>6461</v>
      </c>
      <c r="D2088" s="16">
        <v>45911</v>
      </c>
      <c r="E2088" s="16"/>
      <c r="F2088" s="14" t="s">
        <v>6467</v>
      </c>
      <c r="G2088" s="14"/>
      <c r="H2088" s="14" t="s">
        <v>6453</v>
      </c>
      <c r="I2088" s="15">
        <v>3</v>
      </c>
      <c r="J2088" s="77">
        <v>5</v>
      </c>
      <c r="K2088" s="92"/>
    </row>
    <row r="2089" spans="1:11" ht="29.4" customHeight="1" x14ac:dyDescent="0.25">
      <c r="A2089" s="14" t="s">
        <v>1506</v>
      </c>
      <c r="B2089" s="14" t="s">
        <v>6451</v>
      </c>
      <c r="C2089" s="14" t="s">
        <v>6461</v>
      </c>
      <c r="D2089" s="16">
        <v>45911</v>
      </c>
      <c r="E2089" s="16"/>
      <c r="F2089" s="14" t="s">
        <v>6467</v>
      </c>
      <c r="G2089" s="14"/>
      <c r="H2089" s="14" t="s">
        <v>6453</v>
      </c>
      <c r="I2089" s="15">
        <v>10</v>
      </c>
      <c r="J2089" s="77">
        <v>5</v>
      </c>
      <c r="K2089" s="92"/>
    </row>
    <row r="2090" spans="1:11" ht="37.200000000000003" customHeight="1" x14ac:dyDescent="0.25">
      <c r="A2090" s="14" t="s">
        <v>1506</v>
      </c>
      <c r="B2090" s="14" t="s">
        <v>6463</v>
      </c>
      <c r="C2090" s="14" t="s">
        <v>6464</v>
      </c>
      <c r="D2090" s="16">
        <v>45911</v>
      </c>
      <c r="E2090" s="16"/>
      <c r="F2090" s="14" t="s">
        <v>6465</v>
      </c>
      <c r="G2090" s="14"/>
      <c r="H2090" s="14" t="s">
        <v>6024</v>
      </c>
      <c r="I2090" s="15">
        <v>596</v>
      </c>
      <c r="J2090" s="77">
        <v>5</v>
      </c>
      <c r="K2090" s="92"/>
    </row>
    <row r="2091" spans="1:11" ht="28.2" customHeight="1" x14ac:dyDescent="0.25">
      <c r="A2091" s="14" t="s">
        <v>1506</v>
      </c>
      <c r="B2091" s="14" t="s">
        <v>6451</v>
      </c>
      <c r="C2091" s="14" t="s">
        <v>6463</v>
      </c>
      <c r="D2091" s="16">
        <v>45911</v>
      </c>
      <c r="E2091" s="16"/>
      <c r="F2091" s="14" t="s">
        <v>6468</v>
      </c>
      <c r="G2091" s="14"/>
      <c r="H2091" s="14" t="s">
        <v>6453</v>
      </c>
      <c r="I2091" s="15">
        <v>3</v>
      </c>
      <c r="J2091" s="77">
        <v>5</v>
      </c>
      <c r="K2091" s="92"/>
    </row>
    <row r="2092" spans="1:11" ht="29.4" customHeight="1" x14ac:dyDescent="0.25">
      <c r="A2092" s="14" t="s">
        <v>1506</v>
      </c>
      <c r="B2092" s="14" t="s">
        <v>6451</v>
      </c>
      <c r="C2092" s="14" t="s">
        <v>6463</v>
      </c>
      <c r="D2092" s="16">
        <v>45911</v>
      </c>
      <c r="E2092" s="16"/>
      <c r="F2092" s="14" t="s">
        <v>6468</v>
      </c>
      <c r="G2092" s="14"/>
      <c r="H2092" s="14" t="s">
        <v>6453</v>
      </c>
      <c r="I2092" s="15">
        <v>10</v>
      </c>
      <c r="J2092" s="77">
        <v>5</v>
      </c>
      <c r="K2092" s="92"/>
    </row>
    <row r="2093" spans="1:11" ht="107.4" customHeight="1" x14ac:dyDescent="0.25">
      <c r="A2093" s="14" t="s">
        <v>1506</v>
      </c>
      <c r="B2093" s="14"/>
      <c r="C2093" s="14"/>
      <c r="D2093" s="16"/>
      <c r="E2093" s="16"/>
      <c r="F2093" s="14" t="s">
        <v>6484</v>
      </c>
      <c r="G2093" s="14"/>
      <c r="H2093" s="14"/>
      <c r="I2093" s="15"/>
      <c r="J2093" s="77"/>
      <c r="K2093" s="92"/>
    </row>
    <row r="2094" spans="1:11" ht="30.6" customHeight="1" x14ac:dyDescent="0.25">
      <c r="A2094" s="14" t="s">
        <v>1506</v>
      </c>
      <c r="B2094" s="14" t="s">
        <v>6436</v>
      </c>
      <c r="C2094" s="14" t="s">
        <v>6437</v>
      </c>
      <c r="D2094" s="16">
        <v>45903</v>
      </c>
      <c r="E2094" s="16"/>
      <c r="F2094" s="14" t="s">
        <v>6438</v>
      </c>
      <c r="G2094" s="14"/>
      <c r="H2094" s="14" t="s">
        <v>6024</v>
      </c>
      <c r="I2094" s="15">
        <v>145</v>
      </c>
      <c r="J2094" s="77">
        <v>5</v>
      </c>
      <c r="K2094" s="92"/>
    </row>
    <row r="2095" spans="1:11" ht="30.6" customHeight="1" x14ac:dyDescent="0.25">
      <c r="A2095" s="14" t="s">
        <v>1506</v>
      </c>
      <c r="B2095" s="14" t="s">
        <v>6451</v>
      </c>
      <c r="C2095" s="14" t="s">
        <v>6436</v>
      </c>
      <c r="D2095" s="16">
        <v>45903</v>
      </c>
      <c r="E2095" s="16"/>
      <c r="F2095" s="14" t="s">
        <v>6452</v>
      </c>
      <c r="G2095" s="14"/>
      <c r="H2095" s="14" t="s">
        <v>6453</v>
      </c>
      <c r="I2095" s="15">
        <v>3</v>
      </c>
      <c r="J2095" s="77">
        <v>5</v>
      </c>
      <c r="K2095" s="92"/>
    </row>
    <row r="2096" spans="1:11" ht="30.6" customHeight="1" x14ac:dyDescent="0.25">
      <c r="A2096" s="14" t="s">
        <v>1506</v>
      </c>
      <c r="B2096" s="14" t="s">
        <v>6451</v>
      </c>
      <c r="C2096" s="14" t="s">
        <v>6436</v>
      </c>
      <c r="D2096" s="16">
        <v>45903</v>
      </c>
      <c r="E2096" s="16"/>
      <c r="F2096" s="14" t="s">
        <v>6452</v>
      </c>
      <c r="G2096" s="14"/>
      <c r="H2096" s="14" t="s">
        <v>6453</v>
      </c>
      <c r="I2096" s="15">
        <v>10</v>
      </c>
      <c r="J2096" s="77">
        <v>5</v>
      </c>
      <c r="K2096" s="92"/>
    </row>
    <row r="2097" spans="1:11" ht="37.200000000000003" customHeight="1" x14ac:dyDescent="0.25">
      <c r="A2097" s="14" t="s">
        <v>1506</v>
      </c>
      <c r="B2097" s="14" t="s">
        <v>6439</v>
      </c>
      <c r="C2097" s="14" t="s">
        <v>6440</v>
      </c>
      <c r="D2097" s="16">
        <v>45903</v>
      </c>
      <c r="E2097" s="16"/>
      <c r="F2097" s="14" t="s">
        <v>6441</v>
      </c>
      <c r="G2097" s="14"/>
      <c r="H2097" s="14" t="s">
        <v>6024</v>
      </c>
      <c r="I2097" s="15">
        <v>395</v>
      </c>
      <c r="J2097" s="77">
        <v>5</v>
      </c>
      <c r="K2097" s="92"/>
    </row>
    <row r="2098" spans="1:11" ht="26.4" customHeight="1" x14ac:dyDescent="0.25">
      <c r="A2098" s="14" t="s">
        <v>1506</v>
      </c>
      <c r="B2098" s="14" t="s">
        <v>6451</v>
      </c>
      <c r="C2098" s="14" t="s">
        <v>6439</v>
      </c>
      <c r="D2098" s="16">
        <v>45903</v>
      </c>
      <c r="E2098" s="16"/>
      <c r="F2098" s="14" t="s">
        <v>6454</v>
      </c>
      <c r="G2098" s="14"/>
      <c r="H2098" s="14" t="s">
        <v>6453</v>
      </c>
      <c r="I2098" s="15">
        <v>3</v>
      </c>
      <c r="J2098" s="77">
        <v>5</v>
      </c>
      <c r="K2098" s="92"/>
    </row>
    <row r="2099" spans="1:11" ht="29.4" customHeight="1" x14ac:dyDescent="0.25">
      <c r="A2099" s="14" t="s">
        <v>1506</v>
      </c>
      <c r="B2099" s="14" t="s">
        <v>6451</v>
      </c>
      <c r="C2099" s="14" t="s">
        <v>6439</v>
      </c>
      <c r="D2099" s="16">
        <v>45903</v>
      </c>
      <c r="E2099" s="16"/>
      <c r="F2099" s="14" t="s">
        <v>6454</v>
      </c>
      <c r="G2099" s="14"/>
      <c r="H2099" s="14" t="s">
        <v>6453</v>
      </c>
      <c r="I2099" s="15">
        <v>10</v>
      </c>
      <c r="J2099" s="77">
        <v>5</v>
      </c>
      <c r="K2099" s="92"/>
    </row>
    <row r="2100" spans="1:11" ht="37.200000000000003" customHeight="1" x14ac:dyDescent="0.25">
      <c r="A2100" s="14" t="s">
        <v>1506</v>
      </c>
      <c r="B2100" s="14" t="s">
        <v>6442</v>
      </c>
      <c r="C2100" s="14" t="s">
        <v>6443</v>
      </c>
      <c r="D2100" s="16">
        <v>45903</v>
      </c>
      <c r="E2100" s="16"/>
      <c r="F2100" s="14" t="s">
        <v>6441</v>
      </c>
      <c r="G2100" s="14"/>
      <c r="H2100" s="14" t="s">
        <v>6024</v>
      </c>
      <c r="I2100" s="15">
        <v>395</v>
      </c>
      <c r="J2100" s="77">
        <v>5</v>
      </c>
      <c r="K2100" s="92"/>
    </row>
    <row r="2101" spans="1:11" ht="30.6" customHeight="1" x14ac:dyDescent="0.25">
      <c r="A2101" s="14" t="s">
        <v>1506</v>
      </c>
      <c r="B2101" s="14" t="s">
        <v>6451</v>
      </c>
      <c r="C2101" s="14" t="s">
        <v>6442</v>
      </c>
      <c r="D2101" s="16">
        <v>45903</v>
      </c>
      <c r="E2101" s="16"/>
      <c r="F2101" s="14" t="s">
        <v>6455</v>
      </c>
      <c r="G2101" s="14"/>
      <c r="H2101" s="14" t="s">
        <v>6453</v>
      </c>
      <c r="I2101" s="15">
        <v>3</v>
      </c>
      <c r="J2101" s="77">
        <v>5</v>
      </c>
      <c r="K2101" s="92"/>
    </row>
    <row r="2102" spans="1:11" ht="29.4" customHeight="1" x14ac:dyDescent="0.25">
      <c r="A2102" s="14" t="s">
        <v>1506</v>
      </c>
      <c r="B2102" s="14" t="s">
        <v>6451</v>
      </c>
      <c r="C2102" s="14" t="s">
        <v>6442</v>
      </c>
      <c r="D2102" s="16">
        <v>45903</v>
      </c>
      <c r="E2102" s="16"/>
      <c r="F2102" s="14" t="s">
        <v>6455</v>
      </c>
      <c r="G2102" s="14"/>
      <c r="H2102" s="14" t="s">
        <v>6453</v>
      </c>
      <c r="I2102" s="15">
        <v>10</v>
      </c>
      <c r="J2102" s="77">
        <v>5</v>
      </c>
      <c r="K2102" s="92"/>
    </row>
    <row r="2103" spans="1:11" ht="37.200000000000003" customHeight="1" x14ac:dyDescent="0.25">
      <c r="A2103" s="14" t="s">
        <v>1506</v>
      </c>
      <c r="B2103" s="14" t="s">
        <v>6444</v>
      </c>
      <c r="C2103" s="14" t="s">
        <v>6445</v>
      </c>
      <c r="D2103" s="16">
        <v>45903</v>
      </c>
      <c r="E2103" s="16"/>
      <c r="F2103" s="14" t="s">
        <v>6441</v>
      </c>
      <c r="G2103" s="14"/>
      <c r="H2103" s="14" t="s">
        <v>6024</v>
      </c>
      <c r="I2103" s="15">
        <v>395</v>
      </c>
      <c r="J2103" s="77">
        <v>5</v>
      </c>
      <c r="K2103" s="92"/>
    </row>
    <row r="2104" spans="1:11" ht="29.4" customHeight="1" x14ac:dyDescent="0.25">
      <c r="A2104" s="14" t="s">
        <v>1506</v>
      </c>
      <c r="B2104" s="14" t="s">
        <v>6451</v>
      </c>
      <c r="C2104" s="14" t="s">
        <v>6444</v>
      </c>
      <c r="D2104" s="16">
        <v>45903</v>
      </c>
      <c r="E2104" s="16"/>
      <c r="F2104" s="14" t="s">
        <v>6456</v>
      </c>
      <c r="G2104" s="14"/>
      <c r="H2104" s="14" t="s">
        <v>6453</v>
      </c>
      <c r="I2104" s="15">
        <v>3</v>
      </c>
      <c r="J2104" s="77">
        <v>5</v>
      </c>
      <c r="K2104" s="92"/>
    </row>
    <row r="2105" spans="1:11" ht="31.2" customHeight="1" x14ac:dyDescent="0.25">
      <c r="A2105" s="14" t="s">
        <v>1506</v>
      </c>
      <c r="B2105" s="14" t="s">
        <v>6451</v>
      </c>
      <c r="C2105" s="14" t="s">
        <v>6444</v>
      </c>
      <c r="D2105" s="16">
        <v>45903</v>
      </c>
      <c r="E2105" s="16"/>
      <c r="F2105" s="14" t="s">
        <v>6456</v>
      </c>
      <c r="G2105" s="14"/>
      <c r="H2105" s="14" t="s">
        <v>6453</v>
      </c>
      <c r="I2105" s="15">
        <v>10</v>
      </c>
      <c r="J2105" s="77">
        <v>5</v>
      </c>
      <c r="K2105" s="92"/>
    </row>
    <row r="2106" spans="1:11" ht="37.200000000000003" customHeight="1" x14ac:dyDescent="0.25">
      <c r="A2106" s="14" t="s">
        <v>1506</v>
      </c>
      <c r="B2106" s="14" t="s">
        <v>6446</v>
      </c>
      <c r="C2106" s="14" t="s">
        <v>6447</v>
      </c>
      <c r="D2106" s="16">
        <v>45903</v>
      </c>
      <c r="E2106" s="16"/>
      <c r="F2106" s="14" t="s">
        <v>6448</v>
      </c>
      <c r="G2106" s="14"/>
      <c r="H2106" s="14" t="s">
        <v>6024</v>
      </c>
      <c r="I2106" s="15">
        <v>145</v>
      </c>
      <c r="J2106" s="77">
        <v>5</v>
      </c>
      <c r="K2106" s="92"/>
    </row>
    <row r="2107" spans="1:11" ht="27.6" customHeight="1" x14ac:dyDescent="0.25">
      <c r="A2107" s="14" t="s">
        <v>1506</v>
      </c>
      <c r="B2107" s="14" t="s">
        <v>6451</v>
      </c>
      <c r="C2107" s="14" t="s">
        <v>6446</v>
      </c>
      <c r="D2107" s="16">
        <v>45903</v>
      </c>
      <c r="E2107" s="16"/>
      <c r="F2107" s="14" t="s">
        <v>6457</v>
      </c>
      <c r="G2107" s="14"/>
      <c r="H2107" s="14" t="s">
        <v>6453</v>
      </c>
      <c r="I2107" s="15">
        <v>3</v>
      </c>
      <c r="J2107" s="77">
        <v>5</v>
      </c>
      <c r="K2107" s="92"/>
    </row>
    <row r="2108" spans="1:11" ht="28.2" customHeight="1" x14ac:dyDescent="0.25">
      <c r="A2108" s="14" t="s">
        <v>1506</v>
      </c>
      <c r="B2108" s="14" t="s">
        <v>6451</v>
      </c>
      <c r="C2108" s="14" t="s">
        <v>6446</v>
      </c>
      <c r="D2108" s="16">
        <v>45903</v>
      </c>
      <c r="E2108" s="16"/>
      <c r="F2108" s="14" t="s">
        <v>6457</v>
      </c>
      <c r="G2108" s="14"/>
      <c r="H2108" s="14" t="s">
        <v>6453</v>
      </c>
      <c r="I2108" s="15">
        <v>10</v>
      </c>
      <c r="J2108" s="77">
        <v>5</v>
      </c>
      <c r="K2108" s="92"/>
    </row>
    <row r="2109" spans="1:11" ht="37.200000000000003" customHeight="1" x14ac:dyDescent="0.25">
      <c r="A2109" s="14" t="s">
        <v>1506</v>
      </c>
      <c r="B2109" s="14" t="s">
        <v>6449</v>
      </c>
      <c r="C2109" s="14" t="s">
        <v>6450</v>
      </c>
      <c r="D2109" s="16">
        <v>45903</v>
      </c>
      <c r="E2109" s="16"/>
      <c r="F2109" s="14" t="s">
        <v>6441</v>
      </c>
      <c r="G2109" s="14"/>
      <c r="H2109" s="14" t="s">
        <v>6024</v>
      </c>
      <c r="I2109" s="15">
        <v>395</v>
      </c>
      <c r="J2109" s="77">
        <v>5</v>
      </c>
      <c r="K2109" s="92"/>
    </row>
    <row r="2110" spans="1:11" ht="28.2" customHeight="1" x14ac:dyDescent="0.25">
      <c r="A2110" s="14" t="s">
        <v>1506</v>
      </c>
      <c r="B2110" s="14" t="s">
        <v>6451</v>
      </c>
      <c r="C2110" s="14" t="s">
        <v>6449</v>
      </c>
      <c r="D2110" s="16">
        <v>45903</v>
      </c>
      <c r="E2110" s="16"/>
      <c r="F2110" s="14" t="s">
        <v>6458</v>
      </c>
      <c r="G2110" s="14"/>
      <c r="H2110" s="14" t="s">
        <v>6453</v>
      </c>
      <c r="I2110" s="15">
        <v>3</v>
      </c>
      <c r="J2110" s="77">
        <v>5</v>
      </c>
      <c r="K2110" s="92"/>
    </row>
    <row r="2111" spans="1:11" ht="30.6" customHeight="1" x14ac:dyDescent="0.25">
      <c r="A2111" s="14" t="s">
        <v>1506</v>
      </c>
      <c r="B2111" s="14" t="s">
        <v>6451</v>
      </c>
      <c r="C2111" s="14" t="s">
        <v>6449</v>
      </c>
      <c r="D2111" s="16">
        <v>45903</v>
      </c>
      <c r="E2111" s="16"/>
      <c r="F2111" s="14" t="s">
        <v>6458</v>
      </c>
      <c r="G2111" s="14"/>
      <c r="H2111" s="14" t="s">
        <v>6453</v>
      </c>
      <c r="I2111" s="15">
        <v>10</v>
      </c>
      <c r="J2111" s="77">
        <v>5</v>
      </c>
      <c r="K2111" s="92"/>
    </row>
    <row r="2112" spans="1:11" ht="100.2" customHeight="1" x14ac:dyDescent="0.25">
      <c r="A2112" s="14" t="s">
        <v>1506</v>
      </c>
      <c r="B2112" s="14"/>
      <c r="C2112" s="14"/>
      <c r="D2112" s="16"/>
      <c r="E2112" s="16"/>
      <c r="F2112" s="314" t="s">
        <v>6504</v>
      </c>
      <c r="G2112" s="14"/>
      <c r="H2112" s="14"/>
      <c r="I2112" s="15"/>
      <c r="J2112" s="77"/>
      <c r="K2112" s="92"/>
    </row>
    <row r="2113" spans="1:11" ht="36" customHeight="1" x14ac:dyDescent="0.25">
      <c r="A2113" s="14" t="s">
        <v>1506</v>
      </c>
      <c r="B2113" s="14" t="s">
        <v>6469</v>
      </c>
      <c r="C2113" s="14" t="s">
        <v>6470</v>
      </c>
      <c r="D2113" s="16">
        <v>45918</v>
      </c>
      <c r="E2113" s="16"/>
      <c r="F2113" s="14" t="s">
        <v>6475</v>
      </c>
      <c r="G2113" s="14"/>
      <c r="H2113" s="14" t="s">
        <v>3195</v>
      </c>
      <c r="I2113" s="15">
        <v>62.13</v>
      </c>
      <c r="J2113" s="77">
        <v>3</v>
      </c>
      <c r="K2113" s="92"/>
    </row>
    <row r="2114" spans="1:11" ht="36" customHeight="1" x14ac:dyDescent="0.25">
      <c r="A2114" s="14" t="s">
        <v>1506</v>
      </c>
      <c r="B2114" s="14" t="s">
        <v>6471</v>
      </c>
      <c r="C2114" s="14" t="s">
        <v>6472</v>
      </c>
      <c r="D2114" s="16">
        <v>45918</v>
      </c>
      <c r="E2114" s="16"/>
      <c r="F2114" s="14" t="s">
        <v>6476</v>
      </c>
      <c r="G2114" s="14"/>
      <c r="H2114" s="14" t="s">
        <v>6478</v>
      </c>
      <c r="I2114" s="15">
        <v>85.4</v>
      </c>
      <c r="J2114" s="77">
        <v>3</v>
      </c>
      <c r="K2114" s="92"/>
    </row>
    <row r="2115" spans="1:11" ht="30.6" customHeight="1" x14ac:dyDescent="0.25">
      <c r="A2115" s="14" t="s">
        <v>1506</v>
      </c>
      <c r="B2115" s="14" t="s">
        <v>6473</v>
      </c>
      <c r="C2115" s="14" t="s">
        <v>6474</v>
      </c>
      <c r="D2115" s="16">
        <v>45918</v>
      </c>
      <c r="E2115" s="16"/>
      <c r="F2115" s="14" t="s">
        <v>6477</v>
      </c>
      <c r="G2115" s="14" t="s">
        <v>3273</v>
      </c>
      <c r="H2115" s="14" t="s">
        <v>3274</v>
      </c>
      <c r="I2115" s="15">
        <v>62.13</v>
      </c>
      <c r="J2115" s="77">
        <v>3</v>
      </c>
      <c r="K2115" s="92"/>
    </row>
    <row r="2116" spans="1:11" ht="30.6" customHeight="1" x14ac:dyDescent="0.25">
      <c r="A2116" s="14" t="s">
        <v>1506</v>
      </c>
      <c r="B2116" s="14" t="s">
        <v>6491</v>
      </c>
      <c r="C2116" s="14" t="s">
        <v>6492</v>
      </c>
      <c r="D2116" s="16">
        <v>45903</v>
      </c>
      <c r="E2116" s="16"/>
      <c r="F2116" s="14" t="s">
        <v>6493</v>
      </c>
      <c r="G2116" s="14" t="s">
        <v>5938</v>
      </c>
      <c r="H2116" s="14" t="s">
        <v>5939</v>
      </c>
      <c r="I2116" s="15">
        <v>192.6</v>
      </c>
      <c r="J2116" s="77">
        <v>2</v>
      </c>
      <c r="K2116" s="92"/>
    </row>
    <row r="2117" spans="1:11" ht="110.4" customHeight="1" x14ac:dyDescent="0.25">
      <c r="A2117" s="14" t="s">
        <v>1506</v>
      </c>
      <c r="B2117" s="14"/>
      <c r="C2117" s="14"/>
      <c r="D2117" s="16"/>
      <c r="E2117" s="16"/>
      <c r="F2117" s="14" t="s">
        <v>6307</v>
      </c>
      <c r="G2117" s="14"/>
      <c r="H2117" s="14"/>
      <c r="I2117" s="15"/>
      <c r="J2117" s="77"/>
      <c r="K2117" s="92"/>
    </row>
    <row r="2118" spans="1:11" ht="47.4" customHeight="1" x14ac:dyDescent="0.25">
      <c r="A2118" s="14" t="s">
        <v>1506</v>
      </c>
      <c r="B2118" s="14" t="s">
        <v>6308</v>
      </c>
      <c r="C2118" s="14" t="s">
        <v>6309</v>
      </c>
      <c r="D2118" s="16">
        <v>45884</v>
      </c>
      <c r="E2118" s="16"/>
      <c r="F2118" s="14" t="s">
        <v>6310</v>
      </c>
      <c r="G2118" s="14"/>
      <c r="H2118" s="14" t="s">
        <v>6311</v>
      </c>
      <c r="I2118" s="15">
        <v>3000</v>
      </c>
      <c r="J2118" s="77">
        <v>3</v>
      </c>
      <c r="K2118" s="92"/>
    </row>
    <row r="2119" spans="1:11" ht="58.8" customHeight="1" x14ac:dyDescent="0.25">
      <c r="A2119" s="14" t="s">
        <v>1506</v>
      </c>
      <c r="B2119" s="14" t="s">
        <v>6345</v>
      </c>
      <c r="C2119" s="14" t="s">
        <v>6346</v>
      </c>
      <c r="D2119" s="16">
        <v>45924</v>
      </c>
      <c r="E2119" s="16"/>
      <c r="F2119" s="14" t="s">
        <v>6347</v>
      </c>
      <c r="G2119" s="14"/>
      <c r="H2119" s="14" t="s">
        <v>6311</v>
      </c>
      <c r="I2119" s="15">
        <v>5036</v>
      </c>
      <c r="J2119" s="77">
        <v>3</v>
      </c>
      <c r="K2119" s="92"/>
    </row>
    <row r="2120" spans="1:11" ht="51" x14ac:dyDescent="0.25">
      <c r="A2120" s="14" t="s">
        <v>1506</v>
      </c>
      <c r="B2120" s="314" t="s">
        <v>5931</v>
      </c>
      <c r="C2120" s="314"/>
      <c r="D2120" s="321">
        <v>45909</v>
      </c>
      <c r="E2120" s="321"/>
      <c r="F2120" s="314" t="s">
        <v>6314</v>
      </c>
      <c r="G2120" s="314"/>
      <c r="H2120" s="314" t="s">
        <v>2514</v>
      </c>
      <c r="I2120" s="322">
        <v>15249.87</v>
      </c>
      <c r="J2120" s="323">
        <v>4</v>
      </c>
      <c r="K2120" s="92"/>
    </row>
    <row r="2121" spans="1:11" ht="51" x14ac:dyDescent="0.25">
      <c r="A2121" s="14" t="s">
        <v>1506</v>
      </c>
      <c r="B2121" s="14" t="s">
        <v>5931</v>
      </c>
      <c r="C2121" s="14"/>
      <c r="D2121" s="16">
        <v>45909</v>
      </c>
      <c r="E2121" s="16"/>
      <c r="F2121" s="14" t="s">
        <v>6315</v>
      </c>
      <c r="G2121" s="14"/>
      <c r="H2121" s="14" t="s">
        <v>2516</v>
      </c>
      <c r="I2121" s="15">
        <v>13912.31</v>
      </c>
      <c r="J2121" s="77">
        <v>3</v>
      </c>
      <c r="K2121" s="92"/>
    </row>
    <row r="2122" spans="1:11" ht="51" x14ac:dyDescent="0.25">
      <c r="A2122" s="14" t="s">
        <v>1506</v>
      </c>
      <c r="B2122" s="14" t="s">
        <v>5931</v>
      </c>
      <c r="C2122" s="14"/>
      <c r="D2122" s="16">
        <v>45909</v>
      </c>
      <c r="E2122" s="16"/>
      <c r="F2122" s="14" t="s">
        <v>6316</v>
      </c>
      <c r="G2122" s="14"/>
      <c r="H2122" s="14" t="s">
        <v>6317</v>
      </c>
      <c r="I2122" s="15">
        <v>12098.92</v>
      </c>
      <c r="J2122" s="77">
        <v>5</v>
      </c>
      <c r="K2122" s="92"/>
    </row>
    <row r="2123" spans="1:11" ht="20.399999999999999" x14ac:dyDescent="0.25">
      <c r="A2123" s="14" t="s">
        <v>1506</v>
      </c>
      <c r="B2123" s="14" t="s">
        <v>6318</v>
      </c>
      <c r="C2123" s="14"/>
      <c r="D2123" s="16">
        <v>45929</v>
      </c>
      <c r="E2123" s="16"/>
      <c r="F2123" s="14" t="s">
        <v>6312</v>
      </c>
      <c r="G2123" s="14"/>
      <c r="H2123" s="14" t="s">
        <v>1687</v>
      </c>
      <c r="I2123" s="15">
        <v>77.44</v>
      </c>
      <c r="J2123" s="77">
        <v>3</v>
      </c>
      <c r="K2123" s="92"/>
    </row>
    <row r="2124" spans="1:11" ht="20.399999999999999" x14ac:dyDescent="0.25">
      <c r="A2124" s="14" t="s">
        <v>1506</v>
      </c>
      <c r="B2124" s="14" t="s">
        <v>6318</v>
      </c>
      <c r="C2124" s="14"/>
      <c r="D2124" s="16">
        <v>45929</v>
      </c>
      <c r="E2124" s="16"/>
      <c r="F2124" s="14" t="s">
        <v>6312</v>
      </c>
      <c r="G2124" s="14"/>
      <c r="H2124" s="14" t="s">
        <v>1687</v>
      </c>
      <c r="I2124" s="15">
        <v>556.6</v>
      </c>
      <c r="J2124" s="77">
        <v>5</v>
      </c>
      <c r="K2124" s="92"/>
    </row>
    <row r="2125" spans="1:11" ht="20.399999999999999" x14ac:dyDescent="0.25">
      <c r="A2125" s="14" t="s">
        <v>1506</v>
      </c>
      <c r="B2125" s="14" t="s">
        <v>6318</v>
      </c>
      <c r="C2125" s="14"/>
      <c r="D2125" s="16">
        <v>45929</v>
      </c>
      <c r="E2125" s="16"/>
      <c r="F2125" s="14" t="s">
        <v>6313</v>
      </c>
      <c r="G2125" s="14"/>
      <c r="H2125" s="14" t="s">
        <v>1687</v>
      </c>
      <c r="I2125" s="15">
        <v>498.52</v>
      </c>
      <c r="J2125" s="77">
        <v>4</v>
      </c>
      <c r="K2125" s="92"/>
    </row>
    <row r="2126" spans="1:11" ht="20.399999999999999" x14ac:dyDescent="0.25">
      <c r="A2126" s="14" t="s">
        <v>1506</v>
      </c>
      <c r="B2126" s="14" t="s">
        <v>6359</v>
      </c>
      <c r="C2126" s="14" t="s">
        <v>6360</v>
      </c>
      <c r="D2126" s="16">
        <v>45918</v>
      </c>
      <c r="E2126" s="16"/>
      <c r="F2126" s="14" t="s">
        <v>6361</v>
      </c>
      <c r="G2126" s="14" t="s">
        <v>4255</v>
      </c>
      <c r="H2126" s="14" t="s">
        <v>4256</v>
      </c>
      <c r="I2126" s="15">
        <v>926.32</v>
      </c>
      <c r="J2126" s="77">
        <v>5</v>
      </c>
      <c r="K2126" s="92"/>
    </row>
    <row r="2127" spans="1:11" ht="25.8" customHeight="1" x14ac:dyDescent="0.25">
      <c r="A2127" s="14" t="s">
        <v>1506</v>
      </c>
      <c r="B2127" s="14" t="s">
        <v>6362</v>
      </c>
      <c r="C2127" s="14" t="s">
        <v>6359</v>
      </c>
      <c r="D2127" s="16">
        <v>45925</v>
      </c>
      <c r="E2127" s="16"/>
      <c r="F2127" s="14" t="s">
        <v>6363</v>
      </c>
      <c r="G2127" s="14"/>
      <c r="H2127" s="14" t="s">
        <v>1694</v>
      </c>
      <c r="I2127" s="15">
        <v>213.05</v>
      </c>
      <c r="J2127" s="77">
        <v>5</v>
      </c>
      <c r="K2127" s="92"/>
    </row>
    <row r="2128" spans="1:11" ht="25.2" customHeight="1" x14ac:dyDescent="0.25">
      <c r="A2128" s="14" t="s">
        <v>1506</v>
      </c>
      <c r="B2128" s="14" t="s">
        <v>6380</v>
      </c>
      <c r="C2128" s="14" t="s">
        <v>6381</v>
      </c>
      <c r="D2128" s="16">
        <v>45903</v>
      </c>
      <c r="E2128" s="16"/>
      <c r="F2128" s="14" t="s">
        <v>6382</v>
      </c>
      <c r="G2128" s="14" t="s">
        <v>4177</v>
      </c>
      <c r="H2128" s="14" t="s">
        <v>2602</v>
      </c>
      <c r="I2128" s="15">
        <v>449.22</v>
      </c>
      <c r="J2128" s="77">
        <v>4</v>
      </c>
      <c r="K2128" s="92"/>
    </row>
    <row r="2129" spans="1:11" ht="20.399999999999999" x14ac:dyDescent="0.25">
      <c r="A2129" s="14" t="s">
        <v>1506</v>
      </c>
      <c r="B2129" s="14" t="s">
        <v>6380</v>
      </c>
      <c r="C2129" s="14" t="s">
        <v>6381</v>
      </c>
      <c r="D2129" s="16">
        <v>45903</v>
      </c>
      <c r="E2129" s="16"/>
      <c r="F2129" s="14" t="s">
        <v>6382</v>
      </c>
      <c r="G2129" s="14" t="s">
        <v>4177</v>
      </c>
      <c r="H2129" s="14" t="s">
        <v>2602</v>
      </c>
      <c r="I2129" s="15">
        <v>122.76</v>
      </c>
      <c r="J2129" s="77">
        <v>5</v>
      </c>
      <c r="K2129" s="92"/>
    </row>
    <row r="2130" spans="1:11" ht="20.399999999999999" x14ac:dyDescent="0.25">
      <c r="A2130" s="14" t="s">
        <v>1506</v>
      </c>
      <c r="B2130" s="14" t="s">
        <v>6380</v>
      </c>
      <c r="C2130" s="14" t="s">
        <v>6381</v>
      </c>
      <c r="D2130" s="16">
        <v>45903</v>
      </c>
      <c r="E2130" s="16"/>
      <c r="F2130" s="14" t="s">
        <v>6382</v>
      </c>
      <c r="G2130" s="14" t="s">
        <v>4177</v>
      </c>
      <c r="H2130" s="14" t="s">
        <v>2602</v>
      </c>
      <c r="I2130" s="15">
        <v>104.43</v>
      </c>
      <c r="J2130" s="77">
        <v>3</v>
      </c>
      <c r="K2130" s="92"/>
    </row>
    <row r="2131" spans="1:11" ht="36.6" customHeight="1" x14ac:dyDescent="0.25">
      <c r="A2131" s="14" t="s">
        <v>1506</v>
      </c>
      <c r="B2131" s="14" t="s">
        <v>6383</v>
      </c>
      <c r="C2131" s="14" t="s">
        <v>6384</v>
      </c>
      <c r="D2131" s="16">
        <v>45904</v>
      </c>
      <c r="E2131" s="16"/>
      <c r="F2131" s="14" t="s">
        <v>6385</v>
      </c>
      <c r="G2131" s="14" t="s">
        <v>4367</v>
      </c>
      <c r="H2131" s="14" t="s">
        <v>4368</v>
      </c>
      <c r="I2131" s="15">
        <v>332.1</v>
      </c>
      <c r="J2131" s="77">
        <v>4</v>
      </c>
      <c r="K2131" s="92"/>
    </row>
    <row r="2132" spans="1:11" ht="34.200000000000003" customHeight="1" x14ac:dyDescent="0.25">
      <c r="A2132" s="14" t="s">
        <v>1506</v>
      </c>
      <c r="B2132" s="14" t="s">
        <v>6386</v>
      </c>
      <c r="C2132" s="14" t="s">
        <v>6387</v>
      </c>
      <c r="D2132" s="16">
        <v>45908</v>
      </c>
      <c r="E2132" s="16"/>
      <c r="F2132" s="14" t="s">
        <v>6388</v>
      </c>
      <c r="G2132" s="14" t="s">
        <v>4192</v>
      </c>
      <c r="H2132" s="14" t="s">
        <v>4193</v>
      </c>
      <c r="I2132" s="15">
        <v>407.75</v>
      </c>
      <c r="J2132" s="77">
        <v>4</v>
      </c>
      <c r="K2132" s="92"/>
    </row>
    <row r="2133" spans="1:11" ht="30.6" x14ac:dyDescent="0.25">
      <c r="A2133" s="14" t="s">
        <v>1506</v>
      </c>
      <c r="B2133" s="14" t="s">
        <v>6389</v>
      </c>
      <c r="C2133" s="14" t="s">
        <v>6390</v>
      </c>
      <c r="D2133" s="16">
        <v>45908</v>
      </c>
      <c r="E2133" s="16"/>
      <c r="F2133" s="14" t="s">
        <v>6391</v>
      </c>
      <c r="G2133" s="14" t="s">
        <v>4200</v>
      </c>
      <c r="H2133" s="14" t="s">
        <v>4201</v>
      </c>
      <c r="I2133" s="15">
        <v>60.89</v>
      </c>
      <c r="J2133" s="77">
        <v>4</v>
      </c>
      <c r="K2133" s="92"/>
    </row>
    <row r="2134" spans="1:11" ht="13.2" x14ac:dyDescent="0.25">
      <c r="A2134" s="14" t="s">
        <v>1506</v>
      </c>
      <c r="B2134" s="14" t="s">
        <v>6392</v>
      </c>
      <c r="C2134" s="14" t="s">
        <v>6393</v>
      </c>
      <c r="D2134" s="16">
        <v>45908</v>
      </c>
      <c r="E2134" s="16"/>
      <c r="F2134" s="14" t="s">
        <v>6394</v>
      </c>
      <c r="G2134" s="14" t="s">
        <v>4245</v>
      </c>
      <c r="H2134" s="14" t="s">
        <v>4246</v>
      </c>
      <c r="I2134" s="15">
        <v>885.6</v>
      </c>
      <c r="J2134" s="77">
        <v>4</v>
      </c>
      <c r="K2134" s="92"/>
    </row>
    <row r="2135" spans="1:11" ht="20.399999999999999" x14ac:dyDescent="0.25">
      <c r="A2135" s="14" t="s">
        <v>1506</v>
      </c>
      <c r="B2135" s="14" t="s">
        <v>6401</v>
      </c>
      <c r="C2135" s="14" t="s">
        <v>6402</v>
      </c>
      <c r="D2135" s="16">
        <v>45911</v>
      </c>
      <c r="E2135" s="16"/>
      <c r="F2135" s="14" t="s">
        <v>6403</v>
      </c>
      <c r="G2135" s="14" t="s">
        <v>4240</v>
      </c>
      <c r="H2135" s="14" t="s">
        <v>4241</v>
      </c>
      <c r="I2135" s="15">
        <v>51.66</v>
      </c>
      <c r="J2135" s="77">
        <v>4</v>
      </c>
      <c r="K2135" s="92"/>
    </row>
    <row r="2136" spans="1:11" ht="20.399999999999999" x14ac:dyDescent="0.25">
      <c r="A2136" s="14" t="s">
        <v>1506</v>
      </c>
      <c r="B2136" s="14" t="s">
        <v>6407</v>
      </c>
      <c r="C2136" s="14" t="s">
        <v>6408</v>
      </c>
      <c r="D2136" s="16">
        <v>45918</v>
      </c>
      <c r="E2136" s="16"/>
      <c r="F2136" s="14" t="s">
        <v>6409</v>
      </c>
      <c r="G2136" s="14" t="s">
        <v>4210</v>
      </c>
      <c r="H2136" s="14" t="s">
        <v>4211</v>
      </c>
      <c r="I2136" s="15">
        <v>123</v>
      </c>
      <c r="J2136" s="77">
        <v>4</v>
      </c>
      <c r="K2136" s="92"/>
    </row>
    <row r="2137" spans="1:11" ht="21" customHeight="1" x14ac:dyDescent="0.25">
      <c r="A2137" s="14" t="s">
        <v>1506</v>
      </c>
      <c r="B2137" s="14" t="s">
        <v>6410</v>
      </c>
      <c r="C2137" s="14" t="s">
        <v>6411</v>
      </c>
      <c r="D2137" s="16">
        <v>45918</v>
      </c>
      <c r="E2137" s="16"/>
      <c r="F2137" s="14" t="s">
        <v>6412</v>
      </c>
      <c r="G2137" s="14" t="s">
        <v>4205</v>
      </c>
      <c r="H2137" s="14" t="s">
        <v>4206</v>
      </c>
      <c r="I2137" s="15">
        <v>155.15</v>
      </c>
      <c r="J2137" s="77">
        <v>4</v>
      </c>
      <c r="K2137" s="92"/>
    </row>
    <row r="2138" spans="1:11" ht="54.6" customHeight="1" x14ac:dyDescent="0.25">
      <c r="A2138" s="14" t="s">
        <v>1506</v>
      </c>
      <c r="B2138" s="14" t="s">
        <v>6413</v>
      </c>
      <c r="C2138" s="14" t="s">
        <v>6414</v>
      </c>
      <c r="D2138" s="16">
        <v>45891</v>
      </c>
      <c r="E2138" s="16">
        <v>45918</v>
      </c>
      <c r="F2138" s="14" t="s">
        <v>6510</v>
      </c>
      <c r="G2138" s="14" t="s">
        <v>5230</v>
      </c>
      <c r="H2138" s="14" t="s">
        <v>5231</v>
      </c>
      <c r="I2138" s="15">
        <v>90</v>
      </c>
      <c r="J2138" s="77">
        <v>3</v>
      </c>
      <c r="K2138" s="92"/>
    </row>
    <row r="2139" spans="1:11" ht="33.6" customHeight="1" x14ac:dyDescent="0.25">
      <c r="A2139" s="14" t="s">
        <v>1506</v>
      </c>
      <c r="B2139" s="14" t="s">
        <v>6415</v>
      </c>
      <c r="C2139" s="14" t="s">
        <v>6416</v>
      </c>
      <c r="D2139" s="16">
        <v>45905</v>
      </c>
      <c r="E2139" s="16"/>
      <c r="F2139" s="14" t="s">
        <v>6417</v>
      </c>
      <c r="G2139" s="14" t="s">
        <v>4182</v>
      </c>
      <c r="H2139" s="14" t="s">
        <v>4183</v>
      </c>
      <c r="I2139" s="15">
        <v>434.1</v>
      </c>
      <c r="J2139" s="77">
        <v>4</v>
      </c>
      <c r="K2139" s="92"/>
    </row>
    <row r="2140" spans="1:11" ht="35.4" customHeight="1" x14ac:dyDescent="0.25">
      <c r="A2140" s="14" t="s">
        <v>1506</v>
      </c>
      <c r="B2140" s="14" t="s">
        <v>6418</v>
      </c>
      <c r="C2140" s="14" t="s">
        <v>6419</v>
      </c>
      <c r="D2140" s="16">
        <v>45905</v>
      </c>
      <c r="E2140" s="16"/>
      <c r="F2140" s="14" t="s">
        <v>6420</v>
      </c>
      <c r="G2140" s="14" t="s">
        <v>1597</v>
      </c>
      <c r="H2140" s="14" t="s">
        <v>1598</v>
      </c>
      <c r="I2140" s="15">
        <v>750</v>
      </c>
      <c r="J2140" s="77">
        <v>3</v>
      </c>
      <c r="K2140" s="92"/>
    </row>
    <row r="2141" spans="1:11" ht="25.2" customHeight="1" x14ac:dyDescent="0.25">
      <c r="A2141" s="14" t="s">
        <v>1506</v>
      </c>
      <c r="B2141" s="14" t="s">
        <v>6430</v>
      </c>
      <c r="C2141" s="14" t="s">
        <v>6431</v>
      </c>
      <c r="D2141" s="16">
        <v>45903</v>
      </c>
      <c r="E2141" s="16"/>
      <c r="F2141" s="14" t="s">
        <v>6434</v>
      </c>
      <c r="G2141" s="14" t="s">
        <v>4172</v>
      </c>
      <c r="H2141" s="14" t="s">
        <v>4173</v>
      </c>
      <c r="I2141" s="15">
        <v>207.2</v>
      </c>
      <c r="J2141" s="77">
        <v>4</v>
      </c>
      <c r="K2141" s="92"/>
    </row>
    <row r="2142" spans="1:11" ht="15" customHeight="1" x14ac:dyDescent="0.25">
      <c r="A2142" s="14" t="s">
        <v>1506</v>
      </c>
      <c r="B2142" s="14" t="s">
        <v>6432</v>
      </c>
      <c r="C2142" s="14" t="s">
        <v>6433</v>
      </c>
      <c r="D2142" s="16">
        <v>45903</v>
      </c>
      <c r="E2142" s="16"/>
      <c r="F2142" s="14" t="s">
        <v>6435</v>
      </c>
      <c r="G2142" s="14" t="s">
        <v>2560</v>
      </c>
      <c r="H2142" s="14" t="s">
        <v>2561</v>
      </c>
      <c r="I2142" s="15">
        <v>1000</v>
      </c>
      <c r="J2142" s="77">
        <v>2</v>
      </c>
      <c r="K2142" s="92"/>
    </row>
    <row r="2143" spans="1:11" ht="25.2" customHeight="1" x14ac:dyDescent="0.25">
      <c r="A2143" s="14" t="s">
        <v>1506</v>
      </c>
      <c r="B2143" s="14" t="s">
        <v>6479</v>
      </c>
      <c r="C2143" s="14" t="s">
        <v>6480</v>
      </c>
      <c r="D2143" s="16">
        <v>45903</v>
      </c>
      <c r="E2143" s="16"/>
      <c r="F2143" s="14" t="s">
        <v>6481</v>
      </c>
      <c r="G2143" s="14" t="s">
        <v>6482</v>
      </c>
      <c r="H2143" s="14" t="s">
        <v>6483</v>
      </c>
      <c r="I2143" s="15">
        <v>95</v>
      </c>
      <c r="J2143" s="77">
        <v>2</v>
      </c>
      <c r="K2143" s="92"/>
    </row>
    <row r="2144" spans="1:11" ht="20.399999999999999" x14ac:dyDescent="0.25">
      <c r="A2144" s="14" t="s">
        <v>1506</v>
      </c>
      <c r="B2144" s="14" t="s">
        <v>6451</v>
      </c>
      <c r="C2144" s="14"/>
      <c r="D2144" s="16">
        <v>45930</v>
      </c>
      <c r="E2144" s="16"/>
      <c r="F2144" s="14" t="s">
        <v>6516</v>
      </c>
      <c r="G2144" s="14"/>
      <c r="H2144" s="14" t="s">
        <v>6453</v>
      </c>
      <c r="I2144" s="15">
        <v>3.37</v>
      </c>
      <c r="J2144" s="77">
        <v>4</v>
      </c>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ht="13.2" x14ac:dyDescent="0.25">
      <c r="A4487" s="14"/>
      <c r="B4487" s="14"/>
      <c r="C4487" s="14"/>
      <c r="D4487" s="16"/>
      <c r="E4487" s="16"/>
      <c r="F4487" s="14"/>
      <c r="G4487" s="14"/>
      <c r="H4487" s="14"/>
      <c r="I4487" s="15"/>
      <c r="J4487" s="77"/>
      <c r="K4487" s="92"/>
    </row>
    <row r="4488" spans="1:11" ht="13.2" x14ac:dyDescent="0.25">
      <c r="A4488" s="14"/>
      <c r="B4488" s="14"/>
      <c r="C4488" s="14"/>
      <c r="D4488" s="16"/>
      <c r="E4488" s="16"/>
      <c r="F4488" s="14"/>
      <c r="G4488" s="14"/>
      <c r="H4488" s="14"/>
      <c r="I4488" s="15"/>
      <c r="J4488" s="77"/>
      <c r="K4488" s="92"/>
    </row>
    <row r="4489" spans="1:11" ht="13.2" x14ac:dyDescent="0.25">
      <c r="A4489" s="14"/>
      <c r="B4489" s="14"/>
      <c r="C4489" s="14"/>
      <c r="D4489" s="16"/>
      <c r="E4489" s="16"/>
      <c r="F4489" s="14"/>
      <c r="G4489" s="14"/>
      <c r="H4489" s="14"/>
      <c r="I4489" s="15"/>
      <c r="J4489" s="77"/>
      <c r="K4489" s="92"/>
    </row>
    <row r="4490" spans="1:11" ht="13.2" x14ac:dyDescent="0.25">
      <c r="A4490" s="14"/>
      <c r="B4490" s="14"/>
      <c r="C4490" s="14"/>
      <c r="D4490" s="16"/>
      <c r="E4490" s="16"/>
      <c r="F4490" s="14"/>
      <c r="G4490" s="14"/>
      <c r="H4490" s="14"/>
      <c r="I4490" s="15"/>
      <c r="J4490" s="77"/>
      <c r="K4490" s="92"/>
    </row>
    <row r="4491" spans="1:11" ht="13.2" x14ac:dyDescent="0.25">
      <c r="A4491" s="14"/>
      <c r="B4491" s="14"/>
      <c r="C4491" s="14"/>
      <c r="D4491" s="16"/>
      <c r="E4491" s="16"/>
      <c r="F4491" s="14"/>
      <c r="G4491" s="14"/>
      <c r="H4491" s="14"/>
      <c r="I4491" s="15"/>
      <c r="J4491" s="77"/>
      <c r="K4491" s="92"/>
    </row>
    <row r="4492" spans="1:11" ht="13.2" x14ac:dyDescent="0.25">
      <c r="A4492" s="14"/>
      <c r="B4492" s="14"/>
      <c r="C4492" s="14"/>
      <c r="D4492" s="16"/>
      <c r="E4492" s="16"/>
      <c r="F4492" s="14"/>
      <c r="G4492" s="14"/>
      <c r="H4492" s="14"/>
      <c r="I4492" s="15"/>
      <c r="J4492" s="77"/>
      <c r="K4492" s="92"/>
    </row>
    <row r="4493" spans="1:11" ht="13.2" x14ac:dyDescent="0.25">
      <c r="A4493" s="14"/>
      <c r="B4493" s="14"/>
      <c r="C4493" s="14"/>
      <c r="D4493" s="16"/>
      <c r="E4493" s="16"/>
      <c r="F4493" s="14"/>
      <c r="G4493" s="14"/>
      <c r="H4493" s="14"/>
      <c r="I4493" s="15"/>
      <c r="J4493" s="77"/>
      <c r="K4493" s="92"/>
    </row>
    <row r="4494" spans="1:11" ht="13.2" x14ac:dyDescent="0.25">
      <c r="A4494" s="14"/>
      <c r="B4494" s="14"/>
      <c r="C4494" s="14"/>
      <c r="D4494" s="16"/>
      <c r="E4494" s="16"/>
      <c r="F4494" s="14"/>
      <c r="G4494" s="14"/>
      <c r="H4494" s="14"/>
      <c r="I4494" s="15"/>
      <c r="J4494" s="77"/>
      <c r="K4494" s="92"/>
    </row>
    <row r="4495" spans="1:11" ht="13.2" x14ac:dyDescent="0.25">
      <c r="A4495" s="14"/>
      <c r="B4495" s="14"/>
      <c r="C4495" s="14"/>
      <c r="D4495" s="16"/>
      <c r="E4495" s="16"/>
      <c r="F4495" s="14"/>
      <c r="G4495" s="14"/>
      <c r="H4495" s="14"/>
      <c r="I4495" s="15"/>
      <c r="J4495" s="77"/>
      <c r="K4495" s="92"/>
    </row>
    <row r="4496" spans="1:11" ht="13.2" x14ac:dyDescent="0.25">
      <c r="A4496" s="14"/>
      <c r="B4496" s="14"/>
      <c r="C4496" s="14"/>
      <c r="D4496" s="16"/>
      <c r="E4496" s="16"/>
      <c r="F4496" s="14"/>
      <c r="G4496" s="14"/>
      <c r="H4496" s="14"/>
      <c r="I4496" s="15"/>
      <c r="J4496" s="77"/>
      <c r="K4496" s="92"/>
    </row>
    <row r="4497" spans="1:11" ht="13.2" x14ac:dyDescent="0.25">
      <c r="A4497" s="14"/>
      <c r="B4497" s="14"/>
      <c r="C4497" s="14"/>
      <c r="D4497" s="16"/>
      <c r="E4497" s="16"/>
      <c r="F4497" s="14"/>
      <c r="G4497" s="14"/>
      <c r="H4497" s="14"/>
      <c r="I4497" s="15"/>
      <c r="J4497" s="77"/>
      <c r="K4497" s="92"/>
    </row>
    <row r="4498" spans="1:11" ht="13.2" x14ac:dyDescent="0.25">
      <c r="A4498" s="14"/>
      <c r="B4498" s="14"/>
      <c r="C4498" s="14"/>
      <c r="D4498" s="16"/>
      <c r="E4498" s="16"/>
      <c r="F4498" s="14"/>
      <c r="G4498" s="14"/>
      <c r="H4498" s="14"/>
      <c r="I4498" s="15"/>
      <c r="J4498" s="77"/>
      <c r="K4498" s="92"/>
    </row>
    <row r="4499" spans="1:11" ht="13.2" x14ac:dyDescent="0.25">
      <c r="A4499" s="14"/>
      <c r="B4499" s="14"/>
      <c r="C4499" s="14"/>
      <c r="D4499" s="16"/>
      <c r="E4499" s="16"/>
      <c r="F4499" s="14"/>
      <c r="G4499" s="14"/>
      <c r="H4499" s="14"/>
      <c r="I4499" s="15"/>
      <c r="J4499" s="77"/>
      <c r="K4499" s="92"/>
    </row>
    <row r="4500" spans="1:11" ht="13.2" x14ac:dyDescent="0.25">
      <c r="A4500" s="14"/>
      <c r="B4500" s="14"/>
      <c r="C4500" s="14"/>
      <c r="D4500" s="16"/>
      <c r="E4500" s="16"/>
      <c r="F4500" s="14"/>
      <c r="G4500" s="14"/>
      <c r="H4500" s="14"/>
      <c r="I4500" s="15"/>
      <c r="J4500" s="77"/>
      <c r="K4500" s="92"/>
    </row>
    <row r="4501" spans="1:11" ht="13.2" x14ac:dyDescent="0.25">
      <c r="A4501" s="14"/>
      <c r="B4501" s="14"/>
      <c r="C4501" s="14"/>
      <c r="D4501" s="16"/>
      <c r="E4501" s="16"/>
      <c r="F4501" s="14"/>
      <c r="G4501" s="14"/>
      <c r="H4501" s="14"/>
      <c r="I4501" s="15"/>
      <c r="J4501" s="77"/>
      <c r="K4501" s="92"/>
    </row>
    <row r="4502" spans="1:11" ht="13.2" x14ac:dyDescent="0.25">
      <c r="A4502" s="14"/>
      <c r="B4502" s="14"/>
      <c r="C4502" s="14"/>
      <c r="D4502" s="16"/>
      <c r="E4502" s="16"/>
      <c r="F4502" s="14"/>
      <c r="G4502" s="14"/>
      <c r="H4502" s="14"/>
      <c r="I4502" s="15"/>
      <c r="J4502" s="77"/>
      <c r="K4502" s="92"/>
    </row>
    <row r="4503" spans="1:11" ht="13.2" x14ac:dyDescent="0.25">
      <c r="A4503" s="14"/>
      <c r="B4503" s="14"/>
      <c r="C4503" s="14"/>
      <c r="D4503" s="16"/>
      <c r="E4503" s="16"/>
      <c r="F4503" s="14"/>
      <c r="G4503" s="14"/>
      <c r="H4503" s="14"/>
      <c r="I4503" s="15"/>
      <c r="J4503" s="77"/>
      <c r="K4503" s="92"/>
    </row>
    <row r="4504" spans="1:11" ht="13.2" x14ac:dyDescent="0.25">
      <c r="A4504" s="14"/>
      <c r="B4504" s="14"/>
      <c r="C4504" s="14"/>
      <c r="D4504" s="16"/>
      <c r="E4504" s="16"/>
      <c r="F4504" s="14"/>
      <c r="G4504" s="14"/>
      <c r="H4504" s="14"/>
      <c r="I4504" s="15"/>
      <c r="J4504" s="77"/>
      <c r="K4504" s="92"/>
    </row>
    <row r="4505" spans="1:11" ht="13.2" x14ac:dyDescent="0.25">
      <c r="A4505" s="14"/>
      <c r="B4505" s="14"/>
      <c r="C4505" s="14"/>
      <c r="D4505" s="16"/>
      <c r="E4505" s="16"/>
      <c r="F4505" s="14"/>
      <c r="G4505" s="14"/>
      <c r="H4505" s="14"/>
      <c r="I4505" s="15"/>
      <c r="J4505" s="77"/>
      <c r="K4505" s="92"/>
    </row>
    <row r="4506" spans="1:11" ht="13.2" x14ac:dyDescent="0.25">
      <c r="A4506" s="14"/>
      <c r="B4506" s="14"/>
      <c r="C4506" s="14"/>
      <c r="D4506" s="16"/>
      <c r="E4506" s="16"/>
      <c r="F4506" s="14"/>
      <c r="G4506" s="14"/>
      <c r="H4506" s="14"/>
      <c r="I4506" s="15"/>
      <c r="J4506" s="77"/>
      <c r="K4506" s="92"/>
    </row>
    <row r="4507" spans="1:11" ht="13.2" x14ac:dyDescent="0.25">
      <c r="A4507" s="14"/>
      <c r="B4507" s="14"/>
      <c r="C4507" s="14"/>
      <c r="D4507" s="16"/>
      <c r="E4507" s="16"/>
      <c r="F4507" s="14"/>
      <c r="G4507" s="14"/>
      <c r="H4507" s="14"/>
      <c r="I4507" s="15"/>
      <c r="J4507" s="77"/>
      <c r="K4507" s="92"/>
    </row>
    <row r="4508" spans="1:11" ht="13.2" x14ac:dyDescent="0.25">
      <c r="A4508" s="14"/>
      <c r="B4508" s="14"/>
      <c r="C4508" s="14"/>
      <c r="D4508" s="16"/>
      <c r="E4508" s="16"/>
      <c r="F4508" s="14"/>
      <c r="G4508" s="14"/>
      <c r="H4508" s="14"/>
      <c r="I4508" s="15"/>
      <c r="J4508" s="77"/>
      <c r="K4508" s="92"/>
    </row>
    <row r="4509" spans="1:11" ht="13.2" x14ac:dyDescent="0.25">
      <c r="A4509" s="14"/>
      <c r="B4509" s="14"/>
      <c r="C4509" s="14"/>
      <c r="D4509" s="16"/>
      <c r="E4509" s="16"/>
      <c r="F4509" s="14"/>
      <c r="G4509" s="14"/>
      <c r="H4509" s="14"/>
      <c r="I4509" s="15"/>
      <c r="J4509" s="77"/>
      <c r="K4509" s="92"/>
    </row>
    <row r="4510" spans="1:11" ht="13.2" x14ac:dyDescent="0.25">
      <c r="A4510" s="14"/>
      <c r="B4510" s="14"/>
      <c r="C4510" s="14"/>
      <c r="D4510" s="16"/>
      <c r="E4510" s="16"/>
      <c r="F4510" s="14"/>
      <c r="G4510" s="14"/>
      <c r="H4510" s="14"/>
      <c r="I4510" s="15"/>
      <c r="J4510" s="77"/>
      <c r="K4510" s="92"/>
    </row>
    <row r="4511" spans="1:11" ht="13.2" x14ac:dyDescent="0.25">
      <c r="A4511" s="14"/>
      <c r="B4511" s="14"/>
      <c r="C4511" s="14"/>
      <c r="D4511" s="16"/>
      <c r="E4511" s="16"/>
      <c r="F4511" s="14"/>
      <c r="G4511" s="14"/>
      <c r="H4511" s="14"/>
      <c r="I4511" s="15"/>
      <c r="J4511" s="77"/>
      <c r="K4511" s="92"/>
    </row>
    <row r="4512" spans="1:11" ht="13.2" x14ac:dyDescent="0.25">
      <c r="A4512" s="14"/>
      <c r="B4512" s="14"/>
      <c r="C4512" s="14"/>
      <c r="D4512" s="16"/>
      <c r="E4512" s="16"/>
      <c r="F4512" s="14"/>
      <c r="G4512" s="14"/>
      <c r="H4512" s="14"/>
      <c r="I4512" s="15"/>
      <c r="J4512" s="77"/>
      <c r="K4512" s="92"/>
    </row>
    <row r="4513" spans="1:11" ht="13.2" x14ac:dyDescent="0.25">
      <c r="A4513" s="14"/>
      <c r="B4513" s="14"/>
      <c r="C4513" s="14"/>
      <c r="D4513" s="16"/>
      <c r="E4513" s="16"/>
      <c r="F4513" s="14"/>
      <c r="G4513" s="14"/>
      <c r="H4513" s="14"/>
      <c r="I4513" s="15"/>
      <c r="J4513" s="77"/>
      <c r="K4513" s="92"/>
    </row>
    <row r="4514" spans="1:11" ht="13.2" x14ac:dyDescent="0.25">
      <c r="A4514" s="14"/>
      <c r="B4514" s="14"/>
      <c r="C4514" s="14"/>
      <c r="D4514" s="16"/>
      <c r="E4514" s="16"/>
      <c r="F4514" s="14"/>
      <c r="G4514" s="14"/>
      <c r="H4514" s="14"/>
      <c r="I4514" s="15"/>
      <c r="J4514" s="77"/>
      <c r="K4514" s="92"/>
    </row>
    <row r="4515" spans="1:11" ht="13.2" x14ac:dyDescent="0.25">
      <c r="A4515" s="14"/>
      <c r="B4515" s="14"/>
      <c r="C4515" s="14"/>
      <c r="D4515" s="16"/>
      <c r="E4515" s="16"/>
      <c r="F4515" s="14"/>
      <c r="G4515" s="14"/>
      <c r="H4515" s="14"/>
      <c r="I4515" s="15"/>
      <c r="J4515" s="77"/>
      <c r="K4515" s="92"/>
    </row>
    <row r="4516" spans="1:11" ht="13.2" x14ac:dyDescent="0.25">
      <c r="A4516" s="14"/>
      <c r="B4516" s="14"/>
      <c r="C4516" s="14"/>
      <c r="D4516" s="16"/>
      <c r="E4516" s="16"/>
      <c r="F4516" s="14"/>
      <c r="G4516" s="14"/>
      <c r="H4516" s="14"/>
      <c r="I4516" s="15"/>
      <c r="J4516" s="77"/>
      <c r="K4516" s="92"/>
    </row>
    <row r="4517" spans="1:11" ht="13.2" x14ac:dyDescent="0.25">
      <c r="A4517" s="14"/>
      <c r="B4517" s="14"/>
      <c r="C4517" s="14"/>
      <c r="D4517" s="16"/>
      <c r="E4517" s="16"/>
      <c r="F4517" s="14"/>
      <c r="G4517" s="14"/>
      <c r="H4517" s="14"/>
      <c r="I4517" s="15"/>
      <c r="J4517" s="77"/>
      <c r="K4517" s="92"/>
    </row>
    <row r="4518" spans="1:11" ht="13.2" x14ac:dyDescent="0.25">
      <c r="A4518" s="14"/>
      <c r="B4518" s="14"/>
      <c r="C4518" s="14"/>
      <c r="D4518" s="16"/>
      <c r="E4518" s="16"/>
      <c r="F4518" s="14"/>
      <c r="G4518" s="14"/>
      <c r="H4518" s="14"/>
      <c r="I4518" s="15"/>
      <c r="J4518" s="77"/>
      <c r="K4518" s="92"/>
    </row>
    <row r="4519" spans="1:11" ht="13.2" x14ac:dyDescent="0.25">
      <c r="A4519" s="14"/>
      <c r="B4519" s="14"/>
      <c r="C4519" s="14"/>
      <c r="D4519" s="16"/>
      <c r="E4519" s="16"/>
      <c r="F4519" s="14"/>
      <c r="G4519" s="14"/>
      <c r="H4519" s="14"/>
      <c r="I4519" s="15"/>
      <c r="J4519" s="77"/>
      <c r="K4519" s="92"/>
    </row>
    <row r="4520" spans="1:11" ht="13.2" x14ac:dyDescent="0.25">
      <c r="A4520" s="14"/>
      <c r="B4520" s="14"/>
      <c r="C4520" s="14"/>
      <c r="D4520" s="16"/>
      <c r="E4520" s="16"/>
      <c r="F4520" s="14"/>
      <c r="G4520" s="14"/>
      <c r="H4520" s="14"/>
      <c r="I4520" s="15"/>
      <c r="J4520" s="77"/>
      <c r="K4520" s="92"/>
    </row>
    <row r="4521" spans="1:11" ht="13.2" x14ac:dyDescent="0.25">
      <c r="A4521" s="14"/>
      <c r="B4521" s="14"/>
      <c r="C4521" s="14"/>
      <c r="D4521" s="16"/>
      <c r="E4521" s="16"/>
      <c r="F4521" s="14"/>
      <c r="G4521" s="14"/>
      <c r="H4521" s="14"/>
      <c r="I4521" s="15"/>
      <c r="J4521" s="77"/>
      <c r="K4521" s="92"/>
    </row>
    <row r="4522" spans="1:11" ht="13.2" x14ac:dyDescent="0.25">
      <c r="A4522" s="14"/>
      <c r="B4522" s="14"/>
      <c r="C4522" s="14"/>
      <c r="D4522" s="16"/>
      <c r="E4522" s="16"/>
      <c r="F4522" s="14"/>
      <c r="G4522" s="14"/>
      <c r="H4522" s="14"/>
      <c r="I4522" s="15"/>
      <c r="J4522" s="77"/>
      <c r="K4522" s="92"/>
    </row>
    <row r="4523" spans="1:11" ht="13.2" x14ac:dyDescent="0.25">
      <c r="A4523" s="14"/>
      <c r="B4523" s="14"/>
      <c r="C4523" s="14"/>
      <c r="D4523" s="16"/>
      <c r="E4523" s="16"/>
      <c r="F4523" s="14"/>
      <c r="G4523" s="14"/>
      <c r="H4523" s="14"/>
      <c r="I4523" s="15"/>
      <c r="J4523" s="77"/>
      <c r="K4523" s="92"/>
    </row>
    <row r="4524" spans="1:11" ht="13.2" x14ac:dyDescent="0.25">
      <c r="A4524" s="14"/>
      <c r="B4524" s="14"/>
      <c r="C4524" s="14"/>
      <c r="D4524" s="16"/>
      <c r="E4524" s="16"/>
      <c r="F4524" s="14"/>
      <c r="G4524" s="14"/>
      <c r="H4524" s="14"/>
      <c r="I4524" s="15"/>
      <c r="J4524" s="77"/>
      <c r="K4524" s="92"/>
    </row>
    <row r="4525" spans="1:11" ht="13.2" x14ac:dyDescent="0.25">
      <c r="A4525" s="14"/>
      <c r="B4525" s="14"/>
      <c r="C4525" s="14"/>
      <c r="D4525" s="16"/>
      <c r="E4525" s="16"/>
      <c r="F4525" s="14"/>
      <c r="G4525" s="14"/>
      <c r="H4525" s="14"/>
      <c r="I4525" s="15"/>
      <c r="J4525" s="77"/>
      <c r="K4525" s="92"/>
    </row>
    <row r="4526" spans="1:11" ht="13.2" x14ac:dyDescent="0.25">
      <c r="A4526" s="14"/>
      <c r="B4526" s="14"/>
      <c r="C4526" s="14"/>
      <c r="D4526" s="16"/>
      <c r="E4526" s="16"/>
      <c r="F4526" s="14"/>
      <c r="G4526" s="14"/>
      <c r="H4526" s="14"/>
      <c r="I4526" s="15"/>
      <c r="J4526" s="77"/>
      <c r="K4526" s="92"/>
    </row>
    <row r="4527" spans="1:11" ht="13.2" x14ac:dyDescent="0.25">
      <c r="A4527" s="14"/>
      <c r="B4527" s="14"/>
      <c r="C4527" s="14"/>
      <c r="D4527" s="16"/>
      <c r="E4527" s="16"/>
      <c r="F4527" s="14"/>
      <c r="G4527" s="14"/>
      <c r="H4527" s="14"/>
      <c r="I4527" s="15"/>
      <c r="J4527" s="77"/>
      <c r="K4527" s="92"/>
    </row>
    <row r="4528" spans="1:11" ht="13.2" x14ac:dyDescent="0.25">
      <c r="A4528" s="14"/>
      <c r="B4528" s="14"/>
      <c r="C4528" s="14"/>
      <c r="D4528" s="16"/>
      <c r="E4528" s="16"/>
      <c r="F4528" s="14"/>
      <c r="G4528" s="14"/>
      <c r="H4528" s="14"/>
      <c r="I4528" s="15"/>
      <c r="J4528" s="77"/>
      <c r="K4528" s="92"/>
    </row>
    <row r="4529" spans="1:11" ht="13.2" x14ac:dyDescent="0.25">
      <c r="A4529" s="14"/>
      <c r="B4529" s="14"/>
      <c r="C4529" s="14"/>
      <c r="D4529" s="16"/>
      <c r="E4529" s="16"/>
      <c r="F4529" s="14"/>
      <c r="G4529" s="14"/>
      <c r="H4529" s="14"/>
      <c r="I4529" s="15"/>
      <c r="J4529" s="77"/>
      <c r="K4529" s="92"/>
    </row>
    <row r="4530" spans="1:11" ht="13.2" x14ac:dyDescent="0.25">
      <c r="A4530" s="14"/>
      <c r="B4530" s="14"/>
      <c r="C4530" s="14"/>
      <c r="D4530" s="16"/>
      <c r="E4530" s="16"/>
      <c r="F4530" s="14"/>
      <c r="G4530" s="14"/>
      <c r="H4530" s="14"/>
      <c r="I4530" s="15"/>
      <c r="J4530" s="77"/>
      <c r="K4530" s="92"/>
    </row>
    <row r="4531" spans="1:11" ht="13.2" x14ac:dyDescent="0.25">
      <c r="A4531" s="14"/>
      <c r="B4531" s="14"/>
      <c r="C4531" s="14"/>
      <c r="D4531" s="16"/>
      <c r="E4531" s="16"/>
      <c r="F4531" s="14"/>
      <c r="G4531" s="14"/>
      <c r="H4531" s="14"/>
      <c r="I4531" s="15"/>
      <c r="J4531" s="77"/>
      <c r="K4531" s="92"/>
    </row>
    <row r="4532" spans="1:11" ht="13.2" x14ac:dyDescent="0.25">
      <c r="A4532" s="14"/>
      <c r="B4532" s="14"/>
      <c r="C4532" s="14"/>
      <c r="D4532" s="16"/>
      <c r="E4532" s="16"/>
      <c r="F4532" s="14"/>
      <c r="G4532" s="14"/>
      <c r="H4532" s="14"/>
      <c r="I4532" s="15"/>
      <c r="J4532" s="77"/>
      <c r="K4532" s="92"/>
    </row>
    <row r="4533" spans="1:11" ht="13.2" x14ac:dyDescent="0.25">
      <c r="A4533" s="14"/>
      <c r="B4533" s="14"/>
      <c r="C4533" s="14"/>
      <c r="D4533" s="16"/>
      <c r="E4533" s="16"/>
      <c r="F4533" s="14"/>
      <c r="G4533" s="14"/>
      <c r="H4533" s="14"/>
      <c r="I4533" s="15"/>
      <c r="J4533" s="77"/>
      <c r="K4533" s="92"/>
    </row>
    <row r="4534" spans="1:11" ht="13.2" x14ac:dyDescent="0.25">
      <c r="A4534" s="14"/>
      <c r="B4534" s="14"/>
      <c r="C4534" s="14"/>
      <c r="D4534" s="16"/>
      <c r="E4534" s="16"/>
      <c r="F4534" s="14"/>
      <c r="G4534" s="14"/>
      <c r="H4534" s="14"/>
      <c r="I4534" s="15"/>
      <c r="J4534" s="77"/>
      <c r="K4534" s="92"/>
    </row>
    <row r="4535" spans="1:11" ht="13.2" x14ac:dyDescent="0.25">
      <c r="A4535" s="14"/>
      <c r="B4535" s="14"/>
      <c r="C4535" s="14"/>
      <c r="D4535" s="16"/>
      <c r="E4535" s="16"/>
      <c r="F4535" s="14"/>
      <c r="G4535" s="14"/>
      <c r="H4535" s="14"/>
      <c r="I4535" s="15"/>
      <c r="J4535" s="77"/>
      <c r="K4535" s="92"/>
    </row>
    <row r="4536" spans="1:11" ht="13.2" x14ac:dyDescent="0.25">
      <c r="A4536" s="14"/>
      <c r="B4536" s="14"/>
      <c r="C4536" s="14"/>
      <c r="D4536" s="16"/>
      <c r="E4536" s="16"/>
      <c r="F4536" s="14"/>
      <c r="G4536" s="14"/>
      <c r="H4536" s="14"/>
      <c r="I4536" s="15"/>
      <c r="J4536" s="77"/>
      <c r="K4536" s="92"/>
    </row>
    <row r="4537" spans="1:11" ht="13.2" x14ac:dyDescent="0.25">
      <c r="A4537" s="14"/>
      <c r="B4537" s="14"/>
      <c r="C4537" s="14"/>
      <c r="D4537" s="16"/>
      <c r="E4537" s="16"/>
      <c r="F4537" s="14"/>
      <c r="G4537" s="14"/>
      <c r="H4537" s="14"/>
      <c r="I4537" s="15"/>
      <c r="J4537" s="77"/>
      <c r="K4537" s="92"/>
    </row>
    <row r="4538" spans="1:11" ht="13.2" x14ac:dyDescent="0.25">
      <c r="A4538" s="14"/>
      <c r="B4538" s="14"/>
      <c r="C4538" s="14"/>
      <c r="D4538" s="16"/>
      <c r="E4538" s="16"/>
      <c r="F4538" s="14"/>
      <c r="G4538" s="14"/>
      <c r="H4538" s="14"/>
      <c r="I4538" s="15"/>
      <c r="J4538" s="77"/>
      <c r="K4538" s="92"/>
    </row>
    <row r="4539" spans="1:11" ht="13.2" x14ac:dyDescent="0.25">
      <c r="A4539" s="14"/>
      <c r="B4539" s="14"/>
      <c r="C4539" s="14"/>
      <c r="D4539" s="16"/>
      <c r="E4539" s="16"/>
      <c r="F4539" s="14"/>
      <c r="G4539" s="14"/>
      <c r="H4539" s="14"/>
      <c r="I4539" s="15"/>
      <c r="J4539" s="77"/>
      <c r="K4539" s="92"/>
    </row>
    <row r="4540" spans="1:11" ht="13.2" x14ac:dyDescent="0.25">
      <c r="A4540" s="14"/>
      <c r="B4540" s="14"/>
      <c r="C4540" s="14"/>
      <c r="D4540" s="16"/>
      <c r="E4540" s="16"/>
      <c r="F4540" s="14"/>
      <c r="G4540" s="14"/>
      <c r="H4540" s="14"/>
      <c r="I4540" s="15"/>
      <c r="J4540" s="77"/>
      <c r="K4540" s="92"/>
    </row>
    <row r="4541" spans="1:11" ht="13.2" x14ac:dyDescent="0.25">
      <c r="A4541" s="14"/>
      <c r="B4541" s="14"/>
      <c r="C4541" s="14"/>
      <c r="D4541" s="16"/>
      <c r="E4541" s="16"/>
      <c r="F4541" s="14"/>
      <c r="G4541" s="14"/>
      <c r="H4541" s="14"/>
      <c r="I4541" s="15"/>
      <c r="J4541" s="77"/>
      <c r="K4541" s="92"/>
    </row>
    <row r="4542" spans="1:11" ht="13.2" x14ac:dyDescent="0.25">
      <c r="A4542" s="14"/>
      <c r="B4542" s="14"/>
      <c r="C4542" s="14"/>
      <c r="D4542" s="16"/>
      <c r="E4542" s="16"/>
      <c r="F4542" s="14"/>
      <c r="G4542" s="14"/>
      <c r="H4542" s="14"/>
      <c r="I4542" s="15"/>
      <c r="J4542" s="77"/>
      <c r="K4542" s="92"/>
    </row>
    <row r="4543" spans="1:11" ht="13.2" x14ac:dyDescent="0.25">
      <c r="A4543" s="14"/>
      <c r="B4543" s="14"/>
      <c r="C4543" s="14"/>
      <c r="D4543" s="16"/>
      <c r="E4543" s="16"/>
      <c r="F4543" s="14"/>
      <c r="G4543" s="14"/>
      <c r="H4543" s="14"/>
      <c r="I4543" s="15"/>
      <c r="J4543" s="77"/>
      <c r="K4543" s="92"/>
    </row>
    <row r="4544" spans="1:11" ht="13.2" x14ac:dyDescent="0.25">
      <c r="A4544" s="14"/>
      <c r="B4544" s="14"/>
      <c r="C4544" s="14"/>
      <c r="D4544" s="16"/>
      <c r="E4544" s="16"/>
      <c r="F4544" s="14"/>
      <c r="G4544" s="14"/>
      <c r="H4544" s="14"/>
      <c r="I4544" s="15"/>
      <c r="J4544" s="77"/>
      <c r="K4544" s="92"/>
    </row>
    <row r="4545" spans="1:11" ht="13.2" x14ac:dyDescent="0.25">
      <c r="A4545" s="14"/>
      <c r="B4545" s="14"/>
      <c r="C4545" s="14"/>
      <c r="D4545" s="16"/>
      <c r="E4545" s="16"/>
      <c r="F4545" s="14"/>
      <c r="G4545" s="14"/>
      <c r="H4545" s="14"/>
      <c r="I4545" s="15"/>
      <c r="J4545" s="77"/>
      <c r="K4545" s="92"/>
    </row>
    <row r="4546" spans="1:11" ht="13.2" x14ac:dyDescent="0.25">
      <c r="A4546" s="14"/>
      <c r="B4546" s="14"/>
      <c r="C4546" s="14"/>
      <c r="D4546" s="16"/>
      <c r="E4546" s="16"/>
      <c r="F4546" s="14"/>
      <c r="G4546" s="14"/>
      <c r="H4546" s="14"/>
      <c r="I4546" s="15"/>
      <c r="J4546" s="77"/>
      <c r="K4546" s="92"/>
    </row>
    <row r="4547" spans="1:11" ht="13.2" x14ac:dyDescent="0.25">
      <c r="A4547" s="14"/>
      <c r="B4547" s="14"/>
      <c r="C4547" s="14"/>
      <c r="D4547" s="16"/>
      <c r="E4547" s="16"/>
      <c r="F4547" s="14"/>
      <c r="G4547" s="14"/>
      <c r="H4547" s="14"/>
      <c r="I4547" s="15"/>
      <c r="J4547" s="77"/>
      <c r="K4547" s="92"/>
    </row>
    <row r="4548" spans="1:11" ht="13.2" x14ac:dyDescent="0.25">
      <c r="A4548" s="14"/>
      <c r="B4548" s="14"/>
      <c r="C4548" s="14"/>
      <c r="D4548" s="16"/>
      <c r="E4548" s="16"/>
      <c r="F4548" s="14"/>
      <c r="G4548" s="14"/>
      <c r="H4548" s="14"/>
      <c r="I4548" s="15"/>
      <c r="J4548" s="77"/>
      <c r="K4548" s="92"/>
    </row>
    <row r="4549" spans="1:11" ht="13.2" x14ac:dyDescent="0.25">
      <c r="A4549" s="14"/>
      <c r="B4549" s="14"/>
      <c r="C4549" s="14"/>
      <c r="D4549" s="16"/>
      <c r="E4549" s="16"/>
      <c r="F4549" s="14"/>
      <c r="G4549" s="14"/>
      <c r="H4549" s="14"/>
      <c r="I4549" s="15"/>
      <c r="J4549" s="77"/>
      <c r="K4549" s="92"/>
    </row>
    <row r="4550" spans="1:11" ht="13.2" x14ac:dyDescent="0.25">
      <c r="A4550" s="14"/>
      <c r="B4550" s="14"/>
      <c r="C4550" s="14"/>
      <c r="D4550" s="16"/>
      <c r="E4550" s="16"/>
      <c r="F4550" s="14"/>
      <c r="G4550" s="14"/>
      <c r="H4550" s="14"/>
      <c r="I4550" s="15"/>
      <c r="J4550" s="77"/>
      <c r="K4550" s="92"/>
    </row>
    <row r="4551" spans="1:11" ht="13.2" x14ac:dyDescent="0.25">
      <c r="A4551" s="14"/>
      <c r="B4551" s="14"/>
      <c r="C4551" s="14"/>
      <c r="D4551" s="16"/>
      <c r="E4551" s="16"/>
      <c r="F4551" s="14"/>
      <c r="G4551" s="14"/>
      <c r="H4551" s="14"/>
      <c r="I4551" s="15"/>
      <c r="J4551" s="77"/>
      <c r="K4551" s="92"/>
    </row>
    <row r="4552" spans="1:11" ht="13.2" x14ac:dyDescent="0.25">
      <c r="A4552" s="14"/>
      <c r="B4552" s="14"/>
      <c r="C4552" s="14"/>
      <c r="D4552" s="16"/>
      <c r="E4552" s="16"/>
      <c r="F4552" s="14"/>
      <c r="G4552" s="14"/>
      <c r="H4552" s="14"/>
      <c r="I4552" s="15"/>
      <c r="J4552" s="77"/>
      <c r="K4552" s="92"/>
    </row>
    <row r="4553" spans="1:11" ht="13.2" x14ac:dyDescent="0.25">
      <c r="A4553" s="14"/>
      <c r="B4553" s="14"/>
      <c r="C4553" s="14"/>
      <c r="D4553" s="16"/>
      <c r="E4553" s="16"/>
      <c r="F4553" s="14"/>
      <c r="G4553" s="14"/>
      <c r="H4553" s="14"/>
      <c r="I4553" s="15"/>
      <c r="J4553" s="77"/>
      <c r="K4553" s="92"/>
    </row>
    <row r="4554" spans="1:11" ht="13.2" x14ac:dyDescent="0.25">
      <c r="A4554" s="14"/>
      <c r="B4554" s="14"/>
      <c r="C4554" s="14"/>
      <c r="D4554" s="16"/>
      <c r="E4554" s="16"/>
      <c r="F4554" s="14"/>
      <c r="G4554" s="14"/>
      <c r="H4554" s="14"/>
      <c r="I4554" s="15"/>
      <c r="J4554" s="77"/>
      <c r="K4554" s="92"/>
    </row>
    <row r="4555" spans="1:11" ht="13.2" x14ac:dyDescent="0.25">
      <c r="A4555" s="14"/>
      <c r="B4555" s="14"/>
      <c r="C4555" s="14"/>
      <c r="D4555" s="16"/>
      <c r="E4555" s="16"/>
      <c r="F4555" s="14"/>
      <c r="G4555" s="14"/>
      <c r="H4555" s="14"/>
      <c r="I4555" s="15"/>
      <c r="J4555" s="77"/>
      <c r="K4555" s="92"/>
    </row>
    <row r="4556" spans="1:11" ht="13.2" x14ac:dyDescent="0.25">
      <c r="A4556" s="14"/>
      <c r="B4556" s="14"/>
      <c r="C4556" s="14"/>
      <c r="D4556" s="16"/>
      <c r="E4556" s="16"/>
      <c r="F4556" s="14"/>
      <c r="G4556" s="14"/>
      <c r="H4556" s="14"/>
      <c r="I4556" s="15"/>
      <c r="J4556" s="77"/>
      <c r="K4556" s="92"/>
    </row>
    <row r="4557" spans="1:11" ht="13.2" x14ac:dyDescent="0.25">
      <c r="A4557" s="14"/>
      <c r="B4557" s="14"/>
      <c r="C4557" s="14"/>
      <c r="D4557" s="16"/>
      <c r="E4557" s="16"/>
      <c r="F4557" s="14"/>
      <c r="G4557" s="14"/>
      <c r="H4557" s="14"/>
      <c r="I4557" s="15"/>
      <c r="J4557" s="77"/>
      <c r="K4557" s="92"/>
    </row>
    <row r="4558" spans="1:11" ht="13.2" x14ac:dyDescent="0.25">
      <c r="A4558" s="14"/>
      <c r="B4558" s="14"/>
      <c r="C4558" s="14"/>
      <c r="D4558" s="16"/>
      <c r="E4558" s="16"/>
      <c r="F4558" s="14"/>
      <c r="G4558" s="14"/>
      <c r="H4558" s="14"/>
      <c r="I4558" s="15"/>
      <c r="J4558" s="77"/>
      <c r="K4558" s="92"/>
    </row>
    <row r="4559" spans="1:11" ht="13.2" x14ac:dyDescent="0.25">
      <c r="A4559" s="14"/>
      <c r="B4559" s="14"/>
      <c r="C4559" s="14"/>
      <c r="D4559" s="16"/>
      <c r="E4559" s="16"/>
      <c r="F4559" s="14"/>
      <c r="G4559" s="14"/>
      <c r="H4559" s="14"/>
      <c r="I4559" s="15"/>
      <c r="J4559" s="77"/>
      <c r="K4559" s="92"/>
    </row>
    <row r="4560" spans="1:11" ht="13.2" x14ac:dyDescent="0.25">
      <c r="A4560" s="14"/>
      <c r="B4560" s="14"/>
      <c r="C4560" s="14"/>
      <c r="D4560" s="16"/>
      <c r="E4560" s="16"/>
      <c r="F4560" s="14"/>
      <c r="G4560" s="14"/>
      <c r="H4560" s="14"/>
      <c r="I4560" s="15"/>
      <c r="J4560" s="77"/>
      <c r="K4560" s="92"/>
    </row>
    <row r="4561" spans="1:11" ht="13.2" x14ac:dyDescent="0.25">
      <c r="A4561" s="14"/>
      <c r="B4561" s="14"/>
      <c r="C4561" s="14"/>
      <c r="D4561" s="16"/>
      <c r="E4561" s="16"/>
      <c r="F4561" s="14"/>
      <c r="G4561" s="14"/>
      <c r="H4561" s="14"/>
      <c r="I4561" s="15"/>
      <c r="J4561" s="77"/>
      <c r="K4561" s="92"/>
    </row>
    <row r="4562" spans="1:11" ht="13.2" x14ac:dyDescent="0.25">
      <c r="A4562" s="14"/>
      <c r="B4562" s="14"/>
      <c r="C4562" s="14"/>
      <c r="D4562" s="16"/>
      <c r="E4562" s="16"/>
      <c r="F4562" s="14"/>
      <c r="G4562" s="14"/>
      <c r="H4562" s="14"/>
      <c r="I4562" s="15"/>
      <c r="J4562" s="77"/>
      <c r="K4562" s="92"/>
    </row>
    <row r="4563" spans="1:11" ht="13.2" x14ac:dyDescent="0.25">
      <c r="A4563" s="14"/>
      <c r="B4563" s="14"/>
      <c r="C4563" s="14"/>
      <c r="D4563" s="16"/>
      <c r="E4563" s="16"/>
      <c r="F4563" s="14"/>
      <c r="G4563" s="14"/>
      <c r="H4563" s="14"/>
      <c r="I4563" s="15"/>
      <c r="J4563" s="77"/>
      <c r="K4563" s="92"/>
    </row>
    <row r="4564" spans="1:11" ht="13.2" x14ac:dyDescent="0.25">
      <c r="A4564" s="14"/>
      <c r="B4564" s="14"/>
      <c r="C4564" s="14"/>
      <c r="D4564" s="16"/>
      <c r="E4564" s="16"/>
      <c r="F4564" s="14"/>
      <c r="G4564" s="14"/>
      <c r="H4564" s="14"/>
      <c r="I4564" s="15"/>
      <c r="J4564" s="77"/>
      <c r="K4564" s="92"/>
    </row>
    <row r="4565" spans="1:11" ht="13.2" x14ac:dyDescent="0.25">
      <c r="A4565" s="14"/>
      <c r="B4565" s="14"/>
      <c r="C4565" s="14"/>
      <c r="D4565" s="16"/>
      <c r="E4565" s="16"/>
      <c r="F4565" s="14"/>
      <c r="G4565" s="14"/>
      <c r="H4565" s="14"/>
      <c r="I4565" s="15"/>
      <c r="J4565" s="77"/>
      <c r="K4565" s="92"/>
    </row>
    <row r="4566" spans="1:11" ht="13.2" x14ac:dyDescent="0.25">
      <c r="A4566" s="14"/>
      <c r="B4566" s="14"/>
      <c r="C4566" s="14"/>
      <c r="D4566" s="16"/>
      <c r="E4566" s="16"/>
      <c r="F4566" s="14"/>
      <c r="G4566" s="14"/>
      <c r="H4566" s="14"/>
      <c r="I4566" s="15"/>
      <c r="J4566" s="77"/>
      <c r="K4566" s="92"/>
    </row>
    <row r="4567" spans="1:11" ht="13.2" x14ac:dyDescent="0.25">
      <c r="A4567" s="14"/>
      <c r="B4567" s="14"/>
      <c r="C4567" s="14"/>
      <c r="D4567" s="16"/>
      <c r="E4567" s="16"/>
      <c r="F4567" s="14"/>
      <c r="G4567" s="14"/>
      <c r="H4567" s="14"/>
      <c r="I4567" s="15"/>
      <c r="J4567" s="77"/>
      <c r="K4567" s="92"/>
    </row>
    <row r="4568" spans="1:11" ht="13.2" x14ac:dyDescent="0.25">
      <c r="A4568" s="14"/>
      <c r="B4568" s="14"/>
      <c r="C4568" s="14"/>
      <c r="D4568" s="16"/>
      <c r="E4568" s="16"/>
      <c r="F4568" s="14"/>
      <c r="G4568" s="14"/>
      <c r="H4568" s="14"/>
      <c r="I4568" s="15"/>
      <c r="J4568" s="77"/>
      <c r="K4568" s="92"/>
    </row>
    <row r="4569" spans="1:11" ht="13.2" x14ac:dyDescent="0.25">
      <c r="A4569" s="14"/>
      <c r="B4569" s="14"/>
      <c r="C4569" s="14"/>
      <c r="D4569" s="16"/>
      <c r="E4569" s="16"/>
      <c r="F4569" s="14"/>
      <c r="G4569" s="14"/>
      <c r="H4569" s="14"/>
      <c r="I4569" s="15"/>
      <c r="J4569" s="77"/>
      <c r="K4569" s="92"/>
    </row>
    <row r="4570" spans="1:11" ht="13.2" x14ac:dyDescent="0.25">
      <c r="A4570" s="14"/>
      <c r="B4570" s="14"/>
      <c r="C4570" s="14"/>
      <c r="D4570" s="16"/>
      <c r="E4570" s="16"/>
      <c r="F4570" s="14"/>
      <c r="G4570" s="14"/>
      <c r="H4570" s="14"/>
      <c r="I4570" s="15"/>
      <c r="J4570" s="77"/>
      <c r="K4570" s="92"/>
    </row>
    <row r="4571" spans="1:11" ht="13.2" x14ac:dyDescent="0.25">
      <c r="A4571" s="14"/>
      <c r="B4571" s="14"/>
      <c r="C4571" s="14"/>
      <c r="D4571" s="16"/>
      <c r="E4571" s="16"/>
      <c r="F4571" s="14"/>
      <c r="G4571" s="14"/>
      <c r="H4571" s="14"/>
      <c r="I4571" s="15"/>
      <c r="J4571" s="77"/>
      <c r="K4571" s="92"/>
    </row>
    <row r="4572" spans="1:11" ht="13.2" x14ac:dyDescent="0.25">
      <c r="A4572" s="14"/>
      <c r="B4572" s="14"/>
      <c r="C4572" s="14"/>
      <c r="D4572" s="16"/>
      <c r="E4572" s="16"/>
      <c r="F4572" s="14"/>
      <c r="G4572" s="14"/>
      <c r="H4572" s="14"/>
      <c r="I4572" s="15"/>
      <c r="J4572" s="77"/>
      <c r="K4572" s="92"/>
    </row>
    <row r="4573" spans="1:11" ht="13.2" x14ac:dyDescent="0.25">
      <c r="A4573" s="14"/>
      <c r="B4573" s="14"/>
      <c r="C4573" s="14"/>
      <c r="D4573" s="16"/>
      <c r="E4573" s="16"/>
      <c r="F4573" s="14"/>
      <c r="G4573" s="14"/>
      <c r="H4573" s="14"/>
      <c r="I4573" s="15"/>
      <c r="J4573" s="77"/>
      <c r="K4573" s="92"/>
    </row>
    <row r="4574" spans="1:11" ht="13.2" x14ac:dyDescent="0.25">
      <c r="A4574" s="14"/>
      <c r="B4574" s="14"/>
      <c r="C4574" s="14"/>
      <c r="D4574" s="16"/>
      <c r="E4574" s="16"/>
      <c r="F4574" s="14"/>
      <c r="G4574" s="14"/>
      <c r="H4574" s="14"/>
      <c r="I4574" s="15"/>
      <c r="J4574" s="77"/>
      <c r="K4574" s="92"/>
    </row>
    <row r="4575" spans="1:11" ht="13.2" x14ac:dyDescent="0.25">
      <c r="A4575" s="14"/>
      <c r="B4575" s="14"/>
      <c r="C4575" s="14"/>
      <c r="D4575" s="16"/>
      <c r="E4575" s="16"/>
      <c r="F4575" s="14"/>
      <c r="G4575" s="14"/>
      <c r="H4575" s="14"/>
      <c r="I4575" s="15"/>
      <c r="J4575" s="77"/>
      <c r="K4575" s="92"/>
    </row>
    <row r="4576" spans="1:11" ht="13.2" x14ac:dyDescent="0.25">
      <c r="A4576" s="14"/>
      <c r="B4576" s="14"/>
      <c r="C4576" s="14"/>
      <c r="D4576" s="16"/>
      <c r="E4576" s="16"/>
      <c r="F4576" s="14"/>
      <c r="G4576" s="14"/>
      <c r="H4576" s="14"/>
      <c r="I4576" s="15"/>
      <c r="J4576" s="77"/>
      <c r="K4576" s="92"/>
    </row>
    <row r="4577" spans="1:11" ht="13.2" x14ac:dyDescent="0.25">
      <c r="A4577" s="14"/>
      <c r="B4577" s="14"/>
      <c r="C4577" s="14"/>
      <c r="D4577" s="16"/>
      <c r="E4577" s="16"/>
      <c r="F4577" s="14"/>
      <c r="G4577" s="14"/>
      <c r="H4577" s="14"/>
      <c r="I4577" s="15"/>
      <c r="J4577" s="77"/>
      <c r="K4577" s="92"/>
    </row>
    <row r="4578" spans="1:11" ht="13.2" x14ac:dyDescent="0.25">
      <c r="A4578" s="14"/>
      <c r="B4578" s="14"/>
      <c r="C4578" s="14"/>
      <c r="D4578" s="16"/>
      <c r="E4578" s="16"/>
      <c r="F4578" s="14"/>
      <c r="G4578" s="14"/>
      <c r="H4578" s="14"/>
      <c r="I4578" s="15"/>
      <c r="J4578" s="77"/>
      <c r="K4578" s="92"/>
    </row>
    <row r="4579" spans="1:11" ht="13.2" x14ac:dyDescent="0.25">
      <c r="A4579" s="14"/>
      <c r="B4579" s="14"/>
      <c r="C4579" s="14"/>
      <c r="D4579" s="16"/>
      <c r="E4579" s="16"/>
      <c r="F4579" s="14"/>
      <c r="G4579" s="14"/>
      <c r="H4579" s="14"/>
      <c r="I4579" s="15"/>
      <c r="J4579" s="77"/>
      <c r="K4579" s="92"/>
    </row>
    <row r="4580" spans="1:11" ht="13.2" x14ac:dyDescent="0.25">
      <c r="A4580" s="14"/>
      <c r="B4580" s="14"/>
      <c r="C4580" s="14"/>
      <c r="D4580" s="16"/>
      <c r="E4580" s="16"/>
      <c r="F4580" s="14"/>
      <c r="G4580" s="14"/>
      <c r="H4580" s="14"/>
      <c r="I4580" s="15"/>
      <c r="J4580" s="77"/>
      <c r="K4580" s="92"/>
    </row>
    <row r="4581" spans="1:11" ht="13.2" x14ac:dyDescent="0.25">
      <c r="A4581" s="14"/>
      <c r="B4581" s="14"/>
      <c r="C4581" s="14"/>
      <c r="D4581" s="16"/>
      <c r="E4581" s="16"/>
      <c r="F4581" s="14"/>
      <c r="G4581" s="14"/>
      <c r="H4581" s="14"/>
      <c r="I4581" s="15"/>
      <c r="J4581" s="77"/>
      <c r="K4581" s="92"/>
    </row>
    <row r="4582" spans="1:11" ht="13.2" x14ac:dyDescent="0.25">
      <c r="A4582" s="14"/>
      <c r="B4582" s="14"/>
      <c r="C4582" s="14"/>
      <c r="D4582" s="16"/>
      <c r="E4582" s="16"/>
      <c r="F4582" s="14"/>
      <c r="G4582" s="14"/>
      <c r="H4582" s="14"/>
      <c r="I4582" s="15"/>
      <c r="J4582" s="77"/>
      <c r="K4582" s="92"/>
    </row>
    <row r="4583" spans="1:11" ht="13.2" x14ac:dyDescent="0.25">
      <c r="A4583" s="14"/>
      <c r="B4583" s="14"/>
      <c r="C4583" s="14"/>
      <c r="D4583" s="16"/>
      <c r="E4583" s="16"/>
      <c r="F4583" s="14"/>
      <c r="G4583" s="14"/>
      <c r="H4583" s="14"/>
      <c r="I4583" s="15"/>
      <c r="J4583" s="77"/>
      <c r="K4583" s="92"/>
    </row>
    <row r="4584" spans="1:11" ht="13.2" x14ac:dyDescent="0.25">
      <c r="A4584" s="14"/>
      <c r="B4584" s="14"/>
      <c r="C4584" s="14"/>
      <c r="D4584" s="16"/>
      <c r="E4584" s="16"/>
      <c r="F4584" s="14"/>
      <c r="G4584" s="14"/>
      <c r="H4584" s="14"/>
      <c r="I4584" s="15"/>
      <c r="J4584" s="77"/>
      <c r="K4584" s="92"/>
    </row>
    <row r="4585" spans="1:11" ht="13.2" x14ac:dyDescent="0.25">
      <c r="A4585" s="14"/>
      <c r="B4585" s="14"/>
      <c r="C4585" s="14"/>
      <c r="D4585" s="16"/>
      <c r="E4585" s="16"/>
      <c r="F4585" s="14"/>
      <c r="G4585" s="14"/>
      <c r="H4585" s="14"/>
      <c r="I4585" s="15"/>
      <c r="J4585" s="77"/>
      <c r="K4585" s="92"/>
    </row>
    <row r="4586" spans="1:11" ht="13.2" x14ac:dyDescent="0.25">
      <c r="A4586" s="14"/>
      <c r="B4586" s="14"/>
      <c r="C4586" s="14"/>
      <c r="D4586" s="16"/>
      <c r="E4586" s="16"/>
      <c r="F4586" s="14"/>
      <c r="G4586" s="14"/>
      <c r="H4586" s="14"/>
      <c r="I4586" s="15"/>
      <c r="J4586" s="77"/>
      <c r="K4586" s="92"/>
    </row>
    <row r="4587" spans="1:11" ht="13.2" x14ac:dyDescent="0.25">
      <c r="A4587" s="14"/>
      <c r="B4587" s="14"/>
      <c r="C4587" s="14"/>
      <c r="D4587" s="16"/>
      <c r="E4587" s="16"/>
      <c r="F4587" s="14"/>
      <c r="G4587" s="14"/>
      <c r="H4587" s="14"/>
      <c r="I4587" s="15"/>
      <c r="J4587" s="77"/>
      <c r="K4587" s="92"/>
    </row>
    <row r="4588" spans="1:11" ht="13.2" x14ac:dyDescent="0.25">
      <c r="A4588" s="14"/>
      <c r="B4588" s="14"/>
      <c r="C4588" s="14"/>
      <c r="D4588" s="16"/>
      <c r="E4588" s="16"/>
      <c r="F4588" s="14"/>
      <c r="G4588" s="14"/>
      <c r="H4588" s="14"/>
      <c r="I4588" s="15"/>
      <c r="J4588" s="77"/>
      <c r="K4588" s="92"/>
    </row>
    <row r="4589" spans="1:11" ht="13.2" x14ac:dyDescent="0.25">
      <c r="A4589" s="14"/>
      <c r="B4589" s="14"/>
      <c r="C4589" s="14"/>
      <c r="D4589" s="16"/>
      <c r="E4589" s="16"/>
      <c r="F4589" s="14"/>
      <c r="G4589" s="14"/>
      <c r="H4589" s="14"/>
      <c r="I4589" s="15"/>
      <c r="J4589" s="77"/>
      <c r="K4589" s="92"/>
    </row>
    <row r="4590" spans="1:11" ht="13.2" x14ac:dyDescent="0.25">
      <c r="A4590" s="14"/>
      <c r="B4590" s="14"/>
      <c r="C4590" s="14"/>
      <c r="D4590" s="16"/>
      <c r="E4590" s="16"/>
      <c r="F4590" s="14"/>
      <c r="G4590" s="14"/>
      <c r="H4590" s="14"/>
      <c r="I4590" s="15"/>
      <c r="J4590" s="77"/>
      <c r="K4590" s="92"/>
    </row>
    <row r="4591" spans="1:11" ht="13.2" x14ac:dyDescent="0.25">
      <c r="A4591" s="14"/>
      <c r="B4591" s="14"/>
      <c r="C4591" s="14"/>
      <c r="D4591" s="16"/>
      <c r="E4591" s="16"/>
      <c r="F4591" s="14"/>
      <c r="G4591" s="14"/>
      <c r="H4591" s="14"/>
      <c r="I4591" s="15"/>
      <c r="J4591" s="77"/>
      <c r="K4591" s="92"/>
    </row>
    <row r="4592" spans="1:11" ht="13.2" x14ac:dyDescent="0.25">
      <c r="A4592" s="14"/>
      <c r="B4592" s="14"/>
      <c r="C4592" s="14"/>
      <c r="D4592" s="16"/>
      <c r="E4592" s="16"/>
      <c r="F4592" s="14"/>
      <c r="G4592" s="14"/>
      <c r="H4592" s="14"/>
      <c r="I4592" s="15"/>
      <c r="J4592" s="77"/>
      <c r="K4592" s="92"/>
    </row>
    <row r="4593" spans="1:11" ht="13.2" x14ac:dyDescent="0.25">
      <c r="A4593" s="14"/>
      <c r="B4593" s="14"/>
      <c r="C4593" s="14"/>
      <c r="D4593" s="16"/>
      <c r="E4593" s="16"/>
      <c r="F4593" s="14"/>
      <c r="G4593" s="14"/>
      <c r="H4593" s="14"/>
      <c r="I4593" s="15"/>
      <c r="J4593" s="77"/>
      <c r="K4593" s="92"/>
    </row>
    <row r="4594" spans="1:11" ht="13.2" x14ac:dyDescent="0.25">
      <c r="A4594" s="14"/>
      <c r="B4594" s="14"/>
      <c r="C4594" s="14"/>
      <c r="D4594" s="16"/>
      <c r="E4594" s="16"/>
      <c r="F4594" s="14"/>
      <c r="G4594" s="14"/>
      <c r="H4594" s="14"/>
      <c r="I4594" s="15"/>
      <c r="J4594" s="77"/>
      <c r="K4594" s="92"/>
    </row>
    <row r="4595" spans="1:11" ht="13.2" x14ac:dyDescent="0.25">
      <c r="A4595" s="14"/>
      <c r="B4595" s="14"/>
      <c r="C4595" s="14"/>
      <c r="D4595" s="16"/>
      <c r="E4595" s="16"/>
      <c r="F4595" s="14"/>
      <c r="G4595" s="14"/>
      <c r="H4595" s="14"/>
      <c r="I4595" s="15"/>
      <c r="J4595" s="77"/>
      <c r="K4595" s="92"/>
    </row>
    <row r="4596" spans="1:11" ht="13.2" x14ac:dyDescent="0.25">
      <c r="A4596" s="14"/>
      <c r="B4596" s="14"/>
      <c r="C4596" s="14"/>
      <c r="D4596" s="16"/>
      <c r="E4596" s="16"/>
      <c r="F4596" s="14"/>
      <c r="G4596" s="14"/>
      <c r="H4596" s="14"/>
      <c r="I4596" s="15"/>
      <c r="J4596" s="77"/>
      <c r="K4596" s="92"/>
    </row>
    <row r="4597" spans="1:11" ht="13.2" x14ac:dyDescent="0.25">
      <c r="A4597" s="14"/>
      <c r="B4597" s="14"/>
      <c r="C4597" s="14"/>
      <c r="D4597" s="16"/>
      <c r="E4597" s="16"/>
      <c r="F4597" s="14"/>
      <c r="G4597" s="14"/>
      <c r="H4597" s="14"/>
      <c r="I4597" s="15"/>
      <c r="J4597" s="77"/>
      <c r="K4597" s="92"/>
    </row>
    <row r="4598" spans="1:11" ht="13.2" x14ac:dyDescent="0.25">
      <c r="A4598" s="14"/>
      <c r="B4598" s="14"/>
      <c r="C4598" s="14"/>
      <c r="D4598" s="16"/>
      <c r="E4598" s="16"/>
      <c r="F4598" s="14"/>
      <c r="G4598" s="14"/>
      <c r="H4598" s="14"/>
      <c r="I4598" s="15"/>
      <c r="J4598" s="77"/>
      <c r="K4598" s="92"/>
    </row>
    <row r="4599" spans="1:11" ht="13.2" x14ac:dyDescent="0.25">
      <c r="A4599" s="14"/>
      <c r="B4599" s="14"/>
      <c r="C4599" s="14"/>
      <c r="D4599" s="16"/>
      <c r="E4599" s="16"/>
      <c r="F4599" s="14"/>
      <c r="G4599" s="14"/>
      <c r="H4599" s="14"/>
      <c r="I4599" s="15"/>
      <c r="J4599" s="77"/>
      <c r="K4599" s="92"/>
    </row>
    <row r="4600" spans="1:11" ht="13.2" x14ac:dyDescent="0.25">
      <c r="A4600" s="14"/>
      <c r="B4600" s="14"/>
      <c r="C4600" s="14"/>
      <c r="D4600" s="16"/>
      <c r="E4600" s="16"/>
      <c r="F4600" s="14"/>
      <c r="G4600" s="14"/>
      <c r="H4600" s="14"/>
      <c r="I4600" s="15"/>
      <c r="J4600" s="77"/>
      <c r="K4600" s="92"/>
    </row>
    <row r="4601" spans="1:11" ht="13.2" x14ac:dyDescent="0.25">
      <c r="A4601" s="14"/>
      <c r="B4601" s="14"/>
      <c r="C4601" s="14"/>
      <c r="D4601" s="16"/>
      <c r="E4601" s="16"/>
      <c r="F4601" s="14"/>
      <c r="G4601" s="14"/>
      <c r="H4601" s="14"/>
      <c r="I4601" s="15"/>
      <c r="J4601" s="77"/>
      <c r="K4601" s="92"/>
    </row>
    <row r="4602" spans="1:11" ht="13.2" x14ac:dyDescent="0.25">
      <c r="A4602" s="14"/>
      <c r="B4602" s="14"/>
      <c r="C4602" s="14"/>
      <c r="D4602" s="16"/>
      <c r="E4602" s="16"/>
      <c r="F4602" s="14"/>
      <c r="G4602" s="14"/>
      <c r="H4602" s="14"/>
      <c r="I4602" s="15"/>
      <c r="J4602" s="77"/>
      <c r="K4602" s="92"/>
    </row>
    <row r="4603" spans="1:11" ht="13.2" x14ac:dyDescent="0.25">
      <c r="A4603" s="14"/>
      <c r="B4603" s="14"/>
      <c r="C4603" s="14"/>
      <c r="D4603" s="16"/>
      <c r="E4603" s="16"/>
      <c r="F4603" s="14"/>
      <c r="G4603" s="14"/>
      <c r="H4603" s="14"/>
      <c r="I4603" s="15"/>
      <c r="J4603" s="77"/>
      <c r="K4603" s="92"/>
    </row>
    <row r="4604" spans="1:11" ht="13.2" x14ac:dyDescent="0.25">
      <c r="A4604" s="14"/>
      <c r="B4604" s="14"/>
      <c r="C4604" s="14"/>
      <c r="D4604" s="16"/>
      <c r="E4604" s="16"/>
      <c r="F4604" s="14"/>
      <c r="G4604" s="14"/>
      <c r="H4604" s="14"/>
      <c r="I4604" s="15"/>
      <c r="J4604" s="77"/>
      <c r="K4604" s="92"/>
    </row>
    <row r="4605" spans="1:11" ht="13.2" x14ac:dyDescent="0.25">
      <c r="A4605" s="14"/>
      <c r="B4605" s="14"/>
      <c r="C4605" s="14"/>
      <c r="D4605" s="16"/>
      <c r="E4605" s="16"/>
      <c r="F4605" s="14"/>
      <c r="G4605" s="14"/>
      <c r="H4605" s="14"/>
      <c r="I4605" s="15"/>
      <c r="J4605" s="77"/>
      <c r="K4605" s="92"/>
    </row>
    <row r="4606" spans="1:11" ht="13.2" x14ac:dyDescent="0.25">
      <c r="A4606" s="14"/>
      <c r="B4606" s="14"/>
      <c r="C4606" s="14"/>
      <c r="D4606" s="16"/>
      <c r="E4606" s="16"/>
      <c r="F4606" s="14"/>
      <c r="G4606" s="14"/>
      <c r="H4606" s="14"/>
      <c r="I4606" s="15"/>
      <c r="J4606" s="77"/>
      <c r="K4606" s="92"/>
    </row>
    <row r="4607" spans="1:11" ht="13.2" x14ac:dyDescent="0.25">
      <c r="A4607" s="14"/>
      <c r="B4607" s="14"/>
      <c r="C4607" s="14"/>
      <c r="D4607" s="16"/>
      <c r="E4607" s="16"/>
      <c r="F4607" s="14"/>
      <c r="G4607" s="14"/>
      <c r="H4607" s="14"/>
      <c r="I4607" s="15"/>
      <c r="J4607" s="77"/>
      <c r="K4607" s="92"/>
    </row>
    <row r="4608" spans="1:11" ht="13.2" x14ac:dyDescent="0.25">
      <c r="A4608" s="14"/>
      <c r="B4608" s="14"/>
      <c r="C4608" s="14"/>
      <c r="D4608" s="16"/>
      <c r="E4608" s="16"/>
      <c r="F4608" s="14"/>
      <c r="G4608" s="14"/>
      <c r="H4608" s="14"/>
      <c r="I4608" s="15"/>
      <c r="J4608" s="77"/>
      <c r="K4608" s="92"/>
    </row>
    <row r="4609" spans="1:11" ht="13.2" x14ac:dyDescent="0.25">
      <c r="A4609" s="14"/>
      <c r="B4609" s="14"/>
      <c r="C4609" s="14"/>
      <c r="D4609" s="16"/>
      <c r="E4609" s="16"/>
      <c r="F4609" s="14"/>
      <c r="G4609" s="14"/>
      <c r="H4609" s="14"/>
      <c r="I4609" s="15"/>
      <c r="J4609" s="77"/>
      <c r="K4609" s="92"/>
    </row>
    <row r="4610" spans="1:11" ht="13.2" x14ac:dyDescent="0.25">
      <c r="A4610" s="14"/>
      <c r="B4610" s="14"/>
      <c r="C4610" s="14"/>
      <c r="D4610" s="16"/>
      <c r="E4610" s="16"/>
      <c r="F4610" s="14"/>
      <c r="G4610" s="14"/>
      <c r="H4610" s="14"/>
      <c r="I4610" s="15"/>
      <c r="J4610" s="77"/>
      <c r="K4610" s="92"/>
    </row>
    <row r="4611" spans="1:11" ht="13.2" x14ac:dyDescent="0.25">
      <c r="A4611" s="14"/>
      <c r="B4611" s="14"/>
      <c r="C4611" s="14"/>
      <c r="D4611" s="16"/>
      <c r="E4611" s="16"/>
      <c r="F4611" s="14"/>
      <c r="G4611" s="14"/>
      <c r="H4611" s="14"/>
      <c r="I4611" s="15"/>
      <c r="J4611" s="77"/>
      <c r="K4611" s="92"/>
    </row>
    <row r="4612" spans="1:11" ht="13.2" x14ac:dyDescent="0.25">
      <c r="A4612" s="14"/>
      <c r="B4612" s="14"/>
      <c r="C4612" s="14"/>
      <c r="D4612" s="16"/>
      <c r="E4612" s="16"/>
      <c r="F4612" s="14"/>
      <c r="G4612" s="14"/>
      <c r="H4612" s="14"/>
      <c r="I4612" s="15"/>
      <c r="J4612" s="77"/>
      <c r="K4612" s="92"/>
    </row>
    <row r="4613" spans="1:11" ht="13.2" x14ac:dyDescent="0.25">
      <c r="A4613" s="14"/>
      <c r="B4613" s="14"/>
      <c r="C4613" s="14"/>
      <c r="D4613" s="16"/>
      <c r="E4613" s="16"/>
      <c r="F4613" s="14"/>
      <c r="G4613" s="14"/>
      <c r="H4613" s="14"/>
      <c r="I4613" s="15"/>
      <c r="J4613" s="77"/>
      <c r="K4613" s="92"/>
    </row>
    <row r="4614" spans="1:11" ht="13.2" x14ac:dyDescent="0.25">
      <c r="A4614" s="14"/>
      <c r="B4614" s="14"/>
      <c r="C4614" s="14"/>
      <c r="D4614" s="16"/>
      <c r="E4614" s="16"/>
      <c r="F4614" s="14"/>
      <c r="G4614" s="14"/>
      <c r="H4614" s="14"/>
      <c r="I4614" s="15"/>
      <c r="J4614" s="77"/>
      <c r="K4614" s="92"/>
    </row>
    <row r="4615" spans="1:11" ht="13.2" x14ac:dyDescent="0.25">
      <c r="A4615" s="14"/>
      <c r="B4615" s="14"/>
      <c r="C4615" s="14"/>
      <c r="D4615" s="16"/>
      <c r="E4615" s="16"/>
      <c r="F4615" s="14"/>
      <c r="G4615" s="14"/>
      <c r="H4615" s="14"/>
      <c r="I4615" s="15"/>
      <c r="J4615" s="77"/>
      <c r="K4615" s="92"/>
    </row>
    <row r="4616" spans="1:11" ht="13.2" x14ac:dyDescent="0.25">
      <c r="A4616" s="14"/>
      <c r="B4616" s="14"/>
      <c r="C4616" s="14"/>
      <c r="D4616" s="16"/>
      <c r="E4616" s="16"/>
      <c r="F4616" s="14"/>
      <c r="G4616" s="14"/>
      <c r="H4616" s="14"/>
      <c r="I4616" s="15"/>
      <c r="J4616" s="77"/>
      <c r="K4616" s="92"/>
    </row>
    <row r="4617" spans="1:11" ht="13.2" x14ac:dyDescent="0.25">
      <c r="A4617" s="14"/>
      <c r="B4617" s="14"/>
      <c r="C4617" s="14"/>
      <c r="D4617" s="16"/>
      <c r="E4617" s="16"/>
      <c r="F4617" s="14"/>
      <c r="G4617" s="14"/>
      <c r="H4617" s="14"/>
      <c r="I4617" s="15"/>
      <c r="J4617" s="77"/>
      <c r="K4617" s="92"/>
    </row>
    <row r="4618" spans="1:11" ht="13.2" x14ac:dyDescent="0.25">
      <c r="A4618" s="14"/>
      <c r="B4618" s="14"/>
      <c r="C4618" s="14"/>
      <c r="D4618" s="16"/>
      <c r="E4618" s="16"/>
      <c r="F4618" s="14"/>
      <c r="G4618" s="14"/>
      <c r="H4618" s="14"/>
      <c r="I4618" s="15"/>
      <c r="J4618" s="77"/>
      <c r="K4618" s="92"/>
    </row>
    <row r="4619" spans="1:11" ht="13.2" x14ac:dyDescent="0.25">
      <c r="A4619" s="14"/>
      <c r="B4619" s="14"/>
      <c r="C4619" s="14"/>
      <c r="D4619" s="16"/>
      <c r="E4619" s="16"/>
      <c r="F4619" s="14"/>
      <c r="G4619" s="14"/>
      <c r="H4619" s="14"/>
      <c r="I4619" s="15"/>
      <c r="J4619" s="77"/>
      <c r="K4619" s="92"/>
    </row>
    <row r="4620" spans="1:11" ht="13.2" x14ac:dyDescent="0.25">
      <c r="A4620" s="14"/>
      <c r="B4620" s="14"/>
      <c r="C4620" s="14"/>
      <c r="D4620" s="16"/>
      <c r="E4620" s="16"/>
      <c r="F4620" s="14"/>
      <c r="G4620" s="14"/>
      <c r="H4620" s="14"/>
      <c r="I4620" s="15"/>
      <c r="J4620" s="77"/>
      <c r="K4620" s="92"/>
    </row>
    <row r="4621" spans="1:11" ht="13.2" x14ac:dyDescent="0.25">
      <c r="A4621" s="14"/>
      <c r="B4621" s="14"/>
      <c r="C4621" s="14"/>
      <c r="D4621" s="16"/>
      <c r="E4621" s="16"/>
      <c r="F4621" s="14"/>
      <c r="G4621" s="14"/>
      <c r="H4621" s="14"/>
      <c r="I4621" s="15"/>
      <c r="J4621" s="77"/>
      <c r="K4621" s="92"/>
    </row>
    <row r="4622" spans="1:11" ht="13.2" x14ac:dyDescent="0.25">
      <c r="A4622" s="14"/>
      <c r="B4622" s="14"/>
      <c r="C4622" s="14"/>
      <c r="D4622" s="16"/>
      <c r="E4622" s="16"/>
      <c r="F4622" s="14"/>
      <c r="G4622" s="14"/>
      <c r="H4622" s="14"/>
      <c r="I4622" s="15"/>
      <c r="J4622" s="77"/>
      <c r="K4622" s="92"/>
    </row>
    <row r="4623" spans="1:11" ht="13.2" x14ac:dyDescent="0.25">
      <c r="A4623" s="14"/>
      <c r="B4623" s="14"/>
      <c r="C4623" s="14"/>
      <c r="D4623" s="16"/>
      <c r="E4623" s="16"/>
      <c r="F4623" s="14"/>
      <c r="G4623" s="14"/>
      <c r="H4623" s="14"/>
      <c r="I4623" s="15"/>
      <c r="J4623" s="77"/>
      <c r="K4623" s="92"/>
    </row>
    <row r="4624" spans="1:11" ht="13.2" x14ac:dyDescent="0.25">
      <c r="A4624" s="14"/>
      <c r="B4624" s="14"/>
      <c r="C4624" s="14"/>
      <c r="D4624" s="16"/>
      <c r="E4624" s="16"/>
      <c r="F4624" s="14"/>
      <c r="G4624" s="14"/>
      <c r="H4624" s="14"/>
      <c r="I4624" s="15"/>
      <c r="J4624" s="77"/>
      <c r="K4624" s="92"/>
    </row>
    <row r="4625" spans="1:11" ht="13.2" x14ac:dyDescent="0.25">
      <c r="A4625" s="14"/>
      <c r="B4625" s="14"/>
      <c r="C4625" s="14"/>
      <c r="D4625" s="16"/>
      <c r="E4625" s="16"/>
      <c r="F4625" s="14"/>
      <c r="G4625" s="14"/>
      <c r="H4625" s="14"/>
      <c r="I4625" s="15"/>
      <c r="J4625" s="77"/>
      <c r="K4625" s="92"/>
    </row>
    <row r="4626" spans="1:11" ht="13.2" x14ac:dyDescent="0.25">
      <c r="A4626" s="14"/>
      <c r="B4626" s="14"/>
      <c r="C4626" s="14"/>
      <c r="D4626" s="16"/>
      <c r="E4626" s="16"/>
      <c r="F4626" s="14"/>
      <c r="G4626" s="14"/>
      <c r="H4626" s="14"/>
      <c r="I4626" s="15"/>
      <c r="J4626" s="77"/>
      <c r="K4626" s="92"/>
    </row>
    <row r="4627" spans="1:11" ht="13.2" x14ac:dyDescent="0.25">
      <c r="A4627" s="14"/>
      <c r="B4627" s="14"/>
      <c r="C4627" s="14"/>
      <c r="D4627" s="16"/>
      <c r="E4627" s="16"/>
      <c r="F4627" s="14"/>
      <c r="G4627" s="14"/>
      <c r="H4627" s="14"/>
      <c r="I4627" s="15"/>
      <c r="J4627" s="77"/>
      <c r="K4627" s="92"/>
    </row>
    <row r="4628" spans="1:11" ht="13.2" x14ac:dyDescent="0.25">
      <c r="A4628" s="14"/>
      <c r="B4628" s="14"/>
      <c r="C4628" s="14"/>
      <c r="D4628" s="16"/>
      <c r="E4628" s="16"/>
      <c r="F4628" s="14"/>
      <c r="G4628" s="14"/>
      <c r="H4628" s="14"/>
      <c r="I4628" s="15"/>
      <c r="J4628" s="77"/>
      <c r="K4628" s="92"/>
    </row>
    <row r="4629" spans="1:11" ht="13.2" x14ac:dyDescent="0.25">
      <c r="A4629" s="14"/>
      <c r="B4629" s="14"/>
      <c r="C4629" s="14"/>
      <c r="D4629" s="16"/>
      <c r="E4629" s="16"/>
      <c r="F4629" s="14"/>
      <c r="G4629" s="14"/>
      <c r="H4629" s="14"/>
      <c r="I4629" s="15"/>
      <c r="J4629" s="77"/>
      <c r="K4629" s="92"/>
    </row>
    <row r="4630" spans="1:11" ht="13.2" x14ac:dyDescent="0.25">
      <c r="A4630" s="14"/>
      <c r="B4630" s="14"/>
      <c r="C4630" s="14"/>
      <c r="D4630" s="16"/>
      <c r="E4630" s="16"/>
      <c r="F4630" s="14"/>
      <c r="G4630" s="14"/>
      <c r="H4630" s="14"/>
      <c r="I4630" s="15"/>
      <c r="J4630" s="77"/>
      <c r="K4630" s="92"/>
    </row>
    <row r="4631" spans="1:11" ht="13.2" x14ac:dyDescent="0.25">
      <c r="A4631" s="14"/>
      <c r="B4631" s="14"/>
      <c r="C4631" s="14"/>
      <c r="D4631" s="16"/>
      <c r="E4631" s="16"/>
      <c r="F4631" s="14"/>
      <c r="G4631" s="14"/>
      <c r="H4631" s="14"/>
      <c r="I4631" s="15"/>
      <c r="J4631" s="77"/>
      <c r="K4631" s="92"/>
    </row>
    <row r="4632" spans="1:11" ht="13.2" x14ac:dyDescent="0.25">
      <c r="A4632" s="14"/>
      <c r="B4632" s="14"/>
      <c r="C4632" s="14"/>
      <c r="D4632" s="16"/>
      <c r="E4632" s="16"/>
      <c r="F4632" s="14"/>
      <c r="G4632" s="14"/>
      <c r="H4632" s="14"/>
      <c r="I4632" s="15"/>
      <c r="J4632" s="77"/>
      <c r="K4632" s="92"/>
    </row>
    <row r="4633" spans="1:11" ht="13.2" x14ac:dyDescent="0.25">
      <c r="A4633" s="14"/>
      <c r="B4633" s="14"/>
      <c r="C4633" s="14"/>
      <c r="D4633" s="16"/>
      <c r="E4633" s="16"/>
      <c r="F4633" s="14"/>
      <c r="G4633" s="14"/>
      <c r="H4633" s="14"/>
      <c r="I4633" s="15"/>
      <c r="J4633" s="77"/>
      <c r="K4633" s="92"/>
    </row>
    <row r="4634" spans="1:11" ht="13.2" x14ac:dyDescent="0.25">
      <c r="A4634" s="14"/>
      <c r="B4634" s="14"/>
      <c r="C4634" s="14"/>
      <c r="D4634" s="16"/>
      <c r="E4634" s="16"/>
      <c r="F4634" s="14"/>
      <c r="G4634" s="14"/>
      <c r="H4634" s="14"/>
      <c r="I4634" s="15"/>
      <c r="J4634" s="77"/>
      <c r="K4634" s="92"/>
    </row>
    <row r="4635" spans="1:11" ht="13.2" x14ac:dyDescent="0.25">
      <c r="A4635" s="14"/>
      <c r="B4635" s="14"/>
      <c r="C4635" s="14"/>
      <c r="D4635" s="16"/>
      <c r="E4635" s="16"/>
      <c r="F4635" s="14"/>
      <c r="G4635" s="14"/>
      <c r="H4635" s="14"/>
      <c r="I4635" s="15"/>
      <c r="J4635" s="77"/>
      <c r="K4635" s="92"/>
    </row>
    <row r="4636" spans="1:11" ht="13.2" x14ac:dyDescent="0.25">
      <c r="A4636" s="14"/>
      <c r="B4636" s="14"/>
      <c r="C4636" s="14"/>
      <c r="D4636" s="16"/>
      <c r="E4636" s="16"/>
      <c r="F4636" s="14"/>
      <c r="G4636" s="14"/>
      <c r="H4636" s="14"/>
      <c r="I4636" s="15"/>
      <c r="J4636" s="77"/>
      <c r="K4636" s="92"/>
    </row>
    <row r="4637" spans="1:11" ht="13.2" x14ac:dyDescent="0.25">
      <c r="A4637" s="14"/>
      <c r="B4637" s="14"/>
      <c r="C4637" s="14"/>
      <c r="D4637" s="16"/>
      <c r="E4637" s="16"/>
      <c r="F4637" s="14"/>
      <c r="G4637" s="14"/>
      <c r="H4637" s="14"/>
      <c r="I4637" s="15"/>
      <c r="J4637" s="77"/>
      <c r="K4637" s="92"/>
    </row>
    <row r="4638" spans="1:11" ht="13.2" x14ac:dyDescent="0.25">
      <c r="A4638" s="14"/>
      <c r="B4638" s="14"/>
      <c r="C4638" s="14"/>
      <c r="D4638" s="16"/>
      <c r="E4638" s="16"/>
      <c r="F4638" s="14"/>
      <c r="G4638" s="14"/>
      <c r="H4638" s="14"/>
      <c r="I4638" s="15"/>
      <c r="J4638" s="77"/>
      <c r="K4638" s="92"/>
    </row>
    <row r="4639" spans="1:11" ht="13.2" x14ac:dyDescent="0.25">
      <c r="A4639" s="14"/>
      <c r="B4639" s="14"/>
      <c r="C4639" s="14"/>
      <c r="D4639" s="16"/>
      <c r="E4639" s="16"/>
      <c r="F4639" s="14"/>
      <c r="G4639" s="14"/>
      <c r="H4639" s="14"/>
      <c r="I4639" s="15"/>
      <c r="J4639" s="77"/>
      <c r="K4639" s="92"/>
    </row>
    <row r="4640" spans="1:11" ht="13.2" x14ac:dyDescent="0.25">
      <c r="A4640" s="14"/>
      <c r="B4640" s="14"/>
      <c r="C4640" s="14"/>
      <c r="D4640" s="16"/>
      <c r="E4640" s="16"/>
      <c r="F4640" s="14"/>
      <c r="G4640" s="14"/>
      <c r="H4640" s="14"/>
      <c r="I4640" s="15"/>
      <c r="J4640" s="77"/>
      <c r="K4640" s="92"/>
    </row>
    <row r="4641" spans="1:11" ht="13.2" x14ac:dyDescent="0.25">
      <c r="A4641" s="14"/>
      <c r="B4641" s="14"/>
      <c r="C4641" s="14"/>
      <c r="D4641" s="16"/>
      <c r="E4641" s="16"/>
      <c r="F4641" s="14"/>
      <c r="G4641" s="14"/>
      <c r="H4641" s="14"/>
      <c r="I4641" s="15"/>
      <c r="J4641" s="77"/>
      <c r="K4641" s="92"/>
    </row>
    <row r="4642" spans="1:11" ht="13.2" x14ac:dyDescent="0.25">
      <c r="A4642" s="14"/>
      <c r="B4642" s="14"/>
      <c r="C4642" s="14"/>
      <c r="D4642" s="16"/>
      <c r="E4642" s="16"/>
      <c r="F4642" s="14"/>
      <c r="G4642" s="14"/>
      <c r="H4642" s="14"/>
      <c r="I4642" s="15"/>
      <c r="J4642" s="77"/>
      <c r="K4642" s="92"/>
    </row>
    <row r="4643" spans="1:11" ht="13.2" x14ac:dyDescent="0.25">
      <c r="A4643" s="14"/>
      <c r="B4643" s="14"/>
      <c r="C4643" s="14"/>
      <c r="D4643" s="16"/>
      <c r="E4643" s="16"/>
      <c r="F4643" s="14"/>
      <c r="G4643" s="14"/>
      <c r="H4643" s="14"/>
      <c r="I4643" s="15"/>
      <c r="J4643" s="77"/>
      <c r="K4643" s="92"/>
    </row>
    <row r="4644" spans="1:11" ht="13.2" x14ac:dyDescent="0.25">
      <c r="A4644" s="14"/>
      <c r="B4644" s="14"/>
      <c r="C4644" s="14"/>
      <c r="D4644" s="16"/>
      <c r="E4644" s="16"/>
      <c r="F4644" s="14"/>
      <c r="G4644" s="14"/>
      <c r="H4644" s="14"/>
      <c r="I4644" s="15"/>
      <c r="J4644" s="77"/>
      <c r="K4644" s="92"/>
    </row>
    <row r="4645" spans="1:11" ht="13.2" x14ac:dyDescent="0.25">
      <c r="A4645" s="14"/>
      <c r="B4645" s="14"/>
      <c r="C4645" s="14"/>
      <c r="D4645" s="16"/>
      <c r="E4645" s="16"/>
      <c r="F4645" s="14"/>
      <c r="G4645" s="14"/>
      <c r="H4645" s="14"/>
      <c r="I4645" s="15"/>
      <c r="J4645" s="77"/>
      <c r="K4645" s="92"/>
    </row>
    <row r="4646" spans="1:11" ht="13.2" x14ac:dyDescent="0.25">
      <c r="A4646" s="14"/>
      <c r="B4646" s="14"/>
      <c r="C4646" s="14"/>
      <c r="D4646" s="16"/>
      <c r="E4646" s="16"/>
      <c r="F4646" s="14"/>
      <c r="G4646" s="14"/>
      <c r="H4646" s="14"/>
      <c r="I4646" s="15"/>
      <c r="J4646" s="77"/>
      <c r="K4646" s="92"/>
    </row>
    <row r="4647" spans="1:11" ht="13.2" x14ac:dyDescent="0.25">
      <c r="A4647" s="14"/>
      <c r="B4647" s="14"/>
      <c r="C4647" s="14"/>
      <c r="D4647" s="16"/>
      <c r="E4647" s="16"/>
      <c r="F4647" s="14"/>
      <c r="G4647" s="14"/>
      <c r="H4647" s="14"/>
      <c r="I4647" s="15"/>
      <c r="J4647" s="77"/>
      <c r="K4647" s="92"/>
    </row>
    <row r="4648" spans="1:11" ht="13.2" x14ac:dyDescent="0.25">
      <c r="A4648" s="14"/>
      <c r="B4648" s="14"/>
      <c r="C4648" s="14"/>
      <c r="D4648" s="16"/>
      <c r="E4648" s="16"/>
      <c r="F4648" s="14"/>
      <c r="G4648" s="14"/>
      <c r="H4648" s="14"/>
      <c r="I4648" s="15"/>
      <c r="J4648" s="77"/>
      <c r="K4648" s="92"/>
    </row>
    <row r="4649" spans="1:11" ht="13.2" x14ac:dyDescent="0.25">
      <c r="A4649" s="14"/>
      <c r="B4649" s="14"/>
      <c r="C4649" s="14"/>
      <c r="D4649" s="16"/>
      <c r="E4649" s="16"/>
      <c r="F4649" s="14"/>
      <c r="G4649" s="14"/>
      <c r="H4649" s="14"/>
      <c r="I4649" s="15"/>
      <c r="J4649" s="77"/>
      <c r="K4649" s="92"/>
    </row>
    <row r="4650" spans="1:11" ht="13.2" x14ac:dyDescent="0.25">
      <c r="A4650" s="14"/>
      <c r="B4650" s="14"/>
      <c r="C4650" s="14"/>
      <c r="D4650" s="16"/>
      <c r="E4650" s="16"/>
      <c r="F4650" s="14"/>
      <c r="G4650" s="14"/>
      <c r="H4650" s="14"/>
      <c r="I4650" s="15"/>
      <c r="J4650" s="77"/>
      <c r="K4650" s="92"/>
    </row>
    <row r="4651" spans="1:11" ht="13.2" x14ac:dyDescent="0.25">
      <c r="A4651" s="14"/>
      <c r="B4651" s="14"/>
      <c r="C4651" s="14"/>
      <c r="D4651" s="16"/>
      <c r="E4651" s="16"/>
      <c r="F4651" s="14"/>
      <c r="G4651" s="14"/>
      <c r="H4651" s="14"/>
      <c r="I4651" s="15"/>
      <c r="J4651" s="77"/>
      <c r="K4651" s="92"/>
    </row>
    <row r="4652" spans="1:11" ht="13.2" x14ac:dyDescent="0.25">
      <c r="A4652" s="14"/>
      <c r="B4652" s="14"/>
      <c r="C4652" s="14"/>
      <c r="D4652" s="16"/>
      <c r="E4652" s="16"/>
      <c r="F4652" s="14"/>
      <c r="G4652" s="14"/>
      <c r="H4652" s="14"/>
      <c r="I4652" s="15"/>
      <c r="J4652" s="77"/>
      <c r="K4652" s="92"/>
    </row>
    <row r="4653" spans="1:11" ht="13.2" x14ac:dyDescent="0.25">
      <c r="A4653" s="14"/>
      <c r="B4653" s="14"/>
      <c r="C4653" s="14"/>
      <c r="D4653" s="16"/>
      <c r="E4653" s="16"/>
      <c r="F4653" s="14"/>
      <c r="G4653" s="14"/>
      <c r="H4653" s="14"/>
      <c r="I4653" s="15"/>
      <c r="J4653" s="77"/>
      <c r="K4653" s="92"/>
    </row>
    <row r="4654" spans="1:11" ht="13.2" x14ac:dyDescent="0.25">
      <c r="A4654" s="14"/>
      <c r="B4654" s="14"/>
      <c r="C4654" s="14"/>
      <c r="D4654" s="16"/>
      <c r="E4654" s="16"/>
      <c r="F4654" s="14"/>
      <c r="G4654" s="14"/>
      <c r="H4654" s="14"/>
      <c r="I4654" s="15"/>
      <c r="J4654" s="77"/>
      <c r="K4654" s="92"/>
    </row>
    <row r="4655" spans="1:11" ht="13.2" x14ac:dyDescent="0.25">
      <c r="A4655" s="14"/>
      <c r="B4655" s="14"/>
      <c r="C4655" s="14"/>
      <c r="D4655" s="16"/>
      <c r="E4655" s="16"/>
      <c r="F4655" s="14"/>
      <c r="G4655" s="14"/>
      <c r="H4655" s="14"/>
      <c r="I4655" s="15"/>
      <c r="J4655" s="77"/>
      <c r="K4655" s="92"/>
    </row>
    <row r="4656" spans="1:11" ht="13.2" x14ac:dyDescent="0.25">
      <c r="A4656" s="14"/>
      <c r="B4656" s="14"/>
      <c r="C4656" s="14"/>
      <c r="D4656" s="16"/>
      <c r="E4656" s="16"/>
      <c r="F4656" s="14"/>
      <c r="G4656" s="14"/>
      <c r="H4656" s="14"/>
      <c r="I4656" s="15"/>
      <c r="J4656" s="77"/>
      <c r="K4656" s="92"/>
    </row>
    <row r="4657" spans="1:11" ht="13.2" x14ac:dyDescent="0.25">
      <c r="A4657" s="14"/>
      <c r="B4657" s="14"/>
      <c r="C4657" s="14"/>
      <c r="D4657" s="16"/>
      <c r="E4657" s="16"/>
      <c r="F4657" s="14"/>
      <c r="G4657" s="14"/>
      <c r="H4657" s="14"/>
      <c r="I4657" s="15"/>
      <c r="J4657" s="77"/>
      <c r="K4657" s="92"/>
    </row>
    <row r="4658" spans="1:11" ht="13.2" x14ac:dyDescent="0.25">
      <c r="A4658" s="14"/>
      <c r="B4658" s="14"/>
      <c r="C4658" s="14"/>
      <c r="D4658" s="16"/>
      <c r="E4658" s="16"/>
      <c r="F4658" s="14"/>
      <c r="G4658" s="14"/>
      <c r="H4658" s="14"/>
      <c r="I4658" s="15"/>
      <c r="J4658" s="77"/>
      <c r="K4658" s="92"/>
    </row>
    <row r="4659" spans="1:11" ht="13.2" x14ac:dyDescent="0.25">
      <c r="A4659" s="14"/>
      <c r="B4659" s="14"/>
      <c r="C4659" s="14"/>
      <c r="D4659" s="16"/>
      <c r="E4659" s="16"/>
      <c r="F4659" s="14"/>
      <c r="G4659" s="14"/>
      <c r="H4659" s="14"/>
      <c r="I4659" s="15"/>
      <c r="J4659" s="77"/>
      <c r="K4659" s="92"/>
    </row>
    <row r="4660" spans="1:11" ht="13.2" x14ac:dyDescent="0.25">
      <c r="A4660" s="14"/>
      <c r="B4660" s="14"/>
      <c r="C4660" s="14"/>
      <c r="D4660" s="16"/>
      <c r="E4660" s="16"/>
      <c r="F4660" s="14"/>
      <c r="G4660" s="14"/>
      <c r="H4660" s="14"/>
      <c r="I4660" s="15"/>
      <c r="J4660" s="77"/>
      <c r="K4660" s="92"/>
    </row>
    <row r="4661" spans="1:11" ht="13.2" x14ac:dyDescent="0.25">
      <c r="A4661" s="14"/>
      <c r="B4661" s="14"/>
      <c r="C4661" s="14"/>
      <c r="D4661" s="16"/>
      <c r="E4661" s="16"/>
      <c r="F4661" s="14"/>
      <c r="G4661" s="14"/>
      <c r="H4661" s="14"/>
      <c r="I4661" s="15"/>
      <c r="J4661" s="77"/>
      <c r="K4661" s="92"/>
    </row>
    <row r="4662" spans="1:11" ht="13.2" x14ac:dyDescent="0.25">
      <c r="A4662" s="14"/>
      <c r="B4662" s="14"/>
      <c r="C4662" s="14"/>
      <c r="D4662" s="16"/>
      <c r="E4662" s="16"/>
      <c r="F4662" s="14"/>
      <c r="G4662" s="14"/>
      <c r="H4662" s="14"/>
      <c r="I4662" s="15"/>
      <c r="J4662" s="77"/>
      <c r="K4662" s="92"/>
    </row>
    <row r="4663" spans="1:11" ht="13.2" x14ac:dyDescent="0.25">
      <c r="A4663" s="14"/>
      <c r="B4663" s="14"/>
      <c r="C4663" s="14"/>
      <c r="D4663" s="16"/>
      <c r="E4663" s="16"/>
      <c r="F4663" s="14"/>
      <c r="G4663" s="14"/>
      <c r="H4663" s="14"/>
      <c r="I4663" s="15"/>
      <c r="J4663" s="77"/>
      <c r="K4663" s="92"/>
    </row>
    <row r="4664" spans="1:11" ht="13.2" x14ac:dyDescent="0.25">
      <c r="A4664" s="14"/>
      <c r="B4664" s="14"/>
      <c r="C4664" s="14"/>
      <c r="D4664" s="16"/>
      <c r="E4664" s="16"/>
      <c r="F4664" s="14"/>
      <c r="G4664" s="14"/>
      <c r="H4664" s="14"/>
      <c r="I4664" s="15"/>
      <c r="J4664" s="77"/>
      <c r="K4664" s="92"/>
    </row>
    <row r="4665" spans="1:11" ht="13.2" x14ac:dyDescent="0.25">
      <c r="A4665" s="14"/>
      <c r="B4665" s="14"/>
      <c r="C4665" s="14"/>
      <c r="D4665" s="16"/>
      <c r="E4665" s="16"/>
      <c r="F4665" s="14"/>
      <c r="G4665" s="14"/>
      <c r="H4665" s="14"/>
      <c r="I4665" s="15"/>
      <c r="J4665" s="77"/>
      <c r="K4665" s="92"/>
    </row>
    <row r="4666" spans="1:11" ht="13.2" x14ac:dyDescent="0.25">
      <c r="A4666" s="14"/>
      <c r="B4666" s="14"/>
      <c r="C4666" s="14"/>
      <c r="D4666" s="16"/>
      <c r="E4666" s="16"/>
      <c r="F4666" s="14"/>
      <c r="G4666" s="14"/>
      <c r="H4666" s="14"/>
      <c r="I4666" s="15"/>
      <c r="J4666" s="77"/>
      <c r="K4666" s="92"/>
    </row>
    <row r="4667" spans="1:11" ht="13.2" x14ac:dyDescent="0.25">
      <c r="A4667" s="14"/>
      <c r="B4667" s="14"/>
      <c r="C4667" s="14"/>
      <c r="D4667" s="16"/>
      <c r="E4667" s="16"/>
      <c r="F4667" s="14"/>
      <c r="G4667" s="14"/>
      <c r="H4667" s="14"/>
      <c r="I4667" s="15"/>
      <c r="J4667" s="77"/>
      <c r="K4667" s="92"/>
    </row>
    <row r="4668" spans="1:11" ht="13.2" x14ac:dyDescent="0.25">
      <c r="A4668" s="14"/>
      <c r="B4668" s="14"/>
      <c r="C4668" s="14"/>
      <c r="D4668" s="16"/>
      <c r="E4668" s="16"/>
      <c r="F4668" s="14"/>
      <c r="G4668" s="14"/>
      <c r="H4668" s="14"/>
      <c r="I4668" s="15"/>
      <c r="J4668" s="77"/>
      <c r="K4668" s="92"/>
    </row>
    <row r="4669" spans="1:11" ht="13.2" x14ac:dyDescent="0.25">
      <c r="A4669" s="14"/>
      <c r="B4669" s="14"/>
      <c r="C4669" s="14"/>
      <c r="D4669" s="16"/>
      <c r="E4669" s="16"/>
      <c r="F4669" s="14"/>
      <c r="G4669" s="14"/>
      <c r="H4669" s="14"/>
      <c r="I4669" s="15"/>
      <c r="J4669" s="77"/>
      <c r="K4669" s="92"/>
    </row>
    <row r="4670" spans="1:11" x14ac:dyDescent="0.2">
      <c r="A4670" s="14"/>
      <c r="B4670" s="14"/>
      <c r="C4670" s="14"/>
      <c r="D4670" s="16"/>
      <c r="E4670" s="16"/>
      <c r="F4670" s="14"/>
      <c r="G4670" s="14"/>
      <c r="H4670" s="14"/>
      <c r="I4670" s="15"/>
      <c r="J4670" s="77"/>
    </row>
    <row r="4671" spans="1:11" x14ac:dyDescent="0.2">
      <c r="A4671" s="14"/>
      <c r="B4671" s="14"/>
      <c r="C4671" s="14"/>
      <c r="D4671" s="16"/>
      <c r="E4671" s="16"/>
      <c r="F4671" s="14"/>
      <c r="G4671" s="14"/>
      <c r="H4671" s="14"/>
      <c r="I4671" s="15"/>
      <c r="J4671" s="77"/>
    </row>
    <row r="4672" spans="1:11"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row r="5001" spans="1:10" x14ac:dyDescent="0.2">
      <c r="A5001" s="14"/>
      <c r="B5001" s="14"/>
      <c r="C5001" s="14"/>
      <c r="D5001" s="16"/>
      <c r="E5001" s="16"/>
      <c r="F5001" s="14"/>
      <c r="G5001" s="14"/>
      <c r="H5001" s="14"/>
      <c r="I5001" s="15"/>
      <c r="J5001" s="77"/>
    </row>
    <row r="5002" spans="1:10" x14ac:dyDescent="0.2">
      <c r="A5002" s="14"/>
      <c r="B5002" s="14"/>
      <c r="C5002" s="14"/>
      <c r="D5002" s="16"/>
      <c r="E5002" s="16"/>
      <c r="F5002" s="14"/>
      <c r="G5002" s="14"/>
      <c r="H5002" s="14"/>
      <c r="I5002" s="15"/>
      <c r="J5002" s="77"/>
    </row>
    <row r="5003" spans="1:10" x14ac:dyDescent="0.2">
      <c r="A5003" s="14"/>
      <c r="B5003" s="14"/>
      <c r="C5003" s="14"/>
      <c r="D5003" s="16"/>
      <c r="E5003" s="16"/>
      <c r="F5003" s="14"/>
      <c r="G5003" s="14"/>
      <c r="H5003" s="14"/>
      <c r="I5003" s="15"/>
      <c r="J5003" s="77"/>
    </row>
    <row r="5004" spans="1:10" x14ac:dyDescent="0.2">
      <c r="A5004" s="14"/>
      <c r="B5004" s="14"/>
      <c r="C5004" s="14"/>
      <c r="D5004" s="16"/>
      <c r="E5004" s="16"/>
      <c r="F5004" s="14"/>
      <c r="G5004" s="14"/>
      <c r="H5004" s="14"/>
      <c r="I5004" s="15"/>
      <c r="J5004" s="77"/>
    </row>
    <row r="5005" spans="1:10" x14ac:dyDescent="0.2">
      <c r="A5005" s="14"/>
      <c r="B5005" s="14"/>
      <c r="C5005" s="14"/>
      <c r="D5005" s="16"/>
      <c r="E5005" s="16"/>
      <c r="F5005" s="14"/>
      <c r="G5005" s="14"/>
      <c r="H5005" s="14"/>
      <c r="I5005" s="15"/>
      <c r="J5005" s="77"/>
    </row>
    <row r="5006" spans="1:10" x14ac:dyDescent="0.2">
      <c r="A5006" s="14"/>
      <c r="B5006" s="14"/>
      <c r="C5006" s="14"/>
      <c r="D5006" s="16"/>
      <c r="E5006" s="16"/>
      <c r="F5006" s="14"/>
      <c r="G5006" s="14"/>
      <c r="H5006" s="14"/>
      <c r="I5006" s="15"/>
      <c r="J5006" s="77"/>
    </row>
    <row r="5007" spans="1:10" x14ac:dyDescent="0.2">
      <c r="A5007" s="14"/>
      <c r="B5007" s="14"/>
      <c r="C5007" s="14"/>
      <c r="D5007" s="16"/>
      <c r="E5007" s="16"/>
      <c r="F5007" s="14"/>
      <c r="G5007" s="14"/>
      <c r="H5007" s="14"/>
      <c r="I5007" s="15"/>
      <c r="J5007" s="77"/>
    </row>
    <row r="5008" spans="1:10" x14ac:dyDescent="0.2">
      <c r="A5008" s="14"/>
      <c r="B5008" s="14"/>
      <c r="C5008" s="14"/>
      <c r="D5008" s="16"/>
      <c r="E5008" s="16"/>
      <c r="F5008" s="14"/>
      <c r="G5008" s="14"/>
      <c r="H5008" s="14"/>
      <c r="I5008" s="15"/>
      <c r="J5008" s="77"/>
    </row>
    <row r="5009" spans="1:10" x14ac:dyDescent="0.2">
      <c r="A5009" s="14"/>
      <c r="B5009" s="14"/>
      <c r="C5009" s="14"/>
      <c r="D5009" s="16"/>
      <c r="E5009" s="16"/>
      <c r="F5009" s="14"/>
      <c r="G5009" s="14"/>
      <c r="H5009" s="14"/>
      <c r="I5009" s="15"/>
      <c r="J5009" s="77"/>
    </row>
    <row r="5010" spans="1:10" x14ac:dyDescent="0.2">
      <c r="A5010" s="14"/>
      <c r="B5010" s="14"/>
      <c r="C5010" s="14"/>
      <c r="D5010" s="16"/>
      <c r="E5010" s="16"/>
      <c r="F5010" s="14"/>
      <c r="G5010" s="14"/>
      <c r="H5010" s="14"/>
      <c r="I5010" s="15"/>
      <c r="J5010" s="77"/>
    </row>
    <row r="5011" spans="1:10" x14ac:dyDescent="0.2">
      <c r="A5011" s="14"/>
      <c r="B5011" s="14"/>
      <c r="C5011" s="14"/>
      <c r="D5011" s="16"/>
      <c r="E5011" s="16"/>
      <c r="F5011" s="14"/>
      <c r="G5011" s="14"/>
      <c r="H5011" s="14"/>
      <c r="I5011" s="15"/>
      <c r="J5011" s="77"/>
    </row>
    <row r="5012" spans="1:10" x14ac:dyDescent="0.2">
      <c r="A5012" s="14"/>
      <c r="B5012" s="14"/>
      <c r="C5012" s="14"/>
      <c r="D5012" s="16"/>
      <c r="E5012" s="16"/>
      <c r="F5012" s="14"/>
      <c r="G5012" s="14"/>
      <c r="H5012" s="14"/>
      <c r="I5012" s="15"/>
      <c r="J5012" s="77"/>
    </row>
    <row r="5013" spans="1:10" x14ac:dyDescent="0.2">
      <c r="A5013" s="14"/>
      <c r="B5013" s="14"/>
      <c r="C5013" s="14"/>
      <c r="D5013" s="16"/>
      <c r="E5013" s="16"/>
      <c r="F5013" s="14"/>
      <c r="G5013" s="14"/>
      <c r="H5013" s="14"/>
      <c r="I5013" s="15"/>
      <c r="J5013" s="77"/>
    </row>
    <row r="5014" spans="1:10" x14ac:dyDescent="0.2">
      <c r="A5014" s="14"/>
      <c r="B5014" s="14"/>
      <c r="C5014" s="14"/>
      <c r="D5014" s="16"/>
      <c r="E5014" s="16"/>
      <c r="F5014" s="14"/>
      <c r="G5014" s="14"/>
      <c r="H5014" s="14"/>
      <c r="I5014" s="15"/>
      <c r="J5014" s="77"/>
    </row>
    <row r="5015" spans="1:10" x14ac:dyDescent="0.2">
      <c r="A5015" s="14"/>
      <c r="B5015" s="14"/>
      <c r="C5015" s="14"/>
      <c r="D5015" s="16"/>
      <c r="E5015" s="16"/>
      <c r="F5015" s="14"/>
      <c r="G5015" s="14"/>
      <c r="H5015" s="14"/>
      <c r="I5015" s="15"/>
      <c r="J5015" s="77"/>
    </row>
    <row r="5016" spans="1:10" x14ac:dyDescent="0.2">
      <c r="A5016" s="14"/>
      <c r="B5016" s="14"/>
      <c r="C5016" s="14"/>
      <c r="D5016" s="16"/>
      <c r="E5016" s="16"/>
      <c r="F5016" s="14"/>
      <c r="G5016" s="14"/>
      <c r="H5016" s="14"/>
      <c r="I5016" s="15"/>
      <c r="J5016" s="77"/>
    </row>
    <row r="5017" spans="1:10" x14ac:dyDescent="0.2">
      <c r="A5017" s="14"/>
      <c r="B5017" s="14"/>
      <c r="C5017" s="14"/>
      <c r="D5017" s="16"/>
      <c r="E5017" s="16"/>
      <c r="F5017" s="14"/>
      <c r="G5017" s="14"/>
      <c r="H5017" s="14"/>
      <c r="I5017" s="15"/>
      <c r="J5017" s="77"/>
    </row>
    <row r="5018" spans="1:10" x14ac:dyDescent="0.2">
      <c r="A5018" s="14"/>
      <c r="B5018" s="14"/>
      <c r="C5018" s="14"/>
      <c r="D5018" s="16"/>
      <c r="E5018" s="16"/>
      <c r="F5018" s="14"/>
      <c r="G5018" s="14"/>
      <c r="H5018" s="14"/>
      <c r="I5018" s="15"/>
      <c r="J5018" s="77"/>
    </row>
    <row r="5019" spans="1:10" x14ac:dyDescent="0.2">
      <c r="A5019" s="14"/>
      <c r="B5019" s="14"/>
      <c r="C5019" s="14"/>
      <c r="D5019" s="16"/>
      <c r="E5019" s="16"/>
      <c r="F5019" s="14"/>
      <c r="G5019" s="14"/>
      <c r="H5019" s="14"/>
      <c r="I5019" s="15"/>
      <c r="J5019" s="77"/>
    </row>
    <row r="5020" spans="1:10" x14ac:dyDescent="0.2">
      <c r="A5020" s="14"/>
      <c r="B5020" s="14"/>
      <c r="C5020" s="14"/>
      <c r="D5020" s="16"/>
      <c r="E5020" s="16"/>
      <c r="F5020" s="14"/>
      <c r="G5020" s="14"/>
      <c r="H5020" s="14"/>
      <c r="I5020" s="15"/>
      <c r="J5020" s="77"/>
    </row>
    <row r="5021" spans="1:10" x14ac:dyDescent="0.2">
      <c r="A5021" s="14"/>
      <c r="B5021" s="14"/>
      <c r="C5021" s="14"/>
      <c r="D5021" s="16"/>
      <c r="E5021" s="16"/>
      <c r="F5021" s="14"/>
      <c r="G5021" s="14"/>
      <c r="H5021" s="14"/>
      <c r="I5021" s="15"/>
      <c r="J5021" s="77"/>
    </row>
    <row r="5022" spans="1:10" x14ac:dyDescent="0.2">
      <c r="A5022" s="14"/>
      <c r="B5022" s="14"/>
      <c r="C5022" s="14"/>
      <c r="D5022" s="16"/>
      <c r="E5022" s="16"/>
      <c r="F5022" s="14"/>
      <c r="G5022" s="14"/>
      <c r="H5022" s="14"/>
      <c r="I5022" s="15"/>
      <c r="J5022" s="77"/>
    </row>
    <row r="5023" spans="1:10" x14ac:dyDescent="0.2">
      <c r="A5023" s="14"/>
      <c r="B5023" s="14"/>
      <c r="C5023" s="14"/>
      <c r="D5023" s="16"/>
      <c r="E5023" s="16"/>
      <c r="F5023" s="14"/>
      <c r="G5023" s="14"/>
      <c r="H5023" s="14"/>
      <c r="I5023" s="15"/>
      <c r="J5023" s="77"/>
    </row>
    <row r="5024" spans="1:10" x14ac:dyDescent="0.2">
      <c r="A5024" s="14"/>
      <c r="B5024" s="14"/>
      <c r="C5024" s="14"/>
      <c r="D5024" s="16"/>
      <c r="E5024" s="16"/>
      <c r="F5024" s="14"/>
      <c r="G5024" s="14"/>
      <c r="H5024" s="14"/>
      <c r="I5024" s="15"/>
      <c r="J5024" s="77"/>
    </row>
    <row r="5025" spans="1:10" x14ac:dyDescent="0.2">
      <c r="A5025" s="14"/>
      <c r="B5025" s="14"/>
      <c r="C5025" s="14"/>
      <c r="D5025" s="16"/>
      <c r="E5025" s="16"/>
      <c r="F5025" s="14"/>
      <c r="G5025" s="14"/>
      <c r="H5025" s="14"/>
      <c r="I5025" s="15"/>
      <c r="J5025" s="77"/>
    </row>
    <row r="5026" spans="1:10" x14ac:dyDescent="0.2">
      <c r="A5026" s="14"/>
      <c r="B5026" s="14"/>
      <c r="C5026" s="14"/>
      <c r="D5026" s="16"/>
      <c r="E5026" s="16"/>
      <c r="F5026" s="14"/>
      <c r="G5026" s="14"/>
      <c r="H5026" s="14"/>
      <c r="I5026" s="15"/>
      <c r="J5026" s="77"/>
    </row>
    <row r="5027" spans="1:10" x14ac:dyDescent="0.2">
      <c r="A5027" s="14"/>
      <c r="B5027" s="14"/>
      <c r="C5027" s="14"/>
      <c r="D5027" s="16"/>
      <c r="E5027" s="16"/>
      <c r="F5027" s="14"/>
      <c r="G5027" s="14"/>
      <c r="H5027" s="14"/>
      <c r="I5027" s="15"/>
      <c r="J5027" s="77"/>
    </row>
    <row r="5028" spans="1:10" x14ac:dyDescent="0.2">
      <c r="A5028" s="14"/>
      <c r="B5028" s="14"/>
      <c r="C5028" s="14"/>
      <c r="D5028" s="16"/>
      <c r="E5028" s="16"/>
      <c r="F5028" s="14"/>
      <c r="G5028" s="14"/>
      <c r="H5028" s="14"/>
      <c r="I5028" s="15"/>
      <c r="J5028" s="77"/>
    </row>
    <row r="5029" spans="1:10" x14ac:dyDescent="0.2">
      <c r="A5029" s="14"/>
      <c r="B5029" s="14"/>
      <c r="C5029" s="14"/>
      <c r="D5029" s="16"/>
      <c r="E5029" s="16"/>
      <c r="F5029" s="14"/>
      <c r="G5029" s="14"/>
      <c r="H5029" s="14"/>
      <c r="I5029" s="15"/>
      <c r="J5029" s="77"/>
    </row>
    <row r="5030" spans="1:10" x14ac:dyDescent="0.2">
      <c r="A5030" s="14"/>
      <c r="B5030" s="14"/>
      <c r="C5030" s="14"/>
      <c r="D5030" s="16"/>
      <c r="E5030" s="16"/>
      <c r="F5030" s="14"/>
      <c r="G5030" s="14"/>
      <c r="H5030" s="14"/>
      <c r="I5030" s="15"/>
      <c r="J5030" s="77"/>
    </row>
    <row r="5031" spans="1:10" x14ac:dyDescent="0.2">
      <c r="A5031" s="14"/>
      <c r="B5031" s="14"/>
      <c r="C5031" s="14"/>
      <c r="D5031" s="16"/>
      <c r="E5031" s="16"/>
      <c r="F5031" s="14"/>
      <c r="G5031" s="14"/>
      <c r="H5031" s="14"/>
      <c r="I5031" s="15"/>
      <c r="J5031" s="77"/>
    </row>
    <row r="5032" spans="1:10" x14ac:dyDescent="0.2">
      <c r="A5032" s="14"/>
      <c r="B5032" s="14"/>
      <c r="C5032" s="14"/>
      <c r="D5032" s="16"/>
      <c r="E5032" s="16"/>
      <c r="F5032" s="14"/>
      <c r="G5032" s="14"/>
      <c r="H5032" s="14"/>
      <c r="I5032" s="15"/>
      <c r="J5032" s="77"/>
    </row>
    <row r="5033" spans="1:10" x14ac:dyDescent="0.2">
      <c r="A5033" s="14"/>
      <c r="B5033" s="14"/>
      <c r="C5033" s="14"/>
      <c r="D5033" s="16"/>
      <c r="E5033" s="16"/>
      <c r="F5033" s="14"/>
      <c r="G5033" s="14"/>
      <c r="H5033" s="14"/>
      <c r="I5033" s="15"/>
      <c r="J5033" s="77"/>
    </row>
    <row r="5034" spans="1:10" x14ac:dyDescent="0.2">
      <c r="A5034" s="14"/>
      <c r="B5034" s="14"/>
      <c r="C5034" s="14"/>
      <c r="D5034" s="16"/>
      <c r="E5034" s="16"/>
      <c r="F5034" s="14"/>
      <c r="G5034" s="14"/>
      <c r="H5034" s="14"/>
      <c r="I5034" s="15"/>
      <c r="J5034" s="77"/>
    </row>
    <row r="5035" spans="1:10" x14ac:dyDescent="0.2">
      <c r="A5035" s="14"/>
      <c r="B5035" s="14"/>
      <c r="C5035" s="14"/>
      <c r="D5035" s="16"/>
      <c r="E5035" s="16"/>
      <c r="F5035" s="14"/>
      <c r="G5035" s="14"/>
      <c r="H5035" s="14"/>
      <c r="I5035" s="15"/>
      <c r="J5035" s="77"/>
    </row>
    <row r="5036" spans="1:10" x14ac:dyDescent="0.2">
      <c r="A5036" s="14"/>
      <c r="B5036" s="14"/>
      <c r="C5036" s="14"/>
      <c r="D5036" s="16"/>
      <c r="E5036" s="16"/>
      <c r="F5036" s="14"/>
      <c r="G5036" s="14"/>
      <c r="H5036" s="14"/>
      <c r="I5036" s="15"/>
      <c r="J5036" s="77"/>
    </row>
    <row r="5037" spans="1:10" x14ac:dyDescent="0.2">
      <c r="A5037" s="14"/>
      <c r="B5037" s="14"/>
      <c r="C5037" s="14"/>
      <c r="D5037" s="16"/>
      <c r="E5037" s="16"/>
      <c r="F5037" s="14"/>
      <c r="G5037" s="14"/>
      <c r="H5037" s="14"/>
      <c r="I5037" s="15"/>
      <c r="J5037" s="77"/>
    </row>
    <row r="5038" spans="1:10" x14ac:dyDescent="0.2">
      <c r="A5038" s="14"/>
      <c r="B5038" s="14"/>
      <c r="C5038" s="14"/>
      <c r="D5038" s="16"/>
      <c r="E5038" s="16"/>
      <c r="F5038" s="14"/>
      <c r="G5038" s="14"/>
      <c r="H5038" s="14"/>
      <c r="I5038" s="15"/>
      <c r="J5038" s="77"/>
    </row>
    <row r="5039" spans="1:10" x14ac:dyDescent="0.2">
      <c r="A5039" s="14"/>
      <c r="B5039" s="14"/>
      <c r="C5039" s="14"/>
      <c r="D5039" s="16"/>
      <c r="E5039" s="16"/>
      <c r="F5039" s="14"/>
      <c r="G5039" s="14"/>
      <c r="H5039" s="14"/>
      <c r="I5039" s="15"/>
      <c r="J5039" s="77"/>
    </row>
    <row r="5040" spans="1:10" x14ac:dyDescent="0.2">
      <c r="A5040" s="14"/>
      <c r="B5040" s="14"/>
      <c r="C5040" s="14"/>
      <c r="D5040" s="16"/>
      <c r="E5040" s="16"/>
      <c r="F5040" s="14"/>
      <c r="G5040" s="14"/>
      <c r="H5040" s="14"/>
      <c r="I5040" s="15"/>
      <c r="J5040" s="77"/>
    </row>
    <row r="5041" spans="1:10" x14ac:dyDescent="0.2">
      <c r="A5041" s="14"/>
      <c r="B5041" s="14"/>
      <c r="C5041" s="14"/>
      <c r="D5041" s="16"/>
      <c r="E5041" s="16"/>
      <c r="F5041" s="14"/>
      <c r="G5041" s="14"/>
      <c r="H5041" s="14"/>
      <c r="I5041" s="15"/>
      <c r="J5041" s="77"/>
    </row>
    <row r="5042" spans="1:10" x14ac:dyDescent="0.2">
      <c r="A5042" s="14"/>
      <c r="B5042" s="14"/>
      <c r="C5042" s="14"/>
      <c r="D5042" s="16"/>
      <c r="E5042" s="16"/>
      <c r="F5042" s="14"/>
      <c r="G5042" s="14"/>
      <c r="H5042" s="14"/>
      <c r="I5042" s="15"/>
      <c r="J5042" s="77"/>
    </row>
    <row r="5043" spans="1:10" x14ac:dyDescent="0.2">
      <c r="A5043" s="14"/>
      <c r="B5043" s="14"/>
      <c r="C5043" s="14"/>
      <c r="D5043" s="16"/>
      <c r="E5043" s="16"/>
      <c r="F5043" s="14"/>
      <c r="G5043" s="14"/>
      <c r="H5043" s="14"/>
      <c r="I5043" s="15"/>
      <c r="J5043" s="77"/>
    </row>
    <row r="5044" spans="1:10" x14ac:dyDescent="0.2">
      <c r="A5044" s="14"/>
      <c r="B5044" s="14"/>
      <c r="C5044" s="14"/>
      <c r="D5044" s="16"/>
      <c r="E5044" s="16"/>
      <c r="F5044" s="14"/>
      <c r="G5044" s="14"/>
      <c r="H5044" s="14"/>
      <c r="I5044" s="15"/>
      <c r="J5044" s="77"/>
    </row>
    <row r="5045" spans="1:10" x14ac:dyDescent="0.2">
      <c r="A5045" s="14"/>
      <c r="B5045" s="14"/>
      <c r="C5045" s="14"/>
      <c r="D5045" s="16"/>
      <c r="E5045" s="16"/>
      <c r="F5045" s="14"/>
      <c r="G5045" s="14"/>
      <c r="H5045" s="14"/>
      <c r="I5045" s="15"/>
      <c r="J5045" s="77"/>
    </row>
    <row r="5046" spans="1:10" x14ac:dyDescent="0.2">
      <c r="A5046" s="14"/>
      <c r="B5046" s="14"/>
      <c r="C5046" s="14"/>
      <c r="D5046" s="16"/>
      <c r="E5046" s="16"/>
      <c r="F5046" s="14"/>
      <c r="G5046" s="14"/>
      <c r="H5046" s="14"/>
      <c r="I5046" s="15"/>
      <c r="J5046" s="77"/>
    </row>
    <row r="5047" spans="1:10" x14ac:dyDescent="0.2">
      <c r="A5047" s="14"/>
      <c r="B5047" s="14"/>
      <c r="C5047" s="14"/>
      <c r="D5047" s="16"/>
      <c r="E5047" s="16"/>
      <c r="F5047" s="14"/>
      <c r="G5047" s="14"/>
      <c r="H5047" s="14"/>
      <c r="I5047" s="15"/>
      <c r="J5047" s="77"/>
    </row>
    <row r="5048" spans="1:10" x14ac:dyDescent="0.2">
      <c r="A5048" s="14"/>
      <c r="B5048" s="14"/>
      <c r="C5048" s="14"/>
      <c r="D5048" s="16"/>
      <c r="E5048" s="16"/>
      <c r="F5048" s="14"/>
      <c r="G5048" s="14"/>
      <c r="H5048" s="14"/>
      <c r="I5048" s="15"/>
      <c r="J5048" s="77"/>
    </row>
    <row r="5049" spans="1:10" x14ac:dyDescent="0.2">
      <c r="A5049" s="14"/>
      <c r="B5049" s="14"/>
      <c r="C5049" s="14"/>
      <c r="D5049" s="16"/>
      <c r="E5049" s="16"/>
      <c r="F5049" s="14"/>
      <c r="G5049" s="14"/>
      <c r="H5049" s="14"/>
      <c r="I5049" s="15"/>
      <c r="J5049" s="77"/>
    </row>
    <row r="5050" spans="1:10" x14ac:dyDescent="0.2">
      <c r="A5050" s="14"/>
      <c r="B5050" s="14"/>
      <c r="C5050" s="14"/>
      <c r="D5050" s="16"/>
      <c r="E5050" s="16"/>
      <c r="F5050" s="14"/>
      <c r="G5050" s="14"/>
      <c r="H5050" s="14"/>
      <c r="I5050" s="15"/>
      <c r="J5050" s="77"/>
    </row>
    <row r="5051" spans="1:10" x14ac:dyDescent="0.2">
      <c r="A5051" s="14"/>
      <c r="B5051" s="14"/>
      <c r="C5051" s="14"/>
      <c r="D5051" s="16"/>
      <c r="E5051" s="16"/>
      <c r="F5051" s="14"/>
      <c r="G5051" s="14"/>
      <c r="H5051" s="14"/>
      <c r="I5051" s="15"/>
      <c r="J5051" s="77"/>
    </row>
    <row r="5052" spans="1:10" x14ac:dyDescent="0.2">
      <c r="A5052" s="14"/>
      <c r="B5052" s="14"/>
      <c r="C5052" s="14"/>
      <c r="D5052" s="16"/>
      <c r="E5052" s="16"/>
      <c r="F5052" s="14"/>
      <c r="G5052" s="14"/>
      <c r="H5052" s="14"/>
      <c r="I5052" s="15"/>
      <c r="J5052" s="77"/>
    </row>
    <row r="5053" spans="1:10" x14ac:dyDescent="0.2">
      <c r="A5053" s="14"/>
      <c r="B5053" s="14"/>
      <c r="C5053" s="14"/>
      <c r="D5053" s="16"/>
      <c r="E5053" s="16"/>
      <c r="F5053" s="14"/>
      <c r="G5053" s="14"/>
      <c r="H5053" s="14"/>
      <c r="I5053" s="15"/>
      <c r="J5053" s="77"/>
    </row>
    <row r="5054" spans="1:10" x14ac:dyDescent="0.2">
      <c r="A5054" s="14"/>
      <c r="B5054" s="14"/>
      <c r="C5054" s="14"/>
      <c r="D5054" s="16"/>
      <c r="E5054" s="16"/>
      <c r="F5054" s="14"/>
      <c r="G5054" s="14"/>
      <c r="H5054" s="14"/>
      <c r="I5054" s="15"/>
      <c r="J5054" s="77"/>
    </row>
    <row r="5055" spans="1:10" x14ac:dyDescent="0.2">
      <c r="A5055" s="14"/>
      <c r="B5055" s="14"/>
      <c r="C5055" s="14"/>
      <c r="D5055" s="16"/>
      <c r="E5055" s="16"/>
      <c r="F5055" s="14"/>
      <c r="G5055" s="14"/>
      <c r="H5055" s="14"/>
      <c r="I5055" s="15"/>
      <c r="J5055" s="77"/>
    </row>
    <row r="5056" spans="1:10" x14ac:dyDescent="0.2">
      <c r="A5056" s="14"/>
      <c r="B5056" s="14"/>
      <c r="C5056" s="14"/>
      <c r="D5056" s="16"/>
      <c r="E5056" s="16"/>
      <c r="F5056" s="14"/>
      <c r="G5056" s="14"/>
      <c r="H5056" s="14"/>
      <c r="I5056" s="15"/>
      <c r="J5056" s="77"/>
    </row>
    <row r="5057" spans="1:10" x14ac:dyDescent="0.2">
      <c r="A5057" s="14"/>
      <c r="B5057" s="14"/>
      <c r="C5057" s="14"/>
      <c r="D5057" s="16"/>
      <c r="E5057" s="16"/>
      <c r="F5057" s="14"/>
      <c r="G5057" s="14"/>
      <c r="H5057" s="14"/>
      <c r="I5057" s="15"/>
      <c r="J5057" s="77"/>
    </row>
    <row r="5058" spans="1:10" x14ac:dyDescent="0.2">
      <c r="A5058" s="14"/>
      <c r="B5058" s="14"/>
      <c r="C5058" s="14"/>
      <c r="D5058" s="16"/>
      <c r="E5058" s="16"/>
      <c r="F5058" s="14"/>
      <c r="G5058" s="14"/>
      <c r="H5058" s="14"/>
      <c r="I5058" s="15"/>
      <c r="J5058" s="77"/>
    </row>
    <row r="5059" spans="1:10" x14ac:dyDescent="0.2">
      <c r="A5059" s="14"/>
      <c r="B5059" s="14"/>
      <c r="C5059" s="14"/>
      <c r="D5059" s="16"/>
      <c r="E5059" s="16"/>
      <c r="F5059" s="14"/>
      <c r="G5059" s="14"/>
      <c r="H5059" s="14"/>
      <c r="I5059" s="15"/>
      <c r="J5059" s="77"/>
    </row>
    <row r="5060" spans="1:10" x14ac:dyDescent="0.2">
      <c r="A5060" s="14"/>
      <c r="B5060" s="14"/>
      <c r="C5060" s="14"/>
      <c r="D5060" s="16"/>
      <c r="E5060" s="16"/>
      <c r="F5060" s="14"/>
      <c r="G5060" s="14"/>
      <c r="H5060" s="14"/>
      <c r="I5060" s="15"/>
      <c r="J5060" s="77"/>
    </row>
    <row r="5061" spans="1:10" x14ac:dyDescent="0.2">
      <c r="A5061" s="14"/>
      <c r="B5061" s="14"/>
      <c r="C5061" s="14"/>
      <c r="D5061" s="16"/>
      <c r="E5061" s="16"/>
      <c r="F5061" s="14"/>
      <c r="G5061" s="14"/>
      <c r="H5061" s="14"/>
      <c r="I5061" s="15"/>
      <c r="J5061" s="77"/>
    </row>
    <row r="5062" spans="1:10" x14ac:dyDescent="0.2">
      <c r="A5062" s="14"/>
      <c r="B5062" s="14"/>
      <c r="C5062" s="14"/>
      <c r="D5062" s="16"/>
      <c r="E5062" s="16"/>
      <c r="F5062" s="14"/>
      <c r="G5062" s="14"/>
      <c r="H5062" s="14"/>
      <c r="I5062" s="15"/>
      <c r="J5062" s="77"/>
    </row>
    <row r="5063" spans="1:10" x14ac:dyDescent="0.2">
      <c r="A5063" s="14"/>
      <c r="B5063" s="14"/>
      <c r="C5063" s="14"/>
      <c r="D5063" s="16"/>
      <c r="E5063" s="16"/>
      <c r="F5063" s="14"/>
      <c r="G5063" s="14"/>
      <c r="H5063" s="14"/>
      <c r="I5063" s="15"/>
      <c r="J5063" s="77"/>
    </row>
    <row r="5064" spans="1:10" x14ac:dyDescent="0.2">
      <c r="A5064" s="14"/>
      <c r="B5064" s="14"/>
      <c r="C5064" s="14"/>
      <c r="D5064" s="16"/>
      <c r="E5064" s="16"/>
      <c r="F5064" s="14"/>
      <c r="G5064" s="14"/>
      <c r="H5064" s="14"/>
      <c r="I5064" s="15"/>
      <c r="J5064" s="77"/>
    </row>
    <row r="5065" spans="1:10" x14ac:dyDescent="0.2">
      <c r="A5065" s="14"/>
      <c r="B5065" s="14"/>
      <c r="C5065" s="14"/>
      <c r="D5065" s="16"/>
      <c r="E5065" s="16"/>
      <c r="F5065" s="14"/>
      <c r="G5065" s="14"/>
      <c r="H5065" s="14"/>
      <c r="I5065" s="15"/>
      <c r="J5065" s="77"/>
    </row>
    <row r="5066" spans="1:10" x14ac:dyDescent="0.2">
      <c r="A5066" s="14"/>
      <c r="B5066" s="14"/>
      <c r="C5066" s="14"/>
      <c r="D5066" s="16"/>
      <c r="E5066" s="16"/>
      <c r="F5066" s="14"/>
      <c r="G5066" s="14"/>
      <c r="H5066" s="14"/>
      <c r="I5066" s="15"/>
      <c r="J5066" s="77"/>
    </row>
    <row r="5067" spans="1:10" x14ac:dyDescent="0.2">
      <c r="A5067" s="14"/>
      <c r="B5067" s="14"/>
      <c r="C5067" s="14"/>
      <c r="D5067" s="16"/>
      <c r="E5067" s="16"/>
      <c r="F5067" s="14"/>
      <c r="G5067" s="14"/>
      <c r="H5067" s="14"/>
      <c r="I5067" s="15"/>
      <c r="J5067" s="77"/>
    </row>
    <row r="5068" spans="1:10" x14ac:dyDescent="0.2">
      <c r="A5068" s="14"/>
      <c r="B5068" s="14"/>
      <c r="C5068" s="14"/>
      <c r="D5068" s="16"/>
      <c r="E5068" s="16"/>
      <c r="F5068" s="14"/>
      <c r="G5068" s="14"/>
      <c r="H5068" s="14"/>
      <c r="I5068" s="15"/>
      <c r="J5068" s="77"/>
    </row>
    <row r="5069" spans="1:10" x14ac:dyDescent="0.2">
      <c r="A5069" s="14"/>
      <c r="B5069" s="14"/>
      <c r="C5069" s="14"/>
      <c r="D5069" s="16"/>
      <c r="E5069" s="16"/>
      <c r="F5069" s="14"/>
      <c r="G5069" s="14"/>
      <c r="H5069" s="14"/>
      <c r="I5069" s="15"/>
      <c r="J5069" s="77"/>
    </row>
    <row r="5070" spans="1:10" x14ac:dyDescent="0.2">
      <c r="A5070" s="14"/>
      <c r="B5070" s="14"/>
      <c r="C5070" s="14"/>
      <c r="D5070" s="16"/>
      <c r="E5070" s="16"/>
      <c r="F5070" s="14"/>
      <c r="G5070" s="14"/>
      <c r="H5070" s="14"/>
      <c r="I5070" s="15"/>
      <c r="J5070" s="77"/>
    </row>
    <row r="5071" spans="1:10" x14ac:dyDescent="0.2">
      <c r="A5071" s="14"/>
      <c r="B5071" s="14"/>
      <c r="C5071" s="14"/>
      <c r="D5071" s="16"/>
      <c r="E5071" s="16"/>
      <c r="F5071" s="14"/>
      <c r="G5071" s="14"/>
      <c r="H5071" s="14"/>
      <c r="I5071" s="15"/>
      <c r="J5071" s="77"/>
    </row>
    <row r="5072" spans="1:10" x14ac:dyDescent="0.2">
      <c r="A5072" s="14"/>
      <c r="B5072" s="14"/>
      <c r="C5072" s="14"/>
      <c r="D5072" s="16"/>
      <c r="E5072" s="16"/>
      <c r="F5072" s="14"/>
      <c r="G5072" s="14"/>
      <c r="H5072" s="14"/>
      <c r="I5072" s="15"/>
      <c r="J5072" s="77"/>
    </row>
    <row r="5073" spans="1:10" x14ac:dyDescent="0.2">
      <c r="A5073" s="14"/>
      <c r="B5073" s="14"/>
      <c r="C5073" s="14"/>
      <c r="D5073" s="16"/>
      <c r="E5073" s="16"/>
      <c r="F5073" s="14"/>
      <c r="G5073" s="14"/>
      <c r="H5073" s="14"/>
      <c r="I5073" s="15"/>
      <c r="J5073" s="77"/>
    </row>
    <row r="5074" spans="1:10" x14ac:dyDescent="0.2">
      <c r="A5074" s="14"/>
      <c r="B5074" s="14"/>
      <c r="C5074" s="14"/>
      <c r="D5074" s="16"/>
      <c r="E5074" s="16"/>
      <c r="F5074" s="14"/>
      <c r="G5074" s="14"/>
      <c r="H5074" s="14"/>
      <c r="I5074" s="15"/>
      <c r="J5074" s="77"/>
    </row>
    <row r="5075" spans="1:10" x14ac:dyDescent="0.2">
      <c r="A5075" s="14"/>
      <c r="B5075" s="14"/>
      <c r="C5075" s="14"/>
      <c r="D5075" s="16"/>
      <c r="E5075" s="16"/>
      <c r="F5075" s="14"/>
      <c r="G5075" s="14"/>
      <c r="H5075" s="14"/>
      <c r="I5075" s="15"/>
      <c r="J5075" s="77"/>
    </row>
    <row r="5076" spans="1:10" x14ac:dyDescent="0.2">
      <c r="A5076" s="14"/>
      <c r="B5076" s="14"/>
      <c r="C5076" s="14"/>
      <c r="D5076" s="16"/>
      <c r="E5076" s="16"/>
      <c r="F5076" s="14"/>
      <c r="G5076" s="14"/>
      <c r="H5076" s="14"/>
      <c r="I5076" s="15"/>
      <c r="J5076" s="77"/>
    </row>
    <row r="5077" spans="1:10" x14ac:dyDescent="0.2">
      <c r="A5077" s="14"/>
      <c r="B5077" s="14"/>
      <c r="C5077" s="14"/>
      <c r="D5077" s="16"/>
      <c r="E5077" s="16"/>
      <c r="F5077" s="14"/>
      <c r="G5077" s="14"/>
      <c r="H5077" s="14"/>
      <c r="I5077" s="15"/>
      <c r="J5077" s="77"/>
    </row>
    <row r="5078" spans="1:10" x14ac:dyDescent="0.2">
      <c r="A5078" s="14"/>
      <c r="B5078" s="14"/>
      <c r="C5078" s="14"/>
      <c r="D5078" s="16"/>
      <c r="E5078" s="16"/>
      <c r="F5078" s="14"/>
      <c r="G5078" s="14"/>
      <c r="H5078" s="14"/>
      <c r="I5078" s="15"/>
      <c r="J5078" s="77"/>
    </row>
    <row r="5079" spans="1:10" x14ac:dyDescent="0.2">
      <c r="A5079" s="14"/>
      <c r="B5079" s="14"/>
      <c r="C5079" s="14"/>
      <c r="D5079" s="16"/>
      <c r="E5079" s="16"/>
      <c r="F5079" s="14"/>
      <c r="G5079" s="14"/>
      <c r="H5079" s="14"/>
      <c r="I5079" s="15"/>
      <c r="J5079" s="77"/>
    </row>
    <row r="5080" spans="1:10" x14ac:dyDescent="0.2">
      <c r="A5080" s="14"/>
      <c r="B5080" s="14"/>
      <c r="C5080" s="14"/>
      <c r="D5080" s="16"/>
      <c r="E5080" s="16"/>
      <c r="F5080" s="14"/>
      <c r="G5080" s="14"/>
      <c r="H5080" s="14"/>
      <c r="I5080" s="15"/>
      <c r="J5080" s="77"/>
    </row>
    <row r="5081" spans="1:10" x14ac:dyDescent="0.2">
      <c r="A5081" s="14"/>
      <c r="B5081" s="14"/>
      <c r="C5081" s="14"/>
      <c r="D5081" s="16"/>
      <c r="E5081" s="16"/>
      <c r="F5081" s="14"/>
      <c r="G5081" s="14"/>
      <c r="H5081" s="14"/>
      <c r="I5081" s="15"/>
      <c r="J5081" s="77"/>
    </row>
    <row r="5082" spans="1:10" x14ac:dyDescent="0.2">
      <c r="A5082" s="14"/>
      <c r="B5082" s="14"/>
      <c r="C5082" s="14"/>
      <c r="D5082" s="16"/>
      <c r="E5082" s="16"/>
      <c r="F5082" s="14"/>
      <c r="G5082" s="14"/>
      <c r="H5082" s="14"/>
      <c r="I5082" s="15"/>
      <c r="J5082" s="77"/>
    </row>
    <row r="5083" spans="1:10" x14ac:dyDescent="0.2">
      <c r="A5083" s="14"/>
      <c r="B5083" s="14"/>
      <c r="C5083" s="14"/>
      <c r="D5083" s="16"/>
      <c r="E5083" s="16"/>
      <c r="F5083" s="14"/>
      <c r="G5083" s="14"/>
      <c r="H5083" s="14"/>
      <c r="I5083" s="15"/>
      <c r="J5083" s="77"/>
    </row>
    <row r="5084" spans="1:10" x14ac:dyDescent="0.2">
      <c r="A5084" s="14"/>
      <c r="B5084" s="14"/>
      <c r="C5084" s="14"/>
      <c r="D5084" s="16"/>
      <c r="E5084" s="16"/>
      <c r="F5084" s="14"/>
      <c r="G5084" s="14"/>
      <c r="H5084" s="14"/>
      <c r="I5084" s="15"/>
      <c r="J5084" s="77"/>
    </row>
    <row r="5085" spans="1:10" x14ac:dyDescent="0.2">
      <c r="A5085" s="14"/>
      <c r="B5085" s="14"/>
      <c r="C5085" s="14"/>
      <c r="D5085" s="16"/>
      <c r="E5085" s="16"/>
      <c r="F5085" s="14"/>
      <c r="G5085" s="14"/>
      <c r="H5085" s="14"/>
      <c r="I5085" s="15"/>
      <c r="J5085" s="77"/>
    </row>
    <row r="5086" spans="1:10" x14ac:dyDescent="0.2">
      <c r="A5086" s="14"/>
      <c r="B5086" s="14"/>
      <c r="C5086" s="14"/>
      <c r="D5086" s="16"/>
      <c r="E5086" s="16"/>
      <c r="F5086" s="14"/>
      <c r="G5086" s="14"/>
      <c r="H5086" s="14"/>
      <c r="I5086" s="15"/>
      <c r="J5086" s="77"/>
    </row>
    <row r="5087" spans="1:10" x14ac:dyDescent="0.2">
      <c r="A5087" s="14"/>
      <c r="B5087" s="14"/>
      <c r="C5087" s="14"/>
      <c r="D5087" s="16"/>
      <c r="E5087" s="16"/>
      <c r="F5087" s="14"/>
      <c r="G5087" s="14"/>
      <c r="H5087" s="14"/>
      <c r="I5087" s="15"/>
      <c r="J5087" s="77"/>
    </row>
    <row r="5088" spans="1:10" x14ac:dyDescent="0.2">
      <c r="A5088" s="14"/>
      <c r="B5088" s="14"/>
      <c r="C5088" s="14"/>
      <c r="D5088" s="16"/>
      <c r="E5088" s="16"/>
      <c r="F5088" s="14"/>
      <c r="G5088" s="14"/>
      <c r="H5088" s="14"/>
      <c r="I5088" s="15"/>
      <c r="J5088" s="77"/>
    </row>
    <row r="5089" spans="1:10" x14ac:dyDescent="0.2">
      <c r="A5089" s="14"/>
      <c r="B5089" s="14"/>
      <c r="C5089" s="14"/>
      <c r="D5089" s="16"/>
      <c r="E5089" s="16"/>
      <c r="F5089" s="14"/>
      <c r="G5089" s="14"/>
      <c r="H5089" s="14"/>
      <c r="I5089" s="15"/>
      <c r="J5089" s="77"/>
    </row>
    <row r="5090" spans="1:10" x14ac:dyDescent="0.2">
      <c r="A5090" s="14"/>
      <c r="B5090" s="14"/>
      <c r="C5090" s="14"/>
      <c r="D5090" s="16"/>
      <c r="E5090" s="16"/>
      <c r="F5090" s="14"/>
      <c r="G5090" s="14"/>
      <c r="H5090" s="14"/>
      <c r="I5090" s="15"/>
      <c r="J5090" s="77"/>
    </row>
    <row r="5091" spans="1:10" x14ac:dyDescent="0.2">
      <c r="A5091" s="14"/>
      <c r="B5091" s="14"/>
      <c r="C5091" s="14"/>
      <c r="D5091" s="16"/>
      <c r="E5091" s="16"/>
      <c r="F5091" s="14"/>
      <c r="G5091" s="14"/>
      <c r="H5091" s="14"/>
      <c r="I5091" s="15"/>
      <c r="J5091" s="77"/>
    </row>
    <row r="5092" spans="1:10" x14ac:dyDescent="0.2">
      <c r="A5092" s="14"/>
      <c r="B5092" s="14"/>
      <c r="C5092" s="14"/>
      <c r="D5092" s="16"/>
      <c r="E5092" s="16"/>
      <c r="F5092" s="14"/>
      <c r="G5092" s="14"/>
      <c r="H5092" s="14"/>
      <c r="I5092" s="15"/>
      <c r="J5092" s="77"/>
    </row>
    <row r="5093" spans="1:10" x14ac:dyDescent="0.2">
      <c r="A5093" s="14"/>
      <c r="B5093" s="14"/>
      <c r="C5093" s="14"/>
      <c r="D5093" s="16"/>
      <c r="E5093" s="16"/>
      <c r="F5093" s="14"/>
      <c r="G5093" s="14"/>
      <c r="H5093" s="14"/>
      <c r="I5093" s="15"/>
      <c r="J5093" s="77"/>
    </row>
    <row r="5094" spans="1:10" x14ac:dyDescent="0.2">
      <c r="A5094" s="14"/>
      <c r="B5094" s="14"/>
      <c r="C5094" s="14"/>
      <c r="D5094" s="16"/>
      <c r="E5094" s="16"/>
      <c r="F5094" s="14"/>
      <c r="G5094" s="14"/>
      <c r="H5094" s="14"/>
      <c r="I5094" s="15"/>
      <c r="J5094" s="77"/>
    </row>
    <row r="5095" spans="1:10" x14ac:dyDescent="0.2">
      <c r="A5095" s="14"/>
      <c r="B5095" s="14"/>
      <c r="C5095" s="14"/>
      <c r="D5095" s="16"/>
      <c r="E5095" s="16"/>
      <c r="F5095" s="14"/>
      <c r="G5095" s="14"/>
      <c r="H5095" s="14"/>
      <c r="I5095" s="15"/>
      <c r="J5095" s="77"/>
    </row>
    <row r="5096" spans="1:10" x14ac:dyDescent="0.2">
      <c r="A5096" s="14"/>
      <c r="B5096" s="14"/>
      <c r="C5096" s="14"/>
      <c r="D5096" s="16"/>
      <c r="E5096" s="16"/>
      <c r="F5096" s="14"/>
      <c r="G5096" s="14"/>
      <c r="H5096" s="14"/>
      <c r="I5096" s="15"/>
      <c r="J5096" s="77"/>
    </row>
    <row r="5097" spans="1:10" x14ac:dyDescent="0.2">
      <c r="A5097" s="14"/>
      <c r="B5097" s="14"/>
      <c r="C5097" s="14"/>
      <c r="D5097" s="16"/>
      <c r="E5097" s="16"/>
      <c r="F5097" s="14"/>
      <c r="G5097" s="14"/>
      <c r="H5097" s="14"/>
      <c r="I5097" s="15"/>
      <c r="J5097" s="77"/>
    </row>
    <row r="5098" spans="1:10" x14ac:dyDescent="0.2">
      <c r="A5098" s="14"/>
      <c r="B5098" s="14"/>
      <c r="C5098" s="14"/>
      <c r="D5098" s="16"/>
      <c r="E5098" s="16"/>
      <c r="F5098" s="14"/>
      <c r="G5098" s="14"/>
      <c r="H5098" s="14"/>
      <c r="I5098" s="15"/>
      <c r="J5098" s="77"/>
    </row>
    <row r="5099" spans="1:10" x14ac:dyDescent="0.2">
      <c r="A5099" s="14"/>
      <c r="B5099" s="14"/>
      <c r="C5099" s="14"/>
      <c r="D5099" s="16"/>
      <c r="E5099" s="16"/>
      <c r="F5099" s="14"/>
      <c r="G5099" s="14"/>
      <c r="H5099" s="14"/>
      <c r="I5099" s="15"/>
      <c r="J5099" s="77"/>
    </row>
    <row r="5100" spans="1:10" x14ac:dyDescent="0.2">
      <c r="A5100" s="14"/>
      <c r="B5100" s="14"/>
      <c r="C5100" s="14"/>
      <c r="D5100" s="16"/>
      <c r="E5100" s="16"/>
      <c r="F5100" s="14"/>
      <c r="G5100" s="14"/>
      <c r="H5100" s="14"/>
      <c r="I5100" s="15"/>
      <c r="J5100" s="77"/>
    </row>
    <row r="5101" spans="1:10" x14ac:dyDescent="0.2">
      <c r="A5101" s="14"/>
      <c r="B5101" s="14"/>
      <c r="C5101" s="14"/>
      <c r="D5101" s="16"/>
      <c r="E5101" s="16"/>
      <c r="F5101" s="14"/>
      <c r="G5101" s="14"/>
      <c r="H5101" s="14"/>
      <c r="I5101" s="15"/>
      <c r="J5101" s="77"/>
    </row>
    <row r="5102" spans="1:10" x14ac:dyDescent="0.2">
      <c r="A5102" s="14"/>
      <c r="B5102" s="14"/>
      <c r="C5102" s="14"/>
      <c r="D5102" s="16"/>
      <c r="E5102" s="16"/>
      <c r="F5102" s="14"/>
      <c r="G5102" s="14"/>
      <c r="H5102" s="14"/>
      <c r="I5102" s="15"/>
      <c r="J5102" s="77"/>
    </row>
    <row r="5103" spans="1:10" x14ac:dyDescent="0.2">
      <c r="A5103" s="14"/>
      <c r="B5103" s="14"/>
      <c r="C5103" s="14"/>
      <c r="D5103" s="16"/>
      <c r="E5103" s="16"/>
      <c r="F5103" s="14"/>
      <c r="G5103" s="14"/>
      <c r="H5103" s="14"/>
      <c r="I5103" s="15"/>
      <c r="J5103" s="77"/>
    </row>
    <row r="5104" spans="1:10" x14ac:dyDescent="0.2">
      <c r="A5104" s="14"/>
      <c r="B5104" s="14"/>
      <c r="C5104" s="14"/>
      <c r="D5104" s="16"/>
      <c r="E5104" s="16"/>
      <c r="F5104" s="14"/>
      <c r="G5104" s="14"/>
      <c r="H5104" s="14"/>
      <c r="I5104" s="15"/>
      <c r="J5104" s="77"/>
    </row>
    <row r="5105" spans="1:10" x14ac:dyDescent="0.2">
      <c r="A5105" s="14"/>
      <c r="B5105" s="14"/>
      <c r="C5105" s="14"/>
      <c r="D5105" s="16"/>
      <c r="E5105" s="16"/>
      <c r="F5105" s="14"/>
      <c r="G5105" s="14"/>
      <c r="H5105" s="14"/>
      <c r="I5105" s="15"/>
      <c r="J5105" s="77"/>
    </row>
    <row r="5106" spans="1:10" x14ac:dyDescent="0.2">
      <c r="A5106" s="14"/>
      <c r="B5106" s="14"/>
      <c r="C5106" s="14"/>
      <c r="D5106" s="16"/>
      <c r="E5106" s="16"/>
      <c r="F5106" s="14"/>
      <c r="G5106" s="14"/>
      <c r="H5106" s="14"/>
      <c r="I5106" s="15"/>
      <c r="J5106" s="77"/>
    </row>
    <row r="5107" spans="1:10" x14ac:dyDescent="0.2">
      <c r="A5107" s="14"/>
      <c r="B5107" s="14"/>
      <c r="C5107" s="14"/>
      <c r="D5107" s="16"/>
      <c r="E5107" s="16"/>
      <c r="F5107" s="14"/>
      <c r="G5107" s="14"/>
      <c r="H5107" s="14"/>
      <c r="I5107" s="15"/>
      <c r="J5107" s="77"/>
    </row>
    <row r="5108" spans="1:10" x14ac:dyDescent="0.2">
      <c r="A5108" s="14"/>
      <c r="B5108" s="14"/>
      <c r="C5108" s="14"/>
      <c r="D5108" s="16"/>
      <c r="E5108" s="16"/>
      <c r="F5108" s="14"/>
      <c r="G5108" s="14"/>
      <c r="H5108" s="14"/>
      <c r="I5108" s="15"/>
      <c r="J5108" s="77"/>
    </row>
    <row r="5109" spans="1:10" x14ac:dyDescent="0.2">
      <c r="A5109" s="14"/>
      <c r="B5109" s="14"/>
      <c r="C5109" s="14"/>
      <c r="D5109" s="16"/>
      <c r="E5109" s="16"/>
      <c r="F5109" s="14"/>
      <c r="G5109" s="14"/>
      <c r="H5109" s="14"/>
      <c r="I5109" s="15"/>
      <c r="J5109" s="77"/>
    </row>
    <row r="5110" spans="1:10" x14ac:dyDescent="0.2">
      <c r="A5110" s="14"/>
      <c r="B5110" s="14"/>
      <c r="C5110" s="14"/>
      <c r="D5110" s="16"/>
      <c r="E5110" s="16"/>
      <c r="F5110" s="14"/>
      <c r="G5110" s="14"/>
      <c r="H5110" s="14"/>
      <c r="I5110" s="15"/>
      <c r="J5110" s="77"/>
    </row>
    <row r="5111" spans="1:10" x14ac:dyDescent="0.2">
      <c r="A5111" s="14"/>
      <c r="B5111" s="14"/>
      <c r="C5111" s="14"/>
      <c r="D5111" s="16"/>
      <c r="E5111" s="16"/>
      <c r="F5111" s="14"/>
      <c r="G5111" s="14"/>
      <c r="H5111" s="14"/>
      <c r="I5111" s="15"/>
      <c r="J5111" s="77"/>
    </row>
    <row r="5112" spans="1:10" x14ac:dyDescent="0.2">
      <c r="A5112" s="14"/>
      <c r="B5112" s="14"/>
      <c r="C5112" s="14"/>
      <c r="D5112" s="16"/>
      <c r="E5112" s="16"/>
      <c r="F5112" s="14"/>
      <c r="G5112" s="14"/>
      <c r="H5112" s="14"/>
      <c r="I5112" s="15"/>
      <c r="J5112" s="77"/>
    </row>
    <row r="5113" spans="1:10" x14ac:dyDescent="0.2">
      <c r="A5113" s="14"/>
      <c r="B5113" s="14"/>
      <c r="C5113" s="14"/>
      <c r="D5113" s="16"/>
      <c r="E5113" s="16"/>
      <c r="F5113" s="14"/>
      <c r="G5113" s="14"/>
      <c r="H5113" s="14"/>
      <c r="I5113" s="15"/>
      <c r="J5113" s="77"/>
    </row>
    <row r="5114" spans="1:10" x14ac:dyDescent="0.2">
      <c r="A5114" s="14"/>
      <c r="B5114" s="14"/>
      <c r="C5114" s="14"/>
      <c r="D5114" s="16"/>
      <c r="E5114" s="16"/>
      <c r="F5114" s="14"/>
      <c r="G5114" s="14"/>
      <c r="H5114" s="14"/>
      <c r="I5114" s="15"/>
      <c r="J5114" s="77"/>
    </row>
    <row r="5115" spans="1:10" x14ac:dyDescent="0.2">
      <c r="A5115" s="14"/>
      <c r="B5115" s="14"/>
      <c r="C5115" s="14"/>
      <c r="D5115" s="16"/>
      <c r="E5115" s="16"/>
      <c r="F5115" s="14"/>
      <c r="G5115" s="14"/>
      <c r="H5115" s="14"/>
      <c r="I5115" s="15"/>
      <c r="J5115" s="77"/>
    </row>
    <row r="5116" spans="1:10" x14ac:dyDescent="0.2">
      <c r="A5116" s="14"/>
      <c r="B5116" s="14"/>
      <c r="C5116" s="14"/>
      <c r="D5116" s="16"/>
      <c r="E5116" s="16"/>
      <c r="F5116" s="14"/>
      <c r="G5116" s="14"/>
      <c r="H5116" s="14"/>
      <c r="I5116" s="15"/>
      <c r="J5116" s="77"/>
    </row>
    <row r="5117" spans="1:10" x14ac:dyDescent="0.2">
      <c r="A5117" s="14"/>
      <c r="B5117" s="14"/>
      <c r="C5117" s="14"/>
      <c r="D5117" s="16"/>
      <c r="E5117" s="16"/>
      <c r="F5117" s="14"/>
      <c r="G5117" s="14"/>
      <c r="H5117" s="14"/>
      <c r="I5117" s="15"/>
      <c r="J5117" s="77"/>
    </row>
    <row r="5118" spans="1:10" x14ac:dyDescent="0.2">
      <c r="A5118" s="14"/>
      <c r="B5118" s="14"/>
      <c r="C5118" s="14"/>
      <c r="D5118" s="16"/>
      <c r="E5118" s="16"/>
      <c r="F5118" s="14"/>
      <c r="G5118" s="14"/>
      <c r="H5118" s="14"/>
      <c r="I5118" s="15"/>
      <c r="J5118" s="77"/>
    </row>
    <row r="5119" spans="1:10" x14ac:dyDescent="0.2">
      <c r="A5119" s="14"/>
      <c r="B5119" s="14"/>
      <c r="C5119" s="14"/>
      <c r="D5119" s="16"/>
      <c r="E5119" s="16"/>
      <c r="F5119" s="14"/>
      <c r="G5119" s="14"/>
      <c r="H5119" s="14"/>
      <c r="I5119" s="15"/>
      <c r="J5119" s="77"/>
    </row>
    <row r="5120" spans="1:10" x14ac:dyDescent="0.2">
      <c r="A5120" s="14"/>
      <c r="B5120" s="14"/>
      <c r="C5120" s="14"/>
      <c r="D5120" s="16"/>
      <c r="E5120" s="16"/>
      <c r="F5120" s="14"/>
      <c r="G5120" s="14"/>
      <c r="H5120" s="14"/>
      <c r="I5120" s="15"/>
      <c r="J5120" s="77"/>
    </row>
    <row r="5121" spans="1:10" x14ac:dyDescent="0.2">
      <c r="A5121" s="14"/>
      <c r="B5121" s="14"/>
      <c r="C5121" s="14"/>
      <c r="D5121" s="16"/>
      <c r="E5121" s="16"/>
      <c r="F5121" s="14"/>
      <c r="G5121" s="14"/>
      <c r="H5121" s="14"/>
      <c r="I5121" s="15"/>
      <c r="J5121" s="77"/>
    </row>
    <row r="5122" spans="1:10" x14ac:dyDescent="0.2">
      <c r="A5122" s="14"/>
      <c r="B5122" s="14"/>
      <c r="C5122" s="14"/>
      <c r="D5122" s="16"/>
      <c r="E5122" s="16"/>
      <c r="F5122" s="14"/>
      <c r="G5122" s="14"/>
      <c r="H5122" s="14"/>
      <c r="I5122" s="15"/>
      <c r="J5122" s="77"/>
    </row>
    <row r="5123" spans="1:10" x14ac:dyDescent="0.2">
      <c r="A5123" s="14"/>
      <c r="B5123" s="14"/>
      <c r="C5123" s="14"/>
      <c r="D5123" s="16"/>
      <c r="E5123" s="16"/>
      <c r="F5123" s="14"/>
      <c r="G5123" s="14"/>
      <c r="H5123" s="14"/>
      <c r="I5123" s="15"/>
      <c r="J5123" s="77"/>
    </row>
    <row r="5124" spans="1:10" x14ac:dyDescent="0.2">
      <c r="A5124" s="14"/>
      <c r="B5124" s="14"/>
      <c r="C5124" s="14"/>
      <c r="D5124" s="16"/>
      <c r="E5124" s="16"/>
      <c r="F5124" s="14"/>
      <c r="G5124" s="14"/>
      <c r="H5124" s="14"/>
      <c r="I5124" s="15"/>
      <c r="J5124" s="77"/>
    </row>
    <row r="5125" spans="1:10" x14ac:dyDescent="0.2">
      <c r="A5125" s="14"/>
      <c r="B5125" s="14"/>
      <c r="C5125" s="14"/>
      <c r="D5125" s="16"/>
      <c r="E5125" s="16"/>
      <c r="F5125" s="14"/>
      <c r="G5125" s="14"/>
      <c r="H5125" s="14"/>
      <c r="I5125" s="15"/>
      <c r="J5125" s="77"/>
    </row>
    <row r="5126" spans="1:10" x14ac:dyDescent="0.2">
      <c r="A5126" s="14"/>
      <c r="B5126" s="14"/>
      <c r="C5126" s="14"/>
      <c r="D5126" s="16"/>
      <c r="E5126" s="16"/>
      <c r="F5126" s="14"/>
      <c r="G5126" s="14"/>
      <c r="H5126" s="14"/>
      <c r="I5126" s="15"/>
      <c r="J5126" s="77"/>
    </row>
    <row r="5127" spans="1:10" x14ac:dyDescent="0.2">
      <c r="A5127" s="14"/>
      <c r="B5127" s="14"/>
      <c r="C5127" s="14"/>
      <c r="D5127" s="16"/>
      <c r="E5127" s="16"/>
      <c r="F5127" s="14"/>
      <c r="G5127" s="14"/>
      <c r="H5127" s="14"/>
      <c r="I5127" s="15"/>
      <c r="J5127" s="77"/>
    </row>
    <row r="5128" spans="1:10" x14ac:dyDescent="0.2">
      <c r="A5128" s="14"/>
      <c r="B5128" s="14"/>
      <c r="C5128" s="14"/>
      <c r="D5128" s="16"/>
      <c r="E5128" s="16"/>
      <c r="F5128" s="14"/>
      <c r="G5128" s="14"/>
      <c r="H5128" s="14"/>
      <c r="I5128" s="15"/>
      <c r="J5128" s="77"/>
    </row>
    <row r="5129" spans="1:10" x14ac:dyDescent="0.2">
      <c r="A5129" s="14"/>
      <c r="B5129" s="14"/>
      <c r="C5129" s="14"/>
      <c r="D5129" s="16"/>
      <c r="E5129" s="16"/>
      <c r="F5129" s="14"/>
      <c r="G5129" s="14"/>
      <c r="H5129" s="14"/>
      <c r="I5129" s="15"/>
      <c r="J5129" s="77"/>
    </row>
    <row r="5130" spans="1:10" x14ac:dyDescent="0.2">
      <c r="A5130" s="14"/>
      <c r="B5130" s="14"/>
      <c r="C5130" s="14"/>
      <c r="D5130" s="16"/>
      <c r="E5130" s="16"/>
      <c r="F5130" s="14"/>
      <c r="G5130" s="14"/>
      <c r="H5130" s="14"/>
      <c r="I5130" s="15"/>
      <c r="J5130" s="77"/>
    </row>
    <row r="5131" spans="1:10" x14ac:dyDescent="0.2">
      <c r="A5131" s="14"/>
      <c r="B5131" s="14"/>
      <c r="C5131" s="14"/>
      <c r="D5131" s="16"/>
      <c r="E5131" s="16"/>
      <c r="F5131" s="14"/>
      <c r="G5131" s="14"/>
      <c r="H5131" s="14"/>
      <c r="I5131" s="15"/>
      <c r="J5131" s="77"/>
    </row>
    <row r="5132" spans="1:10" x14ac:dyDescent="0.2">
      <c r="A5132" s="14"/>
      <c r="B5132" s="14"/>
      <c r="C5132" s="14"/>
      <c r="D5132" s="16"/>
      <c r="E5132" s="16"/>
      <c r="F5132" s="14"/>
      <c r="G5132" s="14"/>
      <c r="H5132" s="14"/>
      <c r="I5132" s="15"/>
      <c r="J5132" s="77"/>
    </row>
    <row r="5133" spans="1:10" x14ac:dyDescent="0.2">
      <c r="A5133" s="14"/>
      <c r="B5133" s="14"/>
      <c r="C5133" s="14"/>
      <c r="D5133" s="16"/>
      <c r="E5133" s="16"/>
      <c r="F5133" s="14"/>
      <c r="G5133" s="14"/>
      <c r="H5133" s="14"/>
      <c r="I5133" s="15"/>
      <c r="J5133" s="77"/>
    </row>
    <row r="5134" spans="1:10" x14ac:dyDescent="0.2">
      <c r="A5134" s="14"/>
      <c r="B5134" s="14"/>
      <c r="C5134" s="14"/>
      <c r="D5134" s="16"/>
      <c r="E5134" s="16"/>
      <c r="F5134" s="14"/>
      <c r="G5134" s="14"/>
      <c r="H5134" s="14"/>
      <c r="I5134" s="15"/>
      <c r="J5134" s="77"/>
    </row>
    <row r="5135" spans="1:10" x14ac:dyDescent="0.2">
      <c r="A5135" s="14"/>
      <c r="B5135" s="14"/>
      <c r="C5135" s="14"/>
      <c r="D5135" s="16"/>
      <c r="E5135" s="16"/>
      <c r="F5135" s="14"/>
      <c r="G5135" s="14"/>
      <c r="H5135" s="14"/>
      <c r="I5135" s="15"/>
      <c r="J5135" s="77"/>
    </row>
    <row r="5136" spans="1:10" x14ac:dyDescent="0.2">
      <c r="A5136" s="14"/>
      <c r="B5136" s="14"/>
      <c r="C5136" s="14"/>
      <c r="D5136" s="16"/>
      <c r="E5136" s="16"/>
      <c r="F5136" s="14"/>
      <c r="G5136" s="14"/>
      <c r="H5136" s="14"/>
      <c r="I5136" s="15"/>
      <c r="J5136" s="77"/>
    </row>
    <row r="5137" spans="1:10" x14ac:dyDescent="0.2">
      <c r="A5137" s="14"/>
      <c r="B5137" s="14"/>
      <c r="C5137" s="14"/>
      <c r="D5137" s="16"/>
      <c r="E5137" s="16"/>
      <c r="F5137" s="14"/>
      <c r="G5137" s="14"/>
      <c r="H5137" s="14"/>
      <c r="I5137" s="15"/>
      <c r="J5137" s="77"/>
    </row>
    <row r="5138" spans="1:10" x14ac:dyDescent="0.2">
      <c r="A5138" s="14"/>
      <c r="B5138" s="14"/>
      <c r="C5138" s="14"/>
      <c r="D5138" s="16"/>
      <c r="E5138" s="16"/>
      <c r="F5138" s="14"/>
      <c r="G5138" s="14"/>
      <c r="H5138" s="14"/>
      <c r="I5138" s="15"/>
      <c r="J5138" s="77"/>
    </row>
    <row r="5139" spans="1:10" x14ac:dyDescent="0.2">
      <c r="A5139" s="14"/>
      <c r="B5139" s="14"/>
      <c r="C5139" s="14"/>
      <c r="D5139" s="16"/>
      <c r="E5139" s="16"/>
      <c r="F5139" s="14"/>
      <c r="G5139" s="14"/>
      <c r="H5139" s="14"/>
      <c r="I5139" s="15"/>
      <c r="J5139" s="77"/>
    </row>
    <row r="5140" spans="1:10" x14ac:dyDescent="0.2">
      <c r="A5140" s="14"/>
      <c r="B5140" s="14"/>
      <c r="C5140" s="14"/>
      <c r="D5140" s="16"/>
      <c r="E5140" s="16"/>
      <c r="F5140" s="14"/>
      <c r="G5140" s="14"/>
      <c r="H5140" s="14"/>
      <c r="I5140" s="15"/>
      <c r="J5140" s="77"/>
    </row>
    <row r="5141" spans="1:10" x14ac:dyDescent="0.2">
      <c r="A5141" s="14"/>
      <c r="B5141" s="14"/>
      <c r="C5141" s="14"/>
      <c r="D5141" s="16"/>
      <c r="E5141" s="16"/>
      <c r="F5141" s="14"/>
      <c r="G5141" s="14"/>
      <c r="H5141" s="14"/>
      <c r="I5141" s="15"/>
      <c r="J5141" s="77"/>
    </row>
    <row r="5142" spans="1:10" x14ac:dyDescent="0.2">
      <c r="A5142" s="14"/>
      <c r="B5142" s="14"/>
      <c r="C5142" s="14"/>
      <c r="D5142" s="16"/>
      <c r="E5142" s="16"/>
      <c r="F5142" s="14"/>
      <c r="G5142" s="14"/>
      <c r="H5142" s="14"/>
      <c r="I5142" s="15"/>
      <c r="J5142" s="77"/>
    </row>
    <row r="5143" spans="1:10" x14ac:dyDescent="0.2">
      <c r="A5143" s="14"/>
      <c r="B5143" s="14"/>
      <c r="C5143" s="14"/>
      <c r="D5143" s="16"/>
      <c r="E5143" s="16"/>
      <c r="F5143" s="14"/>
      <c r="G5143" s="14"/>
      <c r="H5143" s="14"/>
      <c r="I5143" s="15"/>
      <c r="J5143" s="77"/>
    </row>
    <row r="5144" spans="1:10" x14ac:dyDescent="0.2">
      <c r="A5144" s="14"/>
      <c r="B5144" s="14"/>
      <c r="C5144" s="14"/>
      <c r="D5144" s="16"/>
      <c r="E5144" s="16"/>
      <c r="F5144" s="14"/>
      <c r="G5144" s="14"/>
      <c r="H5144" s="14"/>
      <c r="I5144" s="15"/>
      <c r="J5144" s="77"/>
    </row>
    <row r="5145" spans="1:10" x14ac:dyDescent="0.2">
      <c r="A5145" s="14"/>
      <c r="B5145" s="14"/>
      <c r="C5145" s="14"/>
      <c r="D5145" s="16"/>
      <c r="E5145" s="16"/>
      <c r="F5145" s="14"/>
      <c r="G5145" s="14"/>
      <c r="H5145" s="14"/>
      <c r="I5145" s="15"/>
      <c r="J5145" s="77"/>
    </row>
    <row r="5146" spans="1:10" x14ac:dyDescent="0.2">
      <c r="A5146" s="14"/>
      <c r="B5146" s="14"/>
      <c r="C5146" s="14"/>
      <c r="D5146" s="16"/>
      <c r="E5146" s="16"/>
      <c r="F5146" s="14"/>
      <c r="G5146" s="14"/>
      <c r="H5146" s="14"/>
      <c r="I5146" s="15"/>
      <c r="J5146" s="77"/>
    </row>
    <row r="5147" spans="1:10" x14ac:dyDescent="0.2">
      <c r="A5147" s="14"/>
      <c r="B5147" s="14"/>
      <c r="C5147" s="14"/>
      <c r="D5147" s="16"/>
      <c r="E5147" s="16"/>
      <c r="F5147" s="14"/>
      <c r="G5147" s="14"/>
      <c r="H5147" s="14"/>
      <c r="I5147" s="15"/>
      <c r="J5147" s="77"/>
    </row>
    <row r="5148" spans="1:10" x14ac:dyDescent="0.2">
      <c r="A5148" s="14"/>
      <c r="B5148" s="14"/>
      <c r="C5148" s="14"/>
      <c r="D5148" s="16"/>
      <c r="E5148" s="16"/>
      <c r="F5148" s="14"/>
      <c r="G5148" s="14"/>
      <c r="H5148" s="14"/>
      <c r="I5148" s="15"/>
      <c r="J5148" s="77"/>
    </row>
    <row r="5149" spans="1:10" x14ac:dyDescent="0.2">
      <c r="A5149" s="14"/>
      <c r="B5149" s="14"/>
      <c r="C5149" s="14"/>
      <c r="D5149" s="16"/>
      <c r="E5149" s="16"/>
      <c r="F5149" s="14"/>
      <c r="G5149" s="14"/>
      <c r="H5149" s="14"/>
      <c r="I5149" s="15"/>
      <c r="J5149" s="77"/>
    </row>
    <row r="5150" spans="1:10" x14ac:dyDescent="0.2">
      <c r="A5150" s="14"/>
      <c r="B5150" s="14"/>
      <c r="C5150" s="14"/>
      <c r="D5150" s="16"/>
      <c r="E5150" s="16"/>
      <c r="F5150" s="14"/>
      <c r="G5150" s="14"/>
      <c r="H5150" s="14"/>
      <c r="I5150" s="15"/>
      <c r="J5150" s="77"/>
    </row>
    <row r="5151" spans="1:10" x14ac:dyDescent="0.2">
      <c r="A5151" s="14"/>
      <c r="B5151" s="14"/>
      <c r="C5151" s="14"/>
      <c r="D5151" s="16"/>
      <c r="E5151" s="16"/>
      <c r="F5151" s="14"/>
      <c r="G5151" s="14"/>
      <c r="H5151" s="14"/>
      <c r="I5151" s="15"/>
      <c r="J5151" s="77"/>
    </row>
    <row r="5152" spans="1:10" x14ac:dyDescent="0.2">
      <c r="A5152" s="14"/>
      <c r="B5152" s="14"/>
      <c r="C5152" s="14"/>
      <c r="D5152" s="16"/>
      <c r="E5152" s="16"/>
      <c r="F5152" s="14"/>
      <c r="G5152" s="14"/>
      <c r="H5152" s="14"/>
      <c r="I5152" s="15"/>
      <c r="J5152" s="77"/>
    </row>
    <row r="5153" spans="1:10" x14ac:dyDescent="0.2">
      <c r="A5153" s="14"/>
      <c r="B5153" s="14"/>
      <c r="C5153" s="14"/>
      <c r="D5153" s="16"/>
      <c r="E5153" s="16"/>
      <c r="F5153" s="14"/>
      <c r="G5153" s="14"/>
      <c r="H5153" s="14"/>
      <c r="I5153" s="15"/>
      <c r="J5153" s="77"/>
    </row>
    <row r="5154" spans="1:10" x14ac:dyDescent="0.2">
      <c r="A5154" s="14"/>
      <c r="B5154" s="14"/>
      <c r="C5154" s="14"/>
      <c r="D5154" s="16"/>
      <c r="E5154" s="16"/>
      <c r="F5154" s="14"/>
      <c r="G5154" s="14"/>
      <c r="H5154" s="14"/>
      <c r="I5154" s="15"/>
      <c r="J5154" s="77"/>
    </row>
    <row r="5155" spans="1:10" x14ac:dyDescent="0.2">
      <c r="A5155" s="14"/>
      <c r="B5155" s="14"/>
      <c r="C5155" s="14"/>
      <c r="D5155" s="16"/>
      <c r="E5155" s="16"/>
      <c r="F5155" s="14"/>
      <c r="G5155" s="14"/>
      <c r="H5155" s="14"/>
      <c r="I5155" s="15"/>
      <c r="J5155" s="77"/>
    </row>
    <row r="5156" spans="1:10" x14ac:dyDescent="0.2">
      <c r="A5156" s="14"/>
      <c r="B5156" s="14"/>
      <c r="C5156" s="14"/>
      <c r="D5156" s="16"/>
      <c r="E5156" s="16"/>
      <c r="F5156" s="14"/>
      <c r="G5156" s="14"/>
      <c r="H5156" s="14"/>
      <c r="I5156" s="15"/>
      <c r="J5156" s="77"/>
    </row>
    <row r="5157" spans="1:10" x14ac:dyDescent="0.2">
      <c r="A5157" s="14"/>
      <c r="B5157" s="14"/>
      <c r="C5157" s="14"/>
      <c r="D5157" s="16"/>
      <c r="E5157" s="16"/>
      <c r="F5157" s="14"/>
      <c r="G5157" s="14"/>
      <c r="H5157" s="14"/>
      <c r="I5157" s="15"/>
      <c r="J5157" s="77"/>
    </row>
    <row r="5158" spans="1:10" x14ac:dyDescent="0.2">
      <c r="A5158" s="14"/>
      <c r="B5158" s="14"/>
      <c r="C5158" s="14"/>
      <c r="D5158" s="16"/>
      <c r="E5158" s="16"/>
      <c r="F5158" s="14"/>
      <c r="G5158" s="14"/>
      <c r="H5158" s="14"/>
      <c r="I5158" s="15"/>
      <c r="J5158" s="77"/>
    </row>
    <row r="5159" spans="1:10" x14ac:dyDescent="0.2">
      <c r="A5159" s="14"/>
      <c r="B5159" s="14"/>
      <c r="C5159" s="14"/>
      <c r="D5159" s="16"/>
      <c r="E5159" s="16"/>
      <c r="F5159" s="14"/>
      <c r="G5159" s="14"/>
      <c r="H5159" s="14"/>
      <c r="I5159" s="15"/>
      <c r="J5159" s="77"/>
    </row>
    <row r="5160" spans="1:10" x14ac:dyDescent="0.2">
      <c r="A5160" s="14"/>
      <c r="B5160" s="14"/>
      <c r="C5160" s="14"/>
      <c r="D5160" s="16"/>
      <c r="E5160" s="16"/>
      <c r="F5160" s="14"/>
      <c r="G5160" s="14"/>
      <c r="H5160" s="14"/>
      <c r="I5160" s="15"/>
      <c r="J5160" s="77"/>
    </row>
    <row r="5161" spans="1:10" x14ac:dyDescent="0.2">
      <c r="A5161" s="14"/>
      <c r="B5161" s="14"/>
      <c r="C5161" s="14"/>
      <c r="D5161" s="16"/>
      <c r="E5161" s="16"/>
      <c r="F5161" s="14"/>
      <c r="G5161" s="14"/>
      <c r="H5161" s="14"/>
      <c r="I5161" s="15"/>
      <c r="J5161" s="77"/>
    </row>
    <row r="5162" spans="1:10" x14ac:dyDescent="0.2">
      <c r="A5162" s="14"/>
      <c r="B5162" s="14"/>
      <c r="C5162" s="14"/>
      <c r="D5162" s="16"/>
      <c r="E5162" s="16"/>
      <c r="F5162" s="14"/>
      <c r="G5162" s="14"/>
      <c r="H5162" s="14"/>
      <c r="I5162" s="15"/>
      <c r="J5162" s="77"/>
    </row>
    <row r="5163" spans="1:10" x14ac:dyDescent="0.2">
      <c r="A5163" s="14"/>
      <c r="B5163" s="14"/>
      <c r="C5163" s="14"/>
      <c r="D5163" s="16"/>
      <c r="E5163" s="16"/>
      <c r="F5163" s="14"/>
      <c r="G5163" s="14"/>
      <c r="H5163" s="14"/>
      <c r="I5163" s="15"/>
      <c r="J5163" s="77"/>
    </row>
    <row r="5164" spans="1:10" x14ac:dyDescent="0.2">
      <c r="A5164" s="14"/>
      <c r="B5164" s="14"/>
      <c r="C5164" s="14"/>
      <c r="D5164" s="16"/>
      <c r="E5164" s="16"/>
      <c r="F5164" s="14"/>
      <c r="G5164" s="14"/>
      <c r="H5164" s="14"/>
      <c r="I5164" s="15"/>
      <c r="J5164" s="77"/>
    </row>
    <row r="5165" spans="1:10" x14ac:dyDescent="0.2">
      <c r="A5165" s="14"/>
      <c r="B5165" s="14"/>
      <c r="C5165" s="14"/>
      <c r="D5165" s="16"/>
      <c r="E5165" s="16"/>
      <c r="F5165" s="14"/>
      <c r="G5165" s="14"/>
      <c r="H5165" s="14"/>
      <c r="I5165" s="15"/>
      <c r="J5165" s="77"/>
    </row>
    <row r="5166" spans="1:10" x14ac:dyDescent="0.2">
      <c r="A5166" s="14"/>
      <c r="B5166" s="14"/>
      <c r="C5166" s="14"/>
      <c r="D5166" s="16"/>
      <c r="E5166" s="16"/>
      <c r="F5166" s="14"/>
      <c r="G5166" s="14"/>
      <c r="H5166" s="14"/>
      <c r="I5166" s="15"/>
      <c r="J5166" s="77"/>
    </row>
    <row r="5167" spans="1:10" x14ac:dyDescent="0.2">
      <c r="A5167" s="14"/>
      <c r="B5167" s="14"/>
      <c r="C5167" s="14"/>
      <c r="D5167" s="16"/>
      <c r="E5167" s="16"/>
      <c r="F5167" s="14"/>
      <c r="G5167" s="14"/>
      <c r="H5167" s="14"/>
      <c r="I5167" s="15"/>
      <c r="J5167" s="77"/>
    </row>
    <row r="5168" spans="1:10" x14ac:dyDescent="0.2">
      <c r="A5168" s="14"/>
      <c r="B5168" s="14"/>
      <c r="C5168" s="14"/>
      <c r="D5168" s="16"/>
      <c r="E5168" s="16"/>
      <c r="F5168" s="14"/>
      <c r="G5168" s="14"/>
      <c r="H5168" s="14"/>
      <c r="I5168" s="15"/>
      <c r="J5168" s="77"/>
    </row>
    <row r="5169" spans="1:10" x14ac:dyDescent="0.2">
      <c r="A5169" s="14"/>
      <c r="B5169" s="14"/>
      <c r="C5169" s="14"/>
      <c r="D5169" s="16"/>
      <c r="E5169" s="16"/>
      <c r="F5169" s="14"/>
      <c r="G5169" s="14"/>
      <c r="H5169" s="14"/>
      <c r="I5169" s="15"/>
      <c r="J5169" s="77"/>
    </row>
    <row r="5170" spans="1:10" x14ac:dyDescent="0.2">
      <c r="A5170" s="14"/>
      <c r="B5170" s="14"/>
      <c r="C5170" s="14"/>
      <c r="D5170" s="16"/>
      <c r="E5170" s="16"/>
      <c r="F5170" s="14"/>
      <c r="G5170" s="14"/>
      <c r="H5170" s="14"/>
      <c r="I5170" s="15"/>
      <c r="J5170" s="77"/>
    </row>
    <row r="5171" spans="1:10" x14ac:dyDescent="0.2">
      <c r="A5171" s="14"/>
      <c r="B5171" s="14"/>
      <c r="C5171" s="14"/>
      <c r="D5171" s="16"/>
      <c r="E5171" s="16"/>
      <c r="F5171" s="14"/>
      <c r="G5171" s="14"/>
      <c r="H5171" s="14"/>
      <c r="I5171" s="15"/>
      <c r="J5171" s="77"/>
    </row>
    <row r="5172" spans="1:10" x14ac:dyDescent="0.2">
      <c r="A5172" s="14"/>
      <c r="B5172" s="14"/>
      <c r="C5172" s="14"/>
      <c r="D5172" s="16"/>
      <c r="E5172" s="16"/>
      <c r="F5172" s="14"/>
      <c r="G5172" s="14"/>
      <c r="H5172" s="14"/>
      <c r="I5172" s="15"/>
      <c r="J5172" s="77"/>
    </row>
    <row r="5173" spans="1:10" x14ac:dyDescent="0.2">
      <c r="A5173" s="14"/>
      <c r="B5173" s="14"/>
      <c r="C5173" s="14"/>
      <c r="D5173" s="16"/>
      <c r="E5173" s="16"/>
      <c r="F5173" s="14"/>
      <c r="G5173" s="14"/>
      <c r="H5173" s="14"/>
      <c r="I5173" s="15"/>
      <c r="J5173" s="77"/>
    </row>
    <row r="5174" spans="1:10" x14ac:dyDescent="0.2">
      <c r="A5174" s="14"/>
      <c r="B5174" s="14"/>
      <c r="C5174" s="14"/>
      <c r="D5174" s="16"/>
      <c r="E5174" s="16"/>
      <c r="F5174" s="14"/>
      <c r="G5174" s="14"/>
      <c r="H5174" s="14"/>
      <c r="I5174" s="15"/>
      <c r="J5174" s="77"/>
    </row>
    <row r="5175" spans="1:10" x14ac:dyDescent="0.2">
      <c r="A5175" s="14"/>
      <c r="B5175" s="14"/>
      <c r="C5175" s="14"/>
      <c r="D5175" s="16"/>
      <c r="E5175" s="16"/>
      <c r="F5175" s="14"/>
      <c r="G5175" s="14"/>
      <c r="H5175" s="14"/>
      <c r="I5175" s="15"/>
      <c r="J5175" s="77"/>
    </row>
    <row r="5176" spans="1:10" x14ac:dyDescent="0.2">
      <c r="A5176" s="14"/>
      <c r="B5176" s="14"/>
      <c r="C5176" s="14"/>
      <c r="D5176" s="16"/>
      <c r="E5176" s="16"/>
      <c r="F5176" s="14"/>
      <c r="G5176" s="14"/>
      <c r="H5176" s="14"/>
      <c r="I5176" s="15"/>
      <c r="J5176" s="77"/>
    </row>
    <row r="5177" spans="1:10" x14ac:dyDescent="0.2">
      <c r="A5177" s="14"/>
      <c r="B5177" s="14"/>
      <c r="C5177" s="14"/>
      <c r="D5177" s="16"/>
      <c r="E5177" s="16"/>
      <c r="F5177" s="14"/>
      <c r="G5177" s="14"/>
      <c r="H5177" s="14"/>
      <c r="I5177" s="15"/>
      <c r="J5177" s="77"/>
    </row>
    <row r="5178" spans="1:10" x14ac:dyDescent="0.2">
      <c r="A5178" s="14"/>
      <c r="B5178" s="14"/>
      <c r="C5178" s="14"/>
      <c r="D5178" s="16"/>
      <c r="E5178" s="16"/>
      <c r="F5178" s="14"/>
      <c r="G5178" s="14"/>
      <c r="H5178" s="14"/>
      <c r="I5178" s="15"/>
      <c r="J5178" s="77"/>
    </row>
    <row r="5179" spans="1:10" x14ac:dyDescent="0.2">
      <c r="A5179" s="14"/>
      <c r="B5179" s="14"/>
      <c r="C5179" s="14"/>
      <c r="D5179" s="16"/>
      <c r="E5179" s="16"/>
      <c r="F5179" s="14"/>
      <c r="G5179" s="14"/>
      <c r="H5179" s="14"/>
      <c r="I5179" s="15"/>
      <c r="J5179" s="77"/>
    </row>
    <row r="5180" spans="1:10" x14ac:dyDescent="0.2">
      <c r="A5180" s="14"/>
      <c r="B5180" s="14"/>
      <c r="C5180" s="14"/>
      <c r="D5180" s="16"/>
      <c r="E5180" s="16"/>
      <c r="F5180" s="14"/>
      <c r="G5180" s="14"/>
      <c r="H5180" s="14"/>
      <c r="I5180" s="15"/>
      <c r="J5180" s="77"/>
    </row>
    <row r="5181" spans="1:10" x14ac:dyDescent="0.2">
      <c r="A5181" s="14"/>
      <c r="B5181" s="14"/>
      <c r="C5181" s="14"/>
      <c r="D5181" s="16"/>
      <c r="E5181" s="16"/>
      <c r="F5181" s="14"/>
      <c r="G5181" s="14"/>
      <c r="H5181" s="14"/>
      <c r="I5181" s="15"/>
      <c r="J5181" s="77"/>
    </row>
    <row r="5182" spans="1:10" x14ac:dyDescent="0.2">
      <c r="A5182" s="14"/>
      <c r="B5182" s="14"/>
      <c r="C5182" s="14"/>
      <c r="D5182" s="16"/>
      <c r="E5182" s="16"/>
      <c r="F5182" s="14"/>
      <c r="G5182" s="14"/>
      <c r="H5182" s="14"/>
      <c r="I5182" s="15"/>
      <c r="J5182" s="77"/>
    </row>
    <row r="5183" spans="1:10" x14ac:dyDescent="0.2">
      <c r="A5183" s="14"/>
      <c r="B5183" s="14"/>
      <c r="C5183" s="14"/>
      <c r="D5183" s="16"/>
      <c r="E5183" s="16"/>
      <c r="F5183" s="14"/>
      <c r="G5183" s="14"/>
      <c r="H5183" s="14"/>
      <c r="I5183" s="15"/>
      <c r="J5183" s="77"/>
    </row>
  </sheetData>
  <sheetProtection algorithmName="SHA-512" hashValue="J04TBG667mL4e5UOtq8liwkXXvR3crYZyCYRO6UAStmEd5reWp9/PnadNfStw+hBKyQmCgQjTCqeNctf02jQgg==" saltValue="eX2kMOQC1X3TZ2y3LBhUig==" spinCount="100000" sheet="1" objects="1" scenarios="1"/>
  <dataConsolidate/>
  <mergeCells count="5">
    <mergeCell ref="A100:H100"/>
    <mergeCell ref="I101:J101"/>
    <mergeCell ref="I100:J100"/>
    <mergeCell ref="A101:H101"/>
    <mergeCell ref="A105:J105"/>
  </mergeCells>
  <conditionalFormatting sqref="A107:J5183">
    <cfRule type="expression" dxfId="31" priority="1" stopIfTrue="1">
      <formula>$A107&lt;&gt;""</formula>
    </cfRule>
  </conditionalFormatting>
  <conditionalFormatting sqref="B1841:D1841">
    <cfRule type="expression" dxfId="30" priority="16" stopIfTrue="1">
      <formula>$A1841&lt;&gt;""</formula>
    </cfRule>
  </conditionalFormatting>
  <conditionalFormatting sqref="B1899:G1899">
    <cfRule type="expression" dxfId="29" priority="10" stopIfTrue="1">
      <formula>$A1899&lt;&gt;""</formula>
    </cfRule>
  </conditionalFormatting>
  <conditionalFormatting sqref="B1880:H1898">
    <cfRule type="expression" dxfId="28" priority="13" stopIfTrue="1">
      <formula>$A1880&lt;&gt;""</formula>
    </cfRule>
  </conditionalFormatting>
  <conditionalFormatting sqref="B424:I480">
    <cfRule type="expression" dxfId="27" priority="37" stopIfTrue="1">
      <formula>$A424&lt;&gt;""</formula>
    </cfRule>
  </conditionalFormatting>
  <conditionalFormatting sqref="B1045:I1045">
    <cfRule type="expression" dxfId="26" priority="40" stopIfTrue="1">
      <formula>$A1045&lt;&gt;""</formula>
    </cfRule>
  </conditionalFormatting>
  <conditionalFormatting sqref="B191:J271">
    <cfRule type="expression" dxfId="25" priority="30" stopIfTrue="1">
      <formula>$A191&lt;&gt;""</formula>
    </cfRule>
  </conditionalFormatting>
  <conditionalFormatting sqref="C1842:C1843">
    <cfRule type="expression" dxfId="24" priority="15" stopIfTrue="1">
      <formula>$A1842&lt;&gt;""</formula>
    </cfRule>
  </conditionalFormatting>
  <conditionalFormatting sqref="F356:F358">
    <cfRule type="expression" dxfId="23" priority="24" stopIfTrue="1">
      <formula>$A356&lt;&gt;""</formula>
    </cfRule>
  </conditionalFormatting>
  <conditionalFormatting sqref="F389:F392">
    <cfRule type="expression" dxfId="22" priority="22" stopIfTrue="1">
      <formula>$A389&lt;&gt;""</formula>
    </cfRule>
  </conditionalFormatting>
  <conditionalFormatting sqref="F509">
    <cfRule type="expression" dxfId="21" priority="28" stopIfTrue="1">
      <formula>$A509&lt;&gt;""</formula>
    </cfRule>
  </conditionalFormatting>
  <conditionalFormatting sqref="F543">
    <cfRule type="expression" dxfId="20" priority="19" stopIfTrue="1">
      <formula>$A543&lt;&gt;""</formula>
    </cfRule>
  </conditionalFormatting>
  <conditionalFormatting sqref="F545:F573">
    <cfRule type="expression" dxfId="19" priority="20" stopIfTrue="1">
      <formula>$A545&lt;&gt;""</formula>
    </cfRule>
  </conditionalFormatting>
  <conditionalFormatting sqref="F577">
    <cfRule type="expression" dxfId="18" priority="23" stopIfTrue="1">
      <formula>$A577&lt;&gt;""</formula>
    </cfRule>
  </conditionalFormatting>
  <conditionalFormatting sqref="F609">
    <cfRule type="expression" dxfId="17" priority="27" stopIfTrue="1">
      <formula>$A609&lt;&gt;""</formula>
    </cfRule>
  </conditionalFormatting>
  <conditionalFormatting sqref="F638:F666">
    <cfRule type="expression" dxfId="16" priority="25" stopIfTrue="1">
      <formula>$A638&lt;&gt;""</formula>
    </cfRule>
  </conditionalFormatting>
  <conditionalFormatting sqref="F1874">
    <cfRule type="expression" dxfId="15" priority="14" stopIfTrue="1">
      <formula>$A1874&lt;&gt;""</formula>
    </cfRule>
  </conditionalFormatting>
  <conditionalFormatting sqref="F1878">
    <cfRule type="expression" dxfId="14" priority="11" stopIfTrue="1">
      <formula>$A1878&lt;&gt;""</formula>
    </cfRule>
  </conditionalFormatting>
  <conditionalFormatting sqref="F482:H486">
    <cfRule type="expression" dxfId="13" priority="33" stopIfTrue="1">
      <formula>$A482&lt;&gt;""</formula>
    </cfRule>
  </conditionalFormatting>
  <conditionalFormatting sqref="F489:H490">
    <cfRule type="expression" dxfId="12" priority="31" stopIfTrue="1">
      <formula>$A489&lt;&gt;""</formula>
    </cfRule>
  </conditionalFormatting>
  <conditionalFormatting sqref="F1833:H1836">
    <cfRule type="expression" dxfId="11" priority="17" stopIfTrue="1">
      <formula>$A1833&lt;&gt;""</formula>
    </cfRule>
  </conditionalFormatting>
  <conditionalFormatting sqref="F324:I326">
    <cfRule type="expression" dxfId="10" priority="39" stopIfTrue="1">
      <formula>$A324&lt;&gt;""</formula>
    </cfRule>
  </conditionalFormatting>
  <conditionalFormatting sqref="F2076:I2079">
    <cfRule type="expression" dxfId="9" priority="4" stopIfTrue="1">
      <formula>$A2076&lt;&gt;""</formula>
    </cfRule>
  </conditionalFormatting>
  <conditionalFormatting sqref="G688:G714">
    <cfRule type="expression" dxfId="8" priority="21" stopIfTrue="1">
      <formula>$A688&lt;&gt;""</formula>
    </cfRule>
  </conditionalFormatting>
  <conditionalFormatting sqref="G722">
    <cfRule type="expression" dxfId="7" priority="26" stopIfTrue="1">
      <formula>$A722&lt;&gt;""</formula>
    </cfRule>
  </conditionalFormatting>
  <conditionalFormatting sqref="G1893:G1898">
    <cfRule type="expression" dxfId="6" priority="12" stopIfTrue="1">
      <formula>$A1893&lt;&gt;""</formula>
    </cfRule>
  </conditionalFormatting>
  <conditionalFormatting sqref="H481">
    <cfRule type="expression" dxfId="5" priority="35" stopIfTrue="1">
      <formula>$A481&lt;&gt;""</formula>
    </cfRule>
  </conditionalFormatting>
  <conditionalFormatting sqref="H487:H488">
    <cfRule type="expression" dxfId="4" priority="32" stopIfTrue="1">
      <formula>$A487&lt;&gt;""</formula>
    </cfRule>
  </conditionalFormatting>
  <conditionalFormatting sqref="H1837:H1838">
    <cfRule type="expression" dxfId="3" priority="18" stopIfTrue="1">
      <formula>$A1837&lt;&gt;""</formula>
    </cfRule>
  </conditionalFormatting>
  <conditionalFormatting sqref="H1046:I1051">
    <cfRule type="expression" dxfId="2" priority="38" stopIfTrue="1">
      <formula>$A1046&lt;&gt;""</formula>
    </cfRule>
  </conditionalFormatting>
  <conditionalFormatting sqref="H1072:I1072">
    <cfRule type="expression" dxfId="1" priority="34" stopIfTrue="1">
      <formula>$A1072&lt;&gt;""</formula>
    </cfRule>
  </conditionalFormatting>
  <conditionalFormatting sqref="I720:J722 F1169:J1170">
    <cfRule type="expression" dxfId="0" priority="41" stopIfTrue="1">
      <formula>$A720&lt;&gt;""</formula>
    </cfRule>
  </conditionalFormatting>
  <dataValidations count="5">
    <dataValidation type="date" allowBlank="1" showInputMessage="1" showErrorMessage="1" sqref="D102:E102 D5184:E65719 D106:E106" xr:uid="{F5059AEA-A0D8-4B20-9D3C-8B76D9C427E6}">
      <formula1>42370</formula1>
      <formula2>42735</formula2>
    </dataValidation>
    <dataValidation allowBlank="1" sqref="G168:G173 G468:G469 G107:G115 G265:G277 G764 G246:G250 G137:G139 G208:G214 G742 G750 G473:G509 G715:G721 G754:G755 G141:G148 G424:G429 G117:G118 G126:G133 G190:G203 G723:G727 G744 G432 G860 G1062 G684:G687 G982:G1060 G825:G832 G838:G843 G393:G422 G323:G356 G359:G389 G1072:G1075 G178:G180 G671:G674 G175 G158:G166 G1479 G1179 G1200:G1204 G1163:G1168 G1206 G1245:G1256 G1208:G1224 G1133:G1134 G1080:G1116 G1392:G1393 G1410 G1430 G1442:G1443 G1491:G1495 G1144:G1149 G1464:G1466 G1485:G1488 G1525:G1532 G1712:G1757 G1762:G1765 G1880:G1883 G1886:G1887 G1890:G1891 G1806:G1840 G1899 G1973:G1981 G2033 G1118:G1127 G1500:G1516 G2057 G2059 G2117:G2125 G1540:G1564 G2127 G1471:G1477 G2080 G2064:G2075 G2144:G5183" xr:uid="{B36265DD-F5DD-4F0A-AD93-4A0388363C0B}"/>
    <dataValidation type="list" allowBlank="1" sqref="F107:F5183" xr:uid="{255B499D-B3E6-47A9-A857-DBFE56F071D9}">
      <formula1>$F$96:$F$99</formula1>
    </dataValidation>
    <dataValidation type="list" allowBlank="1" showInputMessage="1" showErrorMessage="1" sqref="A107:A5183" xr:uid="{540C0DA9-E9CD-4805-B659-E67C1C32B21C}">
      <formula1>OFFSET($A$1,0,0,$B$3,1)</formula1>
    </dataValidation>
    <dataValidation type="list" allowBlank="1" showInputMessage="1" showErrorMessage="1" errorTitle="Chyba !" error="zadajte (vyberte zo zoznamu) platný analytický kód podľa nápovedy k bunke I104" sqref="J107:J10183"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90"/>
  <sheetViews>
    <sheetView zoomScaleNormal="100" workbookViewId="0">
      <pane ySplit="1" topLeftCell="A24" activePane="bottomLeft" state="frozen"/>
      <selection activeCell="I2" sqref="I2:L73"/>
      <selection pane="bottomLeft" activeCell="B87" sqref="B87"/>
    </sheetView>
  </sheetViews>
  <sheetFormatPr defaultColWidth="9.109375" defaultRowHeight="10.199999999999999" x14ac:dyDescent="0.2"/>
  <cols>
    <col min="1" max="1" width="9.5546875" style="179" bestFit="1" customWidth="1"/>
    <col min="2" max="2" width="46.109375" style="180" bestFit="1" customWidth="1"/>
    <col min="3" max="3" width="15.44140625" style="180" bestFit="1" customWidth="1"/>
    <col min="4" max="4" width="20.5546875" style="180" customWidth="1"/>
    <col min="5" max="5" width="21" style="180" bestFit="1" customWidth="1"/>
    <col min="6" max="6" width="6.109375" style="180" bestFit="1" customWidth="1"/>
    <col min="7" max="7" width="22.88671875" style="180" customWidth="1"/>
    <col min="8" max="8" width="23.5546875" style="180" customWidth="1"/>
    <col min="9" max="9" width="26.88671875" style="180" customWidth="1"/>
    <col min="10" max="10" width="19" style="180" customWidth="1"/>
    <col min="11" max="11" width="19.88671875" style="180" bestFit="1" customWidth="1"/>
    <col min="12" max="12" width="14.44140625" style="181" customWidth="1"/>
    <col min="13" max="14" width="24.88671875" style="180" bestFit="1" customWidth="1"/>
    <col min="15" max="15" width="24.44140625" style="180" bestFit="1" customWidth="1"/>
    <col min="16" max="16" width="24.88671875" style="180" bestFit="1" customWidth="1"/>
    <col min="17" max="16384" width="9.109375" style="180"/>
  </cols>
  <sheetData>
    <row r="1" spans="1:18" s="212" customFormat="1" ht="19.5" customHeight="1" x14ac:dyDescent="0.25">
      <c r="A1" s="162" t="s">
        <v>413</v>
      </c>
      <c r="B1" s="163" t="s">
        <v>414</v>
      </c>
      <c r="C1" s="163" t="s">
        <v>415</v>
      </c>
      <c r="D1" s="163" t="s">
        <v>416</v>
      </c>
      <c r="E1" s="163" t="s">
        <v>417</v>
      </c>
      <c r="F1" s="163" t="s">
        <v>418</v>
      </c>
      <c r="G1" s="163" t="s">
        <v>419</v>
      </c>
      <c r="H1" s="163" t="s">
        <v>420</v>
      </c>
      <c r="I1" s="163" t="s">
        <v>421</v>
      </c>
      <c r="J1" s="163" t="s">
        <v>422</v>
      </c>
      <c r="K1" s="163" t="s">
        <v>423</v>
      </c>
      <c r="L1" s="164" t="s">
        <v>424</v>
      </c>
      <c r="M1" s="274" t="s">
        <v>425</v>
      </c>
      <c r="N1" s="274" t="s">
        <v>426</v>
      </c>
      <c r="O1" s="274" t="s">
        <v>427</v>
      </c>
      <c r="P1" s="274" t="s">
        <v>428</v>
      </c>
    </row>
    <row r="2" spans="1:18" s="213" customFormat="1" x14ac:dyDescent="0.2">
      <c r="A2" s="198" t="s">
        <v>447</v>
      </c>
      <c r="B2" s="199" t="s">
        <v>448</v>
      </c>
      <c r="C2" s="200" t="s">
        <v>429</v>
      </c>
      <c r="D2" s="199" t="s">
        <v>449</v>
      </c>
      <c r="E2" s="199" t="s">
        <v>436</v>
      </c>
      <c r="F2" s="199" t="s">
        <v>450</v>
      </c>
      <c r="G2" s="265" t="s">
        <v>451</v>
      </c>
      <c r="H2" s="265" t="s">
        <v>452</v>
      </c>
      <c r="I2" s="275" t="s">
        <v>453</v>
      </c>
      <c r="J2" s="199" t="s">
        <v>433</v>
      </c>
      <c r="K2" s="275" t="s">
        <v>453</v>
      </c>
      <c r="L2" s="201">
        <v>421908868248</v>
      </c>
      <c r="M2" s="199" t="s">
        <v>454</v>
      </c>
      <c r="N2" s="199"/>
      <c r="O2" s="199"/>
      <c r="P2" s="199"/>
      <c r="R2" s="276" t="str">
        <f t="shared" ref="R2:R41" si="0">A2</f>
        <v>30787009</v>
      </c>
    </row>
    <row r="3" spans="1:18" s="213" customFormat="1" ht="20.399999999999999" x14ac:dyDescent="0.2">
      <c r="A3" s="198" t="s">
        <v>455</v>
      </c>
      <c r="B3" s="199" t="s">
        <v>456</v>
      </c>
      <c r="C3" s="200" t="s">
        <v>429</v>
      </c>
      <c r="D3" s="199" t="s">
        <v>457</v>
      </c>
      <c r="E3" s="199" t="s">
        <v>458</v>
      </c>
      <c r="F3" s="199" t="s">
        <v>459</v>
      </c>
      <c r="G3" s="265" t="s">
        <v>460</v>
      </c>
      <c r="H3" s="265" t="s">
        <v>461</v>
      </c>
      <c r="I3" s="275" t="s">
        <v>462</v>
      </c>
      <c r="J3" s="199" t="s">
        <v>463</v>
      </c>
      <c r="K3" s="275" t="s">
        <v>464</v>
      </c>
      <c r="L3" s="201">
        <v>421919188236</v>
      </c>
      <c r="M3" s="199" t="s">
        <v>465</v>
      </c>
      <c r="N3" s="199"/>
      <c r="O3" s="200"/>
      <c r="P3" s="199"/>
      <c r="R3" s="276" t="str">
        <f t="shared" si="0"/>
        <v>00631655</v>
      </c>
    </row>
    <row r="4" spans="1:18" s="213" customFormat="1" x14ac:dyDescent="0.2">
      <c r="A4" s="198" t="s">
        <v>466</v>
      </c>
      <c r="B4" s="199" t="s">
        <v>467</v>
      </c>
      <c r="C4" s="200" t="s">
        <v>429</v>
      </c>
      <c r="D4" s="199" t="s">
        <v>468</v>
      </c>
      <c r="E4" s="199" t="s">
        <v>436</v>
      </c>
      <c r="F4" s="199" t="s">
        <v>469</v>
      </c>
      <c r="G4" s="265" t="s">
        <v>470</v>
      </c>
      <c r="H4" s="265" t="s">
        <v>471</v>
      </c>
      <c r="I4" s="275" t="s">
        <v>472</v>
      </c>
      <c r="J4" s="199" t="s">
        <v>433</v>
      </c>
      <c r="K4" s="275" t="s">
        <v>472</v>
      </c>
      <c r="L4" s="201">
        <v>421905948422</v>
      </c>
      <c r="M4" s="199" t="s">
        <v>473</v>
      </c>
      <c r="N4" s="199"/>
      <c r="O4" s="199"/>
      <c r="P4" s="199"/>
      <c r="R4" s="276" t="str">
        <f t="shared" si="0"/>
        <v>42019541</v>
      </c>
    </row>
    <row r="5" spans="1:18" s="213" customFormat="1" x14ac:dyDescent="0.2">
      <c r="A5" s="198" t="s">
        <v>474</v>
      </c>
      <c r="B5" s="199" t="s">
        <v>475</v>
      </c>
      <c r="C5" s="200" t="s">
        <v>429</v>
      </c>
      <c r="D5" s="199" t="s">
        <v>476</v>
      </c>
      <c r="E5" s="199" t="s">
        <v>441</v>
      </c>
      <c r="F5" s="199" t="s">
        <v>442</v>
      </c>
      <c r="G5" s="265" t="s">
        <v>477</v>
      </c>
      <c r="H5" s="265" t="s">
        <v>478</v>
      </c>
      <c r="I5" s="275" t="s">
        <v>479</v>
      </c>
      <c r="J5" s="199" t="s">
        <v>433</v>
      </c>
      <c r="K5" s="275" t="s">
        <v>479</v>
      </c>
      <c r="L5" s="201">
        <v>421915184709</v>
      </c>
      <c r="M5" s="199" t="s">
        <v>480</v>
      </c>
      <c r="N5" s="199"/>
      <c r="O5" s="199"/>
      <c r="P5" s="199"/>
      <c r="R5" s="276" t="str">
        <f t="shared" si="0"/>
        <v>30810108</v>
      </c>
    </row>
    <row r="6" spans="1:18" s="213" customFormat="1" x14ac:dyDescent="0.2">
      <c r="A6" s="198" t="s">
        <v>481</v>
      </c>
      <c r="B6" s="199" t="s">
        <v>482</v>
      </c>
      <c r="C6" s="200" t="s">
        <v>429</v>
      </c>
      <c r="D6" s="199" t="s">
        <v>483</v>
      </c>
      <c r="E6" s="199" t="s">
        <v>436</v>
      </c>
      <c r="F6" s="199" t="s">
        <v>484</v>
      </c>
      <c r="G6" s="265" t="s">
        <v>485</v>
      </c>
      <c r="H6" s="265" t="s">
        <v>486</v>
      </c>
      <c r="I6" s="275" t="s">
        <v>487</v>
      </c>
      <c r="J6" s="199" t="s">
        <v>433</v>
      </c>
      <c r="K6" s="275" t="s">
        <v>1402</v>
      </c>
      <c r="L6" s="201">
        <v>421908965156</v>
      </c>
      <c r="M6" s="199" t="s">
        <v>488</v>
      </c>
      <c r="N6" s="199"/>
      <c r="O6" s="199"/>
      <c r="P6" s="199"/>
      <c r="R6" s="276" t="str">
        <f t="shared" si="0"/>
        <v>30842069</v>
      </c>
    </row>
    <row r="7" spans="1:18" s="213" customFormat="1" x14ac:dyDescent="0.2">
      <c r="A7" s="198" t="s">
        <v>489</v>
      </c>
      <c r="B7" s="199" t="s">
        <v>490</v>
      </c>
      <c r="C7" s="200" t="s">
        <v>429</v>
      </c>
      <c r="D7" s="199" t="s">
        <v>1392</v>
      </c>
      <c r="E7" s="199" t="s">
        <v>1393</v>
      </c>
      <c r="F7" s="199" t="s">
        <v>1394</v>
      </c>
      <c r="G7" s="265" t="s">
        <v>491</v>
      </c>
      <c r="H7" s="265" t="s">
        <v>492</v>
      </c>
      <c r="I7" s="275" t="s">
        <v>493</v>
      </c>
      <c r="J7" s="199" t="s">
        <v>431</v>
      </c>
      <c r="K7" s="275" t="s">
        <v>494</v>
      </c>
      <c r="L7" s="201">
        <v>421905998953</v>
      </c>
      <c r="M7" s="199" t="s">
        <v>495</v>
      </c>
      <c r="N7" s="199"/>
      <c r="O7" s="199"/>
      <c r="P7" s="199"/>
      <c r="R7" s="276" t="str">
        <f t="shared" si="0"/>
        <v>31749852</v>
      </c>
    </row>
    <row r="8" spans="1:18" s="213" customFormat="1" x14ac:dyDescent="0.2">
      <c r="A8" s="198" t="s">
        <v>496</v>
      </c>
      <c r="B8" s="199" t="s">
        <v>497</v>
      </c>
      <c r="C8" s="200" t="s">
        <v>429</v>
      </c>
      <c r="D8" s="199" t="s">
        <v>483</v>
      </c>
      <c r="E8" s="199" t="s">
        <v>436</v>
      </c>
      <c r="F8" s="199" t="s">
        <v>484</v>
      </c>
      <c r="G8" s="265" t="s">
        <v>498</v>
      </c>
      <c r="H8" s="265" t="s">
        <v>499</v>
      </c>
      <c r="I8" s="275" t="s">
        <v>500</v>
      </c>
      <c r="J8" s="199" t="s">
        <v>433</v>
      </c>
      <c r="K8" s="275" t="s">
        <v>1403</v>
      </c>
      <c r="L8" s="201" t="s">
        <v>1404</v>
      </c>
      <c r="M8" s="199" t="s">
        <v>501</v>
      </c>
      <c r="N8" s="199"/>
      <c r="O8" s="200"/>
      <c r="P8" s="199"/>
      <c r="R8" s="276" t="str">
        <f t="shared" si="0"/>
        <v>30844711</v>
      </c>
    </row>
    <row r="9" spans="1:18" s="213" customFormat="1" x14ac:dyDescent="0.2">
      <c r="A9" s="198" t="s">
        <v>502</v>
      </c>
      <c r="B9" s="199" t="s">
        <v>503</v>
      </c>
      <c r="C9" s="200" t="s">
        <v>429</v>
      </c>
      <c r="D9" s="199" t="s">
        <v>504</v>
      </c>
      <c r="E9" s="199" t="s">
        <v>443</v>
      </c>
      <c r="F9" s="199" t="s">
        <v>505</v>
      </c>
      <c r="G9" s="265" t="s">
        <v>506</v>
      </c>
      <c r="H9" s="265" t="s">
        <v>507</v>
      </c>
      <c r="I9" s="275" t="s">
        <v>508</v>
      </c>
      <c r="J9" s="199" t="s">
        <v>433</v>
      </c>
      <c r="K9" s="275" t="s">
        <v>508</v>
      </c>
      <c r="L9" s="201">
        <v>421911361044</v>
      </c>
      <c r="M9" s="199" t="s">
        <v>509</v>
      </c>
      <c r="N9" s="199"/>
      <c r="O9" s="200"/>
      <c r="P9" s="199"/>
      <c r="R9" s="276" t="str">
        <f t="shared" si="0"/>
        <v>31940668</v>
      </c>
    </row>
    <row r="10" spans="1:18" s="213" customFormat="1" x14ac:dyDescent="0.2">
      <c r="A10" s="198" t="s">
        <v>510</v>
      </c>
      <c r="B10" s="199" t="s">
        <v>511</v>
      </c>
      <c r="C10" s="200" t="s">
        <v>429</v>
      </c>
      <c r="D10" s="199" t="s">
        <v>512</v>
      </c>
      <c r="E10" s="199" t="s">
        <v>513</v>
      </c>
      <c r="F10" s="199" t="s">
        <v>514</v>
      </c>
      <c r="G10" s="265" t="s">
        <v>515</v>
      </c>
      <c r="H10" s="265" t="s">
        <v>516</v>
      </c>
      <c r="I10" s="275" t="s">
        <v>517</v>
      </c>
      <c r="J10" s="199" t="s">
        <v>433</v>
      </c>
      <c r="K10" s="275" t="s">
        <v>518</v>
      </c>
      <c r="L10" s="201">
        <v>421903403105</v>
      </c>
      <c r="M10" s="199" t="s">
        <v>519</v>
      </c>
      <c r="N10" s="199"/>
      <c r="O10" s="200"/>
      <c r="P10" s="199"/>
      <c r="R10" s="276" t="str">
        <f t="shared" si="0"/>
        <v>31824021</v>
      </c>
    </row>
    <row r="11" spans="1:18" x14ac:dyDescent="0.2">
      <c r="A11" s="198" t="s">
        <v>521</v>
      </c>
      <c r="B11" s="199" t="s">
        <v>522</v>
      </c>
      <c r="C11" s="200" t="s">
        <v>429</v>
      </c>
      <c r="D11" s="199" t="s">
        <v>523</v>
      </c>
      <c r="E11" s="199" t="s">
        <v>524</v>
      </c>
      <c r="F11" s="199" t="s">
        <v>525</v>
      </c>
      <c r="G11" s="265" t="s">
        <v>526</v>
      </c>
      <c r="H11" s="265" t="s">
        <v>527</v>
      </c>
      <c r="I11" s="275" t="s">
        <v>1405</v>
      </c>
      <c r="J11" s="199" t="s">
        <v>433</v>
      </c>
      <c r="K11" s="275" t="s">
        <v>528</v>
      </c>
      <c r="L11" s="201">
        <v>421905162424</v>
      </c>
      <c r="M11" s="199" t="s">
        <v>529</v>
      </c>
      <c r="N11" s="199"/>
      <c r="O11" s="200"/>
      <c r="P11" s="199"/>
      <c r="Q11" s="213"/>
      <c r="R11" s="276" t="str">
        <f t="shared" si="0"/>
        <v>30811686</v>
      </c>
    </row>
    <row r="12" spans="1:18" ht="20.399999999999999" x14ac:dyDescent="0.2">
      <c r="A12" s="198" t="s">
        <v>530</v>
      </c>
      <c r="B12" s="199" t="s">
        <v>531</v>
      </c>
      <c r="C12" s="200" t="s">
        <v>429</v>
      </c>
      <c r="D12" s="199" t="s">
        <v>1395</v>
      </c>
      <c r="E12" s="199" t="s">
        <v>441</v>
      </c>
      <c r="F12" s="199" t="s">
        <v>442</v>
      </c>
      <c r="G12" s="265" t="s">
        <v>532</v>
      </c>
      <c r="H12" s="265" t="s">
        <v>533</v>
      </c>
      <c r="I12" s="275" t="s">
        <v>534</v>
      </c>
      <c r="J12" s="199" t="s">
        <v>433</v>
      </c>
      <c r="K12" s="275" t="s">
        <v>1406</v>
      </c>
      <c r="L12" s="201" t="s">
        <v>1407</v>
      </c>
      <c r="M12" s="199" t="s">
        <v>535</v>
      </c>
      <c r="N12" s="199"/>
      <c r="O12" s="199"/>
      <c r="P12" s="199"/>
      <c r="Q12" s="213"/>
      <c r="R12" s="276" t="str">
        <f t="shared" si="0"/>
        <v>30814910</v>
      </c>
    </row>
    <row r="13" spans="1:18" x14ac:dyDescent="0.2">
      <c r="A13" s="198" t="s">
        <v>1408</v>
      </c>
      <c r="B13" s="199" t="s">
        <v>1409</v>
      </c>
      <c r="C13" s="200" t="s">
        <v>429</v>
      </c>
      <c r="D13" s="199" t="s">
        <v>536</v>
      </c>
      <c r="E13" s="199" t="s">
        <v>438</v>
      </c>
      <c r="F13" s="199" t="s">
        <v>537</v>
      </c>
      <c r="G13" s="265" t="s">
        <v>1410</v>
      </c>
      <c r="H13" s="265" t="s">
        <v>1411</v>
      </c>
      <c r="I13" s="275" t="s">
        <v>1412</v>
      </c>
      <c r="J13" s="199" t="s">
        <v>433</v>
      </c>
      <c r="K13" s="275" t="s">
        <v>1413</v>
      </c>
      <c r="L13" s="201">
        <v>421907696186</v>
      </c>
      <c r="M13" s="199" t="s">
        <v>1414</v>
      </c>
      <c r="N13" s="199"/>
      <c r="O13" s="200"/>
      <c r="P13" s="199"/>
      <c r="Q13" s="213"/>
      <c r="R13" s="276" t="str">
        <f t="shared" si="0"/>
        <v>17316731</v>
      </c>
    </row>
    <row r="14" spans="1:18" x14ac:dyDescent="0.2">
      <c r="A14" s="198" t="s">
        <v>1415</v>
      </c>
      <c r="B14" s="199" t="s">
        <v>1416</v>
      </c>
      <c r="C14" s="200" t="s">
        <v>429</v>
      </c>
      <c r="D14" s="199" t="s">
        <v>1417</v>
      </c>
      <c r="E14" s="199" t="s">
        <v>1418</v>
      </c>
      <c r="F14" s="199" t="s">
        <v>1419</v>
      </c>
      <c r="G14" s="265" t="s">
        <v>1420</v>
      </c>
      <c r="H14" s="265" t="s">
        <v>1421</v>
      </c>
      <c r="I14" s="275" t="s">
        <v>1422</v>
      </c>
      <c r="J14" s="199" t="s">
        <v>431</v>
      </c>
      <c r="K14" s="275" t="s">
        <v>1422</v>
      </c>
      <c r="L14" s="201">
        <v>421907253794</v>
      </c>
      <c r="M14" s="199" t="s">
        <v>1423</v>
      </c>
      <c r="N14" s="199"/>
      <c r="O14" s="200"/>
      <c r="P14" s="199"/>
      <c r="Q14" s="213"/>
      <c r="R14" s="276" t="str">
        <f t="shared" si="0"/>
        <v>30841798</v>
      </c>
    </row>
    <row r="15" spans="1:18" x14ac:dyDescent="0.2">
      <c r="A15" s="198" t="s">
        <v>538</v>
      </c>
      <c r="B15" s="199" t="s">
        <v>539</v>
      </c>
      <c r="C15" s="200" t="s">
        <v>429</v>
      </c>
      <c r="D15" s="199" t="s">
        <v>483</v>
      </c>
      <c r="E15" s="199" t="s">
        <v>436</v>
      </c>
      <c r="F15" s="199" t="s">
        <v>537</v>
      </c>
      <c r="G15" s="265" t="s">
        <v>540</v>
      </c>
      <c r="H15" s="265" t="s">
        <v>541</v>
      </c>
      <c r="I15" s="275" t="s">
        <v>542</v>
      </c>
      <c r="J15" s="199" t="s">
        <v>433</v>
      </c>
      <c r="K15" s="275" t="s">
        <v>543</v>
      </c>
      <c r="L15" s="201">
        <v>421905294239</v>
      </c>
      <c r="M15" s="199" t="s">
        <v>544</v>
      </c>
      <c r="N15" s="200"/>
      <c r="O15" s="200"/>
      <c r="P15" s="200"/>
      <c r="Q15" s="213"/>
      <c r="R15" s="276" t="str">
        <f t="shared" si="0"/>
        <v>30844568</v>
      </c>
    </row>
    <row r="16" spans="1:18" x14ac:dyDescent="0.2">
      <c r="A16" s="198" t="s">
        <v>545</v>
      </c>
      <c r="B16" s="199" t="s">
        <v>546</v>
      </c>
      <c r="C16" s="200" t="s">
        <v>429</v>
      </c>
      <c r="D16" s="199" t="s">
        <v>536</v>
      </c>
      <c r="E16" s="199" t="s">
        <v>436</v>
      </c>
      <c r="F16" s="199" t="s">
        <v>537</v>
      </c>
      <c r="G16" s="265" t="s">
        <v>547</v>
      </c>
      <c r="H16" s="265" t="s">
        <v>548</v>
      </c>
      <c r="I16" s="275" t="s">
        <v>549</v>
      </c>
      <c r="J16" s="199" t="s">
        <v>433</v>
      </c>
      <c r="K16" s="275" t="s">
        <v>550</v>
      </c>
      <c r="L16" s="201">
        <v>421905504810</v>
      </c>
      <c r="M16" s="199" t="s">
        <v>551</v>
      </c>
      <c r="N16" s="199"/>
      <c r="O16" s="200"/>
      <c r="P16" s="199"/>
      <c r="Q16" s="213"/>
      <c r="R16" s="276" t="str">
        <f t="shared" si="0"/>
        <v>17315166</v>
      </c>
    </row>
    <row r="17" spans="1:18" x14ac:dyDescent="0.2">
      <c r="A17" s="198" t="s">
        <v>552</v>
      </c>
      <c r="B17" s="199" t="s">
        <v>553</v>
      </c>
      <c r="C17" s="200" t="s">
        <v>429</v>
      </c>
      <c r="D17" s="199" t="s">
        <v>554</v>
      </c>
      <c r="E17" s="199" t="s">
        <v>436</v>
      </c>
      <c r="F17" s="199" t="s">
        <v>555</v>
      </c>
      <c r="G17" s="265" t="s">
        <v>556</v>
      </c>
      <c r="H17" s="265" t="s">
        <v>557</v>
      </c>
      <c r="I17" s="275" t="s">
        <v>558</v>
      </c>
      <c r="J17" s="199" t="s">
        <v>433</v>
      </c>
      <c r="K17" s="275" t="s">
        <v>559</v>
      </c>
      <c r="L17" s="201">
        <v>421949246786</v>
      </c>
      <c r="M17" s="199" t="s">
        <v>560</v>
      </c>
      <c r="N17" s="199"/>
      <c r="O17" s="199" t="s">
        <v>1424</v>
      </c>
      <c r="P17" s="199"/>
      <c r="Q17" s="213"/>
      <c r="R17" s="276" t="str">
        <f t="shared" si="0"/>
        <v>31744621</v>
      </c>
    </row>
    <row r="18" spans="1:18" x14ac:dyDescent="0.2">
      <c r="A18" s="198" t="s">
        <v>561</v>
      </c>
      <c r="B18" s="199" t="s">
        <v>562</v>
      </c>
      <c r="C18" s="200" t="s">
        <v>429</v>
      </c>
      <c r="D18" s="199" t="s">
        <v>563</v>
      </c>
      <c r="E18" s="199" t="s">
        <v>436</v>
      </c>
      <c r="F18" s="199" t="s">
        <v>564</v>
      </c>
      <c r="G18" s="265" t="s">
        <v>565</v>
      </c>
      <c r="H18" s="265" t="s">
        <v>566</v>
      </c>
      <c r="I18" s="275" t="s">
        <v>567</v>
      </c>
      <c r="J18" s="199" t="s">
        <v>433</v>
      </c>
      <c r="K18" s="275" t="s">
        <v>567</v>
      </c>
      <c r="L18" s="201">
        <v>421903421644</v>
      </c>
      <c r="M18" s="199" t="s">
        <v>568</v>
      </c>
      <c r="N18" s="199"/>
      <c r="O18" s="199"/>
      <c r="P18" s="199"/>
      <c r="Q18" s="213"/>
      <c r="R18" s="276" t="str">
        <f t="shared" si="0"/>
        <v>36064742</v>
      </c>
    </row>
    <row r="19" spans="1:18" x14ac:dyDescent="0.2">
      <c r="A19" s="198" t="s">
        <v>569</v>
      </c>
      <c r="B19" s="199" t="s">
        <v>570</v>
      </c>
      <c r="C19" s="200" t="s">
        <v>429</v>
      </c>
      <c r="D19" s="199" t="s">
        <v>571</v>
      </c>
      <c r="E19" s="199" t="s">
        <v>436</v>
      </c>
      <c r="F19" s="199" t="s">
        <v>572</v>
      </c>
      <c r="G19" s="265" t="s">
        <v>573</v>
      </c>
      <c r="H19" s="265" t="s">
        <v>574</v>
      </c>
      <c r="I19" s="275" t="s">
        <v>575</v>
      </c>
      <c r="J19" s="199" t="s">
        <v>576</v>
      </c>
      <c r="K19" s="275" t="s">
        <v>577</v>
      </c>
      <c r="L19" s="201">
        <v>421903446366</v>
      </c>
      <c r="M19" s="199" t="s">
        <v>578</v>
      </c>
      <c r="N19" s="199"/>
      <c r="O19" s="199"/>
      <c r="P19" s="199" t="s">
        <v>1425</v>
      </c>
      <c r="Q19" s="213"/>
      <c r="R19" s="276" t="str">
        <f t="shared" si="0"/>
        <v>50284363</v>
      </c>
    </row>
    <row r="20" spans="1:18" x14ac:dyDescent="0.2">
      <c r="A20" s="198" t="s">
        <v>579</v>
      </c>
      <c r="B20" s="199" t="s">
        <v>580</v>
      </c>
      <c r="C20" s="200" t="s">
        <v>429</v>
      </c>
      <c r="D20" s="199" t="s">
        <v>483</v>
      </c>
      <c r="E20" s="199" t="s">
        <v>436</v>
      </c>
      <c r="F20" s="199" t="s">
        <v>537</v>
      </c>
      <c r="G20" s="265" t="s">
        <v>581</v>
      </c>
      <c r="H20" s="265" t="s">
        <v>582</v>
      </c>
      <c r="I20" s="275" t="s">
        <v>1396</v>
      </c>
      <c r="J20" s="199" t="s">
        <v>861</v>
      </c>
      <c r="K20" s="275" t="s">
        <v>583</v>
      </c>
      <c r="L20" s="201">
        <v>421915177492</v>
      </c>
      <c r="M20" s="199" t="s">
        <v>584</v>
      </c>
      <c r="N20" s="199"/>
      <c r="O20" s="200"/>
      <c r="P20" s="200"/>
      <c r="Q20" s="213"/>
      <c r="R20" s="276" t="str">
        <f t="shared" si="0"/>
        <v>00688321</v>
      </c>
    </row>
    <row r="21" spans="1:18" x14ac:dyDescent="0.2">
      <c r="A21" s="198" t="s">
        <v>585</v>
      </c>
      <c r="B21" s="199" t="s">
        <v>586</v>
      </c>
      <c r="C21" s="200" t="s">
        <v>429</v>
      </c>
      <c r="D21" s="199" t="s">
        <v>587</v>
      </c>
      <c r="E21" s="199" t="s">
        <v>434</v>
      </c>
      <c r="F21" s="199" t="s">
        <v>435</v>
      </c>
      <c r="G21" s="265" t="s">
        <v>588</v>
      </c>
      <c r="H21" s="265" t="s">
        <v>1426</v>
      </c>
      <c r="I21" s="275" t="s">
        <v>589</v>
      </c>
      <c r="J21" s="199" t="s">
        <v>520</v>
      </c>
      <c r="K21" s="275" t="s">
        <v>589</v>
      </c>
      <c r="L21" s="201">
        <v>421905380634</v>
      </c>
      <c r="M21" s="199" t="s">
        <v>590</v>
      </c>
      <c r="N21" s="199"/>
      <c r="O21" s="199"/>
      <c r="P21" s="199" t="s">
        <v>1427</v>
      </c>
      <c r="Q21" s="213"/>
      <c r="R21" s="276" t="str">
        <f t="shared" si="0"/>
        <v>54041368</v>
      </c>
    </row>
    <row r="22" spans="1:18" x14ac:dyDescent="0.2">
      <c r="A22" s="198" t="s">
        <v>591</v>
      </c>
      <c r="B22" s="199" t="s">
        <v>592</v>
      </c>
      <c r="C22" s="200" t="s">
        <v>429</v>
      </c>
      <c r="D22" s="199" t="s">
        <v>483</v>
      </c>
      <c r="E22" s="199" t="s">
        <v>436</v>
      </c>
      <c r="F22" s="199" t="s">
        <v>537</v>
      </c>
      <c r="G22" s="265" t="s">
        <v>593</v>
      </c>
      <c r="H22" s="265" t="s">
        <v>594</v>
      </c>
      <c r="I22" s="275" t="s">
        <v>595</v>
      </c>
      <c r="J22" s="199" t="s">
        <v>431</v>
      </c>
      <c r="K22" s="275" t="s">
        <v>596</v>
      </c>
      <c r="L22" s="201">
        <v>421907100191</v>
      </c>
      <c r="M22" s="199" t="s">
        <v>597</v>
      </c>
      <c r="N22" s="199"/>
      <c r="O22" s="200"/>
      <c r="P22" s="199"/>
      <c r="Q22" s="213"/>
      <c r="R22" s="276" t="str">
        <f t="shared" si="0"/>
        <v>31787801</v>
      </c>
    </row>
    <row r="23" spans="1:18" x14ac:dyDescent="0.2">
      <c r="A23" s="198" t="s">
        <v>598</v>
      </c>
      <c r="B23" s="199" t="s">
        <v>599</v>
      </c>
      <c r="C23" s="200" t="s">
        <v>429</v>
      </c>
      <c r="D23" s="199" t="s">
        <v>483</v>
      </c>
      <c r="E23" s="199" t="s">
        <v>436</v>
      </c>
      <c r="F23" s="199" t="s">
        <v>537</v>
      </c>
      <c r="G23" s="265" t="s">
        <v>600</v>
      </c>
      <c r="H23" s="265" t="s">
        <v>601</v>
      </c>
      <c r="I23" s="275" t="s">
        <v>602</v>
      </c>
      <c r="J23" s="199" t="s">
        <v>433</v>
      </c>
      <c r="K23" s="275" t="s">
        <v>603</v>
      </c>
      <c r="L23" s="201">
        <v>421905659739</v>
      </c>
      <c r="M23" s="199" t="s">
        <v>604</v>
      </c>
      <c r="N23" s="200"/>
      <c r="O23" s="200"/>
      <c r="P23" s="200"/>
      <c r="Q23" s="213"/>
      <c r="R23" s="276" t="str">
        <f t="shared" si="0"/>
        <v>50434101</v>
      </c>
    </row>
    <row r="24" spans="1:18" x14ac:dyDescent="0.2">
      <c r="A24" s="198" t="s">
        <v>605</v>
      </c>
      <c r="B24" s="199" t="s">
        <v>606</v>
      </c>
      <c r="C24" s="200" t="s">
        <v>429</v>
      </c>
      <c r="D24" s="199" t="s">
        <v>607</v>
      </c>
      <c r="E24" s="199" t="s">
        <v>436</v>
      </c>
      <c r="F24" s="199" t="s">
        <v>608</v>
      </c>
      <c r="G24" s="265" t="s">
        <v>609</v>
      </c>
      <c r="H24" s="265" t="s">
        <v>610</v>
      </c>
      <c r="I24" s="275" t="s">
        <v>611</v>
      </c>
      <c r="J24" s="199" t="s">
        <v>433</v>
      </c>
      <c r="K24" s="275" t="s">
        <v>611</v>
      </c>
      <c r="L24" s="201">
        <v>421905620961</v>
      </c>
      <c r="M24" s="199" t="s">
        <v>612</v>
      </c>
      <c r="N24" s="199"/>
      <c r="O24" s="199"/>
      <c r="P24" s="199"/>
      <c r="Q24" s="213"/>
      <c r="R24" s="276" t="str">
        <f t="shared" si="0"/>
        <v>30853427</v>
      </c>
    </row>
    <row r="25" spans="1:18" x14ac:dyDescent="0.2">
      <c r="A25" s="198" t="s">
        <v>613</v>
      </c>
      <c r="B25" s="199" t="s">
        <v>614</v>
      </c>
      <c r="C25" s="200" t="s">
        <v>429</v>
      </c>
      <c r="D25" s="199" t="s">
        <v>615</v>
      </c>
      <c r="E25" s="199" t="s">
        <v>616</v>
      </c>
      <c r="F25" s="199" t="s">
        <v>617</v>
      </c>
      <c r="G25" s="265" t="s">
        <v>618</v>
      </c>
      <c r="H25" s="265" t="s">
        <v>619</v>
      </c>
      <c r="I25" s="275" t="s">
        <v>620</v>
      </c>
      <c r="J25" s="199" t="s">
        <v>433</v>
      </c>
      <c r="K25" s="275" t="s">
        <v>621</v>
      </c>
      <c r="L25" s="201">
        <v>421905601243</v>
      </c>
      <c r="M25" s="199" t="s">
        <v>622</v>
      </c>
      <c r="N25" s="199"/>
      <c r="O25" s="199"/>
      <c r="P25" s="199"/>
      <c r="Q25" s="213"/>
      <c r="R25" s="276" t="str">
        <f t="shared" si="0"/>
        <v>30813883</v>
      </c>
    </row>
    <row r="26" spans="1:18" x14ac:dyDescent="0.2">
      <c r="A26" s="198" t="s">
        <v>623</v>
      </c>
      <c r="B26" s="199" t="s">
        <v>624</v>
      </c>
      <c r="C26" s="200" t="s">
        <v>429</v>
      </c>
      <c r="D26" s="199" t="s">
        <v>625</v>
      </c>
      <c r="E26" s="199" t="s">
        <v>436</v>
      </c>
      <c r="F26" s="199" t="s">
        <v>432</v>
      </c>
      <c r="G26" s="265" t="s">
        <v>626</v>
      </c>
      <c r="H26" s="265" t="s">
        <v>627</v>
      </c>
      <c r="I26" s="275" t="s">
        <v>628</v>
      </c>
      <c r="J26" s="199" t="s">
        <v>433</v>
      </c>
      <c r="K26" s="275" t="s">
        <v>628</v>
      </c>
      <c r="L26" s="201">
        <v>421903584555</v>
      </c>
      <c r="M26" s="199" t="s">
        <v>629</v>
      </c>
      <c r="N26" s="199"/>
      <c r="O26" s="199"/>
      <c r="P26" s="199"/>
      <c r="Q26" s="213"/>
      <c r="R26" s="276" t="str">
        <f t="shared" si="0"/>
        <v>34057587</v>
      </c>
    </row>
    <row r="27" spans="1:18" x14ac:dyDescent="0.2">
      <c r="A27" s="198" t="s">
        <v>1428</v>
      </c>
      <c r="B27" s="199" t="s">
        <v>1429</v>
      </c>
      <c r="C27" s="200" t="s">
        <v>429</v>
      </c>
      <c r="D27" s="199" t="s">
        <v>483</v>
      </c>
      <c r="E27" s="199" t="s">
        <v>438</v>
      </c>
      <c r="F27" s="199" t="s">
        <v>537</v>
      </c>
      <c r="G27" s="265" t="s">
        <v>1430</v>
      </c>
      <c r="H27" s="265" t="s">
        <v>1431</v>
      </c>
      <c r="I27" s="275" t="s">
        <v>1432</v>
      </c>
      <c r="J27" s="199" t="s">
        <v>433</v>
      </c>
      <c r="K27" s="275" t="s">
        <v>1432</v>
      </c>
      <c r="L27" s="201">
        <v>421917800004</v>
      </c>
      <c r="M27" s="199" t="s">
        <v>1433</v>
      </c>
      <c r="N27" s="199"/>
      <c r="O27" s="200"/>
      <c r="P27" s="199"/>
      <c r="Q27" s="213"/>
      <c r="R27" s="276" t="str">
        <f t="shared" si="0"/>
        <v>30806887</v>
      </c>
    </row>
    <row r="28" spans="1:18" x14ac:dyDescent="0.2">
      <c r="A28" s="198" t="s">
        <v>630</v>
      </c>
      <c r="B28" s="199" t="s">
        <v>631</v>
      </c>
      <c r="C28" s="200" t="s">
        <v>429</v>
      </c>
      <c r="D28" s="199" t="s">
        <v>632</v>
      </c>
      <c r="E28" s="199" t="s">
        <v>436</v>
      </c>
      <c r="F28" s="199" t="s">
        <v>439</v>
      </c>
      <c r="G28" s="265" t="s">
        <v>633</v>
      </c>
      <c r="H28" s="265" t="s">
        <v>634</v>
      </c>
      <c r="I28" s="275" t="s">
        <v>635</v>
      </c>
      <c r="J28" s="199" t="s">
        <v>433</v>
      </c>
      <c r="K28" s="275" t="s">
        <v>635</v>
      </c>
      <c r="L28" s="201">
        <v>421905297832</v>
      </c>
      <c r="M28" s="199" t="s">
        <v>636</v>
      </c>
      <c r="N28" s="199"/>
      <c r="O28" s="199"/>
      <c r="P28" s="199"/>
      <c r="Q28" s="213"/>
      <c r="R28" s="276" t="str">
        <f t="shared" si="0"/>
        <v>36068764</v>
      </c>
    </row>
    <row r="29" spans="1:18" x14ac:dyDescent="0.2">
      <c r="A29" s="198" t="s">
        <v>637</v>
      </c>
      <c r="B29" s="199" t="s">
        <v>638</v>
      </c>
      <c r="C29" s="200" t="s">
        <v>429</v>
      </c>
      <c r="D29" s="199" t="s">
        <v>639</v>
      </c>
      <c r="E29" s="199" t="s">
        <v>436</v>
      </c>
      <c r="F29" s="199" t="s">
        <v>640</v>
      </c>
      <c r="G29" s="265" t="s">
        <v>1397</v>
      </c>
      <c r="H29" s="265" t="s">
        <v>1398</v>
      </c>
      <c r="I29" s="275" t="s">
        <v>641</v>
      </c>
      <c r="J29" s="199" t="s">
        <v>433</v>
      </c>
      <c r="K29" s="275" t="s">
        <v>642</v>
      </c>
      <c r="L29" s="201">
        <v>421911977728</v>
      </c>
      <c r="M29" s="199" t="s">
        <v>643</v>
      </c>
      <c r="N29" s="199"/>
      <c r="O29" s="199"/>
      <c r="P29" s="199"/>
      <c r="Q29" s="213"/>
      <c r="R29" s="276" t="str">
        <f t="shared" si="0"/>
        <v>30851459</v>
      </c>
    </row>
    <row r="30" spans="1:18" x14ac:dyDescent="0.2">
      <c r="A30" s="198" t="s">
        <v>644</v>
      </c>
      <c r="B30" s="199" t="s">
        <v>645</v>
      </c>
      <c r="C30" s="200" t="s">
        <v>429</v>
      </c>
      <c r="D30" s="199" t="s">
        <v>646</v>
      </c>
      <c r="E30" s="199" t="s">
        <v>647</v>
      </c>
      <c r="F30" s="199" t="s">
        <v>648</v>
      </c>
      <c r="G30" s="265" t="s">
        <v>649</v>
      </c>
      <c r="H30" s="265" t="s">
        <v>650</v>
      </c>
      <c r="I30" s="275" t="s">
        <v>651</v>
      </c>
      <c r="J30" s="199" t="s">
        <v>446</v>
      </c>
      <c r="K30" s="275" t="s">
        <v>651</v>
      </c>
      <c r="L30" s="201">
        <v>421915156717</v>
      </c>
      <c r="M30" s="199" t="s">
        <v>652</v>
      </c>
      <c r="N30" s="200"/>
      <c r="O30" s="200"/>
      <c r="P30" s="200"/>
      <c r="Q30" s="213"/>
      <c r="R30" s="276" t="str">
        <f t="shared" si="0"/>
        <v>37998919</v>
      </c>
    </row>
    <row r="31" spans="1:18" x14ac:dyDescent="0.2">
      <c r="A31" s="178" t="s">
        <v>653</v>
      </c>
      <c r="B31" s="199" t="s">
        <v>654</v>
      </c>
      <c r="C31" s="279" t="s">
        <v>429</v>
      </c>
      <c r="D31" s="199" t="s">
        <v>483</v>
      </c>
      <c r="E31" s="199" t="s">
        <v>436</v>
      </c>
      <c r="F31" s="199" t="s">
        <v>537</v>
      </c>
      <c r="G31" s="265" t="s">
        <v>655</v>
      </c>
      <c r="H31" s="265" t="s">
        <v>656</v>
      </c>
      <c r="I31" s="275" t="s">
        <v>657</v>
      </c>
      <c r="J31" s="199" t="s">
        <v>433</v>
      </c>
      <c r="K31" s="275" t="s">
        <v>543</v>
      </c>
      <c r="L31" s="201">
        <v>421905294239</v>
      </c>
      <c r="M31" s="199" t="s">
        <v>658</v>
      </c>
      <c r="N31" s="279"/>
      <c r="O31" s="279"/>
      <c r="P31" s="279"/>
      <c r="Q31" s="213"/>
      <c r="R31" s="276" t="str">
        <f t="shared" si="0"/>
        <v>17316723</v>
      </c>
    </row>
    <row r="32" spans="1:18" x14ac:dyDescent="0.2">
      <c r="A32" s="198" t="s">
        <v>659</v>
      </c>
      <c r="B32" s="199" t="s">
        <v>660</v>
      </c>
      <c r="C32" s="200" t="s">
        <v>429</v>
      </c>
      <c r="D32" s="199" t="s">
        <v>483</v>
      </c>
      <c r="E32" s="199" t="s">
        <v>436</v>
      </c>
      <c r="F32" s="199" t="s">
        <v>537</v>
      </c>
      <c r="G32" s="265" t="s">
        <v>661</v>
      </c>
      <c r="H32" s="265" t="s">
        <v>662</v>
      </c>
      <c r="I32" s="275" t="s">
        <v>663</v>
      </c>
      <c r="J32" s="199" t="s">
        <v>664</v>
      </c>
      <c r="K32" s="275" t="s">
        <v>663</v>
      </c>
      <c r="L32" s="201">
        <v>421908447934</v>
      </c>
      <c r="M32" s="199" t="s">
        <v>665</v>
      </c>
      <c r="N32" s="199"/>
      <c r="O32" s="199"/>
      <c r="P32" s="199"/>
      <c r="Q32" s="213"/>
      <c r="R32" s="276" t="str">
        <f t="shared" si="0"/>
        <v>30807018</v>
      </c>
    </row>
    <row r="33" spans="1:18" x14ac:dyDescent="0.2">
      <c r="A33" s="198" t="s">
        <v>666</v>
      </c>
      <c r="B33" s="199" t="s">
        <v>667</v>
      </c>
      <c r="C33" s="200" t="s">
        <v>429</v>
      </c>
      <c r="D33" s="199" t="s">
        <v>483</v>
      </c>
      <c r="E33" s="199" t="s">
        <v>436</v>
      </c>
      <c r="F33" s="199" t="s">
        <v>537</v>
      </c>
      <c r="G33" s="265" t="s">
        <v>668</v>
      </c>
      <c r="H33" s="265" t="s">
        <v>669</v>
      </c>
      <c r="I33" s="275" t="s">
        <v>670</v>
      </c>
      <c r="J33" s="199" t="s">
        <v>433</v>
      </c>
      <c r="K33" s="275" t="s">
        <v>671</v>
      </c>
      <c r="L33" s="201">
        <v>421918234840</v>
      </c>
      <c r="M33" s="199" t="s">
        <v>672</v>
      </c>
      <c r="N33" s="199"/>
      <c r="O33" s="199"/>
      <c r="P33" s="199"/>
      <c r="Q33" s="213"/>
      <c r="R33" s="276" t="str">
        <f t="shared" si="0"/>
        <v>31745466</v>
      </c>
    </row>
    <row r="34" spans="1:18" x14ac:dyDescent="0.2">
      <c r="A34" s="198" t="s">
        <v>673</v>
      </c>
      <c r="B34" s="199" t="s">
        <v>674</v>
      </c>
      <c r="C34" s="200" t="s">
        <v>429</v>
      </c>
      <c r="D34" s="199" t="s">
        <v>675</v>
      </c>
      <c r="E34" s="199" t="s">
        <v>436</v>
      </c>
      <c r="F34" s="199" t="s">
        <v>537</v>
      </c>
      <c r="G34" s="265" t="s">
        <v>676</v>
      </c>
      <c r="H34" s="265" t="s">
        <v>677</v>
      </c>
      <c r="I34" s="275" t="s">
        <v>678</v>
      </c>
      <c r="J34" s="199" t="s">
        <v>433</v>
      </c>
      <c r="K34" s="275" t="s">
        <v>679</v>
      </c>
      <c r="L34" s="201">
        <v>421911427222</v>
      </c>
      <c r="M34" s="199" t="s">
        <v>680</v>
      </c>
      <c r="N34" s="199"/>
      <c r="O34" s="200"/>
      <c r="P34" s="199"/>
      <c r="Q34" s="213"/>
      <c r="R34" s="276" t="str">
        <f t="shared" si="0"/>
        <v>00688819</v>
      </c>
    </row>
    <row r="35" spans="1:18" x14ac:dyDescent="0.2">
      <c r="A35" s="198" t="s">
        <v>681</v>
      </c>
      <c r="B35" s="199" t="s">
        <v>682</v>
      </c>
      <c r="C35" s="200" t="s">
        <v>429</v>
      </c>
      <c r="D35" s="199" t="s">
        <v>483</v>
      </c>
      <c r="E35" s="199" t="s">
        <v>436</v>
      </c>
      <c r="F35" s="199" t="s">
        <v>537</v>
      </c>
      <c r="G35" s="265" t="s">
        <v>683</v>
      </c>
      <c r="H35" s="265" t="s">
        <v>684</v>
      </c>
      <c r="I35" s="275" t="s">
        <v>685</v>
      </c>
      <c r="J35" s="199" t="s">
        <v>686</v>
      </c>
      <c r="K35" s="275" t="s">
        <v>687</v>
      </c>
      <c r="L35" s="201">
        <v>421905278836</v>
      </c>
      <c r="M35" s="199" t="s">
        <v>688</v>
      </c>
      <c r="N35" s="199"/>
      <c r="O35" s="200" t="s">
        <v>1434</v>
      </c>
      <c r="P35" s="199" t="s">
        <v>1435</v>
      </c>
      <c r="Q35" s="213"/>
      <c r="R35" s="276" t="str">
        <f t="shared" si="0"/>
        <v>36063835</v>
      </c>
    </row>
    <row r="36" spans="1:18" x14ac:dyDescent="0.2">
      <c r="A36" s="198" t="s">
        <v>689</v>
      </c>
      <c r="B36" s="199" t="s">
        <v>690</v>
      </c>
      <c r="C36" s="200" t="s">
        <v>429</v>
      </c>
      <c r="D36" s="199" t="s">
        <v>483</v>
      </c>
      <c r="E36" s="199" t="s">
        <v>436</v>
      </c>
      <c r="F36" s="199" t="s">
        <v>537</v>
      </c>
      <c r="G36" s="265" t="s">
        <v>1487</v>
      </c>
      <c r="H36" s="265" t="s">
        <v>1436</v>
      </c>
      <c r="I36" s="275" t="s">
        <v>1437</v>
      </c>
      <c r="J36" s="199" t="s">
        <v>431</v>
      </c>
      <c r="K36" s="275" t="s">
        <v>1437</v>
      </c>
      <c r="L36" s="201">
        <v>421907194669</v>
      </c>
      <c r="M36" s="199" t="s">
        <v>691</v>
      </c>
      <c r="N36" s="199"/>
      <c r="O36" s="200"/>
      <c r="P36" s="199"/>
      <c r="Q36" s="213"/>
      <c r="R36" s="276" t="str">
        <f t="shared" si="0"/>
        <v>31753825</v>
      </c>
    </row>
    <row r="37" spans="1:18" x14ac:dyDescent="0.2">
      <c r="A37" s="198" t="s">
        <v>692</v>
      </c>
      <c r="B37" s="199" t="s">
        <v>693</v>
      </c>
      <c r="C37" s="200" t="s">
        <v>429</v>
      </c>
      <c r="D37" s="199" t="s">
        <v>694</v>
      </c>
      <c r="E37" s="199" t="s">
        <v>695</v>
      </c>
      <c r="F37" s="199" t="s">
        <v>440</v>
      </c>
      <c r="G37" s="265" t="s">
        <v>696</v>
      </c>
      <c r="H37" s="265" t="s">
        <v>697</v>
      </c>
      <c r="I37" s="275" t="s">
        <v>698</v>
      </c>
      <c r="J37" s="199" t="s">
        <v>433</v>
      </c>
      <c r="K37" s="275" t="s">
        <v>698</v>
      </c>
      <c r="L37" s="201">
        <v>421903712927</v>
      </c>
      <c r="M37" s="199" t="s">
        <v>699</v>
      </c>
      <c r="N37" s="200"/>
      <c r="O37" s="200"/>
      <c r="P37" s="199"/>
      <c r="Q37" s="213"/>
      <c r="R37" s="276" t="str">
        <f t="shared" si="0"/>
        <v>36128147</v>
      </c>
    </row>
    <row r="38" spans="1:18" x14ac:dyDescent="0.2">
      <c r="A38" s="198" t="s">
        <v>700</v>
      </c>
      <c r="B38" s="199" t="s">
        <v>701</v>
      </c>
      <c r="C38" s="200" t="s">
        <v>429</v>
      </c>
      <c r="D38" s="199" t="s">
        <v>702</v>
      </c>
      <c r="E38" s="199" t="s">
        <v>436</v>
      </c>
      <c r="F38" s="199" t="s">
        <v>572</v>
      </c>
      <c r="G38" s="265" t="s">
        <v>703</v>
      </c>
      <c r="H38" s="265" t="s">
        <v>704</v>
      </c>
      <c r="I38" s="275" t="s">
        <v>705</v>
      </c>
      <c r="J38" s="199" t="s">
        <v>433</v>
      </c>
      <c r="K38" s="275" t="s">
        <v>705</v>
      </c>
      <c r="L38" s="201">
        <v>421908672270</v>
      </c>
      <c r="M38" s="199" t="s">
        <v>706</v>
      </c>
      <c r="N38" s="199"/>
      <c r="O38" s="199"/>
      <c r="P38" s="199"/>
      <c r="Q38" s="213"/>
      <c r="R38" s="276" t="str">
        <f t="shared" si="0"/>
        <v>31770908</v>
      </c>
    </row>
    <row r="39" spans="1:18" x14ac:dyDescent="0.2">
      <c r="A39" s="198" t="s">
        <v>707</v>
      </c>
      <c r="B39" s="199" t="s">
        <v>708</v>
      </c>
      <c r="C39" s="200" t="s">
        <v>429</v>
      </c>
      <c r="D39" s="199" t="s">
        <v>709</v>
      </c>
      <c r="E39" s="199" t="s">
        <v>436</v>
      </c>
      <c r="F39" s="199" t="s">
        <v>710</v>
      </c>
      <c r="G39" s="265" t="s">
        <v>711</v>
      </c>
      <c r="H39" s="265" t="s">
        <v>712</v>
      </c>
      <c r="I39" s="275" t="s">
        <v>713</v>
      </c>
      <c r="J39" s="199" t="s">
        <v>431</v>
      </c>
      <c r="K39" s="275" t="s">
        <v>714</v>
      </c>
      <c r="L39" s="201">
        <v>421918824449</v>
      </c>
      <c r="M39" s="199" t="s">
        <v>715</v>
      </c>
      <c r="N39" s="199"/>
      <c r="O39" s="199"/>
      <c r="P39" s="199"/>
      <c r="Q39" s="213"/>
      <c r="R39" s="276" t="str">
        <f t="shared" si="0"/>
        <v>37841866</v>
      </c>
    </row>
    <row r="40" spans="1:18" x14ac:dyDescent="0.2">
      <c r="A40" s="198" t="s">
        <v>1438</v>
      </c>
      <c r="B40" s="199" t="s">
        <v>1439</v>
      </c>
      <c r="C40" s="200" t="s">
        <v>429</v>
      </c>
      <c r="D40" s="199" t="s">
        <v>1440</v>
      </c>
      <c r="E40" s="199" t="s">
        <v>1441</v>
      </c>
      <c r="F40" s="199" t="s">
        <v>1442</v>
      </c>
      <c r="G40" s="265" t="s">
        <v>1443</v>
      </c>
      <c r="H40" s="265" t="s">
        <v>1444</v>
      </c>
      <c r="I40" s="275" t="s">
        <v>1445</v>
      </c>
      <c r="J40" s="199" t="s">
        <v>431</v>
      </c>
      <c r="K40" s="275" t="s">
        <v>1445</v>
      </c>
      <c r="L40" s="201">
        <v>421903996977</v>
      </c>
      <c r="M40" s="199" t="s">
        <v>1446</v>
      </c>
      <c r="N40" s="280"/>
      <c r="O40" s="199"/>
      <c r="P40" s="199"/>
      <c r="Q40" s="213"/>
      <c r="R40" s="276" t="str">
        <f t="shared" si="0"/>
        <v>34009388</v>
      </c>
    </row>
    <row r="41" spans="1:18" x14ac:dyDescent="0.2">
      <c r="A41" s="198" t="s">
        <v>716</v>
      </c>
      <c r="B41" s="199" t="s">
        <v>717</v>
      </c>
      <c r="C41" s="200" t="s">
        <v>429</v>
      </c>
      <c r="D41" s="199" t="s">
        <v>718</v>
      </c>
      <c r="E41" s="199" t="s">
        <v>436</v>
      </c>
      <c r="F41" s="199" t="s">
        <v>450</v>
      </c>
      <c r="G41" s="265" t="s">
        <v>719</v>
      </c>
      <c r="H41" s="265" t="s">
        <v>720</v>
      </c>
      <c r="I41" s="275" t="s">
        <v>721</v>
      </c>
      <c r="J41" s="199" t="s">
        <v>433</v>
      </c>
      <c r="K41" s="275" t="s">
        <v>722</v>
      </c>
      <c r="L41" s="201">
        <v>421907984638</v>
      </c>
      <c r="M41" s="199" t="s">
        <v>723</v>
      </c>
      <c r="N41" s="199"/>
      <c r="O41" s="199"/>
      <c r="P41" s="199"/>
      <c r="Q41" s="213"/>
      <c r="R41" s="276" t="str">
        <f t="shared" si="0"/>
        <v>00687308</v>
      </c>
    </row>
    <row r="42" spans="1:18" x14ac:dyDescent="0.2">
      <c r="A42" s="198" t="s">
        <v>724</v>
      </c>
      <c r="B42" s="199" t="s">
        <v>725</v>
      </c>
      <c r="C42" s="200" t="s">
        <v>429</v>
      </c>
      <c r="D42" s="199" t="s">
        <v>483</v>
      </c>
      <c r="E42" s="199" t="s">
        <v>436</v>
      </c>
      <c r="F42" s="199" t="s">
        <v>537</v>
      </c>
      <c r="G42" s="265" t="s">
        <v>726</v>
      </c>
      <c r="H42" s="265" t="s">
        <v>727</v>
      </c>
      <c r="I42" s="275" t="s">
        <v>728</v>
      </c>
      <c r="J42" s="199" t="s">
        <v>431</v>
      </c>
      <c r="K42" s="275" t="s">
        <v>728</v>
      </c>
      <c r="L42" s="201">
        <v>421911597705</v>
      </c>
      <c r="M42" s="199" t="s">
        <v>729</v>
      </c>
      <c r="N42" s="199"/>
      <c r="O42" s="199" t="s">
        <v>1447</v>
      </c>
      <c r="P42" s="199"/>
      <c r="Q42" s="213"/>
      <c r="R42" s="276" t="str">
        <f t="shared" ref="R42:R67" si="1">A42</f>
        <v>00586455</v>
      </c>
    </row>
    <row r="43" spans="1:18" x14ac:dyDescent="0.2">
      <c r="A43" s="198" t="s">
        <v>730</v>
      </c>
      <c r="B43" s="199" t="s">
        <v>731</v>
      </c>
      <c r="C43" s="200" t="s">
        <v>429</v>
      </c>
      <c r="D43" s="199" t="s">
        <v>732</v>
      </c>
      <c r="E43" s="199" t="s">
        <v>436</v>
      </c>
      <c r="F43" s="199" t="s">
        <v>445</v>
      </c>
      <c r="G43" s="265" t="s">
        <v>733</v>
      </c>
      <c r="H43" s="265" t="s">
        <v>734</v>
      </c>
      <c r="I43" s="275" t="s">
        <v>735</v>
      </c>
      <c r="J43" s="199" t="s">
        <v>431</v>
      </c>
      <c r="K43" s="275" t="s">
        <v>736</v>
      </c>
      <c r="L43" s="201">
        <v>421905504040</v>
      </c>
      <c r="M43" s="199" t="s">
        <v>737</v>
      </c>
      <c r="N43" s="199"/>
      <c r="O43" s="199"/>
      <c r="P43" s="312"/>
      <c r="Q43" s="213"/>
      <c r="R43" s="276" t="str">
        <f t="shared" si="1"/>
        <v>31805540</v>
      </c>
    </row>
    <row r="44" spans="1:18" x14ac:dyDescent="0.2">
      <c r="A44" s="198" t="s">
        <v>738</v>
      </c>
      <c r="B44" s="199" t="s">
        <v>739</v>
      </c>
      <c r="C44" s="200" t="s">
        <v>429</v>
      </c>
      <c r="D44" s="199" t="s">
        <v>483</v>
      </c>
      <c r="E44" s="199" t="s">
        <v>436</v>
      </c>
      <c r="F44" s="199" t="s">
        <v>537</v>
      </c>
      <c r="G44" s="265" t="s">
        <v>740</v>
      </c>
      <c r="H44" s="265" t="s">
        <v>741</v>
      </c>
      <c r="I44" s="275" t="s">
        <v>742</v>
      </c>
      <c r="J44" s="199" t="s">
        <v>431</v>
      </c>
      <c r="K44" s="275" t="s">
        <v>742</v>
      </c>
      <c r="L44" s="201">
        <v>421903202270</v>
      </c>
      <c r="M44" s="199" t="s">
        <v>743</v>
      </c>
      <c r="N44" s="199"/>
      <c r="O44" s="199"/>
      <c r="P44" s="199"/>
      <c r="Q44" s="213"/>
      <c r="R44" s="276" t="str">
        <f t="shared" si="1"/>
        <v>30793009</v>
      </c>
    </row>
    <row r="45" spans="1:18" x14ac:dyDescent="0.2">
      <c r="A45" s="198" t="s">
        <v>744</v>
      </c>
      <c r="B45" s="199" t="s">
        <v>745</v>
      </c>
      <c r="C45" s="200" t="s">
        <v>429</v>
      </c>
      <c r="D45" s="199" t="s">
        <v>746</v>
      </c>
      <c r="E45" s="199" t="s">
        <v>437</v>
      </c>
      <c r="F45" s="199" t="s">
        <v>747</v>
      </c>
      <c r="G45" s="265" t="s">
        <v>748</v>
      </c>
      <c r="H45" s="265" t="s">
        <v>749</v>
      </c>
      <c r="I45" s="275" t="s">
        <v>750</v>
      </c>
      <c r="J45" s="199" t="s">
        <v>433</v>
      </c>
      <c r="K45" s="275" t="s">
        <v>751</v>
      </c>
      <c r="L45" s="201">
        <v>421911928826</v>
      </c>
      <c r="M45" s="199" t="s">
        <v>752</v>
      </c>
      <c r="N45" s="199"/>
      <c r="O45" s="199"/>
      <c r="P45" s="199"/>
      <c r="Q45" s="213"/>
      <c r="R45" s="276" t="str">
        <f t="shared" si="1"/>
        <v>00677604</v>
      </c>
    </row>
    <row r="46" spans="1:18" x14ac:dyDescent="0.2">
      <c r="A46" s="198" t="s">
        <v>753</v>
      </c>
      <c r="B46" s="199" t="s">
        <v>754</v>
      </c>
      <c r="C46" s="200" t="s">
        <v>429</v>
      </c>
      <c r="D46" s="199" t="s">
        <v>483</v>
      </c>
      <c r="E46" s="199" t="s">
        <v>438</v>
      </c>
      <c r="F46" s="199" t="s">
        <v>537</v>
      </c>
      <c r="G46" s="265" t="s">
        <v>755</v>
      </c>
      <c r="H46" s="265" t="s">
        <v>756</v>
      </c>
      <c r="I46" s="275" t="s">
        <v>757</v>
      </c>
      <c r="J46" s="199" t="s">
        <v>433</v>
      </c>
      <c r="K46" s="275" t="s">
        <v>758</v>
      </c>
      <c r="L46" s="201" t="s">
        <v>759</v>
      </c>
      <c r="M46" s="199" t="s">
        <v>760</v>
      </c>
      <c r="N46" s="199"/>
      <c r="O46" s="199"/>
      <c r="P46" s="199"/>
      <c r="Q46" s="213"/>
      <c r="R46" s="276" t="str">
        <f t="shared" si="1"/>
        <v>30811082</v>
      </c>
    </row>
    <row r="47" spans="1:18" x14ac:dyDescent="0.2">
      <c r="A47" s="198" t="s">
        <v>1448</v>
      </c>
      <c r="B47" s="199" t="s">
        <v>1449</v>
      </c>
      <c r="C47" s="200" t="s">
        <v>429</v>
      </c>
      <c r="D47" s="199" t="s">
        <v>1450</v>
      </c>
      <c r="E47" s="199" t="s">
        <v>1401</v>
      </c>
      <c r="F47" s="199" t="s">
        <v>432</v>
      </c>
      <c r="G47" s="265" t="s">
        <v>1451</v>
      </c>
      <c r="H47" s="265" t="s">
        <v>1452</v>
      </c>
      <c r="I47" s="275" t="s">
        <v>1453</v>
      </c>
      <c r="J47" s="199" t="s">
        <v>431</v>
      </c>
      <c r="K47" s="275" t="s">
        <v>1454</v>
      </c>
      <c r="L47" s="201" t="s">
        <v>1455</v>
      </c>
      <c r="M47" s="199" t="s">
        <v>1456</v>
      </c>
      <c r="N47" s="199"/>
      <c r="O47" s="199"/>
      <c r="P47" s="199"/>
      <c r="Q47" s="213"/>
      <c r="R47" s="276" t="str">
        <f t="shared" si="1"/>
        <v>31745661</v>
      </c>
    </row>
    <row r="48" spans="1:18" x14ac:dyDescent="0.2">
      <c r="A48" s="198" t="s">
        <v>761</v>
      </c>
      <c r="B48" s="199" t="s">
        <v>762</v>
      </c>
      <c r="C48" s="200" t="s">
        <v>429</v>
      </c>
      <c r="D48" s="199" t="s">
        <v>1399</v>
      </c>
      <c r="E48" s="199" t="s">
        <v>444</v>
      </c>
      <c r="F48" s="199" t="s">
        <v>918</v>
      </c>
      <c r="G48" s="265" t="s">
        <v>763</v>
      </c>
      <c r="H48" s="265" t="s">
        <v>764</v>
      </c>
      <c r="I48" s="275" t="s">
        <v>765</v>
      </c>
      <c r="J48" s="199" t="s">
        <v>431</v>
      </c>
      <c r="K48" s="275" t="s">
        <v>766</v>
      </c>
      <c r="L48" s="201">
        <v>421903601379</v>
      </c>
      <c r="M48" s="199" t="s">
        <v>767</v>
      </c>
      <c r="N48" s="199"/>
      <c r="O48" s="199"/>
      <c r="P48" s="199"/>
      <c r="Q48" s="213"/>
      <c r="R48" s="276" t="str">
        <f t="shared" si="1"/>
        <v>30688060</v>
      </c>
    </row>
    <row r="49" spans="1:18" x14ac:dyDescent="0.2">
      <c r="A49" s="198" t="s">
        <v>768</v>
      </c>
      <c r="B49" s="199" t="s">
        <v>769</v>
      </c>
      <c r="C49" s="200" t="s">
        <v>429</v>
      </c>
      <c r="D49" s="199" t="s">
        <v>770</v>
      </c>
      <c r="E49" s="199" t="s">
        <v>436</v>
      </c>
      <c r="F49" s="199" t="s">
        <v>771</v>
      </c>
      <c r="G49" s="265" t="s">
        <v>772</v>
      </c>
      <c r="H49" s="265" t="s">
        <v>773</v>
      </c>
      <c r="I49" s="275" t="s">
        <v>774</v>
      </c>
      <c r="J49" s="199" t="s">
        <v>431</v>
      </c>
      <c r="K49" s="275" t="s">
        <v>775</v>
      </c>
      <c r="L49" s="201">
        <v>421903370792</v>
      </c>
      <c r="M49" s="199" t="s">
        <v>776</v>
      </c>
      <c r="N49" s="199"/>
      <c r="O49" s="199"/>
      <c r="P49" s="199" t="s">
        <v>1457</v>
      </c>
      <c r="Q49" s="213"/>
      <c r="R49" s="276" t="str">
        <f t="shared" si="1"/>
        <v>30806836</v>
      </c>
    </row>
    <row r="50" spans="1:18" x14ac:dyDescent="0.2">
      <c r="A50" s="198" t="s">
        <v>777</v>
      </c>
      <c r="B50" s="199" t="s">
        <v>778</v>
      </c>
      <c r="C50" s="200" t="s">
        <v>429</v>
      </c>
      <c r="D50" s="199" t="s">
        <v>779</v>
      </c>
      <c r="E50" s="199" t="s">
        <v>436</v>
      </c>
      <c r="F50" s="199" t="s">
        <v>780</v>
      </c>
      <c r="G50" s="265" t="s">
        <v>781</v>
      </c>
      <c r="H50" s="265" t="s">
        <v>782</v>
      </c>
      <c r="I50" s="275" t="s">
        <v>783</v>
      </c>
      <c r="J50" s="199" t="s">
        <v>433</v>
      </c>
      <c r="K50" s="275" t="s">
        <v>784</v>
      </c>
      <c r="L50" s="201">
        <v>421905795511</v>
      </c>
      <c r="M50" s="199" t="s">
        <v>785</v>
      </c>
      <c r="N50" s="199"/>
      <c r="O50" s="199"/>
      <c r="P50" s="199"/>
      <c r="Q50" s="213"/>
      <c r="R50" s="276" t="str">
        <f t="shared" si="1"/>
        <v>00603341</v>
      </c>
    </row>
    <row r="51" spans="1:18" x14ac:dyDescent="0.2">
      <c r="A51" s="198" t="s">
        <v>786</v>
      </c>
      <c r="B51" s="199" t="s">
        <v>787</v>
      </c>
      <c r="C51" s="200" t="s">
        <v>429</v>
      </c>
      <c r="D51" s="199" t="s">
        <v>788</v>
      </c>
      <c r="E51" s="199" t="s">
        <v>789</v>
      </c>
      <c r="F51" s="199" t="s">
        <v>790</v>
      </c>
      <c r="G51" s="265" t="s">
        <v>791</v>
      </c>
      <c r="H51" s="265" t="s">
        <v>792</v>
      </c>
      <c r="I51" s="275" t="s">
        <v>793</v>
      </c>
      <c r="J51" s="199" t="s">
        <v>433</v>
      </c>
      <c r="K51" s="275" t="s">
        <v>794</v>
      </c>
      <c r="L51" s="201">
        <v>421903363993</v>
      </c>
      <c r="M51" s="199" t="s">
        <v>795</v>
      </c>
      <c r="N51" s="199"/>
      <c r="O51" s="199"/>
      <c r="P51" s="199"/>
      <c r="Q51" s="213"/>
      <c r="R51" s="276" t="str">
        <f t="shared" si="1"/>
        <v>17310571</v>
      </c>
    </row>
    <row r="52" spans="1:18" x14ac:dyDescent="0.2">
      <c r="A52" s="198" t="s">
        <v>796</v>
      </c>
      <c r="B52" s="199" t="s">
        <v>797</v>
      </c>
      <c r="C52" s="200" t="s">
        <v>429</v>
      </c>
      <c r="D52" s="199" t="s">
        <v>798</v>
      </c>
      <c r="E52" s="199" t="s">
        <v>436</v>
      </c>
      <c r="F52" s="199" t="s">
        <v>537</v>
      </c>
      <c r="G52" s="265" t="s">
        <v>799</v>
      </c>
      <c r="H52" s="265" t="s">
        <v>800</v>
      </c>
      <c r="I52" s="275" t="s">
        <v>801</v>
      </c>
      <c r="J52" s="199" t="s">
        <v>433</v>
      </c>
      <c r="K52" s="275" t="s">
        <v>802</v>
      </c>
      <c r="L52" s="201">
        <v>421903740961</v>
      </c>
      <c r="M52" s="199" t="s">
        <v>803</v>
      </c>
      <c r="N52" s="199"/>
      <c r="O52" s="199"/>
      <c r="P52" s="199"/>
      <c r="Q52" s="213"/>
      <c r="R52" s="276" t="str">
        <f t="shared" si="1"/>
        <v>30806437</v>
      </c>
    </row>
    <row r="53" spans="1:18" x14ac:dyDescent="0.2">
      <c r="A53" s="198" t="s">
        <v>804</v>
      </c>
      <c r="B53" s="199" t="s">
        <v>805</v>
      </c>
      <c r="C53" s="200" t="s">
        <v>429</v>
      </c>
      <c r="D53" s="199" t="s">
        <v>806</v>
      </c>
      <c r="E53" s="199" t="s">
        <v>436</v>
      </c>
      <c r="F53" s="199" t="s">
        <v>439</v>
      </c>
      <c r="G53" s="265" t="s">
        <v>807</v>
      </c>
      <c r="H53" s="265" t="s">
        <v>808</v>
      </c>
      <c r="I53" s="275" t="s">
        <v>809</v>
      </c>
      <c r="J53" s="199" t="s">
        <v>433</v>
      </c>
      <c r="K53" s="275" t="s">
        <v>810</v>
      </c>
      <c r="L53" s="201">
        <v>421903714918</v>
      </c>
      <c r="M53" s="199" t="s">
        <v>811</v>
      </c>
      <c r="N53" s="200"/>
      <c r="O53" s="200"/>
      <c r="P53" s="200"/>
      <c r="R53" s="276" t="str">
        <f t="shared" si="1"/>
        <v>30811384</v>
      </c>
    </row>
    <row r="54" spans="1:18" x14ac:dyDescent="0.2">
      <c r="A54" s="198" t="s">
        <v>812</v>
      </c>
      <c r="B54" s="199" t="s">
        <v>813</v>
      </c>
      <c r="C54" s="200" t="s">
        <v>429</v>
      </c>
      <c r="D54" s="199" t="s">
        <v>814</v>
      </c>
      <c r="E54" s="199" t="s">
        <v>436</v>
      </c>
      <c r="F54" s="199" t="s">
        <v>815</v>
      </c>
      <c r="G54" s="265" t="s">
        <v>816</v>
      </c>
      <c r="H54" s="265" t="s">
        <v>817</v>
      </c>
      <c r="I54" s="275" t="s">
        <v>818</v>
      </c>
      <c r="J54" s="199" t="s">
        <v>431</v>
      </c>
      <c r="K54" s="275" t="s">
        <v>819</v>
      </c>
      <c r="L54" s="201">
        <v>421918882990</v>
      </c>
      <c r="M54" s="199" t="s">
        <v>820</v>
      </c>
      <c r="N54" s="199"/>
      <c r="O54" s="199"/>
      <c r="P54" s="199"/>
      <c r="R54" s="276" t="str">
        <f t="shared" si="1"/>
        <v>00688304</v>
      </c>
    </row>
    <row r="55" spans="1:18" x14ac:dyDescent="0.2">
      <c r="A55" s="198" t="s">
        <v>821</v>
      </c>
      <c r="B55" s="199" t="s">
        <v>822</v>
      </c>
      <c r="C55" s="200" t="s">
        <v>429</v>
      </c>
      <c r="D55" s="199" t="s">
        <v>483</v>
      </c>
      <c r="E55" s="199" t="s">
        <v>436</v>
      </c>
      <c r="F55" s="199" t="s">
        <v>537</v>
      </c>
      <c r="G55" s="265" t="s">
        <v>823</v>
      </c>
      <c r="H55" s="265" t="s">
        <v>824</v>
      </c>
      <c r="I55" s="275" t="s">
        <v>825</v>
      </c>
      <c r="J55" s="199" t="s">
        <v>826</v>
      </c>
      <c r="K55" s="275" t="s">
        <v>825</v>
      </c>
      <c r="L55" s="201">
        <v>421917476268</v>
      </c>
      <c r="M55" s="199" t="s">
        <v>827</v>
      </c>
      <c r="N55" s="199"/>
      <c r="O55" s="199"/>
      <c r="P55" s="199"/>
      <c r="R55" s="276" t="str">
        <f t="shared" si="1"/>
        <v>31791981</v>
      </c>
    </row>
    <row r="56" spans="1:18" x14ac:dyDescent="0.2">
      <c r="A56" s="198" t="s">
        <v>828</v>
      </c>
      <c r="B56" s="199" t="s">
        <v>829</v>
      </c>
      <c r="C56" s="200" t="s">
        <v>429</v>
      </c>
      <c r="D56" s="199" t="s">
        <v>830</v>
      </c>
      <c r="E56" s="199" t="s">
        <v>831</v>
      </c>
      <c r="F56" s="199" t="s">
        <v>832</v>
      </c>
      <c r="G56" s="265" t="s">
        <v>833</v>
      </c>
      <c r="H56" s="265" t="s">
        <v>834</v>
      </c>
      <c r="I56" s="275" t="s">
        <v>835</v>
      </c>
      <c r="J56" s="199" t="s">
        <v>826</v>
      </c>
      <c r="K56" s="275" t="s">
        <v>835</v>
      </c>
      <c r="L56" s="201">
        <v>421905193404</v>
      </c>
      <c r="M56" s="199" t="s">
        <v>836</v>
      </c>
      <c r="N56" s="199"/>
      <c r="O56" s="199"/>
      <c r="P56" s="199"/>
      <c r="R56" s="276" t="str">
        <f t="shared" si="1"/>
        <v>30811546</v>
      </c>
    </row>
    <row r="57" spans="1:18" x14ac:dyDescent="0.2">
      <c r="A57" s="198" t="s">
        <v>837</v>
      </c>
      <c r="B57" s="199" t="s">
        <v>838</v>
      </c>
      <c r="C57" s="200" t="s">
        <v>429</v>
      </c>
      <c r="D57" s="199" t="s">
        <v>839</v>
      </c>
      <c r="E57" s="199" t="s">
        <v>430</v>
      </c>
      <c r="F57" s="199" t="s">
        <v>840</v>
      </c>
      <c r="G57" s="265" t="s">
        <v>841</v>
      </c>
      <c r="H57" s="265" t="s">
        <v>842</v>
      </c>
      <c r="I57" s="275" t="s">
        <v>843</v>
      </c>
      <c r="J57" s="199" t="s">
        <v>433</v>
      </c>
      <c r="K57" s="275" t="s">
        <v>844</v>
      </c>
      <c r="L57" s="201">
        <v>421902902970</v>
      </c>
      <c r="M57" s="199" t="s">
        <v>845</v>
      </c>
      <c r="N57" s="200"/>
      <c r="O57" s="200"/>
      <c r="P57" s="200"/>
      <c r="R57" s="276" t="str">
        <f t="shared" si="1"/>
        <v>35656743</v>
      </c>
    </row>
    <row r="58" spans="1:18" x14ac:dyDescent="0.2">
      <c r="A58" s="198" t="s">
        <v>846</v>
      </c>
      <c r="B58" s="199" t="s">
        <v>847</v>
      </c>
      <c r="C58" s="200" t="s">
        <v>429</v>
      </c>
      <c r="D58" s="199" t="s">
        <v>848</v>
      </c>
      <c r="E58" s="199" t="s">
        <v>436</v>
      </c>
      <c r="F58" s="199" t="s">
        <v>849</v>
      </c>
      <c r="G58" s="265" t="s">
        <v>850</v>
      </c>
      <c r="H58" s="265" t="s">
        <v>851</v>
      </c>
      <c r="I58" s="275" t="s">
        <v>852</v>
      </c>
      <c r="J58" s="199" t="s">
        <v>431</v>
      </c>
      <c r="K58" s="275" t="s">
        <v>853</v>
      </c>
      <c r="L58" s="201">
        <v>421903262626</v>
      </c>
      <c r="M58" s="199" t="s">
        <v>854</v>
      </c>
      <c r="N58" s="199"/>
      <c r="O58" s="199"/>
      <c r="P58" s="199"/>
      <c r="R58" s="276" t="str">
        <f t="shared" si="1"/>
        <v>36067580</v>
      </c>
    </row>
    <row r="59" spans="1:18" x14ac:dyDescent="0.2">
      <c r="A59" s="198" t="s">
        <v>855</v>
      </c>
      <c r="B59" s="199" t="s">
        <v>856</v>
      </c>
      <c r="C59" s="200" t="s">
        <v>429</v>
      </c>
      <c r="D59" s="199" t="s">
        <v>857</v>
      </c>
      <c r="E59" s="199" t="s">
        <v>436</v>
      </c>
      <c r="F59" s="199" t="s">
        <v>439</v>
      </c>
      <c r="G59" s="265" t="s">
        <v>858</v>
      </c>
      <c r="H59" s="265" t="s">
        <v>859</v>
      </c>
      <c r="I59" s="275" t="s">
        <v>860</v>
      </c>
      <c r="J59" s="199" t="s">
        <v>861</v>
      </c>
      <c r="K59" s="275" t="s">
        <v>862</v>
      </c>
      <c r="L59" s="201">
        <v>421902228191</v>
      </c>
      <c r="M59" s="199" t="s">
        <v>863</v>
      </c>
      <c r="N59" s="200"/>
      <c r="O59" s="200"/>
      <c r="P59" s="200"/>
      <c r="R59" s="276" t="str">
        <f t="shared" si="1"/>
        <v>00684112</v>
      </c>
    </row>
    <row r="60" spans="1:18" x14ac:dyDescent="0.2">
      <c r="A60" s="198" t="s">
        <v>864</v>
      </c>
      <c r="B60" s="199" t="s">
        <v>865</v>
      </c>
      <c r="C60" s="200" t="s">
        <v>429</v>
      </c>
      <c r="D60" s="199" t="s">
        <v>483</v>
      </c>
      <c r="E60" s="199" t="s">
        <v>436</v>
      </c>
      <c r="F60" s="199" t="s">
        <v>537</v>
      </c>
      <c r="G60" s="265" t="s">
        <v>866</v>
      </c>
      <c r="H60" s="265" t="s">
        <v>867</v>
      </c>
      <c r="I60" s="275" t="s">
        <v>868</v>
      </c>
      <c r="J60" s="199" t="s">
        <v>433</v>
      </c>
      <c r="K60" s="275" t="s">
        <v>869</v>
      </c>
      <c r="L60" s="201">
        <v>421905305338</v>
      </c>
      <c r="M60" s="199" t="s">
        <v>870</v>
      </c>
      <c r="N60" s="199"/>
      <c r="O60" s="200"/>
      <c r="P60" s="199"/>
      <c r="R60" s="276" t="str">
        <f t="shared" si="1"/>
        <v>31806431</v>
      </c>
    </row>
    <row r="61" spans="1:18" x14ac:dyDescent="0.2">
      <c r="A61" s="198" t="s">
        <v>871</v>
      </c>
      <c r="B61" s="199" t="s">
        <v>872</v>
      </c>
      <c r="C61" s="200" t="s">
        <v>429</v>
      </c>
      <c r="D61" s="199" t="s">
        <v>483</v>
      </c>
      <c r="E61" s="199" t="s">
        <v>436</v>
      </c>
      <c r="F61" s="199" t="s">
        <v>537</v>
      </c>
      <c r="G61" s="265" t="s">
        <v>873</v>
      </c>
      <c r="H61" s="265" t="s">
        <v>874</v>
      </c>
      <c r="I61" s="275" t="s">
        <v>875</v>
      </c>
      <c r="J61" s="199" t="s">
        <v>433</v>
      </c>
      <c r="K61" s="275" t="s">
        <v>876</v>
      </c>
      <c r="L61" s="201">
        <v>421908979442</v>
      </c>
      <c r="M61" s="199" t="s">
        <v>877</v>
      </c>
      <c r="N61" s="199"/>
      <c r="O61" s="278"/>
      <c r="P61" s="199"/>
      <c r="R61" s="276" t="str">
        <f t="shared" si="1"/>
        <v>31795421</v>
      </c>
    </row>
    <row r="62" spans="1:18" x14ac:dyDescent="0.2">
      <c r="A62" s="178" t="s">
        <v>878</v>
      </c>
      <c r="B62" s="199" t="s">
        <v>879</v>
      </c>
      <c r="C62" s="200" t="s">
        <v>429</v>
      </c>
      <c r="D62" s="199" t="s">
        <v>483</v>
      </c>
      <c r="E62" s="199" t="s">
        <v>436</v>
      </c>
      <c r="F62" s="199" t="s">
        <v>537</v>
      </c>
      <c r="G62" s="265" t="s">
        <v>880</v>
      </c>
      <c r="H62" s="265" t="s">
        <v>881</v>
      </c>
      <c r="I62" s="275" t="s">
        <v>882</v>
      </c>
      <c r="J62" s="199" t="s">
        <v>433</v>
      </c>
      <c r="K62" s="275" t="s">
        <v>883</v>
      </c>
      <c r="L62" s="201">
        <v>421903708275</v>
      </c>
      <c r="M62" s="199" t="s">
        <v>884</v>
      </c>
      <c r="N62" s="279"/>
      <c r="O62" s="277"/>
      <c r="P62" s="279" t="s">
        <v>1458</v>
      </c>
      <c r="R62" s="276" t="str">
        <f t="shared" si="1"/>
        <v>30774772</v>
      </c>
    </row>
    <row r="63" spans="1:18" x14ac:dyDescent="0.2">
      <c r="A63" s="178" t="s">
        <v>885</v>
      </c>
      <c r="B63" s="199" t="s">
        <v>886</v>
      </c>
      <c r="C63" s="200" t="s">
        <v>429</v>
      </c>
      <c r="D63" s="199" t="s">
        <v>483</v>
      </c>
      <c r="E63" s="199" t="s">
        <v>436</v>
      </c>
      <c r="F63" s="199" t="s">
        <v>537</v>
      </c>
      <c r="G63" s="265" t="s">
        <v>887</v>
      </c>
      <c r="H63" s="265" t="s">
        <v>888</v>
      </c>
      <c r="I63" s="275" t="s">
        <v>889</v>
      </c>
      <c r="J63" s="199" t="s">
        <v>433</v>
      </c>
      <c r="K63" s="275" t="s">
        <v>890</v>
      </c>
      <c r="L63" s="201">
        <v>421918529304</v>
      </c>
      <c r="M63" s="199" t="s">
        <v>891</v>
      </c>
      <c r="N63" s="279"/>
      <c r="O63" s="280"/>
      <c r="P63" s="279"/>
      <c r="R63" s="276" t="str">
        <f t="shared" si="1"/>
        <v>30793211</v>
      </c>
    </row>
    <row r="64" spans="1:18" x14ac:dyDescent="0.2">
      <c r="A64" s="198" t="s">
        <v>892</v>
      </c>
      <c r="B64" s="199" t="s">
        <v>893</v>
      </c>
      <c r="C64" s="200" t="s">
        <v>429</v>
      </c>
      <c r="D64" s="199" t="s">
        <v>483</v>
      </c>
      <c r="E64" s="199" t="s">
        <v>436</v>
      </c>
      <c r="F64" s="199" t="s">
        <v>537</v>
      </c>
      <c r="G64" s="265" t="s">
        <v>894</v>
      </c>
      <c r="H64" s="265" t="s">
        <v>895</v>
      </c>
      <c r="I64" s="275" t="s">
        <v>1459</v>
      </c>
      <c r="J64" s="199" t="s">
        <v>896</v>
      </c>
      <c r="K64" s="275" t="s">
        <v>897</v>
      </c>
      <c r="L64" s="201">
        <v>421944318444</v>
      </c>
      <c r="M64" s="199" t="s">
        <v>898</v>
      </c>
      <c r="N64" s="199"/>
      <c r="O64" s="200"/>
      <c r="P64" s="199"/>
      <c r="R64" s="276" t="str">
        <f t="shared" si="1"/>
        <v>17308518</v>
      </c>
    </row>
    <row r="65" spans="1:18" x14ac:dyDescent="0.2">
      <c r="A65" s="198" t="s">
        <v>899</v>
      </c>
      <c r="B65" s="199" t="s">
        <v>900</v>
      </c>
      <c r="C65" s="200" t="s">
        <v>429</v>
      </c>
      <c r="D65" s="199" t="s">
        <v>483</v>
      </c>
      <c r="E65" s="199" t="s">
        <v>436</v>
      </c>
      <c r="F65" s="199" t="s">
        <v>484</v>
      </c>
      <c r="G65" s="265" t="s">
        <v>901</v>
      </c>
      <c r="H65" s="265" t="s">
        <v>902</v>
      </c>
      <c r="I65" s="275" t="s">
        <v>903</v>
      </c>
      <c r="J65" s="199" t="s">
        <v>433</v>
      </c>
      <c r="K65" s="275" t="s">
        <v>904</v>
      </c>
      <c r="L65" s="201">
        <v>421903692095</v>
      </c>
      <c r="M65" s="199" t="s">
        <v>905</v>
      </c>
      <c r="N65" s="199"/>
      <c r="O65" s="199"/>
      <c r="P65" s="199"/>
      <c r="R65" s="276" t="str">
        <f t="shared" si="1"/>
        <v>30811571</v>
      </c>
    </row>
    <row r="66" spans="1:18" x14ac:dyDescent="0.2">
      <c r="A66" s="198" t="s">
        <v>906</v>
      </c>
      <c r="B66" s="199" t="s">
        <v>907</v>
      </c>
      <c r="C66" s="200" t="s">
        <v>429</v>
      </c>
      <c r="D66" s="199" t="s">
        <v>483</v>
      </c>
      <c r="E66" s="199" t="s">
        <v>436</v>
      </c>
      <c r="F66" s="199" t="s">
        <v>537</v>
      </c>
      <c r="G66" s="265" t="s">
        <v>908</v>
      </c>
      <c r="H66" s="265" t="s">
        <v>1460</v>
      </c>
      <c r="I66" s="275" t="s">
        <v>909</v>
      </c>
      <c r="J66" s="199" t="s">
        <v>433</v>
      </c>
      <c r="K66" s="275" t="s">
        <v>1461</v>
      </c>
      <c r="L66" s="201">
        <v>421915499077</v>
      </c>
      <c r="M66" s="199" t="s">
        <v>910</v>
      </c>
      <c r="N66" s="199"/>
      <c r="O66" s="199"/>
      <c r="P66" s="199"/>
      <c r="R66" s="276" t="str">
        <f t="shared" si="1"/>
        <v>31119247</v>
      </c>
    </row>
    <row r="67" spans="1:18" x14ac:dyDescent="0.2">
      <c r="A67" s="198" t="s">
        <v>911</v>
      </c>
      <c r="B67" s="199" t="s">
        <v>912</v>
      </c>
      <c r="C67" s="200" t="s">
        <v>429</v>
      </c>
      <c r="D67" s="199" t="s">
        <v>1462</v>
      </c>
      <c r="E67" s="199" t="s">
        <v>436</v>
      </c>
      <c r="F67" s="199" t="s">
        <v>537</v>
      </c>
      <c r="G67" s="265" t="s">
        <v>913</v>
      </c>
      <c r="H67" s="265" t="s">
        <v>914</v>
      </c>
      <c r="I67" s="275" t="s">
        <v>915</v>
      </c>
      <c r="J67" s="199" t="s">
        <v>664</v>
      </c>
      <c r="K67" s="275" t="s">
        <v>916</v>
      </c>
      <c r="L67" s="201">
        <v>421905234323</v>
      </c>
      <c r="M67" s="199" t="s">
        <v>917</v>
      </c>
      <c r="N67" s="199"/>
      <c r="O67" s="199"/>
      <c r="P67" s="199"/>
      <c r="R67" s="276" t="str">
        <f t="shared" si="1"/>
        <v>30845386</v>
      </c>
    </row>
    <row r="68" spans="1:18" x14ac:dyDescent="0.2">
      <c r="A68" s="203" t="s">
        <v>919</v>
      </c>
      <c r="B68" s="199" t="s">
        <v>920</v>
      </c>
      <c r="C68" s="287" t="s">
        <v>429</v>
      </c>
      <c r="D68" s="199" t="s">
        <v>483</v>
      </c>
      <c r="E68" s="199" t="s">
        <v>436</v>
      </c>
      <c r="F68" s="199" t="s">
        <v>537</v>
      </c>
      <c r="G68" s="265" t="s">
        <v>921</v>
      </c>
      <c r="H68" s="265" t="s">
        <v>922</v>
      </c>
      <c r="I68" s="275" t="s">
        <v>923</v>
      </c>
      <c r="J68" s="199" t="s">
        <v>431</v>
      </c>
      <c r="K68" s="275" t="s">
        <v>924</v>
      </c>
      <c r="L68" s="201">
        <v>421905650170</v>
      </c>
      <c r="M68" s="199" t="s">
        <v>925</v>
      </c>
      <c r="N68" s="287"/>
      <c r="O68" s="287"/>
      <c r="P68" s="287"/>
      <c r="R68" s="276" t="str">
        <f t="shared" ref="R68:R90" si="2">A68</f>
        <v>30788714</v>
      </c>
    </row>
    <row r="69" spans="1:18" x14ac:dyDescent="0.2">
      <c r="A69" s="203" t="s">
        <v>926</v>
      </c>
      <c r="B69" s="287" t="s">
        <v>927</v>
      </c>
      <c r="C69" s="287" t="s">
        <v>429</v>
      </c>
      <c r="D69" s="287" t="s">
        <v>483</v>
      </c>
      <c r="E69" s="287" t="s">
        <v>436</v>
      </c>
      <c r="F69" s="287" t="s">
        <v>537</v>
      </c>
      <c r="G69" s="287" t="s">
        <v>928</v>
      </c>
      <c r="H69" s="287" t="s">
        <v>929</v>
      </c>
      <c r="I69" s="287" t="s">
        <v>930</v>
      </c>
      <c r="J69" s="287" t="s">
        <v>431</v>
      </c>
      <c r="K69" s="287" t="s">
        <v>931</v>
      </c>
      <c r="L69" s="288">
        <v>421903636503</v>
      </c>
      <c r="M69" s="287" t="s">
        <v>932</v>
      </c>
      <c r="N69" s="287"/>
      <c r="O69" s="287"/>
      <c r="P69" s="287"/>
      <c r="R69" s="276" t="str">
        <f t="shared" si="2"/>
        <v>30806518</v>
      </c>
    </row>
    <row r="70" spans="1:18" x14ac:dyDescent="0.2">
      <c r="A70" s="203" t="s">
        <v>933</v>
      </c>
      <c r="B70" s="287" t="s">
        <v>934</v>
      </c>
      <c r="C70" s="287" t="s">
        <v>429</v>
      </c>
      <c r="D70" s="287" t="s">
        <v>935</v>
      </c>
      <c r="E70" s="287" t="s">
        <v>436</v>
      </c>
      <c r="F70" s="287" t="s">
        <v>564</v>
      </c>
      <c r="G70" s="287" t="s">
        <v>936</v>
      </c>
      <c r="H70" s="287" t="s">
        <v>937</v>
      </c>
      <c r="I70" s="287" t="s">
        <v>938</v>
      </c>
      <c r="J70" s="287" t="s">
        <v>431</v>
      </c>
      <c r="K70" s="287" t="s">
        <v>939</v>
      </c>
      <c r="L70" s="288">
        <v>421917263316</v>
      </c>
      <c r="M70" s="287" t="s">
        <v>940</v>
      </c>
      <c r="N70" s="287"/>
      <c r="O70" s="287"/>
      <c r="P70" s="287"/>
      <c r="R70" s="276" t="str">
        <f t="shared" si="2"/>
        <v>31751075</v>
      </c>
    </row>
    <row r="71" spans="1:18" x14ac:dyDescent="0.2">
      <c r="A71" s="203" t="s">
        <v>941</v>
      </c>
      <c r="B71" s="287" t="s">
        <v>942</v>
      </c>
      <c r="C71" s="287" t="s">
        <v>429</v>
      </c>
      <c r="D71" s="287" t="s">
        <v>943</v>
      </c>
      <c r="E71" s="287" t="s">
        <v>944</v>
      </c>
      <c r="F71" s="287" t="s">
        <v>945</v>
      </c>
      <c r="G71" s="287" t="s">
        <v>946</v>
      </c>
      <c r="H71" s="287" t="s">
        <v>947</v>
      </c>
      <c r="I71" s="287" t="s">
        <v>948</v>
      </c>
      <c r="J71" s="287" t="s">
        <v>433</v>
      </c>
      <c r="K71" s="287" t="s">
        <v>948</v>
      </c>
      <c r="L71" s="288">
        <v>421905486716</v>
      </c>
      <c r="M71" s="287" t="s">
        <v>949</v>
      </c>
      <c r="N71" s="287"/>
      <c r="O71" s="287" t="s">
        <v>1463</v>
      </c>
      <c r="P71" s="287"/>
      <c r="R71" s="276" t="str">
        <f t="shared" si="2"/>
        <v>37818058</v>
      </c>
    </row>
    <row r="72" spans="1:18" x14ac:dyDescent="0.2">
      <c r="A72" s="203" t="s">
        <v>950</v>
      </c>
      <c r="B72" s="287" t="s">
        <v>951</v>
      </c>
      <c r="C72" s="287" t="s">
        <v>429</v>
      </c>
      <c r="D72" s="287" t="s">
        <v>952</v>
      </c>
      <c r="E72" s="287" t="s">
        <v>789</v>
      </c>
      <c r="F72" s="287" t="s">
        <v>953</v>
      </c>
      <c r="G72" s="287" t="s">
        <v>954</v>
      </c>
      <c r="H72" s="287" t="s">
        <v>955</v>
      </c>
      <c r="I72" s="287" t="s">
        <v>956</v>
      </c>
      <c r="J72" s="287" t="s">
        <v>433</v>
      </c>
      <c r="K72" s="287" t="s">
        <v>956</v>
      </c>
      <c r="L72" s="288">
        <v>421905235472</v>
      </c>
      <c r="M72" s="287" t="s">
        <v>957</v>
      </c>
      <c r="N72" s="287"/>
      <c r="O72" s="287"/>
      <c r="P72" s="287"/>
      <c r="R72" s="276" t="str">
        <f t="shared" si="2"/>
        <v>31871526</v>
      </c>
    </row>
    <row r="73" spans="1:18" x14ac:dyDescent="0.2">
      <c r="A73" s="203" t="s">
        <v>958</v>
      </c>
      <c r="B73" s="287" t="s">
        <v>959</v>
      </c>
      <c r="C73" s="287" t="s">
        <v>429</v>
      </c>
      <c r="D73" s="287" t="s">
        <v>960</v>
      </c>
      <c r="E73" s="287" t="s">
        <v>961</v>
      </c>
      <c r="F73" s="287" t="s">
        <v>962</v>
      </c>
      <c r="G73" s="287" t="s">
        <v>963</v>
      </c>
      <c r="H73" s="287" t="s">
        <v>964</v>
      </c>
      <c r="I73" s="287" t="s">
        <v>965</v>
      </c>
      <c r="J73" s="287" t="s">
        <v>431</v>
      </c>
      <c r="K73" s="287" t="s">
        <v>965</v>
      </c>
      <c r="L73" s="288">
        <v>421905970041</v>
      </c>
      <c r="M73" s="287" t="s">
        <v>966</v>
      </c>
      <c r="N73" s="287"/>
      <c r="O73" s="287"/>
      <c r="P73" s="287"/>
      <c r="R73" s="276" t="str">
        <f t="shared" si="2"/>
        <v>31989373</v>
      </c>
    </row>
    <row r="74" spans="1:18" x14ac:dyDescent="0.2">
      <c r="A74" s="203" t="s">
        <v>1464</v>
      </c>
      <c r="B74" s="287" t="s">
        <v>1465</v>
      </c>
      <c r="C74" s="287" t="s">
        <v>429</v>
      </c>
      <c r="D74" s="287" t="s">
        <v>1466</v>
      </c>
      <c r="E74" s="287" t="s">
        <v>1467</v>
      </c>
      <c r="F74" s="287" t="s">
        <v>440</v>
      </c>
      <c r="G74" s="287" t="s">
        <v>1468</v>
      </c>
      <c r="H74" s="287" t="s">
        <v>1469</v>
      </c>
      <c r="I74" s="287" t="s">
        <v>1470</v>
      </c>
      <c r="J74" s="287" t="s">
        <v>1471</v>
      </c>
      <c r="K74" s="287"/>
      <c r="L74" s="288">
        <v>421907953701</v>
      </c>
      <c r="M74" s="287"/>
      <c r="N74" s="287"/>
      <c r="O74" s="287"/>
      <c r="P74" s="287"/>
      <c r="R74" s="276" t="str">
        <f t="shared" si="2"/>
        <v>17326087</v>
      </c>
    </row>
    <row r="75" spans="1:18" x14ac:dyDescent="0.2">
      <c r="A75" s="203" t="s">
        <v>967</v>
      </c>
      <c r="B75" s="287" t="s">
        <v>968</v>
      </c>
      <c r="C75" s="287" t="s">
        <v>429</v>
      </c>
      <c r="D75" s="287" t="s">
        <v>969</v>
      </c>
      <c r="E75" s="287" t="s">
        <v>970</v>
      </c>
      <c r="F75" s="287" t="s">
        <v>971</v>
      </c>
      <c r="G75" s="287" t="s">
        <v>972</v>
      </c>
      <c r="H75" s="287" t="s">
        <v>973</v>
      </c>
      <c r="I75" s="287" t="s">
        <v>974</v>
      </c>
      <c r="J75" s="287" t="s">
        <v>431</v>
      </c>
      <c r="K75" s="287" t="s">
        <v>974</v>
      </c>
      <c r="L75" s="288">
        <v>421915879583</v>
      </c>
      <c r="M75" s="287" t="s">
        <v>975</v>
      </c>
      <c r="N75" s="287"/>
      <c r="O75" s="287"/>
      <c r="P75" s="287"/>
      <c r="R75" s="276" t="str">
        <f t="shared" si="2"/>
        <v>42219922</v>
      </c>
    </row>
    <row r="76" spans="1:18" x14ac:dyDescent="0.2">
      <c r="A76" s="203" t="s">
        <v>976</v>
      </c>
      <c r="B76" s="287" t="s">
        <v>977</v>
      </c>
      <c r="C76" s="287" t="s">
        <v>429</v>
      </c>
      <c r="D76" s="287" t="s">
        <v>978</v>
      </c>
      <c r="E76" s="287" t="s">
        <v>437</v>
      </c>
      <c r="F76" s="287" t="s">
        <v>747</v>
      </c>
      <c r="G76" s="287" t="s">
        <v>979</v>
      </c>
      <c r="H76" s="287" t="s">
        <v>980</v>
      </c>
      <c r="I76" s="287" t="s">
        <v>981</v>
      </c>
      <c r="J76" s="287" t="s">
        <v>433</v>
      </c>
      <c r="K76" s="287" t="s">
        <v>982</v>
      </c>
      <c r="L76" s="288">
        <v>421918711548</v>
      </c>
      <c r="M76" s="287" t="s">
        <v>983</v>
      </c>
      <c r="N76" s="287"/>
      <c r="O76" s="287"/>
      <c r="P76" s="287"/>
      <c r="R76" s="276" t="str">
        <f t="shared" si="2"/>
        <v>51118831</v>
      </c>
    </row>
    <row r="77" spans="1:18" x14ac:dyDescent="0.2">
      <c r="A77" s="203" t="s">
        <v>984</v>
      </c>
      <c r="B77" s="287" t="s">
        <v>985</v>
      </c>
      <c r="C77" s="287" t="s">
        <v>429</v>
      </c>
      <c r="D77" s="287" t="s">
        <v>483</v>
      </c>
      <c r="E77" s="287" t="s">
        <v>436</v>
      </c>
      <c r="F77" s="287" t="s">
        <v>537</v>
      </c>
      <c r="G77" s="287" t="s">
        <v>986</v>
      </c>
      <c r="H77" s="287" t="s">
        <v>987</v>
      </c>
      <c r="I77" s="287" t="s">
        <v>988</v>
      </c>
      <c r="J77" s="287" t="s">
        <v>433</v>
      </c>
      <c r="K77" s="287" t="s">
        <v>988</v>
      </c>
      <c r="L77" s="288">
        <v>421905245008</v>
      </c>
      <c r="M77" s="287" t="s">
        <v>989</v>
      </c>
      <c r="N77" s="287"/>
      <c r="O77" s="287"/>
      <c r="P77" s="287"/>
      <c r="R77" s="276" t="str">
        <f t="shared" si="2"/>
        <v>00684767</v>
      </c>
    </row>
    <row r="78" spans="1:18" x14ac:dyDescent="0.2">
      <c r="A78" s="203" t="s">
        <v>1472</v>
      </c>
      <c r="B78" s="287" t="s">
        <v>1473</v>
      </c>
      <c r="C78" s="287" t="s">
        <v>429</v>
      </c>
      <c r="D78" s="287" t="s">
        <v>1450</v>
      </c>
      <c r="E78" s="287" t="s">
        <v>1401</v>
      </c>
      <c r="F78" s="287" t="s">
        <v>432</v>
      </c>
      <c r="G78" s="287" t="s">
        <v>1474</v>
      </c>
      <c r="H78" s="287" t="s">
        <v>1475</v>
      </c>
      <c r="I78" s="287" t="s">
        <v>1453</v>
      </c>
      <c r="J78" s="287" t="s">
        <v>431</v>
      </c>
      <c r="K78" s="287" t="s">
        <v>1476</v>
      </c>
      <c r="L78" s="288" t="s">
        <v>1477</v>
      </c>
      <c r="M78" s="287" t="s">
        <v>1478</v>
      </c>
      <c r="N78" s="287"/>
      <c r="O78" s="287"/>
      <c r="P78" s="287"/>
      <c r="R78" s="276" t="str">
        <f t="shared" si="2"/>
        <v>22665234</v>
      </c>
    </row>
    <row r="79" spans="1:18" x14ac:dyDescent="0.2">
      <c r="A79" s="203" t="s">
        <v>990</v>
      </c>
      <c r="B79" s="287" t="s">
        <v>991</v>
      </c>
      <c r="C79" s="287" t="s">
        <v>429</v>
      </c>
      <c r="D79" s="287" t="s">
        <v>1479</v>
      </c>
      <c r="E79" s="287" t="s">
        <v>441</v>
      </c>
      <c r="F79" s="287" t="s">
        <v>442</v>
      </c>
      <c r="G79" s="287" t="s">
        <v>992</v>
      </c>
      <c r="H79" s="287" t="s">
        <v>993</v>
      </c>
      <c r="I79" s="287" t="s">
        <v>994</v>
      </c>
      <c r="J79" s="287" t="s">
        <v>431</v>
      </c>
      <c r="K79" s="287" t="s">
        <v>995</v>
      </c>
      <c r="L79" s="288">
        <v>421918808923</v>
      </c>
      <c r="M79" s="287" t="s">
        <v>996</v>
      </c>
      <c r="N79" s="287"/>
      <c r="O79" s="287"/>
      <c r="P79" s="287"/>
      <c r="R79" s="276" t="str">
        <f t="shared" si="2"/>
        <v>30793203</v>
      </c>
    </row>
    <row r="80" spans="1:18" x14ac:dyDescent="0.2">
      <c r="A80" s="203" t="s">
        <v>997</v>
      </c>
      <c r="B80" s="287" t="s">
        <v>998</v>
      </c>
      <c r="C80" s="287" t="s">
        <v>429</v>
      </c>
      <c r="D80" s="287" t="s">
        <v>999</v>
      </c>
      <c r="E80" s="287" t="s">
        <v>436</v>
      </c>
      <c r="F80" s="287" t="s">
        <v>1000</v>
      </c>
      <c r="G80" s="287" t="s">
        <v>1001</v>
      </c>
      <c r="H80" s="287" t="s">
        <v>1002</v>
      </c>
      <c r="I80" s="287" t="s">
        <v>1003</v>
      </c>
      <c r="J80" s="287" t="s">
        <v>431</v>
      </c>
      <c r="K80" s="287" t="s">
        <v>1003</v>
      </c>
      <c r="L80" s="288">
        <v>421905418010</v>
      </c>
      <c r="M80" s="287" t="s">
        <v>1004</v>
      </c>
      <c r="N80" s="287"/>
      <c r="O80" s="287"/>
      <c r="P80" s="287"/>
      <c r="R80" s="276" t="str">
        <f t="shared" si="2"/>
        <v>00681768</v>
      </c>
    </row>
    <row r="81" spans="1:18" x14ac:dyDescent="0.2">
      <c r="A81" s="203" t="s">
        <v>1005</v>
      </c>
      <c r="B81" s="287" t="s">
        <v>1006</v>
      </c>
      <c r="C81" s="287" t="s">
        <v>429</v>
      </c>
      <c r="D81" s="287" t="s">
        <v>483</v>
      </c>
      <c r="E81" s="287" t="s">
        <v>436</v>
      </c>
      <c r="F81" s="287" t="s">
        <v>537</v>
      </c>
      <c r="G81" s="287" t="s">
        <v>1007</v>
      </c>
      <c r="H81" s="287" t="s">
        <v>1008</v>
      </c>
      <c r="I81" s="287" t="s">
        <v>1009</v>
      </c>
      <c r="J81" s="287" t="s">
        <v>431</v>
      </c>
      <c r="K81" s="287" t="s">
        <v>1009</v>
      </c>
      <c r="L81" s="288">
        <v>421915282858</v>
      </c>
      <c r="M81" s="287" t="s">
        <v>1010</v>
      </c>
      <c r="N81" s="287"/>
      <c r="O81" s="287"/>
      <c r="P81" s="287"/>
      <c r="R81" s="276" t="str">
        <f t="shared" si="2"/>
        <v>31796079</v>
      </c>
    </row>
    <row r="82" spans="1:18" x14ac:dyDescent="0.2">
      <c r="A82" s="203" t="s">
        <v>1480</v>
      </c>
      <c r="B82" s="287" t="s">
        <v>1481</v>
      </c>
      <c r="C82" s="287" t="s">
        <v>429</v>
      </c>
      <c r="D82" s="287" t="s">
        <v>536</v>
      </c>
      <c r="E82" s="287" t="s">
        <v>438</v>
      </c>
      <c r="F82" s="287" t="s">
        <v>537</v>
      </c>
      <c r="G82" s="287" t="s">
        <v>1482</v>
      </c>
      <c r="H82" s="287" t="s">
        <v>1483</v>
      </c>
      <c r="I82" s="287" t="s">
        <v>1484</v>
      </c>
      <c r="J82" s="287" t="s">
        <v>1485</v>
      </c>
      <c r="K82" s="287" t="s">
        <v>1484</v>
      </c>
      <c r="L82" s="288">
        <v>421917176673</v>
      </c>
      <c r="M82" s="287" t="s">
        <v>1486</v>
      </c>
      <c r="N82" s="287"/>
      <c r="O82" s="287"/>
      <c r="P82" s="287"/>
      <c r="R82" s="276" t="str">
        <f t="shared" si="2"/>
        <v>30811406</v>
      </c>
    </row>
    <row r="83" spans="1:18" x14ac:dyDescent="0.2">
      <c r="A83" s="203" t="s">
        <v>1011</v>
      </c>
      <c r="B83" s="287" t="s">
        <v>1012</v>
      </c>
      <c r="C83" s="287" t="s">
        <v>429</v>
      </c>
      <c r="D83" s="287" t="s">
        <v>1013</v>
      </c>
      <c r="E83" s="287" t="s">
        <v>831</v>
      </c>
      <c r="F83" s="287" t="s">
        <v>1014</v>
      </c>
      <c r="G83" s="287" t="s">
        <v>1015</v>
      </c>
      <c r="H83" s="287" t="s">
        <v>1016</v>
      </c>
      <c r="I83" s="287" t="s">
        <v>1017</v>
      </c>
      <c r="J83" s="287" t="s">
        <v>433</v>
      </c>
      <c r="K83" s="287" t="s">
        <v>1017</v>
      </c>
      <c r="L83" s="288">
        <v>421918648073</v>
      </c>
      <c r="M83" s="287" t="s">
        <v>1018</v>
      </c>
      <c r="N83" s="287"/>
      <c r="O83" s="287"/>
      <c r="P83" s="287"/>
      <c r="R83" s="276" t="str">
        <f t="shared" si="2"/>
        <v>53007344</v>
      </c>
    </row>
    <row r="84" spans="1:18" x14ac:dyDescent="0.2">
      <c r="A84" s="203" t="s">
        <v>1019</v>
      </c>
      <c r="B84" s="287" t="s">
        <v>1020</v>
      </c>
      <c r="C84" s="287" t="s">
        <v>429</v>
      </c>
      <c r="D84" s="287" t="s">
        <v>1021</v>
      </c>
      <c r="E84" s="287" t="s">
        <v>441</v>
      </c>
      <c r="F84" s="287" t="s">
        <v>442</v>
      </c>
      <c r="G84" s="287" t="s">
        <v>1022</v>
      </c>
      <c r="H84" s="287" t="s">
        <v>1023</v>
      </c>
      <c r="I84" s="287" t="s">
        <v>1024</v>
      </c>
      <c r="J84" s="287" t="s">
        <v>431</v>
      </c>
      <c r="K84" s="287" t="s">
        <v>1024</v>
      </c>
      <c r="L84" s="288">
        <v>421905700790</v>
      </c>
      <c r="M84" s="287" t="s">
        <v>1025</v>
      </c>
      <c r="N84" s="287"/>
      <c r="O84" s="287"/>
      <c r="P84" s="287"/>
      <c r="R84" s="276" t="str">
        <f t="shared" si="2"/>
        <v>35538015</v>
      </c>
    </row>
    <row r="85" spans="1:18" x14ac:dyDescent="0.2">
      <c r="A85" s="203" t="s">
        <v>1026</v>
      </c>
      <c r="B85" s="287" t="s">
        <v>1027</v>
      </c>
      <c r="C85" s="287" t="s">
        <v>429</v>
      </c>
      <c r="D85" s="287" t="s">
        <v>779</v>
      </c>
      <c r="E85" s="287" t="s">
        <v>436</v>
      </c>
      <c r="F85" s="287" t="s">
        <v>780</v>
      </c>
      <c r="G85" s="287" t="s">
        <v>1028</v>
      </c>
      <c r="H85" s="287" t="s">
        <v>1029</v>
      </c>
      <c r="I85" s="287" t="s">
        <v>1030</v>
      </c>
      <c r="J85" s="287" t="s">
        <v>433</v>
      </c>
      <c r="K85" s="287" t="s">
        <v>1031</v>
      </c>
      <c r="L85" s="288">
        <v>421918737877</v>
      </c>
      <c r="M85" s="287" t="s">
        <v>1032</v>
      </c>
      <c r="N85" s="287"/>
      <c r="O85" s="287"/>
      <c r="P85" s="287"/>
      <c r="R85" s="276" t="str">
        <f t="shared" si="2"/>
        <v>00585319</v>
      </c>
    </row>
    <row r="86" spans="1:18" x14ac:dyDescent="0.2">
      <c r="A86" s="203" t="s">
        <v>1033</v>
      </c>
      <c r="B86" s="287" t="s">
        <v>1034</v>
      </c>
      <c r="C86" s="287" t="s">
        <v>429</v>
      </c>
      <c r="D86" s="287" t="s">
        <v>1035</v>
      </c>
      <c r="E86" s="287" t="s">
        <v>438</v>
      </c>
      <c r="F86" s="287" t="s">
        <v>537</v>
      </c>
      <c r="G86" s="287" t="s">
        <v>1036</v>
      </c>
      <c r="H86" s="287" t="s">
        <v>1037</v>
      </c>
      <c r="I86" s="287" t="s">
        <v>1038</v>
      </c>
      <c r="J86" s="287" t="s">
        <v>431</v>
      </c>
      <c r="K86" s="287" t="s">
        <v>1038</v>
      </c>
      <c r="L86" s="288">
        <v>421903422249</v>
      </c>
      <c r="M86" s="287" t="s">
        <v>1039</v>
      </c>
      <c r="N86" s="287"/>
      <c r="O86" s="287"/>
      <c r="P86" s="287"/>
      <c r="R86" s="276" t="str">
        <f t="shared" si="2"/>
        <v>42132690</v>
      </c>
    </row>
    <row r="87" spans="1:18" x14ac:dyDescent="0.2">
      <c r="A87" s="203" t="s">
        <v>1040</v>
      </c>
      <c r="B87" s="287" t="s">
        <v>1041</v>
      </c>
      <c r="C87" s="287" t="s">
        <v>429</v>
      </c>
      <c r="D87" s="287" t="s">
        <v>1042</v>
      </c>
      <c r="E87" s="287" t="s">
        <v>436</v>
      </c>
      <c r="F87" s="287" t="s">
        <v>1043</v>
      </c>
      <c r="G87" s="287" t="s">
        <v>1044</v>
      </c>
      <c r="H87" s="287" t="s">
        <v>1045</v>
      </c>
      <c r="I87" s="287" t="s">
        <v>1046</v>
      </c>
      <c r="J87" s="287" t="s">
        <v>433</v>
      </c>
      <c r="K87" s="287" t="s">
        <v>1047</v>
      </c>
      <c r="L87" s="288">
        <v>421905641479</v>
      </c>
      <c r="M87" s="287" t="s">
        <v>1048</v>
      </c>
      <c r="N87" s="287"/>
      <c r="O87" s="287"/>
      <c r="P87" s="287"/>
      <c r="R87" s="276" t="str">
        <f t="shared" si="2"/>
        <v>50671669</v>
      </c>
    </row>
    <row r="88" spans="1:18" x14ac:dyDescent="0.2">
      <c r="A88" s="203"/>
      <c r="B88" s="287"/>
      <c r="C88" s="287"/>
      <c r="D88" s="287"/>
      <c r="E88" s="287"/>
      <c r="F88" s="287"/>
      <c r="G88" s="287"/>
      <c r="H88" s="287"/>
      <c r="I88" s="287"/>
      <c r="J88" s="287"/>
      <c r="K88" s="287"/>
      <c r="L88" s="288"/>
      <c r="M88" s="287"/>
      <c r="N88" s="287"/>
      <c r="O88" s="287"/>
      <c r="P88" s="287"/>
      <c r="R88" s="276">
        <f t="shared" si="2"/>
        <v>0</v>
      </c>
    </row>
    <row r="89" spans="1:18" x14ac:dyDescent="0.2">
      <c r="A89" s="203"/>
      <c r="B89" s="287"/>
      <c r="C89" s="287"/>
      <c r="D89" s="287"/>
      <c r="E89" s="287"/>
      <c r="F89" s="287"/>
      <c r="G89" s="287"/>
      <c r="H89" s="287"/>
      <c r="I89" s="287"/>
      <c r="J89" s="287"/>
      <c r="K89" s="287"/>
      <c r="L89" s="288"/>
      <c r="M89" s="287"/>
      <c r="N89" s="287"/>
      <c r="O89" s="287"/>
      <c r="P89" s="287"/>
      <c r="R89" s="276">
        <f t="shared" si="2"/>
        <v>0</v>
      </c>
    </row>
    <row r="90" spans="1:18" x14ac:dyDescent="0.2">
      <c r="A90" s="203"/>
      <c r="B90" s="287"/>
      <c r="C90" s="287"/>
      <c r="D90" s="287"/>
      <c r="E90" s="287"/>
      <c r="F90" s="287"/>
      <c r="G90" s="287"/>
      <c r="H90" s="287"/>
      <c r="I90" s="287"/>
      <c r="J90" s="287"/>
      <c r="K90" s="287"/>
      <c r="L90" s="288"/>
      <c r="M90" s="287"/>
      <c r="N90" s="287"/>
      <c r="O90" s="287"/>
      <c r="P90" s="287"/>
      <c r="R90" s="276">
        <f t="shared" si="2"/>
        <v>0</v>
      </c>
    </row>
  </sheetData>
  <sortState xmlns:xlrd2="http://schemas.microsoft.com/office/spreadsheetml/2017/richdata2" ref="A2:P67">
    <sortCondition ref="B2:B67"/>
  </sortState>
  <hyperlinks>
    <hyperlink ref="G36" r:id="rId1" xr:uid="{ADCD2104-3D48-4877-87CB-B3C077E2D33C}"/>
  </hyperlinks>
  <pageMargins left="0.7" right="0.7" top="0.75" bottom="0.75" header="0.3" footer="0.3"/>
  <pageSetup paperSize="9" orientation="portrait" horizontalDpi="4294967295" verticalDpi="4294967295"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93"/>
  <sheetViews>
    <sheetView zoomScale="110" zoomScaleNormal="110" workbookViewId="0">
      <pane ySplit="1" topLeftCell="A2" activePane="bottomLeft" state="frozen"/>
      <selection activeCell="I2" sqref="I2:L73"/>
      <selection pane="bottomLeft" activeCell="C106" sqref="C106"/>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413</v>
      </c>
      <c r="B1" s="168" t="s">
        <v>312</v>
      </c>
      <c r="C1" s="168" t="s">
        <v>1049</v>
      </c>
      <c r="D1" s="170" t="s">
        <v>331</v>
      </c>
      <c r="E1" s="171" t="s">
        <v>1050</v>
      </c>
      <c r="F1" s="165" t="s">
        <v>335</v>
      </c>
      <c r="G1" s="165" t="s">
        <v>315</v>
      </c>
      <c r="H1" s="165" t="s">
        <v>1051</v>
      </c>
      <c r="I1" s="165" t="s">
        <v>1052</v>
      </c>
      <c r="J1" s="165" t="s">
        <v>1053</v>
      </c>
      <c r="K1" s="165" t="s">
        <v>1054</v>
      </c>
      <c r="L1" s="165" t="s">
        <v>1055</v>
      </c>
      <c r="M1" s="165" t="s">
        <v>1056</v>
      </c>
      <c r="N1" s="165" t="s">
        <v>1057</v>
      </c>
    </row>
    <row r="2" spans="1:14" x14ac:dyDescent="0.2">
      <c r="A2" s="178" t="s">
        <v>447</v>
      </c>
      <c r="B2" s="204" t="str">
        <f>VLOOKUP(A2,Adr!A:B,2,FALSE)</f>
        <v>Slovenská asociácia amerického futbalu, o.z.</v>
      </c>
      <c r="C2" s="169" t="s">
        <v>1059</v>
      </c>
      <c r="D2" s="290">
        <v>16924</v>
      </c>
      <c r="E2" s="173">
        <v>0</v>
      </c>
      <c r="F2" s="166" t="s">
        <v>338</v>
      </c>
      <c r="G2" s="169" t="s">
        <v>319</v>
      </c>
      <c r="H2" s="169" t="s">
        <v>1058</v>
      </c>
      <c r="I2" s="192" t="str">
        <f t="shared" ref="I2:I21" si="0">A2&amp;F2</f>
        <v>30787009a</v>
      </c>
      <c r="J2" s="167" t="str">
        <f t="shared" ref="J2:J21" si="1">A2&amp;G2</f>
        <v>30787009026 02</v>
      </c>
      <c r="K2" s="5" t="s">
        <v>1060</v>
      </c>
      <c r="L2" s="167" t="str">
        <f t="shared" ref="L2:L21" si="2">A2&amp;G2&amp;H2</f>
        <v>30787009026 02B</v>
      </c>
      <c r="M2" s="5" t="str">
        <f t="shared" ref="M2:M21" si="3">B2&amp;F2&amp;H2&amp;C2</f>
        <v>Slovenská asociácia amerického futbalu, o.z.aBamerický futbal - bežné transfery</v>
      </c>
      <c r="N2" s="3" t="str">
        <f t="shared" ref="N2:N21" si="4">+I2&amp;H2</f>
        <v>30787009aB</v>
      </c>
    </row>
    <row r="3" spans="1:14" x14ac:dyDescent="0.2">
      <c r="A3" s="202" t="s">
        <v>455</v>
      </c>
      <c r="B3" s="204" t="str">
        <f>VLOOKUP(A3,Adr!A:B,2,FALSE)</f>
        <v>Slovenská asociácia boccie</v>
      </c>
      <c r="C3" s="169" t="s">
        <v>1061</v>
      </c>
      <c r="D3" s="290">
        <v>15790</v>
      </c>
      <c r="E3" s="230">
        <v>0</v>
      </c>
      <c r="F3" s="166" t="s">
        <v>338</v>
      </c>
      <c r="G3" s="169" t="s">
        <v>319</v>
      </c>
      <c r="H3" s="169" t="s">
        <v>1058</v>
      </c>
      <c r="I3" s="192" t="str">
        <f t="shared" si="0"/>
        <v>00631655a</v>
      </c>
      <c r="J3" s="167" t="str">
        <f t="shared" si="1"/>
        <v>00631655026 02</v>
      </c>
      <c r="K3" s="5" t="s">
        <v>1062</v>
      </c>
      <c r="L3" s="167" t="str">
        <f t="shared" si="2"/>
        <v>00631655026 02B</v>
      </c>
      <c r="M3" s="5" t="str">
        <f t="shared" si="3"/>
        <v>Slovenská asociácia boccieaBboccia - bežné transfery</v>
      </c>
      <c r="N3" s="3" t="str">
        <f t="shared" si="4"/>
        <v>00631655aB</v>
      </c>
    </row>
    <row r="4" spans="1:14" x14ac:dyDescent="0.2">
      <c r="A4" s="198" t="s">
        <v>455</v>
      </c>
      <c r="B4" s="204" t="str">
        <f>VLOOKUP(A4,Adr!A:B,2,FALSE)</f>
        <v>Slovenská asociácia boccie</v>
      </c>
      <c r="C4" s="185" t="s">
        <v>1063</v>
      </c>
      <c r="D4" s="289">
        <v>15790</v>
      </c>
      <c r="E4" s="173">
        <v>0</v>
      </c>
      <c r="F4" s="166" t="s">
        <v>338</v>
      </c>
      <c r="G4" s="169" t="s">
        <v>319</v>
      </c>
      <c r="H4" s="169" t="s">
        <v>1058</v>
      </c>
      <c r="I4" s="192" t="str">
        <f t="shared" si="0"/>
        <v>00631655a</v>
      </c>
      <c r="J4" s="167" t="str">
        <f t="shared" si="1"/>
        <v>00631655026 02</v>
      </c>
      <c r="K4" s="5" t="s">
        <v>1064</v>
      </c>
      <c r="L4" s="167" t="str">
        <f t="shared" si="2"/>
        <v>00631655026 02B</v>
      </c>
      <c r="M4" s="5" t="str">
        <f t="shared" si="3"/>
        <v>Slovenská asociácia boccieaBboule lyonnaise - bežné transfery</v>
      </c>
      <c r="N4" s="3" t="str">
        <f t="shared" si="4"/>
        <v>00631655aB</v>
      </c>
    </row>
    <row r="5" spans="1:14" x14ac:dyDescent="0.2">
      <c r="A5" s="182" t="s">
        <v>466</v>
      </c>
      <c r="B5" s="204" t="str">
        <f>VLOOKUP(A5,Adr!A:B,2,FALSE)</f>
        <v>Slovenská asociácia čínskeho wushu</v>
      </c>
      <c r="C5" s="185" t="s">
        <v>1065</v>
      </c>
      <c r="D5" s="289">
        <v>24934</v>
      </c>
      <c r="E5" s="230">
        <v>0</v>
      </c>
      <c r="F5" s="166" t="s">
        <v>338</v>
      </c>
      <c r="G5" s="169" t="s">
        <v>319</v>
      </c>
      <c r="H5" s="169" t="s">
        <v>1058</v>
      </c>
      <c r="I5" s="192" t="str">
        <f t="shared" si="0"/>
        <v>42019541a</v>
      </c>
      <c r="J5" s="167" t="str">
        <f t="shared" si="1"/>
        <v>42019541026 02</v>
      </c>
      <c r="K5" s="5" t="s">
        <v>1066</v>
      </c>
      <c r="L5" s="167" t="str">
        <f t="shared" si="2"/>
        <v>42019541026 02B</v>
      </c>
      <c r="M5" s="5" t="str">
        <f t="shared" si="3"/>
        <v>Slovenská asociácia čínskeho wushuaBwushu - bežné transfery</v>
      </c>
      <c r="N5" s="3" t="str">
        <f t="shared" si="4"/>
        <v>42019541aB</v>
      </c>
    </row>
    <row r="6" spans="1:14" x14ac:dyDescent="0.2">
      <c r="A6" s="182" t="s">
        <v>474</v>
      </c>
      <c r="B6" s="204" t="str">
        <f>VLOOKUP(A6,Adr!A:B,2,FALSE)</f>
        <v>Slovenská Asociácia Dynamickej Streľby</v>
      </c>
      <c r="C6" s="185" t="s">
        <v>1067</v>
      </c>
      <c r="D6" s="289">
        <v>23694</v>
      </c>
      <c r="E6" s="173">
        <v>0</v>
      </c>
      <c r="F6" s="166" t="s">
        <v>338</v>
      </c>
      <c r="G6" s="169" t="s">
        <v>319</v>
      </c>
      <c r="H6" s="169" t="s">
        <v>1058</v>
      </c>
      <c r="I6" s="192" t="str">
        <f t="shared" si="0"/>
        <v>30810108a</v>
      </c>
      <c r="J6" s="167" t="str">
        <f t="shared" si="1"/>
        <v>30810108026 02</v>
      </c>
      <c r="K6" s="5" t="s">
        <v>1068</v>
      </c>
      <c r="L6" s="167" t="str">
        <f t="shared" si="2"/>
        <v>30810108026 02B</v>
      </c>
      <c r="M6" s="5" t="str">
        <f t="shared" si="3"/>
        <v>Slovenská Asociácia Dynamickej StreľbyaBdynamická streľba - bežné transfery</v>
      </c>
      <c r="N6" s="3" t="str">
        <f t="shared" si="4"/>
        <v>30810108aB</v>
      </c>
    </row>
    <row r="7" spans="1:14" x14ac:dyDescent="0.2">
      <c r="A7" s="166" t="s">
        <v>481</v>
      </c>
      <c r="B7" s="204" t="str">
        <f>VLOOKUP(A7,Adr!A:B,2,FALSE)</f>
        <v>Slovenská asociácia fitnes, kulturistiky a silového trojboja</v>
      </c>
      <c r="C7" s="196" t="s">
        <v>1069</v>
      </c>
      <c r="D7" s="291">
        <v>411338</v>
      </c>
      <c r="E7" s="230">
        <v>0</v>
      </c>
      <c r="F7" s="166" t="s">
        <v>338</v>
      </c>
      <c r="G7" s="169" t="s">
        <v>319</v>
      </c>
      <c r="H7" s="169" t="s">
        <v>1058</v>
      </c>
      <c r="I7" s="192" t="str">
        <f t="shared" si="0"/>
        <v>30842069a</v>
      </c>
      <c r="J7" s="167" t="str">
        <f t="shared" si="1"/>
        <v>30842069026 02</v>
      </c>
      <c r="K7" s="5" t="s">
        <v>1070</v>
      </c>
      <c r="L7" s="167" t="str">
        <f t="shared" si="2"/>
        <v>30842069026 02B</v>
      </c>
      <c r="M7" s="5" t="str">
        <f t="shared" si="3"/>
        <v>Slovenská asociácia fitnes, kulturistiky a silového trojbojaaBfitnes a kulturistika - bežné transfery</v>
      </c>
      <c r="N7" s="3" t="str">
        <f t="shared" si="4"/>
        <v>30842069aB</v>
      </c>
    </row>
    <row r="8" spans="1:14" x14ac:dyDescent="0.2">
      <c r="A8" s="166" t="s">
        <v>481</v>
      </c>
      <c r="B8" s="204" t="str">
        <f>VLOOKUP(A8,Adr!A:B,2,FALSE)</f>
        <v>Slovenská asociácia fitnes, kulturistiky a silového trojboja</v>
      </c>
      <c r="C8" s="196" t="s">
        <v>1071</v>
      </c>
      <c r="D8" s="291">
        <v>19710</v>
      </c>
      <c r="E8" s="173">
        <v>0</v>
      </c>
      <c r="F8" s="166" t="s">
        <v>338</v>
      </c>
      <c r="G8" s="169" t="s">
        <v>319</v>
      </c>
      <c r="H8" s="169" t="s">
        <v>1058</v>
      </c>
      <c r="I8" s="192" t="str">
        <f t="shared" si="0"/>
        <v>30842069a</v>
      </c>
      <c r="J8" s="167" t="str">
        <f t="shared" si="1"/>
        <v>30842069026 02</v>
      </c>
      <c r="K8" s="5" t="s">
        <v>1072</v>
      </c>
      <c r="L8" s="167" t="str">
        <f t="shared" si="2"/>
        <v>30842069026 02B</v>
      </c>
      <c r="M8" s="5" t="str">
        <f t="shared" si="3"/>
        <v>Slovenská asociácia fitnes, kulturistiky a silového trojbojaaBsilové športy - bežné transfery</v>
      </c>
      <c r="N8" s="3" t="str">
        <f t="shared" si="4"/>
        <v>30842069aB</v>
      </c>
    </row>
    <row r="9" spans="1:14" x14ac:dyDescent="0.2">
      <c r="A9" s="166" t="s">
        <v>489</v>
      </c>
      <c r="B9" s="204" t="str">
        <f>VLOOKUP(A9,Adr!A:B,2,FALSE)</f>
        <v>Slovenská asociácia Frisbee</v>
      </c>
      <c r="C9" s="196" t="s">
        <v>1073</v>
      </c>
      <c r="D9" s="291">
        <v>56742</v>
      </c>
      <c r="E9" s="230">
        <v>0</v>
      </c>
      <c r="F9" s="166" t="s">
        <v>338</v>
      </c>
      <c r="G9" s="169" t="s">
        <v>319</v>
      </c>
      <c r="H9" s="169" t="s">
        <v>1058</v>
      </c>
      <c r="I9" s="192" t="str">
        <f t="shared" si="0"/>
        <v>31749852a</v>
      </c>
      <c r="J9" s="167" t="str">
        <f t="shared" si="1"/>
        <v>31749852026 02</v>
      </c>
      <c r="K9" s="5" t="s">
        <v>1074</v>
      </c>
      <c r="L9" s="167" t="str">
        <f t="shared" si="2"/>
        <v>31749852026 02B</v>
      </c>
      <c r="M9" s="5" t="str">
        <f t="shared" si="3"/>
        <v>Slovenská asociácia FrisbeeaBšporty s lietajúcim diskom - bežné transfery</v>
      </c>
      <c r="N9" s="3" t="str">
        <f t="shared" si="4"/>
        <v>31749852aB</v>
      </c>
    </row>
    <row r="10" spans="1:14" x14ac:dyDescent="0.2">
      <c r="A10" s="166" t="s">
        <v>496</v>
      </c>
      <c r="B10" s="204" t="str">
        <f>VLOOKUP(A10,Adr!A:B,2,FALSE)</f>
        <v>Slovenská asociácia go</v>
      </c>
      <c r="C10" s="190" t="s">
        <v>1075</v>
      </c>
      <c r="D10" s="290">
        <v>15790</v>
      </c>
      <c r="E10" s="173">
        <v>0</v>
      </c>
      <c r="F10" s="166" t="s">
        <v>338</v>
      </c>
      <c r="G10" s="169" t="s">
        <v>319</v>
      </c>
      <c r="H10" s="169" t="s">
        <v>1058</v>
      </c>
      <c r="I10" s="192" t="str">
        <f t="shared" si="0"/>
        <v>30844711a</v>
      </c>
      <c r="J10" s="167" t="str">
        <f t="shared" si="1"/>
        <v>30844711026 02</v>
      </c>
      <c r="K10" s="5" t="s">
        <v>1076</v>
      </c>
      <c r="L10" s="167" t="str">
        <f t="shared" si="2"/>
        <v>30844711026 02B</v>
      </c>
      <c r="M10" s="5" t="str">
        <f t="shared" si="3"/>
        <v>Slovenská asociácia goaBgo - bežné transfery</v>
      </c>
      <c r="N10" s="3" t="str">
        <f t="shared" si="4"/>
        <v>30844711aB</v>
      </c>
    </row>
    <row r="11" spans="1:14" x14ac:dyDescent="0.2">
      <c r="A11" s="166" t="s">
        <v>502</v>
      </c>
      <c r="B11" s="204" t="str">
        <f>VLOOKUP(A11,Adr!A:B,2,FALSE)</f>
        <v>Slovenská asociácia korfbalu</v>
      </c>
      <c r="C11" s="196" t="s">
        <v>1077</v>
      </c>
      <c r="D11" s="291">
        <v>24548</v>
      </c>
      <c r="E11" s="230">
        <v>0</v>
      </c>
      <c r="F11" s="166" t="s">
        <v>338</v>
      </c>
      <c r="G11" s="169" t="s">
        <v>319</v>
      </c>
      <c r="H11" s="169" t="s">
        <v>1058</v>
      </c>
      <c r="I11" s="192" t="str">
        <f t="shared" si="0"/>
        <v>31940668a</v>
      </c>
      <c r="J11" s="167" t="str">
        <f t="shared" si="1"/>
        <v>31940668026 02</v>
      </c>
      <c r="K11" s="5" t="s">
        <v>1078</v>
      </c>
      <c r="L11" s="167" t="str">
        <f t="shared" si="2"/>
        <v>31940668026 02B</v>
      </c>
      <c r="M11" s="5" t="str">
        <f t="shared" si="3"/>
        <v>Slovenská asociácia korfbaluaBkorfbal - bežné transfery</v>
      </c>
      <c r="N11" s="3" t="str">
        <f t="shared" si="4"/>
        <v>31940668aB</v>
      </c>
    </row>
    <row r="12" spans="1:14" x14ac:dyDescent="0.2">
      <c r="A12" s="182" t="s">
        <v>510</v>
      </c>
      <c r="B12" s="204" t="str">
        <f>VLOOKUP(A12,Adr!A:B,2,FALSE)</f>
        <v>Slovenská asociácia motoristického športu</v>
      </c>
      <c r="C12" s="185" t="s">
        <v>1079</v>
      </c>
      <c r="D12" s="289">
        <v>297898</v>
      </c>
      <c r="E12" s="173">
        <v>0</v>
      </c>
      <c r="F12" s="166" t="s">
        <v>338</v>
      </c>
      <c r="G12" s="169" t="s">
        <v>319</v>
      </c>
      <c r="H12" s="169" t="s">
        <v>1058</v>
      </c>
      <c r="I12" s="192" t="str">
        <f t="shared" si="0"/>
        <v>31824021a</v>
      </c>
      <c r="J12" s="167" t="str">
        <f t="shared" si="1"/>
        <v>31824021026 02</v>
      </c>
      <c r="K12" s="5" t="s">
        <v>1080</v>
      </c>
      <c r="L12" s="167" t="str">
        <f t="shared" si="2"/>
        <v>31824021026 02B</v>
      </c>
      <c r="M12" s="5" t="str">
        <f t="shared" si="3"/>
        <v>Slovenská asociácia motoristického športuaBautomobilový šport - bežné transfery</v>
      </c>
      <c r="N12" s="3" t="str">
        <f t="shared" si="4"/>
        <v>31824021aB</v>
      </c>
    </row>
    <row r="13" spans="1:14" x14ac:dyDescent="0.2">
      <c r="A13" s="182" t="s">
        <v>510</v>
      </c>
      <c r="B13" s="204" t="str">
        <f>VLOOKUP(A13,Adr!A:B,2,FALSE)</f>
        <v>Slovenská asociácia motoristického športu</v>
      </c>
      <c r="C13" s="185" t="s">
        <v>1489</v>
      </c>
      <c r="D13" s="289">
        <v>21500</v>
      </c>
      <c r="E13" s="173">
        <v>0</v>
      </c>
      <c r="F13" s="166" t="s">
        <v>338</v>
      </c>
      <c r="G13" s="169" t="s">
        <v>319</v>
      </c>
      <c r="H13" s="169" t="s">
        <v>1490</v>
      </c>
      <c r="I13" s="192" t="str">
        <f t="shared" si="0"/>
        <v>31824021a</v>
      </c>
      <c r="J13" s="167" t="str">
        <f t="shared" si="1"/>
        <v>31824021026 02</v>
      </c>
      <c r="K13" s="5" t="s">
        <v>1080</v>
      </c>
      <c r="L13" s="167" t="str">
        <f t="shared" si="2"/>
        <v>31824021026 02K</v>
      </c>
      <c r="M13" s="5" t="str">
        <f t="shared" si="3"/>
        <v>Slovenská asociácia motoristického športuaKautomobilový šport - kapitálové  transfery</v>
      </c>
      <c r="N13" s="3" t="str">
        <f t="shared" si="4"/>
        <v>31824021aK</v>
      </c>
    </row>
    <row r="14" spans="1:14" x14ac:dyDescent="0.2">
      <c r="A14" s="202" t="s">
        <v>521</v>
      </c>
      <c r="B14" s="204" t="str">
        <f>VLOOKUP(A14,Adr!A:B,2,FALSE)</f>
        <v>Slovenská asociácia pretláčania rukou</v>
      </c>
      <c r="C14" s="196" t="s">
        <v>1081</v>
      </c>
      <c r="D14" s="289">
        <v>32740</v>
      </c>
      <c r="E14" s="173">
        <v>0</v>
      </c>
      <c r="F14" s="166" t="s">
        <v>338</v>
      </c>
      <c r="G14" s="169" t="s">
        <v>319</v>
      </c>
      <c r="H14" s="169" t="s">
        <v>1058</v>
      </c>
      <c r="I14" s="192" t="str">
        <f t="shared" si="0"/>
        <v>30811686a</v>
      </c>
      <c r="J14" s="167" t="str">
        <f t="shared" si="1"/>
        <v>30811686026 02</v>
      </c>
      <c r="K14" s="5" t="s">
        <v>1082</v>
      </c>
      <c r="L14" s="167" t="str">
        <f t="shared" si="2"/>
        <v>30811686026 02B</v>
      </c>
      <c r="M14" s="5" t="str">
        <f t="shared" si="3"/>
        <v>Slovenská asociácia pretláčania rukouaBpretláčanie rukou - bežné transfery</v>
      </c>
      <c r="N14" s="3" t="str">
        <f t="shared" si="4"/>
        <v>30811686aB</v>
      </c>
    </row>
    <row r="15" spans="1:14" x14ac:dyDescent="0.2">
      <c r="A15" s="202" t="s">
        <v>530</v>
      </c>
      <c r="B15" s="204" t="str">
        <f>VLOOKUP(A15,Adr!A:B,2,FALSE)</f>
        <v>Slovenská asociácia taekwondo WT</v>
      </c>
      <c r="C15" s="169" t="s">
        <v>1083</v>
      </c>
      <c r="D15" s="291">
        <v>37842</v>
      </c>
      <c r="E15" s="230">
        <v>0</v>
      </c>
      <c r="F15" s="166" t="s">
        <v>338</v>
      </c>
      <c r="G15" s="169" t="s">
        <v>319</v>
      </c>
      <c r="H15" s="169" t="s">
        <v>1058</v>
      </c>
      <c r="I15" s="192" t="str">
        <f t="shared" si="0"/>
        <v>30814910a</v>
      </c>
      <c r="J15" s="167" t="str">
        <f t="shared" si="1"/>
        <v>30814910026 02</v>
      </c>
      <c r="K15" s="5" t="s">
        <v>1084</v>
      </c>
      <c r="L15" s="167" t="str">
        <f t="shared" si="2"/>
        <v>30814910026 02B</v>
      </c>
      <c r="M15" s="5" t="str">
        <f t="shared" si="3"/>
        <v>Slovenská asociácia taekwondo WTaBtaekwondo - bežné transfery</v>
      </c>
      <c r="N15" s="3" t="str">
        <f t="shared" si="4"/>
        <v>30814910aB</v>
      </c>
    </row>
    <row r="16" spans="1:14" x14ac:dyDescent="0.2">
      <c r="A16" s="166" t="s">
        <v>538</v>
      </c>
      <c r="B16" s="204" t="str">
        <f>VLOOKUP(A16,Adr!A:B,2,FALSE)</f>
        <v>Slovenská baseballová federácia</v>
      </c>
      <c r="C16" s="196" t="s">
        <v>1085</v>
      </c>
      <c r="D16" s="291">
        <v>110226</v>
      </c>
      <c r="E16" s="173">
        <v>0</v>
      </c>
      <c r="F16" s="166" t="s">
        <v>338</v>
      </c>
      <c r="G16" s="169" t="s">
        <v>319</v>
      </c>
      <c r="H16" s="169" t="s">
        <v>1058</v>
      </c>
      <c r="I16" s="192" t="str">
        <f t="shared" si="0"/>
        <v>30844568a</v>
      </c>
      <c r="J16" s="167" t="str">
        <f t="shared" si="1"/>
        <v>30844568026 02</v>
      </c>
      <c r="K16" s="5" t="s">
        <v>1086</v>
      </c>
      <c r="L16" s="167" t="str">
        <f t="shared" si="2"/>
        <v>30844568026 02B</v>
      </c>
      <c r="M16" s="5" t="str">
        <f t="shared" si="3"/>
        <v>Slovenská baseballová federáciaaBbaseball - bežné transfery</v>
      </c>
      <c r="N16" s="3" t="str">
        <f t="shared" si="4"/>
        <v>30844568aB</v>
      </c>
    </row>
    <row r="17" spans="1:14" x14ac:dyDescent="0.2">
      <c r="A17" s="198" t="s">
        <v>545</v>
      </c>
      <c r="B17" s="204" t="str">
        <f>VLOOKUP(A17,Adr!A:B,2,FALSE)</f>
        <v>Slovenská basketbalová asociácia</v>
      </c>
      <c r="C17" s="169" t="s">
        <v>1087</v>
      </c>
      <c r="D17" s="290">
        <v>831650</v>
      </c>
      <c r="E17" s="230">
        <v>0</v>
      </c>
      <c r="F17" s="166" t="s">
        <v>338</v>
      </c>
      <c r="G17" s="169" t="s">
        <v>319</v>
      </c>
      <c r="H17" s="169" t="s">
        <v>1058</v>
      </c>
      <c r="I17" s="192" t="str">
        <f t="shared" si="0"/>
        <v>17315166a</v>
      </c>
      <c r="J17" s="167" t="str">
        <f t="shared" si="1"/>
        <v>17315166026 02</v>
      </c>
      <c r="K17" s="5" t="s">
        <v>1088</v>
      </c>
      <c r="L17" s="167" t="str">
        <f t="shared" si="2"/>
        <v>17315166026 02B</v>
      </c>
      <c r="M17" s="5" t="str">
        <f t="shared" si="3"/>
        <v>Slovenská basketbalová asociáciaaBbasketbal - bežné transfery</v>
      </c>
      <c r="N17" s="3" t="str">
        <f t="shared" si="4"/>
        <v>17315166aB</v>
      </c>
    </row>
    <row r="18" spans="1:14" x14ac:dyDescent="0.2">
      <c r="A18" s="166" t="s">
        <v>552</v>
      </c>
      <c r="B18" s="204" t="str">
        <f>VLOOKUP(A18,Adr!A:B,2,FALSE)</f>
        <v>Slovenská boxerská federácia</v>
      </c>
      <c r="C18" s="196" t="s">
        <v>1089</v>
      </c>
      <c r="D18" s="291">
        <v>257730</v>
      </c>
      <c r="E18" s="173">
        <v>0</v>
      </c>
      <c r="F18" s="166" t="s">
        <v>338</v>
      </c>
      <c r="G18" s="169" t="s">
        <v>319</v>
      </c>
      <c r="H18" s="169" t="s">
        <v>1058</v>
      </c>
      <c r="I18" s="192" t="str">
        <f t="shared" si="0"/>
        <v>31744621a</v>
      </c>
      <c r="J18" s="167" t="str">
        <f t="shared" si="1"/>
        <v>31744621026 02</v>
      </c>
      <c r="K18" s="5" t="s">
        <v>1090</v>
      </c>
      <c r="L18" s="167" t="str">
        <f t="shared" si="2"/>
        <v>31744621026 02B</v>
      </c>
      <c r="M18" s="5" t="str">
        <f t="shared" si="3"/>
        <v>Slovenská boxerská federáciaaBbox - bežné transfery</v>
      </c>
      <c r="N18" s="3" t="str">
        <f t="shared" si="4"/>
        <v>31744621aB</v>
      </c>
    </row>
    <row r="19" spans="1:14" x14ac:dyDescent="0.2">
      <c r="A19" s="166" t="s">
        <v>561</v>
      </c>
      <c r="B19" s="204" t="str">
        <f>VLOOKUP(A19,Adr!A:B,2,FALSE)</f>
        <v>Slovenská federácia pétanque</v>
      </c>
      <c r="C19" s="197" t="s">
        <v>1091</v>
      </c>
      <c r="D19" s="292">
        <v>15790</v>
      </c>
      <c r="E19" s="230">
        <v>0</v>
      </c>
      <c r="F19" s="166" t="s">
        <v>338</v>
      </c>
      <c r="G19" s="169" t="s">
        <v>319</v>
      </c>
      <c r="H19" s="169" t="s">
        <v>1058</v>
      </c>
      <c r="I19" s="192" t="str">
        <f t="shared" si="0"/>
        <v>36064742a</v>
      </c>
      <c r="J19" s="167" t="str">
        <f t="shared" si="1"/>
        <v>36064742026 02</v>
      </c>
      <c r="K19" s="5" t="s">
        <v>1092</v>
      </c>
      <c r="L19" s="167" t="str">
        <f t="shared" si="2"/>
        <v>36064742026 02B</v>
      </c>
      <c r="M19" s="5" t="str">
        <f t="shared" si="3"/>
        <v>Slovenská federácia pétanqueaBpétanque - bežné transfery</v>
      </c>
      <c r="N19" s="3" t="str">
        <f t="shared" si="4"/>
        <v>36064742aB</v>
      </c>
    </row>
    <row r="20" spans="1:14" x14ac:dyDescent="0.2">
      <c r="A20" s="198" t="s">
        <v>569</v>
      </c>
      <c r="B20" s="204" t="str">
        <f>VLOOKUP(A20,Adr!A:B,2,FALSE)</f>
        <v>Slovenská golfová asociácia</v>
      </c>
      <c r="C20" s="169" t="s">
        <v>1093</v>
      </c>
      <c r="D20" s="290">
        <v>224940</v>
      </c>
      <c r="E20" s="173">
        <v>0</v>
      </c>
      <c r="F20" s="166" t="s">
        <v>338</v>
      </c>
      <c r="G20" s="169" t="s">
        <v>319</v>
      </c>
      <c r="H20" s="169" t="s">
        <v>1058</v>
      </c>
      <c r="I20" s="192" t="str">
        <f t="shared" si="0"/>
        <v>50284363a</v>
      </c>
      <c r="J20" s="167" t="str">
        <f t="shared" si="1"/>
        <v>50284363026 02</v>
      </c>
      <c r="K20" s="5" t="s">
        <v>1094</v>
      </c>
      <c r="L20" s="167" t="str">
        <f t="shared" si="2"/>
        <v>50284363026 02B</v>
      </c>
      <c r="M20" s="5" t="str">
        <f t="shared" si="3"/>
        <v>Slovenská golfová asociáciaaBgolf - bežné transfery</v>
      </c>
      <c r="N20" s="3" t="str">
        <f t="shared" si="4"/>
        <v>50284363aB</v>
      </c>
    </row>
    <row r="21" spans="1:14" x14ac:dyDescent="0.2">
      <c r="A21" s="198" t="s">
        <v>579</v>
      </c>
      <c r="B21" s="204" t="str">
        <f>VLOOKUP(A21,Adr!A:B,2,FALSE)</f>
        <v>Slovenská gymnastická federácia</v>
      </c>
      <c r="C21" s="185" t="s">
        <v>1095</v>
      </c>
      <c r="D21" s="289">
        <v>504392</v>
      </c>
      <c r="E21" s="230">
        <v>0</v>
      </c>
      <c r="F21" s="166" t="s">
        <v>338</v>
      </c>
      <c r="G21" s="169" t="s">
        <v>319</v>
      </c>
      <c r="H21" s="169" t="s">
        <v>1058</v>
      </c>
      <c r="I21" s="192" t="str">
        <f t="shared" si="0"/>
        <v>00688321a</v>
      </c>
      <c r="J21" s="167" t="str">
        <f t="shared" si="1"/>
        <v>00688321026 02</v>
      </c>
      <c r="K21" s="5" t="s">
        <v>1096</v>
      </c>
      <c r="L21" s="167" t="str">
        <f t="shared" si="2"/>
        <v>00688321026 02B</v>
      </c>
      <c r="M21" s="5" t="str">
        <f t="shared" si="3"/>
        <v>Slovenská gymnastická federáciaaBgymnastika - bežné transfery</v>
      </c>
      <c r="N21" s="3" t="str">
        <f t="shared" si="4"/>
        <v>00688321aB</v>
      </c>
    </row>
    <row r="22" spans="1:14" x14ac:dyDescent="0.2">
      <c r="A22" s="198" t="s">
        <v>579</v>
      </c>
      <c r="B22" s="204" t="str">
        <f>VLOOKUP(A22,Adr!A:B,2,FALSE)</f>
        <v>Slovenská gymnastická federácia</v>
      </c>
      <c r="C22" s="185" t="s">
        <v>1491</v>
      </c>
      <c r="D22" s="289">
        <v>44000</v>
      </c>
      <c r="E22" s="173">
        <v>0</v>
      </c>
      <c r="F22" s="166" t="s">
        <v>338</v>
      </c>
      <c r="G22" s="169" t="s">
        <v>319</v>
      </c>
      <c r="H22" s="169" t="s">
        <v>1490</v>
      </c>
      <c r="I22" s="192" t="str">
        <f t="shared" ref="I22:I85" si="5">A22&amp;F22</f>
        <v>00688321a</v>
      </c>
      <c r="J22" s="167" t="str">
        <f t="shared" ref="J22:J85" si="6">A22&amp;G22</f>
        <v>00688321026 02</v>
      </c>
      <c r="K22" s="5" t="s">
        <v>1096</v>
      </c>
      <c r="L22" s="167" t="str">
        <f t="shared" ref="L22:L85" si="7">A22&amp;G22&amp;H22</f>
        <v>00688321026 02K</v>
      </c>
      <c r="M22" s="5" t="str">
        <f t="shared" ref="M22:M85" si="8">B22&amp;F22&amp;H22&amp;C22</f>
        <v>Slovenská gymnastická federáciaaKgymnastika - kapitálové transfery</v>
      </c>
      <c r="N22" s="3" t="str">
        <f t="shared" ref="N22:N85" si="9">+I22&amp;H22</f>
        <v>00688321aK</v>
      </c>
    </row>
    <row r="23" spans="1:14" x14ac:dyDescent="0.2">
      <c r="A23" s="202" t="s">
        <v>585</v>
      </c>
      <c r="B23" s="204" t="str">
        <f>VLOOKUP(A23,Adr!A:B,2,FALSE)</f>
        <v>SLOVENSKÁ CHEERLEADING ÚNIA</v>
      </c>
      <c r="C23" s="169" t="s">
        <v>1097</v>
      </c>
      <c r="D23" s="290">
        <v>15790</v>
      </c>
      <c r="E23" s="230">
        <v>0</v>
      </c>
      <c r="F23" s="166" t="s">
        <v>338</v>
      </c>
      <c r="G23" s="169" t="s">
        <v>319</v>
      </c>
      <c r="H23" s="169" t="s">
        <v>1058</v>
      </c>
      <c r="I23" s="192" t="str">
        <f t="shared" si="5"/>
        <v>54041368a</v>
      </c>
      <c r="J23" s="167" t="str">
        <f t="shared" si="6"/>
        <v>54041368026 02</v>
      </c>
      <c r="K23" s="5" t="s">
        <v>1098</v>
      </c>
      <c r="L23" s="167" t="str">
        <f t="shared" si="7"/>
        <v>54041368026 02B</v>
      </c>
      <c r="M23" s="5" t="str">
        <f t="shared" si="8"/>
        <v>SLOVENSKÁ CHEERLEADING ÚNIAaBcheerleading - bežné transfery</v>
      </c>
      <c r="N23" s="3" t="str">
        <f t="shared" si="9"/>
        <v>54041368aB</v>
      </c>
    </row>
    <row r="24" spans="1:14" x14ac:dyDescent="0.2">
      <c r="A24" s="166" t="s">
        <v>591</v>
      </c>
      <c r="B24" s="204" t="str">
        <f>VLOOKUP(A24,Adr!A:B,2,FALSE)</f>
        <v>SLOVENSKÁ JAZDECKÁ FEDERÁCIA</v>
      </c>
      <c r="C24" s="196" t="s">
        <v>1099</v>
      </c>
      <c r="D24" s="291">
        <v>99236</v>
      </c>
      <c r="E24" s="173">
        <v>0</v>
      </c>
      <c r="F24" s="166" t="s">
        <v>338</v>
      </c>
      <c r="G24" s="169" t="s">
        <v>319</v>
      </c>
      <c r="H24" s="169" t="s">
        <v>1058</v>
      </c>
      <c r="I24" s="192" t="str">
        <f t="shared" si="5"/>
        <v>31787801a</v>
      </c>
      <c r="J24" s="167" t="str">
        <f t="shared" si="6"/>
        <v>31787801026 02</v>
      </c>
      <c r="K24" s="5" t="s">
        <v>1100</v>
      </c>
      <c r="L24" s="167" t="str">
        <f t="shared" si="7"/>
        <v>31787801026 02B</v>
      </c>
      <c r="M24" s="5" t="str">
        <f t="shared" si="8"/>
        <v>SLOVENSKÁ JAZDECKÁ FEDERÁCIAaBjazdectvo - bežné transfery</v>
      </c>
      <c r="N24" s="3" t="str">
        <f t="shared" si="9"/>
        <v>31787801aB</v>
      </c>
    </row>
    <row r="25" spans="1:14" x14ac:dyDescent="0.2">
      <c r="A25" s="202" t="s">
        <v>598</v>
      </c>
      <c r="B25" s="204" t="str">
        <f>VLOOKUP(A25,Adr!A:B,2,FALSE)</f>
        <v>Slovenská kanoistika</v>
      </c>
      <c r="C25" s="185" t="s">
        <v>1101</v>
      </c>
      <c r="D25" s="289">
        <v>969554</v>
      </c>
      <c r="E25" s="230">
        <v>0</v>
      </c>
      <c r="F25" s="166" t="s">
        <v>338</v>
      </c>
      <c r="G25" s="169" t="s">
        <v>319</v>
      </c>
      <c r="H25" s="169" t="s">
        <v>1058</v>
      </c>
      <c r="I25" s="192" t="str">
        <f t="shared" si="5"/>
        <v>50434101a</v>
      </c>
      <c r="J25" s="167" t="str">
        <f t="shared" si="6"/>
        <v>50434101026 02</v>
      </c>
      <c r="K25" s="5" t="s">
        <v>1102</v>
      </c>
      <c r="L25" s="167" t="str">
        <f t="shared" si="7"/>
        <v>50434101026 02B</v>
      </c>
      <c r="M25" s="5" t="str">
        <f t="shared" si="8"/>
        <v>Slovenská kanoistikaaBkanoistika - bežné transfery</v>
      </c>
      <c r="N25" s="3" t="str">
        <f t="shared" si="9"/>
        <v>50434101aB</v>
      </c>
    </row>
    <row r="26" spans="1:14" x14ac:dyDescent="0.2">
      <c r="A26" s="202" t="s">
        <v>605</v>
      </c>
      <c r="B26" s="204" t="str">
        <f>VLOOKUP(A26,Adr!A:B,2,FALSE)</f>
        <v>Slovenská Lakrosová Federácia</v>
      </c>
      <c r="C26" s="185" t="s">
        <v>1103</v>
      </c>
      <c r="D26" s="291">
        <v>15790</v>
      </c>
      <c r="E26" s="173">
        <v>0</v>
      </c>
      <c r="F26" s="166" t="s">
        <v>338</v>
      </c>
      <c r="G26" s="169" t="s">
        <v>319</v>
      </c>
      <c r="H26" s="169" t="s">
        <v>1058</v>
      </c>
      <c r="I26" s="192" t="str">
        <f t="shared" si="5"/>
        <v>30853427a</v>
      </c>
      <c r="J26" s="167" t="str">
        <f t="shared" si="6"/>
        <v>30853427026 02</v>
      </c>
      <c r="K26" s="5" t="s">
        <v>1104</v>
      </c>
      <c r="L26" s="167" t="str">
        <f t="shared" si="7"/>
        <v>30853427026 02B</v>
      </c>
      <c r="M26" s="5" t="str">
        <f t="shared" si="8"/>
        <v>Slovenská Lakrosová FederáciaaBlakros - bežné transfery</v>
      </c>
      <c r="N26" s="3" t="str">
        <f t="shared" si="9"/>
        <v>30853427aB</v>
      </c>
    </row>
    <row r="27" spans="1:14" x14ac:dyDescent="0.2">
      <c r="A27" s="202" t="s">
        <v>613</v>
      </c>
      <c r="B27" s="204" t="str">
        <f>VLOOKUP(A27,Adr!A:B,2,FALSE)</f>
        <v>Slovenská motocyklová federácia</v>
      </c>
      <c r="C27" s="185" t="s">
        <v>1105</v>
      </c>
      <c r="D27" s="289">
        <v>72448</v>
      </c>
      <c r="E27" s="230">
        <v>0</v>
      </c>
      <c r="F27" s="166" t="s">
        <v>338</v>
      </c>
      <c r="G27" s="169" t="s">
        <v>319</v>
      </c>
      <c r="H27" s="169" t="s">
        <v>1058</v>
      </c>
      <c r="I27" s="192" t="str">
        <f t="shared" si="5"/>
        <v>30813883a</v>
      </c>
      <c r="J27" s="167" t="str">
        <f t="shared" si="6"/>
        <v>30813883026 02</v>
      </c>
      <c r="K27" s="5" t="s">
        <v>1106</v>
      </c>
      <c r="L27" s="167" t="str">
        <f t="shared" si="7"/>
        <v>30813883026 02B</v>
      </c>
      <c r="M27" s="5" t="str">
        <f t="shared" si="8"/>
        <v>Slovenská motocyklová federáciaaBmotocyklový šport - bežné transfery</v>
      </c>
      <c r="N27" s="3" t="str">
        <f t="shared" si="9"/>
        <v>30813883aB</v>
      </c>
    </row>
    <row r="28" spans="1:14" x14ac:dyDescent="0.2">
      <c r="A28" s="202" t="s">
        <v>623</v>
      </c>
      <c r="B28" s="204" t="str">
        <f>VLOOKUP(A28,Adr!A:B,2,FALSE)</f>
        <v>Slovenská Muaythai asociácia</v>
      </c>
      <c r="C28" s="185" t="s">
        <v>1107</v>
      </c>
      <c r="D28" s="291">
        <v>16094</v>
      </c>
      <c r="E28" s="173">
        <v>0</v>
      </c>
      <c r="F28" s="166" t="s">
        <v>338</v>
      </c>
      <c r="G28" s="169" t="s">
        <v>319</v>
      </c>
      <c r="H28" s="169" t="s">
        <v>1058</v>
      </c>
      <c r="I28" s="192" t="str">
        <f t="shared" si="5"/>
        <v>34057587a</v>
      </c>
      <c r="J28" s="167" t="str">
        <f t="shared" si="6"/>
        <v>34057587026 02</v>
      </c>
      <c r="K28" s="5" t="s">
        <v>1108</v>
      </c>
      <c r="L28" s="167" t="str">
        <f t="shared" si="7"/>
        <v>34057587026 02B</v>
      </c>
      <c r="M28" s="5" t="str">
        <f t="shared" si="8"/>
        <v>Slovenská Muaythai asociáciaaBthajský box - bežné transfery</v>
      </c>
      <c r="N28" s="3" t="str">
        <f t="shared" si="9"/>
        <v>34057587aB</v>
      </c>
    </row>
    <row r="29" spans="1:14" x14ac:dyDescent="0.2">
      <c r="A29" s="198" t="s">
        <v>630</v>
      </c>
      <c r="B29" s="204" t="str">
        <f>VLOOKUP(A29,Adr!A:B,2,FALSE)</f>
        <v>Slovenská plavecká federácia</v>
      </c>
      <c r="C29" s="169" t="s">
        <v>1109</v>
      </c>
      <c r="D29" s="290">
        <v>1415370</v>
      </c>
      <c r="E29" s="230">
        <v>0</v>
      </c>
      <c r="F29" s="166" t="s">
        <v>338</v>
      </c>
      <c r="G29" s="169" t="s">
        <v>319</v>
      </c>
      <c r="H29" s="169" t="s">
        <v>1058</v>
      </c>
      <c r="I29" s="192" t="str">
        <f t="shared" si="5"/>
        <v>36068764a</v>
      </c>
      <c r="J29" s="167" t="str">
        <f t="shared" si="6"/>
        <v>36068764026 02</v>
      </c>
      <c r="K29" s="5" t="s">
        <v>1110</v>
      </c>
      <c r="L29" s="167" t="str">
        <f t="shared" si="7"/>
        <v>36068764026 02B</v>
      </c>
      <c r="M29" s="5" t="str">
        <f t="shared" si="8"/>
        <v>Slovenská plavecká federáciaaBplavecké športy - bežné transfery</v>
      </c>
      <c r="N29" s="3" t="str">
        <f t="shared" si="9"/>
        <v>36068764aB</v>
      </c>
    </row>
    <row r="30" spans="1:14" x14ac:dyDescent="0.2">
      <c r="A30" s="198" t="s">
        <v>630</v>
      </c>
      <c r="B30" s="204" t="str">
        <f>VLOOKUP(A30,Adr!A:B,2,FALSE)</f>
        <v>Slovenská plavecká federácia</v>
      </c>
      <c r="C30" s="169" t="s">
        <v>1492</v>
      </c>
      <c r="D30" s="290">
        <v>13000</v>
      </c>
      <c r="E30" s="173">
        <v>0</v>
      </c>
      <c r="F30" s="166" t="s">
        <v>338</v>
      </c>
      <c r="G30" s="169" t="s">
        <v>319</v>
      </c>
      <c r="H30" s="169" t="s">
        <v>1490</v>
      </c>
      <c r="I30" s="192" t="str">
        <f t="shared" si="5"/>
        <v>36068764a</v>
      </c>
      <c r="J30" s="167" t="str">
        <f t="shared" si="6"/>
        <v>36068764026 02</v>
      </c>
      <c r="K30" s="5" t="s">
        <v>1110</v>
      </c>
      <c r="L30" s="167" t="str">
        <f t="shared" si="7"/>
        <v>36068764026 02K</v>
      </c>
      <c r="M30" s="5" t="str">
        <f t="shared" si="8"/>
        <v>Slovenská plavecká federáciaaKplavecké športy - kapitálové transfery</v>
      </c>
      <c r="N30" s="3" t="str">
        <f t="shared" si="9"/>
        <v>36068764aK</v>
      </c>
    </row>
    <row r="31" spans="1:14" x14ac:dyDescent="0.2">
      <c r="A31" s="202" t="s">
        <v>637</v>
      </c>
      <c r="B31" s="204" t="str">
        <f>VLOOKUP(A31,Adr!A:B,2,FALSE)</f>
        <v>Slovenská rugbyová únia</v>
      </c>
      <c r="C31" s="196" t="s">
        <v>1111</v>
      </c>
      <c r="D31" s="291">
        <v>19208</v>
      </c>
      <c r="E31" s="230">
        <v>0</v>
      </c>
      <c r="F31" s="166" t="s">
        <v>338</v>
      </c>
      <c r="G31" s="169" t="s">
        <v>319</v>
      </c>
      <c r="H31" s="169" t="s">
        <v>1058</v>
      </c>
      <c r="I31" s="192" t="str">
        <f t="shared" si="5"/>
        <v>30851459a</v>
      </c>
      <c r="J31" s="167" t="str">
        <f t="shared" si="6"/>
        <v>30851459026 02</v>
      </c>
      <c r="K31" s="5" t="s">
        <v>1112</v>
      </c>
      <c r="L31" s="167" t="str">
        <f t="shared" si="7"/>
        <v>30851459026 02B</v>
      </c>
      <c r="M31" s="5" t="str">
        <f t="shared" si="8"/>
        <v>Slovenská rugbyová úniaaBrugby - bežné transfery</v>
      </c>
      <c r="N31" s="3" t="str">
        <f t="shared" si="9"/>
        <v>30851459aB</v>
      </c>
    </row>
    <row r="32" spans="1:14" x14ac:dyDescent="0.2">
      <c r="A32" s="202" t="s">
        <v>644</v>
      </c>
      <c r="B32" s="204" t="str">
        <f>VLOOKUP(A32,Adr!A:B,2,FALSE)</f>
        <v>Slovenská skialpinistická asociácia</v>
      </c>
      <c r="C32" s="185" t="s">
        <v>1113</v>
      </c>
      <c r="D32" s="289">
        <v>15790</v>
      </c>
      <c r="E32" s="173">
        <v>0</v>
      </c>
      <c r="F32" s="166" t="s">
        <v>338</v>
      </c>
      <c r="G32" s="169" t="s">
        <v>319</v>
      </c>
      <c r="H32" s="169" t="s">
        <v>1058</v>
      </c>
      <c r="I32" s="192" t="str">
        <f t="shared" si="5"/>
        <v>37998919a</v>
      </c>
      <c r="J32" s="167" t="str">
        <f t="shared" si="6"/>
        <v>37998919026 02</v>
      </c>
      <c r="K32" s="5" t="s">
        <v>1114</v>
      </c>
      <c r="L32" s="167" t="str">
        <f t="shared" si="7"/>
        <v>37998919026 02B</v>
      </c>
      <c r="M32" s="5" t="str">
        <f t="shared" si="8"/>
        <v>Slovenská skialpinistická asociáciaaBskialpinizmus - bežné transfery</v>
      </c>
      <c r="N32" s="3" t="str">
        <f t="shared" si="9"/>
        <v>37998919aB</v>
      </c>
    </row>
    <row r="33" spans="1:14" x14ac:dyDescent="0.2">
      <c r="A33" s="202" t="s">
        <v>653</v>
      </c>
      <c r="B33" s="204" t="str">
        <f>VLOOKUP(A33,Adr!A:B,2,FALSE)</f>
        <v>Slovenská softballová asociácia</v>
      </c>
      <c r="C33" s="185" t="s">
        <v>1115</v>
      </c>
      <c r="D33" s="289">
        <v>25340</v>
      </c>
      <c r="E33" s="230">
        <v>0</v>
      </c>
      <c r="F33" s="166" t="s">
        <v>338</v>
      </c>
      <c r="G33" s="169" t="s">
        <v>319</v>
      </c>
      <c r="H33" s="169" t="s">
        <v>1058</v>
      </c>
      <c r="I33" s="192" t="str">
        <f t="shared" si="5"/>
        <v>17316723a</v>
      </c>
      <c r="J33" s="167" t="str">
        <f t="shared" si="6"/>
        <v>17316723026 02</v>
      </c>
      <c r="K33" s="5" t="s">
        <v>1116</v>
      </c>
      <c r="L33" s="167" t="str">
        <f t="shared" si="7"/>
        <v>17316723026 02B</v>
      </c>
      <c r="M33" s="5" t="str">
        <f t="shared" si="8"/>
        <v>Slovenská softballová asociáciaaBsoftbal - bežné transfery</v>
      </c>
      <c r="N33" s="3" t="str">
        <f t="shared" si="9"/>
        <v>17316723aB</v>
      </c>
    </row>
    <row r="34" spans="1:14" x14ac:dyDescent="0.2">
      <c r="A34" s="182" t="s">
        <v>659</v>
      </c>
      <c r="B34" s="204" t="str">
        <f>VLOOKUP(A34,Adr!A:B,2,FALSE)</f>
        <v>Slovenská squashová asociácia</v>
      </c>
      <c r="C34" s="185" t="s">
        <v>1117</v>
      </c>
      <c r="D34" s="289">
        <v>15790</v>
      </c>
      <c r="E34" s="173">
        <v>0</v>
      </c>
      <c r="F34" s="166" t="s">
        <v>338</v>
      </c>
      <c r="G34" s="169" t="s">
        <v>319</v>
      </c>
      <c r="H34" s="169" t="s">
        <v>1058</v>
      </c>
      <c r="I34" s="192" t="str">
        <f t="shared" si="5"/>
        <v>30807018a</v>
      </c>
      <c r="J34" s="167" t="str">
        <f t="shared" si="6"/>
        <v>30807018026 02</v>
      </c>
      <c r="K34" s="5" t="s">
        <v>1118</v>
      </c>
      <c r="L34" s="167" t="str">
        <f t="shared" si="7"/>
        <v>30807018026 02B</v>
      </c>
      <c r="M34" s="5" t="str">
        <f t="shared" si="8"/>
        <v>Slovenská squashová asociáciaaBsquash - bežné transfery</v>
      </c>
      <c r="N34" s="3" t="str">
        <f t="shared" si="9"/>
        <v>30807018aB</v>
      </c>
    </row>
    <row r="35" spans="1:14" x14ac:dyDescent="0.2">
      <c r="A35" s="202" t="s">
        <v>666</v>
      </c>
      <c r="B35" s="204" t="str">
        <f>VLOOKUP(A35,Adr!A:B,2,FALSE)</f>
        <v>Slovenská triatlonová únia</v>
      </c>
      <c r="C35" s="185" t="s">
        <v>1119</v>
      </c>
      <c r="D35" s="289">
        <v>138710</v>
      </c>
      <c r="E35" s="230">
        <v>0</v>
      </c>
      <c r="F35" s="166" t="s">
        <v>338</v>
      </c>
      <c r="G35" s="169" t="s">
        <v>319</v>
      </c>
      <c r="H35" s="169" t="s">
        <v>1058</v>
      </c>
      <c r="I35" s="192" t="str">
        <f t="shared" si="5"/>
        <v>31745466a</v>
      </c>
      <c r="J35" s="167" t="str">
        <f t="shared" si="6"/>
        <v>31745466026 02</v>
      </c>
      <c r="K35" s="5" t="s">
        <v>1120</v>
      </c>
      <c r="L35" s="167" t="str">
        <f t="shared" si="7"/>
        <v>31745466026 02B</v>
      </c>
      <c r="M35" s="5" t="str">
        <f t="shared" si="8"/>
        <v>Slovenská triatlonová úniaaBtriatlon - bežné transfery</v>
      </c>
      <c r="N35" s="3" t="str">
        <f t="shared" si="9"/>
        <v>31745466aB</v>
      </c>
    </row>
    <row r="36" spans="1:14" x14ac:dyDescent="0.2">
      <c r="A36" s="202" t="s">
        <v>673</v>
      </c>
      <c r="B36" s="204" t="str">
        <f>VLOOKUP(A36,Adr!A:B,2,FALSE)</f>
        <v>Slovenská volejbalová federácia</v>
      </c>
      <c r="C36" s="185" t="s">
        <v>1121</v>
      </c>
      <c r="D36" s="289">
        <v>997198</v>
      </c>
      <c r="E36" s="173">
        <v>0</v>
      </c>
      <c r="F36" s="166" t="s">
        <v>338</v>
      </c>
      <c r="G36" s="169" t="s">
        <v>319</v>
      </c>
      <c r="H36" s="169" t="s">
        <v>1058</v>
      </c>
      <c r="I36" s="192" t="str">
        <f t="shared" si="5"/>
        <v>00688819a</v>
      </c>
      <c r="J36" s="167" t="str">
        <f t="shared" si="6"/>
        <v>00688819026 02</v>
      </c>
      <c r="K36" s="5" t="s">
        <v>1122</v>
      </c>
      <c r="L36" s="167" t="str">
        <f t="shared" si="7"/>
        <v>00688819026 02B</v>
      </c>
      <c r="M36" s="5" t="str">
        <f t="shared" si="8"/>
        <v>Slovenská volejbalová federáciaaBvolejbal - bežné transfery</v>
      </c>
      <c r="N36" s="3" t="str">
        <f t="shared" si="9"/>
        <v>00688819aB</v>
      </c>
    </row>
    <row r="37" spans="1:14" x14ac:dyDescent="0.2">
      <c r="A37" s="198" t="s">
        <v>681</v>
      </c>
      <c r="B37" s="204" t="str">
        <f>VLOOKUP(A37,Adr!A:B,2,FALSE)</f>
        <v>Slovenský atletický zväz</v>
      </c>
      <c r="C37" s="169" t="s">
        <v>1123</v>
      </c>
      <c r="D37" s="290">
        <v>1742560</v>
      </c>
      <c r="E37" s="230">
        <v>0</v>
      </c>
      <c r="F37" s="166" t="s">
        <v>338</v>
      </c>
      <c r="G37" s="169" t="s">
        <v>319</v>
      </c>
      <c r="H37" s="169" t="s">
        <v>1058</v>
      </c>
      <c r="I37" s="192" t="str">
        <f t="shared" si="5"/>
        <v>36063835a</v>
      </c>
      <c r="J37" s="167" t="str">
        <f t="shared" si="6"/>
        <v>36063835026 02</v>
      </c>
      <c r="K37" s="5" t="s">
        <v>1124</v>
      </c>
      <c r="L37" s="167" t="str">
        <f t="shared" si="7"/>
        <v>36063835026 02B</v>
      </c>
      <c r="M37" s="5" t="str">
        <f t="shared" si="8"/>
        <v>Slovenský atletický zväzaBatletika - bežné transfery</v>
      </c>
      <c r="N37" s="3" t="str">
        <f t="shared" si="9"/>
        <v>36063835aB</v>
      </c>
    </row>
    <row r="38" spans="1:14" x14ac:dyDescent="0.2">
      <c r="A38" s="182" t="s">
        <v>689</v>
      </c>
      <c r="B38" s="204" t="str">
        <f>VLOOKUP(A38,Adr!A:B,2,FALSE)</f>
        <v>Slovenský biliardový zväz</v>
      </c>
      <c r="C38" s="185" t="s">
        <v>1125</v>
      </c>
      <c r="D38" s="289">
        <v>25534</v>
      </c>
      <c r="E38" s="173">
        <v>0</v>
      </c>
      <c r="F38" s="166" t="s">
        <v>338</v>
      </c>
      <c r="G38" s="169" t="s">
        <v>319</v>
      </c>
      <c r="H38" s="169" t="s">
        <v>1058</v>
      </c>
      <c r="I38" s="192" t="str">
        <f t="shared" si="5"/>
        <v>31753825a</v>
      </c>
      <c r="J38" s="167" t="str">
        <f t="shared" si="6"/>
        <v>31753825026 02</v>
      </c>
      <c r="K38" s="5" t="s">
        <v>1126</v>
      </c>
      <c r="L38" s="167" t="str">
        <f t="shared" si="7"/>
        <v>31753825026 02B</v>
      </c>
      <c r="M38" s="5" t="str">
        <f t="shared" si="8"/>
        <v>Slovenský biliardový zväzaBbiliard - bežné transfery</v>
      </c>
      <c r="N38" s="3" t="str">
        <f t="shared" si="9"/>
        <v>31753825aB</v>
      </c>
    </row>
    <row r="39" spans="1:14" x14ac:dyDescent="0.2">
      <c r="A39" s="166" t="s">
        <v>692</v>
      </c>
      <c r="B39" s="204" t="str">
        <f>VLOOKUP(A39,Adr!A:B,2,FALSE)</f>
        <v>Slovenský bowlingový zväz</v>
      </c>
      <c r="C39" s="185" t="s">
        <v>1127</v>
      </c>
      <c r="D39" s="289">
        <v>30910</v>
      </c>
      <c r="E39" s="230">
        <v>0</v>
      </c>
      <c r="F39" s="166" t="s">
        <v>338</v>
      </c>
      <c r="G39" s="169" t="s">
        <v>319</v>
      </c>
      <c r="H39" s="169" t="s">
        <v>1058</v>
      </c>
      <c r="I39" s="192" t="str">
        <f t="shared" si="5"/>
        <v>36128147a</v>
      </c>
      <c r="J39" s="167" t="str">
        <f t="shared" si="6"/>
        <v>36128147026 02</v>
      </c>
      <c r="K39" s="5" t="s">
        <v>1128</v>
      </c>
      <c r="L39" s="167" t="str">
        <f t="shared" si="7"/>
        <v>36128147026 02B</v>
      </c>
      <c r="M39" s="5" t="str">
        <f t="shared" si="8"/>
        <v>Slovenský bowlingový zväzaBbowling - bežné transfery</v>
      </c>
      <c r="N39" s="3" t="str">
        <f t="shared" si="9"/>
        <v>36128147aB</v>
      </c>
    </row>
    <row r="40" spans="1:14" x14ac:dyDescent="0.2">
      <c r="A40" s="202" t="s">
        <v>700</v>
      </c>
      <c r="B40" s="204" t="str">
        <f>VLOOKUP(A40,Adr!A:B,2,FALSE)</f>
        <v>Slovenský bridžový zväz</v>
      </c>
      <c r="C40" s="185" t="s">
        <v>1129</v>
      </c>
      <c r="D40" s="289">
        <v>15790</v>
      </c>
      <c r="E40" s="173">
        <v>0</v>
      </c>
      <c r="F40" s="166" t="s">
        <v>338</v>
      </c>
      <c r="G40" s="169" t="s">
        <v>319</v>
      </c>
      <c r="H40" s="169" t="s">
        <v>1058</v>
      </c>
      <c r="I40" s="192" t="str">
        <f t="shared" si="5"/>
        <v>31770908a</v>
      </c>
      <c r="J40" s="167" t="str">
        <f t="shared" si="6"/>
        <v>31770908026 02</v>
      </c>
      <c r="K40" s="5" t="s">
        <v>1130</v>
      </c>
      <c r="L40" s="167" t="str">
        <f t="shared" si="7"/>
        <v>31770908026 02B</v>
      </c>
      <c r="M40" s="5" t="str">
        <f t="shared" si="8"/>
        <v>Slovenský bridžový zväzaBbridž - bežné transfery</v>
      </c>
      <c r="N40" s="3" t="str">
        <f t="shared" si="9"/>
        <v>31770908aB</v>
      </c>
    </row>
    <row r="41" spans="1:14" x14ac:dyDescent="0.2">
      <c r="A41" s="198" t="s">
        <v>707</v>
      </c>
      <c r="B41" s="204" t="str">
        <f>VLOOKUP(A41,Adr!A:B,2,FALSE)</f>
        <v>Slovenský curlingový zväz</v>
      </c>
      <c r="C41" s="169" t="s">
        <v>1131</v>
      </c>
      <c r="D41" s="290">
        <v>20196</v>
      </c>
      <c r="E41" s="230">
        <v>0</v>
      </c>
      <c r="F41" s="166" t="s">
        <v>338</v>
      </c>
      <c r="G41" s="169" t="s">
        <v>319</v>
      </c>
      <c r="H41" s="169" t="s">
        <v>1058</v>
      </c>
      <c r="I41" s="192" t="str">
        <f t="shared" si="5"/>
        <v>37841866a</v>
      </c>
      <c r="J41" s="167" t="str">
        <f t="shared" si="6"/>
        <v>37841866026 02</v>
      </c>
      <c r="K41" s="5" t="s">
        <v>1132</v>
      </c>
      <c r="L41" s="167" t="str">
        <f t="shared" si="7"/>
        <v>37841866026 02B</v>
      </c>
      <c r="M41" s="5" t="str">
        <f t="shared" si="8"/>
        <v>Slovenský curlingový zväzaBcurling - bežné transfery</v>
      </c>
      <c r="N41" s="3" t="str">
        <f t="shared" si="9"/>
        <v>37841866aB</v>
      </c>
    </row>
    <row r="42" spans="1:14" x14ac:dyDescent="0.2">
      <c r="A42" s="202" t="s">
        <v>716</v>
      </c>
      <c r="B42" s="204" t="str">
        <f>VLOOKUP(A42,Adr!A:B,2,FALSE)</f>
        <v>Slovenský futbalový zväz</v>
      </c>
      <c r="C42" s="169" t="s">
        <v>1133</v>
      </c>
      <c r="D42" s="290">
        <v>6410956</v>
      </c>
      <c r="E42" s="173">
        <v>0</v>
      </c>
      <c r="F42" s="166" t="s">
        <v>338</v>
      </c>
      <c r="G42" s="169" t="s">
        <v>319</v>
      </c>
      <c r="H42" s="169" t="s">
        <v>1058</v>
      </c>
      <c r="I42" s="192" t="str">
        <f t="shared" si="5"/>
        <v>00687308a</v>
      </c>
      <c r="J42" s="167" t="str">
        <f t="shared" si="6"/>
        <v>00687308026 02</v>
      </c>
      <c r="K42" s="5" t="s">
        <v>1134</v>
      </c>
      <c r="L42" s="167" t="str">
        <f t="shared" si="7"/>
        <v>00687308026 02B</v>
      </c>
      <c r="M42" s="5" t="str">
        <f t="shared" si="8"/>
        <v>Slovenský futbalový zväzaBfutbal - bežné transfery</v>
      </c>
      <c r="N42" s="3" t="str">
        <f t="shared" si="9"/>
        <v>00687308aB</v>
      </c>
    </row>
    <row r="43" spans="1:14" x14ac:dyDescent="0.2">
      <c r="A43" s="202" t="s">
        <v>716</v>
      </c>
      <c r="B43" s="204" t="str">
        <f>VLOOKUP(A43,Adr!A:B,2,FALSE)</f>
        <v>Slovenský futbalový zväz</v>
      </c>
      <c r="C43" s="169" t="s">
        <v>1493</v>
      </c>
      <c r="D43" s="290">
        <v>300000</v>
      </c>
      <c r="E43" s="230">
        <v>0</v>
      </c>
      <c r="F43" s="166" t="s">
        <v>338</v>
      </c>
      <c r="G43" s="169" t="s">
        <v>319</v>
      </c>
      <c r="H43" s="169" t="s">
        <v>1490</v>
      </c>
      <c r="I43" s="192" t="str">
        <f t="shared" si="5"/>
        <v>00687308a</v>
      </c>
      <c r="J43" s="167" t="str">
        <f t="shared" si="6"/>
        <v>00687308026 02</v>
      </c>
      <c r="K43" s="5" t="s">
        <v>1134</v>
      </c>
      <c r="L43" s="167" t="str">
        <f t="shared" si="7"/>
        <v>00687308026 02K</v>
      </c>
      <c r="M43" s="5" t="str">
        <f t="shared" si="8"/>
        <v>Slovenský futbalový zväzaKfutbal - kapitálové transfery</v>
      </c>
      <c r="N43" s="3" t="str">
        <f t="shared" si="9"/>
        <v>00687308aK</v>
      </c>
    </row>
    <row r="44" spans="1:14" x14ac:dyDescent="0.2">
      <c r="A44" s="198" t="s">
        <v>724</v>
      </c>
      <c r="B44" s="204" t="str">
        <f>VLOOKUP(A44,Adr!A:B,2,FALSE)</f>
        <v>Slovenský horolezecký spolok JAMES</v>
      </c>
      <c r="C44" s="169" t="s">
        <v>1135</v>
      </c>
      <c r="D44" s="290">
        <v>63426</v>
      </c>
      <c r="E44" s="173">
        <v>0</v>
      </c>
      <c r="F44" s="166" t="s">
        <v>338</v>
      </c>
      <c r="G44" s="169" t="s">
        <v>319</v>
      </c>
      <c r="H44" s="169" t="s">
        <v>1058</v>
      </c>
      <c r="I44" s="192" t="str">
        <f t="shared" si="5"/>
        <v>00586455a</v>
      </c>
      <c r="J44" s="167" t="str">
        <f t="shared" si="6"/>
        <v>00586455026 02</v>
      </c>
      <c r="K44" s="5" t="s">
        <v>1136</v>
      </c>
      <c r="L44" s="167" t="str">
        <f t="shared" si="7"/>
        <v>00586455026 02B</v>
      </c>
      <c r="M44" s="5" t="str">
        <f t="shared" si="8"/>
        <v>Slovenský horolezecký spolok JAMESaBhorolezectvo - bežné transfery</v>
      </c>
      <c r="N44" s="3" t="str">
        <f t="shared" si="9"/>
        <v>00586455aB</v>
      </c>
    </row>
    <row r="45" spans="1:14" x14ac:dyDescent="0.2">
      <c r="A45" s="166" t="s">
        <v>724</v>
      </c>
      <c r="B45" s="204" t="str">
        <f>VLOOKUP(A45,Adr!A:B,2,FALSE)</f>
        <v>Slovenský horolezecký spolok JAMES</v>
      </c>
      <c r="C45" s="169" t="s">
        <v>1137</v>
      </c>
      <c r="D45" s="290">
        <v>27754</v>
      </c>
      <c r="E45" s="230">
        <v>0</v>
      </c>
      <c r="F45" s="166" t="s">
        <v>338</v>
      </c>
      <c r="G45" s="169" t="s">
        <v>319</v>
      </c>
      <c r="H45" s="169" t="s">
        <v>1058</v>
      </c>
      <c r="I45" s="192" t="str">
        <f t="shared" si="5"/>
        <v>00586455a</v>
      </c>
      <c r="J45" s="167" t="str">
        <f t="shared" si="6"/>
        <v>00586455026 02</v>
      </c>
      <c r="K45" s="5" t="s">
        <v>1138</v>
      </c>
      <c r="L45" s="167" t="str">
        <f t="shared" si="7"/>
        <v>00586455026 02B</v>
      </c>
      <c r="M45" s="5" t="str">
        <f t="shared" si="8"/>
        <v>Slovenský horolezecký spolok JAMESaBšportové lezenie - bežné transfery</v>
      </c>
      <c r="N45" s="3" t="str">
        <f t="shared" si="9"/>
        <v>00586455aB</v>
      </c>
    </row>
    <row r="46" spans="1:14" x14ac:dyDescent="0.2">
      <c r="A46" s="198" t="s">
        <v>730</v>
      </c>
      <c r="B46" s="204" t="str">
        <f>VLOOKUP(A46,Adr!A:B,2,FALSE)</f>
        <v>Slovenský krasokorčuliarsky zväz</v>
      </c>
      <c r="C46" s="169" t="s">
        <v>1139</v>
      </c>
      <c r="D46" s="290">
        <v>155148</v>
      </c>
      <c r="E46" s="173">
        <v>0</v>
      </c>
      <c r="F46" s="166" t="s">
        <v>338</v>
      </c>
      <c r="G46" s="169" t="s">
        <v>319</v>
      </c>
      <c r="H46" s="169" t="s">
        <v>1058</v>
      </c>
      <c r="I46" s="192" t="str">
        <f t="shared" si="5"/>
        <v>31805540a</v>
      </c>
      <c r="J46" s="167" t="str">
        <f t="shared" si="6"/>
        <v>31805540026 02</v>
      </c>
      <c r="K46" s="5" t="s">
        <v>1140</v>
      </c>
      <c r="L46" s="167" t="str">
        <f t="shared" si="7"/>
        <v>31805540026 02B</v>
      </c>
      <c r="M46" s="5" t="str">
        <f t="shared" si="8"/>
        <v>Slovenský krasokorčuliarsky zväzaBkrasokorčuľovanie - bežné transfery</v>
      </c>
      <c r="N46" s="3" t="str">
        <f t="shared" si="9"/>
        <v>31805540aB</v>
      </c>
    </row>
    <row r="47" spans="1:14" x14ac:dyDescent="0.2">
      <c r="A47" s="202" t="s">
        <v>738</v>
      </c>
      <c r="B47" s="204" t="str">
        <f>VLOOKUP(A47,Adr!A:B,2,FALSE)</f>
        <v>Slovenský lukostrelecký zväz</v>
      </c>
      <c r="C47" s="196" t="s">
        <v>1141</v>
      </c>
      <c r="D47" s="291">
        <v>120544</v>
      </c>
      <c r="E47" s="230">
        <v>0</v>
      </c>
      <c r="F47" s="166" t="s">
        <v>338</v>
      </c>
      <c r="G47" s="169" t="s">
        <v>319</v>
      </c>
      <c r="H47" s="169" t="s">
        <v>1058</v>
      </c>
      <c r="I47" s="192" t="str">
        <f t="shared" si="5"/>
        <v>30793009a</v>
      </c>
      <c r="J47" s="167" t="str">
        <f t="shared" si="6"/>
        <v>30793009026 02</v>
      </c>
      <c r="K47" s="5" t="s">
        <v>1142</v>
      </c>
      <c r="L47" s="167" t="str">
        <f t="shared" si="7"/>
        <v>30793009026 02B</v>
      </c>
      <c r="M47" s="5" t="str">
        <f t="shared" si="8"/>
        <v>Slovenský lukostrelecký zväzaBlukostreľba - bežné transfery</v>
      </c>
      <c r="N47" s="3" t="str">
        <f t="shared" si="9"/>
        <v>30793009aB</v>
      </c>
    </row>
    <row r="48" spans="1:14" x14ac:dyDescent="0.2">
      <c r="A48" s="198" t="s">
        <v>744</v>
      </c>
      <c r="B48" s="204" t="str">
        <f>VLOOKUP(A48,Adr!A:B,2,FALSE)</f>
        <v>Slovenský národný aeroklub generála Milana Rastislava Štefánika</v>
      </c>
      <c r="C48" s="169" t="s">
        <v>1143</v>
      </c>
      <c r="D48" s="290">
        <v>73878</v>
      </c>
      <c r="E48" s="173">
        <v>0</v>
      </c>
      <c r="F48" s="166" t="s">
        <v>338</v>
      </c>
      <c r="G48" s="169" t="s">
        <v>319</v>
      </c>
      <c r="H48" s="169" t="s">
        <v>1058</v>
      </c>
      <c r="I48" s="192" t="str">
        <f t="shared" si="5"/>
        <v>00677604a</v>
      </c>
      <c r="J48" s="167" t="str">
        <f t="shared" si="6"/>
        <v>00677604026 02</v>
      </c>
      <c r="K48" s="5" t="s">
        <v>1144</v>
      </c>
      <c r="L48" s="167" t="str">
        <f t="shared" si="7"/>
        <v>00677604026 02B</v>
      </c>
      <c r="M48" s="5" t="str">
        <f t="shared" si="8"/>
        <v>Slovenský národný aeroklub generála Milana Rastislava ŠtefánikaaBletecké športy - bežné transfery</v>
      </c>
      <c r="N48" s="3" t="str">
        <f t="shared" si="9"/>
        <v>00677604aB</v>
      </c>
    </row>
    <row r="49" spans="1:14" x14ac:dyDescent="0.2">
      <c r="A49" s="166" t="s">
        <v>761</v>
      </c>
      <c r="B49" s="204" t="str">
        <f>VLOOKUP(A49,Adr!A:B,2,FALSE)</f>
        <v>Slovenský rýchlokorčuliarsky zväz</v>
      </c>
      <c r="C49" s="196" t="s">
        <v>1145</v>
      </c>
      <c r="D49" s="291">
        <v>34600</v>
      </c>
      <c r="E49" s="230">
        <v>0</v>
      </c>
      <c r="F49" s="166" t="s">
        <v>338</v>
      </c>
      <c r="G49" s="169" t="s">
        <v>319</v>
      </c>
      <c r="H49" s="169" t="s">
        <v>1058</v>
      </c>
      <c r="I49" s="192" t="str">
        <f t="shared" si="5"/>
        <v>30688060a</v>
      </c>
      <c r="J49" s="167" t="str">
        <f t="shared" si="6"/>
        <v>30688060026 02</v>
      </c>
      <c r="K49" s="5" t="s">
        <v>1146</v>
      </c>
      <c r="L49" s="167" t="str">
        <f t="shared" si="7"/>
        <v>30688060026 02B</v>
      </c>
      <c r="M49" s="5" t="str">
        <f t="shared" si="8"/>
        <v>Slovenský rýchlokorčuliarsky zväzaBrýchlokorčuľovanie - bežné transfery</v>
      </c>
      <c r="N49" s="3" t="str">
        <f t="shared" si="9"/>
        <v>30688060aB</v>
      </c>
    </row>
    <row r="50" spans="1:14" x14ac:dyDescent="0.2">
      <c r="A50" s="202" t="s">
        <v>768</v>
      </c>
      <c r="B50" s="204" t="str">
        <f>VLOOKUP(A50,Adr!A:B,2,FALSE)</f>
        <v>Slovenský stolnotenisový zväz</v>
      </c>
      <c r="C50" s="169" t="s">
        <v>1147</v>
      </c>
      <c r="D50" s="290">
        <v>730890</v>
      </c>
      <c r="E50" s="173">
        <v>0</v>
      </c>
      <c r="F50" s="166" t="s">
        <v>338</v>
      </c>
      <c r="G50" s="169" t="s">
        <v>319</v>
      </c>
      <c r="H50" s="169" t="s">
        <v>1058</v>
      </c>
      <c r="I50" s="192" t="str">
        <f t="shared" si="5"/>
        <v>30806836a</v>
      </c>
      <c r="J50" s="167" t="str">
        <f t="shared" si="6"/>
        <v>30806836026 02</v>
      </c>
      <c r="K50" s="5" t="s">
        <v>1148</v>
      </c>
      <c r="L50" s="167" t="str">
        <f t="shared" si="7"/>
        <v>30806836026 02B</v>
      </c>
      <c r="M50" s="5" t="str">
        <f t="shared" si="8"/>
        <v>Slovenský stolnotenisový zväzaBstolný tenis - bežné transfery</v>
      </c>
      <c r="N50" s="3" t="str">
        <f t="shared" si="9"/>
        <v>30806836aB</v>
      </c>
    </row>
    <row r="51" spans="1:14" x14ac:dyDescent="0.2">
      <c r="A51" s="202" t="s">
        <v>768</v>
      </c>
      <c r="B51" s="204" t="str">
        <f>VLOOKUP(A51,Adr!A:B,2,FALSE)</f>
        <v>Slovenský stolnotenisový zväz</v>
      </c>
      <c r="C51" s="169" t="s">
        <v>1494</v>
      </c>
      <c r="D51" s="290">
        <v>40000</v>
      </c>
      <c r="E51" s="230">
        <v>0</v>
      </c>
      <c r="F51" s="166" t="s">
        <v>338</v>
      </c>
      <c r="G51" s="169" t="s">
        <v>319</v>
      </c>
      <c r="H51" s="169" t="s">
        <v>1490</v>
      </c>
      <c r="I51" s="192" t="str">
        <f t="shared" si="5"/>
        <v>30806836a</v>
      </c>
      <c r="J51" s="167" t="str">
        <f t="shared" si="6"/>
        <v>30806836026 02</v>
      </c>
      <c r="K51" s="5" t="s">
        <v>1148</v>
      </c>
      <c r="L51" s="167" t="str">
        <f t="shared" si="7"/>
        <v>30806836026 02K</v>
      </c>
      <c r="M51" s="5" t="str">
        <f t="shared" si="8"/>
        <v>Slovenský stolnotenisový zväzaKstolný tenis - kapitálové transfery</v>
      </c>
      <c r="N51" s="3" t="str">
        <f t="shared" si="9"/>
        <v>30806836aK</v>
      </c>
    </row>
    <row r="52" spans="1:14" x14ac:dyDescent="0.2">
      <c r="A52" s="198" t="s">
        <v>777</v>
      </c>
      <c r="B52" s="204" t="str">
        <f>VLOOKUP(A52,Adr!A:B,2,FALSE)</f>
        <v>SLOVENSKÝ STRELECKÝ ZVÄZ</v>
      </c>
      <c r="C52" s="196" t="s">
        <v>1149</v>
      </c>
      <c r="D52" s="289">
        <v>465216</v>
      </c>
      <c r="E52" s="173">
        <v>0</v>
      </c>
      <c r="F52" s="166" t="s">
        <v>338</v>
      </c>
      <c r="G52" s="169" t="s">
        <v>319</v>
      </c>
      <c r="H52" s="169" t="s">
        <v>1058</v>
      </c>
      <c r="I52" s="192" t="str">
        <f t="shared" si="5"/>
        <v>00603341a</v>
      </c>
      <c r="J52" s="167" t="str">
        <f t="shared" si="6"/>
        <v>00603341026 02</v>
      </c>
      <c r="K52" s="5" t="s">
        <v>1150</v>
      </c>
      <c r="L52" s="167" t="str">
        <f t="shared" si="7"/>
        <v>00603341026 02B</v>
      </c>
      <c r="M52" s="5" t="str">
        <f t="shared" si="8"/>
        <v>SLOVENSKÝ STRELECKÝ ZVÄZaBstreľba - bežné transfery</v>
      </c>
      <c r="N52" s="3" t="str">
        <f t="shared" si="9"/>
        <v>00603341aB</v>
      </c>
    </row>
    <row r="53" spans="1:14" x14ac:dyDescent="0.2">
      <c r="A53" s="198" t="s">
        <v>777</v>
      </c>
      <c r="B53" s="204" t="str">
        <f>VLOOKUP(A53,Adr!A:B,2,FALSE)</f>
        <v>SLOVENSKÝ STRELECKÝ ZVÄZ</v>
      </c>
      <c r="C53" s="196" t="s">
        <v>1495</v>
      </c>
      <c r="D53" s="289">
        <v>10000</v>
      </c>
      <c r="E53" s="230">
        <v>0</v>
      </c>
      <c r="F53" s="166" t="s">
        <v>338</v>
      </c>
      <c r="G53" s="169" t="s">
        <v>319</v>
      </c>
      <c r="H53" s="169" t="s">
        <v>1490</v>
      </c>
      <c r="I53" s="192" t="str">
        <f t="shared" si="5"/>
        <v>00603341a</v>
      </c>
      <c r="J53" s="167" t="str">
        <f t="shared" si="6"/>
        <v>00603341026 02</v>
      </c>
      <c r="K53" s="5" t="s">
        <v>1150</v>
      </c>
      <c r="L53" s="167" t="str">
        <f t="shared" si="7"/>
        <v>00603341026 02K</v>
      </c>
      <c r="M53" s="5" t="str">
        <f t="shared" si="8"/>
        <v>SLOVENSKÝ STRELECKÝ ZVÄZaKstreľba - kapitálové transfery</v>
      </c>
      <c r="N53" s="3" t="str">
        <f t="shared" si="9"/>
        <v>00603341aK</v>
      </c>
    </row>
    <row r="54" spans="1:14" x14ac:dyDescent="0.2">
      <c r="A54" s="198" t="s">
        <v>786</v>
      </c>
      <c r="B54" s="204" t="str">
        <f>VLOOKUP(A54,Adr!A:B,2,FALSE)</f>
        <v>Slovenský šachový zväz</v>
      </c>
      <c r="C54" s="169" t="s">
        <v>1151</v>
      </c>
      <c r="D54" s="290">
        <v>285166</v>
      </c>
      <c r="E54" s="173">
        <v>0</v>
      </c>
      <c r="F54" s="166" t="s">
        <v>338</v>
      </c>
      <c r="G54" s="169" t="s">
        <v>319</v>
      </c>
      <c r="H54" s="169" t="s">
        <v>1058</v>
      </c>
      <c r="I54" s="192" t="str">
        <f t="shared" si="5"/>
        <v>17310571a</v>
      </c>
      <c r="J54" s="167" t="str">
        <f t="shared" si="6"/>
        <v>17310571026 02</v>
      </c>
      <c r="K54" s="5" t="s">
        <v>1152</v>
      </c>
      <c r="L54" s="167" t="str">
        <f t="shared" si="7"/>
        <v>17310571026 02B</v>
      </c>
      <c r="M54" s="5" t="str">
        <f t="shared" si="8"/>
        <v>Slovenský šachový zväzaBšach - bežné transfery</v>
      </c>
      <c r="N54" s="3" t="str">
        <f t="shared" si="9"/>
        <v>17310571aB</v>
      </c>
    </row>
    <row r="55" spans="1:14" x14ac:dyDescent="0.2">
      <c r="A55" s="166" t="s">
        <v>796</v>
      </c>
      <c r="B55" s="204" t="str">
        <f>VLOOKUP(A55,Adr!A:B,2,FALSE)</f>
        <v>Slovenský šermiarsky zväz</v>
      </c>
      <c r="C55" s="196" t="s">
        <v>1153</v>
      </c>
      <c r="D55" s="291">
        <v>73400</v>
      </c>
      <c r="E55" s="230">
        <v>0</v>
      </c>
      <c r="F55" s="166" t="s">
        <v>338</v>
      </c>
      <c r="G55" s="169" t="s">
        <v>319</v>
      </c>
      <c r="H55" s="169" t="s">
        <v>1058</v>
      </c>
      <c r="I55" s="192" t="str">
        <f t="shared" si="5"/>
        <v>30806437a</v>
      </c>
      <c r="J55" s="167" t="str">
        <f t="shared" si="6"/>
        <v>30806437026 02</v>
      </c>
      <c r="K55" s="5" t="s">
        <v>1154</v>
      </c>
      <c r="L55" s="167" t="str">
        <f t="shared" si="7"/>
        <v>30806437026 02B</v>
      </c>
      <c r="M55" s="5" t="str">
        <f t="shared" si="8"/>
        <v>Slovenský šermiarsky zväzaBšerm - bežné transfery</v>
      </c>
      <c r="N55" s="3" t="str">
        <f t="shared" si="9"/>
        <v>30806437aB</v>
      </c>
    </row>
    <row r="56" spans="1:14" x14ac:dyDescent="0.2">
      <c r="A56" s="202" t="s">
        <v>804</v>
      </c>
      <c r="B56" s="204" t="str">
        <f>VLOOKUP(A56,Adr!A:B,2,FALSE)</f>
        <v>Slovenský tenisový zväz</v>
      </c>
      <c r="C56" s="185" t="s">
        <v>1155</v>
      </c>
      <c r="D56" s="289">
        <v>2366098</v>
      </c>
      <c r="E56" s="173">
        <v>0</v>
      </c>
      <c r="F56" s="166" t="s">
        <v>338</v>
      </c>
      <c r="G56" s="169" t="s">
        <v>319</v>
      </c>
      <c r="H56" s="169" t="s">
        <v>1058</v>
      </c>
      <c r="I56" s="192" t="str">
        <f t="shared" si="5"/>
        <v>30811384a</v>
      </c>
      <c r="J56" s="167" t="str">
        <f t="shared" si="6"/>
        <v>30811384026 02</v>
      </c>
      <c r="K56" s="5" t="s">
        <v>1156</v>
      </c>
      <c r="L56" s="167" t="str">
        <f t="shared" si="7"/>
        <v>30811384026 02B</v>
      </c>
      <c r="M56" s="5" t="str">
        <f t="shared" si="8"/>
        <v>Slovenský tenisový zväzaBtenis - bežné transfery</v>
      </c>
      <c r="N56" s="3" t="str">
        <f t="shared" si="9"/>
        <v>30811384aB</v>
      </c>
    </row>
    <row r="57" spans="1:14" x14ac:dyDescent="0.2">
      <c r="A57" s="178" t="s">
        <v>812</v>
      </c>
      <c r="B57" s="204" t="str">
        <f>VLOOKUP(A57,Adr!A:B,2,FALSE)</f>
        <v>Slovenský veslársky zväz</v>
      </c>
      <c r="C57" s="185" t="s">
        <v>1157</v>
      </c>
      <c r="D57" s="289">
        <v>35552</v>
      </c>
      <c r="E57" s="230">
        <v>0</v>
      </c>
      <c r="F57" s="166" t="s">
        <v>338</v>
      </c>
      <c r="G57" s="169" t="s">
        <v>319</v>
      </c>
      <c r="H57" s="169" t="s">
        <v>1058</v>
      </c>
      <c r="I57" s="192" t="str">
        <f t="shared" si="5"/>
        <v>00688304a</v>
      </c>
      <c r="J57" s="167" t="str">
        <f t="shared" si="6"/>
        <v>00688304026 02</v>
      </c>
      <c r="K57" s="5" t="s">
        <v>1158</v>
      </c>
      <c r="L57" s="167" t="str">
        <f t="shared" si="7"/>
        <v>00688304026 02B</v>
      </c>
      <c r="M57" s="5" t="str">
        <f t="shared" si="8"/>
        <v>Slovenský veslársky zväzaBveslovanie - bežné transfery</v>
      </c>
      <c r="N57" s="3" t="str">
        <f t="shared" si="9"/>
        <v>00688304aB</v>
      </c>
    </row>
    <row r="58" spans="1:14" x14ac:dyDescent="0.2">
      <c r="A58" s="198" t="s">
        <v>821</v>
      </c>
      <c r="B58" s="204" t="str">
        <f>VLOOKUP(A58,Adr!A:B,2,FALSE)</f>
        <v>SLOVENSKÝ ZÁPASNÍCKY ZVÄZ</v>
      </c>
      <c r="C58" s="169" t="s">
        <v>1159</v>
      </c>
      <c r="D58" s="291">
        <v>173268</v>
      </c>
      <c r="E58" s="173">
        <v>0</v>
      </c>
      <c r="F58" s="166" t="s">
        <v>338</v>
      </c>
      <c r="G58" s="169" t="s">
        <v>319</v>
      </c>
      <c r="H58" s="169" t="s">
        <v>1058</v>
      </c>
      <c r="I58" s="192" t="str">
        <f t="shared" si="5"/>
        <v>31791981a</v>
      </c>
      <c r="J58" s="167" t="str">
        <f t="shared" si="6"/>
        <v>31791981026 02</v>
      </c>
      <c r="K58" s="5" t="s">
        <v>1160</v>
      </c>
      <c r="L58" s="167" t="str">
        <f t="shared" si="7"/>
        <v>31791981026 02B</v>
      </c>
      <c r="M58" s="5" t="str">
        <f t="shared" si="8"/>
        <v>SLOVENSKÝ ZÁPASNÍCKY ZVÄZaBzápasenie - bežné transfery</v>
      </c>
      <c r="N58" s="3" t="str">
        <f t="shared" si="9"/>
        <v>31791981aB</v>
      </c>
    </row>
    <row r="59" spans="1:14" x14ac:dyDescent="0.2">
      <c r="A59" s="198" t="s">
        <v>828</v>
      </c>
      <c r="B59" s="204" t="str">
        <f>VLOOKUP(A59,Adr!A:B,2,FALSE)</f>
        <v>Slovenský zväz bedmintonu</v>
      </c>
      <c r="C59" s="185" t="s">
        <v>1161</v>
      </c>
      <c r="D59" s="290">
        <v>239696</v>
      </c>
      <c r="E59" s="230">
        <v>0</v>
      </c>
      <c r="F59" s="166" t="s">
        <v>338</v>
      </c>
      <c r="G59" s="169" t="s">
        <v>319</v>
      </c>
      <c r="H59" s="169" t="s">
        <v>1058</v>
      </c>
      <c r="I59" s="192" t="str">
        <f t="shared" si="5"/>
        <v>30811546a</v>
      </c>
      <c r="J59" s="167" t="str">
        <f t="shared" si="6"/>
        <v>30811546026 02</v>
      </c>
      <c r="K59" s="5" t="s">
        <v>1162</v>
      </c>
      <c r="L59" s="167" t="str">
        <f t="shared" si="7"/>
        <v>30811546026 02B</v>
      </c>
      <c r="M59" s="5" t="str">
        <f t="shared" si="8"/>
        <v>Slovenský zväz bedmintonuaBbedminton - bežné transfery</v>
      </c>
      <c r="N59" s="3" t="str">
        <f t="shared" si="9"/>
        <v>30811546aB</v>
      </c>
    </row>
    <row r="60" spans="1:14" x14ac:dyDescent="0.2">
      <c r="A60" s="182" t="s">
        <v>837</v>
      </c>
      <c r="B60" s="204" t="str">
        <f>VLOOKUP(A60,Adr!A:B,2,FALSE)</f>
        <v>Slovenský zväz biatlonu</v>
      </c>
      <c r="C60" s="185" t="s">
        <v>1163</v>
      </c>
      <c r="D60" s="289">
        <v>246030</v>
      </c>
      <c r="E60" s="173">
        <v>0</v>
      </c>
      <c r="F60" s="166" t="s">
        <v>338</v>
      </c>
      <c r="G60" s="169" t="s">
        <v>319</v>
      </c>
      <c r="H60" s="169" t="s">
        <v>1058</v>
      </c>
      <c r="I60" s="192" t="str">
        <f t="shared" si="5"/>
        <v>35656743a</v>
      </c>
      <c r="J60" s="167" t="str">
        <f t="shared" si="6"/>
        <v>35656743026 02</v>
      </c>
      <c r="K60" s="5" t="s">
        <v>1164</v>
      </c>
      <c r="L60" s="167" t="str">
        <f t="shared" si="7"/>
        <v>35656743026 02B</v>
      </c>
      <c r="M60" s="5" t="str">
        <f t="shared" si="8"/>
        <v>Slovenský zväz biatlonuaBbiatlon - bežné transfery</v>
      </c>
      <c r="N60" s="3" t="str">
        <f t="shared" si="9"/>
        <v>35656743aB</v>
      </c>
    </row>
    <row r="61" spans="1:14" x14ac:dyDescent="0.2">
      <c r="A61" s="182" t="s">
        <v>837</v>
      </c>
      <c r="B61" s="204" t="str">
        <f>VLOOKUP(A61,Adr!A:B,2,FALSE)</f>
        <v>Slovenský zväz biatlonu</v>
      </c>
      <c r="C61" s="185" t="s">
        <v>1496</v>
      </c>
      <c r="D61" s="289">
        <v>76600</v>
      </c>
      <c r="E61" s="230">
        <v>0</v>
      </c>
      <c r="F61" s="166" t="s">
        <v>338</v>
      </c>
      <c r="G61" s="169" t="s">
        <v>319</v>
      </c>
      <c r="H61" s="169" t="s">
        <v>1490</v>
      </c>
      <c r="I61" s="192" t="str">
        <f t="shared" si="5"/>
        <v>35656743a</v>
      </c>
      <c r="J61" s="167" t="str">
        <f t="shared" si="6"/>
        <v>35656743026 02</v>
      </c>
      <c r="K61" s="5" t="s">
        <v>1164</v>
      </c>
      <c r="L61" s="167" t="str">
        <f t="shared" si="7"/>
        <v>35656743026 02K</v>
      </c>
      <c r="M61" s="5" t="str">
        <f t="shared" si="8"/>
        <v>Slovenský zväz biatlonuaKbiatlon - kapitálové transfery</v>
      </c>
      <c r="N61" s="3" t="str">
        <f t="shared" si="9"/>
        <v>35656743aK</v>
      </c>
    </row>
    <row r="62" spans="1:14" x14ac:dyDescent="0.2">
      <c r="A62" s="166" t="s">
        <v>846</v>
      </c>
      <c r="B62" s="204" t="str">
        <f>VLOOKUP(A62,Adr!A:B,2,FALSE)</f>
        <v>Slovenský zväz bobistov</v>
      </c>
      <c r="C62" s="196" t="s">
        <v>1165</v>
      </c>
      <c r="D62" s="289">
        <v>36270</v>
      </c>
      <c r="E62" s="173">
        <v>0</v>
      </c>
      <c r="F62" s="166" t="s">
        <v>338</v>
      </c>
      <c r="G62" s="169" t="s">
        <v>319</v>
      </c>
      <c r="H62" s="169" t="s">
        <v>1058</v>
      </c>
      <c r="I62" s="192" t="str">
        <f t="shared" si="5"/>
        <v>36067580a</v>
      </c>
      <c r="J62" s="167" t="str">
        <f t="shared" si="6"/>
        <v>36067580026 02</v>
      </c>
      <c r="K62" s="5" t="s">
        <v>1166</v>
      </c>
      <c r="L62" s="167" t="str">
        <f t="shared" si="7"/>
        <v>36067580026 02B</v>
      </c>
      <c r="M62" s="5" t="str">
        <f t="shared" si="8"/>
        <v>Slovenský zväz bobistovaBboby a skeleton - bežné transfery</v>
      </c>
      <c r="N62" s="3" t="str">
        <f t="shared" si="9"/>
        <v>36067580aB</v>
      </c>
    </row>
    <row r="63" spans="1:14" x14ac:dyDescent="0.2">
      <c r="A63" s="202" t="s">
        <v>855</v>
      </c>
      <c r="B63" s="204" t="str">
        <f>VLOOKUP(A63,Adr!A:B,2,FALSE)</f>
        <v>Slovenský zväz cyklistiky</v>
      </c>
      <c r="C63" s="185" t="s">
        <v>1167</v>
      </c>
      <c r="D63" s="291">
        <v>1259216</v>
      </c>
      <c r="E63" s="230">
        <v>0</v>
      </c>
      <c r="F63" s="166" t="s">
        <v>338</v>
      </c>
      <c r="G63" s="169" t="s">
        <v>319</v>
      </c>
      <c r="H63" s="169" t="s">
        <v>1058</v>
      </c>
      <c r="I63" s="192" t="str">
        <f t="shared" si="5"/>
        <v>00684112a</v>
      </c>
      <c r="J63" s="167" t="str">
        <f t="shared" si="6"/>
        <v>00684112026 02</v>
      </c>
      <c r="K63" s="5" t="s">
        <v>1168</v>
      </c>
      <c r="L63" s="167" t="str">
        <f t="shared" si="7"/>
        <v>00684112026 02B</v>
      </c>
      <c r="M63" s="5" t="str">
        <f t="shared" si="8"/>
        <v>Slovenský zväz cyklistikyaBcyklistika - bežné transfery</v>
      </c>
      <c r="N63" s="3" t="str">
        <f t="shared" si="9"/>
        <v>00684112aB</v>
      </c>
    </row>
    <row r="64" spans="1:14" x14ac:dyDescent="0.2">
      <c r="A64" s="202" t="s">
        <v>864</v>
      </c>
      <c r="B64" s="204" t="str">
        <f>VLOOKUP(A64,Adr!A:B,2,FALSE)</f>
        <v>Slovenský zväz dráhového golfu</v>
      </c>
      <c r="C64" s="185" t="s">
        <v>1169</v>
      </c>
      <c r="D64" s="291">
        <v>17224</v>
      </c>
      <c r="E64" s="173">
        <v>0</v>
      </c>
      <c r="F64" s="166" t="s">
        <v>338</v>
      </c>
      <c r="G64" s="169" t="s">
        <v>319</v>
      </c>
      <c r="H64" s="169" t="s">
        <v>1058</v>
      </c>
      <c r="I64" s="192" t="str">
        <f t="shared" si="5"/>
        <v>31806431a</v>
      </c>
      <c r="J64" s="167" t="str">
        <f t="shared" si="6"/>
        <v>31806431026 02</v>
      </c>
      <c r="K64" s="5" t="s">
        <v>1170</v>
      </c>
      <c r="L64" s="167" t="str">
        <f t="shared" si="7"/>
        <v>31806431026 02B</v>
      </c>
      <c r="M64" s="5" t="str">
        <f t="shared" si="8"/>
        <v>Slovenský zväz dráhového golfuaBdráhový golf - bežné transfery</v>
      </c>
      <c r="N64" s="3" t="str">
        <f t="shared" si="9"/>
        <v>31806431aB</v>
      </c>
    </row>
    <row r="65" spans="1:14" x14ac:dyDescent="0.2">
      <c r="A65" s="198" t="s">
        <v>871</v>
      </c>
      <c r="B65" s="204" t="str">
        <f>VLOOKUP(A65,Adr!A:B,2,FALSE)</f>
        <v>Slovenský zväz florbalu</v>
      </c>
      <c r="C65" s="169" t="s">
        <v>1171</v>
      </c>
      <c r="D65" s="291">
        <v>463736</v>
      </c>
      <c r="E65" s="230">
        <v>0</v>
      </c>
      <c r="F65" s="166" t="s">
        <v>338</v>
      </c>
      <c r="G65" s="169" t="s">
        <v>319</v>
      </c>
      <c r="H65" s="169" t="s">
        <v>1058</v>
      </c>
      <c r="I65" s="192" t="str">
        <f t="shared" si="5"/>
        <v>31795421a</v>
      </c>
      <c r="J65" s="167" t="str">
        <f t="shared" si="6"/>
        <v>31795421026 02</v>
      </c>
      <c r="K65" s="5" t="s">
        <v>1172</v>
      </c>
      <c r="L65" s="167" t="str">
        <f t="shared" si="7"/>
        <v>31795421026 02B</v>
      </c>
      <c r="M65" s="5" t="str">
        <f t="shared" si="8"/>
        <v>Slovenský zväz florbaluaBflorbal - bežné transfery</v>
      </c>
      <c r="N65" s="3" t="str">
        <f t="shared" si="9"/>
        <v>31795421aB</v>
      </c>
    </row>
    <row r="66" spans="1:14" x14ac:dyDescent="0.2">
      <c r="A66" s="166" t="s">
        <v>878</v>
      </c>
      <c r="B66" s="204" t="str">
        <f>VLOOKUP(A66,Adr!A:B,2,FALSE)</f>
        <v>Slovenský zväz hádzanej</v>
      </c>
      <c r="C66" s="169" t="s">
        <v>1173</v>
      </c>
      <c r="D66" s="290">
        <v>1127740</v>
      </c>
      <c r="E66" s="173">
        <v>0</v>
      </c>
      <c r="F66" s="166" t="s">
        <v>338</v>
      </c>
      <c r="G66" s="169" t="s">
        <v>319</v>
      </c>
      <c r="H66" s="169" t="s">
        <v>1058</v>
      </c>
      <c r="I66" s="192" t="str">
        <f t="shared" si="5"/>
        <v>30774772a</v>
      </c>
      <c r="J66" s="167" t="str">
        <f t="shared" si="6"/>
        <v>30774772026 02</v>
      </c>
      <c r="K66" s="5" t="s">
        <v>1174</v>
      </c>
      <c r="L66" s="167" t="str">
        <f t="shared" si="7"/>
        <v>30774772026 02B</v>
      </c>
      <c r="M66" s="5" t="str">
        <f t="shared" si="8"/>
        <v>Slovenský zväz hádzanejaBhádzaná - bežné transfery</v>
      </c>
      <c r="N66" s="3" t="str">
        <f t="shared" si="9"/>
        <v>30774772aB</v>
      </c>
    </row>
    <row r="67" spans="1:14" x14ac:dyDescent="0.2">
      <c r="A67" s="166" t="s">
        <v>885</v>
      </c>
      <c r="B67" s="204" t="str">
        <f>VLOOKUP(A67,Adr!A:B,2,FALSE)</f>
        <v>Slovenský zväz jachtingu</v>
      </c>
      <c r="C67" s="185" t="s">
        <v>1175</v>
      </c>
      <c r="D67" s="291">
        <v>45922</v>
      </c>
      <c r="E67" s="230">
        <v>0</v>
      </c>
      <c r="F67" s="166" t="s">
        <v>338</v>
      </c>
      <c r="G67" s="169" t="s">
        <v>319</v>
      </c>
      <c r="H67" s="169" t="s">
        <v>1058</v>
      </c>
      <c r="I67" s="192" t="str">
        <f t="shared" si="5"/>
        <v>30793211a</v>
      </c>
      <c r="J67" s="167" t="str">
        <f t="shared" si="6"/>
        <v>30793211026 02</v>
      </c>
      <c r="K67" s="5" t="s">
        <v>1176</v>
      </c>
      <c r="L67" s="167" t="str">
        <f t="shared" si="7"/>
        <v>30793211026 02B</v>
      </c>
      <c r="M67" s="5" t="str">
        <f t="shared" si="8"/>
        <v>Slovenský zväz jachtinguaBjachting - bežné transfery</v>
      </c>
      <c r="N67" s="3" t="str">
        <f t="shared" si="9"/>
        <v>30793211aB</v>
      </c>
    </row>
    <row r="68" spans="1:14" x14ac:dyDescent="0.2">
      <c r="A68" s="178" t="s">
        <v>892</v>
      </c>
      <c r="B68" s="204" t="str">
        <f>VLOOKUP(A68,Adr!A:B,2,FALSE)</f>
        <v>Slovenský zväz Judo</v>
      </c>
      <c r="C68" s="196" t="s">
        <v>1177</v>
      </c>
      <c r="D68" s="289">
        <v>129672</v>
      </c>
      <c r="E68" s="173">
        <v>0</v>
      </c>
      <c r="F68" s="166" t="s">
        <v>338</v>
      </c>
      <c r="G68" s="169" t="s">
        <v>319</v>
      </c>
      <c r="H68" s="169" t="s">
        <v>1058</v>
      </c>
      <c r="I68" s="192" t="str">
        <f t="shared" si="5"/>
        <v>17308518a</v>
      </c>
      <c r="J68" s="167" t="str">
        <f t="shared" si="6"/>
        <v>17308518026 02</v>
      </c>
      <c r="K68" s="5" t="s">
        <v>1178</v>
      </c>
      <c r="L68" s="167" t="str">
        <f t="shared" si="7"/>
        <v>17308518026 02B</v>
      </c>
      <c r="M68" s="5" t="str">
        <f t="shared" si="8"/>
        <v>Slovenský zväz JudoaBjudo - bežné transfery</v>
      </c>
      <c r="N68" s="3" t="str">
        <f t="shared" si="9"/>
        <v>17308518aB</v>
      </c>
    </row>
    <row r="69" spans="1:14" x14ac:dyDescent="0.2">
      <c r="A69" s="202" t="s">
        <v>899</v>
      </c>
      <c r="B69" s="204" t="str">
        <f>VLOOKUP(A69,Adr!A:B,2,FALSE)</f>
        <v>Slovenský Zväz Karate</v>
      </c>
      <c r="C69" s="196" t="s">
        <v>1179</v>
      </c>
      <c r="D69" s="291">
        <v>480058</v>
      </c>
      <c r="E69" s="230">
        <v>0</v>
      </c>
      <c r="F69" s="166" t="s">
        <v>338</v>
      </c>
      <c r="G69" s="169" t="s">
        <v>319</v>
      </c>
      <c r="H69" s="169" t="s">
        <v>1058</v>
      </c>
      <c r="I69" s="192" t="str">
        <f t="shared" si="5"/>
        <v>30811571a</v>
      </c>
      <c r="J69" s="167" t="str">
        <f t="shared" si="6"/>
        <v>30811571026 02</v>
      </c>
      <c r="K69" s="5" t="s">
        <v>1180</v>
      </c>
      <c r="L69" s="167" t="str">
        <f t="shared" si="7"/>
        <v>30811571026 02B</v>
      </c>
      <c r="M69" s="5" t="str">
        <f t="shared" si="8"/>
        <v>Slovenský Zväz KarateaBkarate - bežné transfery</v>
      </c>
      <c r="N69" s="3" t="str">
        <f t="shared" si="9"/>
        <v>30811571aB</v>
      </c>
    </row>
    <row r="70" spans="1:14" x14ac:dyDescent="0.2">
      <c r="A70" s="202" t="s">
        <v>899</v>
      </c>
      <c r="B70" s="204" t="str">
        <f>VLOOKUP(A70,Adr!A:B,2,FALSE)</f>
        <v>Slovenský Zväz Karate</v>
      </c>
      <c r="C70" s="196" t="s">
        <v>1497</v>
      </c>
      <c r="D70" s="291">
        <v>30000</v>
      </c>
      <c r="E70" s="173">
        <v>0</v>
      </c>
      <c r="F70" s="166" t="s">
        <v>338</v>
      </c>
      <c r="G70" s="169" t="s">
        <v>319</v>
      </c>
      <c r="H70" s="169" t="s">
        <v>1490</v>
      </c>
      <c r="I70" s="192" t="str">
        <f t="shared" si="5"/>
        <v>30811571a</v>
      </c>
      <c r="J70" s="167" t="str">
        <f t="shared" si="6"/>
        <v>30811571026 02</v>
      </c>
      <c r="K70" s="5" t="s">
        <v>1180</v>
      </c>
      <c r="L70" s="167" t="str">
        <f t="shared" si="7"/>
        <v>30811571026 02K</v>
      </c>
      <c r="M70" s="5" t="str">
        <f t="shared" si="8"/>
        <v>Slovenský Zväz KarateaKkarate - kapitálové transfery</v>
      </c>
      <c r="N70" s="3" t="str">
        <f t="shared" si="9"/>
        <v>30811571aK</v>
      </c>
    </row>
    <row r="71" spans="1:14" x14ac:dyDescent="0.2">
      <c r="A71" s="198" t="s">
        <v>906</v>
      </c>
      <c r="B71" s="204" t="str">
        <f>VLOOKUP(A71,Adr!A:B,2,FALSE)</f>
        <v>Slovenský zväz kickboxu</v>
      </c>
      <c r="C71" s="185" t="s">
        <v>1181</v>
      </c>
      <c r="D71" s="291">
        <v>77606</v>
      </c>
      <c r="E71" s="230">
        <v>0</v>
      </c>
      <c r="F71" s="166" t="s">
        <v>338</v>
      </c>
      <c r="G71" s="169" t="s">
        <v>319</v>
      </c>
      <c r="H71" s="169" t="s">
        <v>1058</v>
      </c>
      <c r="I71" s="192" t="str">
        <f t="shared" si="5"/>
        <v>31119247a</v>
      </c>
      <c r="J71" s="167" t="str">
        <f t="shared" si="6"/>
        <v>31119247026 02</v>
      </c>
      <c r="K71" s="5" t="s">
        <v>1182</v>
      </c>
      <c r="L71" s="167" t="str">
        <f t="shared" si="7"/>
        <v>31119247026 02B</v>
      </c>
      <c r="M71" s="5" t="str">
        <f t="shared" si="8"/>
        <v>Slovenský zväz kickboxuaBkickbox - bežné transfery</v>
      </c>
      <c r="N71" s="3" t="str">
        <f t="shared" si="9"/>
        <v>31119247aB</v>
      </c>
    </row>
    <row r="72" spans="1:14" x14ac:dyDescent="0.2">
      <c r="A72" s="166" t="s">
        <v>911</v>
      </c>
      <c r="B72" s="204" t="str">
        <f>VLOOKUP(A72,Adr!A:B,2,FALSE)</f>
        <v>Slovenský zväz ľadového hokeja</v>
      </c>
      <c r="C72" s="196" t="s">
        <v>1183</v>
      </c>
      <c r="D72" s="289">
        <v>5031908</v>
      </c>
      <c r="E72" s="173">
        <v>0</v>
      </c>
      <c r="F72" s="166" t="s">
        <v>338</v>
      </c>
      <c r="G72" s="169" t="s">
        <v>319</v>
      </c>
      <c r="H72" s="169" t="s">
        <v>1058</v>
      </c>
      <c r="I72" s="192" t="str">
        <f t="shared" si="5"/>
        <v>30845386a</v>
      </c>
      <c r="J72" s="167" t="str">
        <f t="shared" si="6"/>
        <v>30845386026 02</v>
      </c>
      <c r="K72" s="5" t="s">
        <v>1184</v>
      </c>
      <c r="L72" s="167" t="str">
        <f t="shared" si="7"/>
        <v>30845386026 02B</v>
      </c>
      <c r="M72" s="5" t="str">
        <f t="shared" si="8"/>
        <v>Slovenský zväz ľadového hokejaaBľadový hokej - bežné transfery</v>
      </c>
      <c r="N72" s="3" t="str">
        <f t="shared" si="9"/>
        <v>30845386aB</v>
      </c>
    </row>
    <row r="73" spans="1:14" x14ac:dyDescent="0.2">
      <c r="A73" s="166" t="s">
        <v>911</v>
      </c>
      <c r="B73" s="204" t="str">
        <f>VLOOKUP(A73,Adr!A:B,2,FALSE)</f>
        <v>Slovenský zväz ľadového hokeja</v>
      </c>
      <c r="C73" s="196" t="s">
        <v>1498</v>
      </c>
      <c r="D73" s="289">
        <v>100000</v>
      </c>
      <c r="E73" s="230">
        <v>0</v>
      </c>
      <c r="F73" s="166" t="s">
        <v>338</v>
      </c>
      <c r="G73" s="169" t="s">
        <v>319</v>
      </c>
      <c r="H73" s="169" t="s">
        <v>1490</v>
      </c>
      <c r="I73" s="192" t="str">
        <f t="shared" si="5"/>
        <v>30845386a</v>
      </c>
      <c r="J73" s="167" t="str">
        <f t="shared" si="6"/>
        <v>30845386026 02</v>
      </c>
      <c r="K73" s="5" t="s">
        <v>1184</v>
      </c>
      <c r="L73" s="167" t="str">
        <f t="shared" si="7"/>
        <v>30845386026 02K</v>
      </c>
      <c r="M73" s="5" t="str">
        <f t="shared" si="8"/>
        <v>Slovenský zväz ľadového hokejaaKľadový hokej - kapitálové transfery</v>
      </c>
      <c r="N73" s="3" t="str">
        <f t="shared" si="9"/>
        <v>30845386aK</v>
      </c>
    </row>
    <row r="74" spans="1:14" x14ac:dyDescent="0.2">
      <c r="A74" s="182" t="s">
        <v>919</v>
      </c>
      <c r="B74" s="204" t="str">
        <f>VLOOKUP(A74,Adr!A:B,2,FALSE)</f>
        <v>Slovenský zväz moderného päťboja</v>
      </c>
      <c r="C74" s="185" t="s">
        <v>1185</v>
      </c>
      <c r="D74" s="291">
        <v>55488</v>
      </c>
      <c r="E74" s="173">
        <v>0</v>
      </c>
      <c r="F74" s="166" t="s">
        <v>338</v>
      </c>
      <c r="G74" s="169" t="s">
        <v>319</v>
      </c>
      <c r="H74" s="169" t="s">
        <v>1058</v>
      </c>
      <c r="I74" s="192" t="str">
        <f t="shared" si="5"/>
        <v>30788714a</v>
      </c>
      <c r="J74" s="167" t="str">
        <f t="shared" si="6"/>
        <v>30788714026 02</v>
      </c>
      <c r="K74" s="5" t="s">
        <v>1186</v>
      </c>
      <c r="L74" s="167" t="str">
        <f t="shared" si="7"/>
        <v>30788714026 02B</v>
      </c>
      <c r="M74" s="5" t="str">
        <f t="shared" si="8"/>
        <v>Slovenský zväz moderného päťbojaaBmoderný päťboj - bežné transfery</v>
      </c>
      <c r="N74" s="3" t="str">
        <f t="shared" si="9"/>
        <v>30788714aB</v>
      </c>
    </row>
    <row r="75" spans="1:14" x14ac:dyDescent="0.2">
      <c r="A75" s="202" t="s">
        <v>926</v>
      </c>
      <c r="B75" s="204" t="str">
        <f>VLOOKUP(A75,Adr!A:B,2,FALSE)</f>
        <v>Slovenský zväz orientačných športov</v>
      </c>
      <c r="C75" s="185" t="s">
        <v>1187</v>
      </c>
      <c r="D75" s="289">
        <v>27202</v>
      </c>
      <c r="E75" s="230">
        <v>0</v>
      </c>
      <c r="F75" s="166" t="s">
        <v>338</v>
      </c>
      <c r="G75" s="169" t="s">
        <v>319</v>
      </c>
      <c r="H75" s="169" t="s">
        <v>1058</v>
      </c>
      <c r="I75" s="192" t="str">
        <f t="shared" si="5"/>
        <v>30806518a</v>
      </c>
      <c r="J75" s="167" t="str">
        <f t="shared" si="6"/>
        <v>30806518026 02</v>
      </c>
      <c r="K75" s="5" t="s">
        <v>1188</v>
      </c>
      <c r="L75" s="167" t="str">
        <f t="shared" si="7"/>
        <v>30806518026 02B</v>
      </c>
      <c r="M75" s="5" t="str">
        <f t="shared" si="8"/>
        <v>Slovenský zväz orientačných športovaBorientačné športy - bežné transfery</v>
      </c>
      <c r="N75" s="3" t="str">
        <f t="shared" si="9"/>
        <v>30806518aB</v>
      </c>
    </row>
    <row r="76" spans="1:14" x14ac:dyDescent="0.2">
      <c r="A76" s="182" t="s">
        <v>933</v>
      </c>
      <c r="B76" s="204" t="str">
        <f>VLOOKUP(A76,Adr!A:B,2,FALSE)</f>
        <v>Slovenský zväz pozemného hokeja</v>
      </c>
      <c r="C76" s="185" t="s">
        <v>1189</v>
      </c>
      <c r="D76" s="289">
        <v>66394</v>
      </c>
      <c r="E76" s="173">
        <v>0</v>
      </c>
      <c r="F76" s="166" t="s">
        <v>338</v>
      </c>
      <c r="G76" s="169" t="s">
        <v>319</v>
      </c>
      <c r="H76" s="169" t="s">
        <v>1058</v>
      </c>
      <c r="I76" s="192" t="str">
        <f t="shared" si="5"/>
        <v>31751075a</v>
      </c>
      <c r="J76" s="167" t="str">
        <f t="shared" si="6"/>
        <v>31751075026 02</v>
      </c>
      <c r="K76" s="5" t="s">
        <v>1190</v>
      </c>
      <c r="L76" s="167" t="str">
        <f t="shared" si="7"/>
        <v>31751075026 02B</v>
      </c>
      <c r="M76" s="5" t="str">
        <f t="shared" si="8"/>
        <v>Slovenský zväz pozemného hokejaaBpozemný hokej - bežné transfery</v>
      </c>
      <c r="N76" s="3" t="str">
        <f t="shared" si="9"/>
        <v>31751075aB</v>
      </c>
    </row>
    <row r="77" spans="1:14" x14ac:dyDescent="0.2">
      <c r="A77" s="182" t="s">
        <v>933</v>
      </c>
      <c r="B77" s="204" t="str">
        <f>VLOOKUP(A77,Adr!A:B,2,FALSE)</f>
        <v>Slovenský zväz pozemného hokeja</v>
      </c>
      <c r="C77" s="185" t="s">
        <v>1499</v>
      </c>
      <c r="D77" s="289">
        <v>10000</v>
      </c>
      <c r="E77" s="230">
        <v>0</v>
      </c>
      <c r="F77" s="166" t="s">
        <v>338</v>
      </c>
      <c r="G77" s="169" t="s">
        <v>319</v>
      </c>
      <c r="H77" s="169" t="s">
        <v>1490</v>
      </c>
      <c r="I77" s="192" t="str">
        <f t="shared" si="5"/>
        <v>31751075a</v>
      </c>
      <c r="J77" s="167" t="str">
        <f t="shared" si="6"/>
        <v>31751075026 02</v>
      </c>
      <c r="K77" s="5" t="s">
        <v>1190</v>
      </c>
      <c r="L77" s="167" t="str">
        <f t="shared" si="7"/>
        <v>31751075026 02K</v>
      </c>
      <c r="M77" s="5" t="str">
        <f t="shared" si="8"/>
        <v>Slovenský zväz pozemného hokejaaKpozemný hokej - kapitálové transfery</v>
      </c>
      <c r="N77" s="3" t="str">
        <f t="shared" si="9"/>
        <v>31751075aK</v>
      </c>
    </row>
    <row r="78" spans="1:14" x14ac:dyDescent="0.2">
      <c r="A78" s="202" t="s">
        <v>941</v>
      </c>
      <c r="B78" s="204" t="str">
        <f>VLOOKUP(A78,Adr!A:B,2,FALSE)</f>
        <v>Slovenský zväz psích záprahov</v>
      </c>
      <c r="C78" s="185" t="s">
        <v>1191</v>
      </c>
      <c r="D78" s="289">
        <v>19554</v>
      </c>
      <c r="E78" s="173">
        <v>0</v>
      </c>
      <c r="F78" s="166" t="s">
        <v>338</v>
      </c>
      <c r="G78" s="169" t="s">
        <v>319</v>
      </c>
      <c r="H78" s="169" t="s">
        <v>1058</v>
      </c>
      <c r="I78" s="192" t="str">
        <f t="shared" si="5"/>
        <v>37818058a</v>
      </c>
      <c r="J78" s="167" t="str">
        <f t="shared" si="6"/>
        <v>37818058026 02</v>
      </c>
      <c r="K78" s="5" t="s">
        <v>1192</v>
      </c>
      <c r="L78" s="167" t="str">
        <f t="shared" si="7"/>
        <v>37818058026 02B</v>
      </c>
      <c r="M78" s="5" t="str">
        <f t="shared" si="8"/>
        <v>Slovenský zväz psích záprahovaBpsie záprahy - bežné transfery</v>
      </c>
      <c r="N78" s="3" t="str">
        <f t="shared" si="9"/>
        <v>37818058aB</v>
      </c>
    </row>
    <row r="79" spans="1:14" x14ac:dyDescent="0.2">
      <c r="A79" s="202" t="s">
        <v>950</v>
      </c>
      <c r="B79" s="204" t="str">
        <f>VLOOKUP(A79,Adr!A:B,2,FALSE)</f>
        <v>Slovenský zväz rybolovnej techniky</v>
      </c>
      <c r="C79" s="185" t="s">
        <v>1193</v>
      </c>
      <c r="D79" s="289">
        <v>39020</v>
      </c>
      <c r="E79" s="230">
        <v>0</v>
      </c>
      <c r="F79" s="166" t="s">
        <v>338</v>
      </c>
      <c r="G79" s="169" t="s">
        <v>319</v>
      </c>
      <c r="H79" s="169" t="s">
        <v>1058</v>
      </c>
      <c r="I79" s="192" t="str">
        <f t="shared" si="5"/>
        <v>31871526a</v>
      </c>
      <c r="J79" s="167" t="str">
        <f t="shared" si="6"/>
        <v>31871526026 02</v>
      </c>
      <c r="K79" s="5" t="s">
        <v>1194</v>
      </c>
      <c r="L79" s="167" t="str">
        <f t="shared" si="7"/>
        <v>31871526026 02B</v>
      </c>
      <c r="M79" s="5" t="str">
        <f t="shared" si="8"/>
        <v>Slovenský zväz rybolovnej technikyaBrybolovná technika - bežné transfery</v>
      </c>
      <c r="N79" s="3" t="str">
        <f t="shared" si="9"/>
        <v>31871526aB</v>
      </c>
    </row>
    <row r="80" spans="1:14" x14ac:dyDescent="0.2">
      <c r="A80" s="166" t="s">
        <v>958</v>
      </c>
      <c r="B80" s="204" t="str">
        <f>VLOOKUP(A80,Adr!A:B,2,FALSE)</f>
        <v>Slovenský zväz sánkarov</v>
      </c>
      <c r="C80" s="185" t="s">
        <v>1195</v>
      </c>
      <c r="D80" s="289">
        <v>62812</v>
      </c>
      <c r="E80" s="173">
        <v>0</v>
      </c>
      <c r="F80" s="166" t="s">
        <v>338</v>
      </c>
      <c r="G80" s="169" t="s">
        <v>319</v>
      </c>
      <c r="H80" s="169" t="s">
        <v>1058</v>
      </c>
      <c r="I80" s="192" t="str">
        <f t="shared" si="5"/>
        <v>31989373a</v>
      </c>
      <c r="J80" s="167" t="str">
        <f t="shared" si="6"/>
        <v>31989373026 02</v>
      </c>
      <c r="K80" s="5" t="s">
        <v>1196</v>
      </c>
      <c r="L80" s="167" t="str">
        <f t="shared" si="7"/>
        <v>31989373026 02B</v>
      </c>
      <c r="M80" s="5" t="str">
        <f t="shared" si="8"/>
        <v>Slovenský zväz sánkarovaBsánkovanie - bežné transfery</v>
      </c>
      <c r="N80" s="3" t="str">
        <f t="shared" si="9"/>
        <v>31989373aB</v>
      </c>
    </row>
    <row r="81" spans="1:14" x14ac:dyDescent="0.2">
      <c r="A81" s="166" t="s">
        <v>958</v>
      </c>
      <c r="B81" s="204" t="str">
        <f>VLOOKUP(A81,Adr!A:B,2,FALSE)</f>
        <v>Slovenský zväz sánkarov</v>
      </c>
      <c r="C81" s="185" t="s">
        <v>1500</v>
      </c>
      <c r="D81" s="289">
        <v>3200</v>
      </c>
      <c r="E81" s="230">
        <v>0</v>
      </c>
      <c r="F81" s="166" t="s">
        <v>338</v>
      </c>
      <c r="G81" s="169" t="s">
        <v>319</v>
      </c>
      <c r="H81" s="169" t="s">
        <v>1490</v>
      </c>
      <c r="I81" s="192" t="str">
        <f t="shared" si="5"/>
        <v>31989373a</v>
      </c>
      <c r="J81" s="167" t="str">
        <f t="shared" si="6"/>
        <v>31989373026 02</v>
      </c>
      <c r="K81" s="5" t="s">
        <v>1196</v>
      </c>
      <c r="L81" s="167" t="str">
        <f t="shared" si="7"/>
        <v>31989373026 02K</v>
      </c>
      <c r="M81" s="5" t="str">
        <f t="shared" si="8"/>
        <v>Slovenský zväz sánkarovaKsánkovanie - kapitálové transfery</v>
      </c>
      <c r="N81" s="3" t="str">
        <f t="shared" si="9"/>
        <v>31989373aK</v>
      </c>
    </row>
    <row r="82" spans="1:14" x14ac:dyDescent="0.2">
      <c r="A82" s="166" t="s">
        <v>967</v>
      </c>
      <c r="B82" s="204" t="str">
        <f>VLOOKUP(A82,Adr!A:B,2,FALSE)</f>
        <v>Slovenský zväz športového ju-jitsu</v>
      </c>
      <c r="C82" s="185" t="s">
        <v>1197</v>
      </c>
      <c r="D82" s="289">
        <v>15790</v>
      </c>
      <c r="E82" s="173">
        <v>0</v>
      </c>
      <c r="F82" s="166" t="s">
        <v>338</v>
      </c>
      <c r="G82" s="169" t="s">
        <v>319</v>
      </c>
      <c r="H82" s="169" t="s">
        <v>1058</v>
      </c>
      <c r="I82" s="192" t="str">
        <f t="shared" si="5"/>
        <v>42219922a</v>
      </c>
      <c r="J82" s="167" t="str">
        <f t="shared" si="6"/>
        <v>42219922026 02</v>
      </c>
      <c r="K82" s="5" t="s">
        <v>1198</v>
      </c>
      <c r="L82" s="167" t="str">
        <f t="shared" si="7"/>
        <v>42219922026 02B</v>
      </c>
      <c r="M82" s="5" t="str">
        <f t="shared" si="8"/>
        <v>Slovenský zväz športového ju-jitsuaBju-jitsu - bežné transfery</v>
      </c>
      <c r="N82" s="3" t="str">
        <f t="shared" si="9"/>
        <v>42219922aB</v>
      </c>
    </row>
    <row r="83" spans="1:14" x14ac:dyDescent="0.2">
      <c r="A83" s="166" t="s">
        <v>976</v>
      </c>
      <c r="B83" s="204" t="str">
        <f>VLOOKUP(A83,Adr!A:B,2,FALSE)</f>
        <v>Slovenský zväz športového rybolovu</v>
      </c>
      <c r="C83" s="196" t="s">
        <v>1199</v>
      </c>
      <c r="D83" s="289">
        <v>72718</v>
      </c>
      <c r="E83" s="230">
        <v>0</v>
      </c>
      <c r="F83" s="166" t="s">
        <v>338</v>
      </c>
      <c r="G83" s="169" t="s">
        <v>319</v>
      </c>
      <c r="H83" s="169" t="s">
        <v>1058</v>
      </c>
      <c r="I83" s="192" t="str">
        <f t="shared" si="5"/>
        <v>51118831a</v>
      </c>
      <c r="J83" s="167" t="str">
        <f t="shared" si="6"/>
        <v>51118831026 02</v>
      </c>
      <c r="K83" s="5" t="s">
        <v>1200</v>
      </c>
      <c r="L83" s="167" t="str">
        <f t="shared" si="7"/>
        <v>51118831026 02B</v>
      </c>
      <c r="M83" s="5" t="str">
        <f t="shared" si="8"/>
        <v>Slovenský zväz športového rybolovuaBšportové rybárstvo - bežné transfery</v>
      </c>
      <c r="N83" s="3" t="str">
        <f t="shared" si="9"/>
        <v>51118831aB</v>
      </c>
    </row>
    <row r="84" spans="1:14" x14ac:dyDescent="0.2">
      <c r="A84" s="166" t="s">
        <v>984</v>
      </c>
      <c r="B84" s="204" t="str">
        <f>VLOOKUP(A84,Adr!A:B,2,FALSE)</f>
        <v>Slovenský zväz tanečných športov</v>
      </c>
      <c r="C84" s="196" t="s">
        <v>1201</v>
      </c>
      <c r="D84" s="289">
        <v>309566</v>
      </c>
      <c r="E84" s="173">
        <v>0</v>
      </c>
      <c r="F84" s="166" t="s">
        <v>338</v>
      </c>
      <c r="G84" s="169" t="s">
        <v>319</v>
      </c>
      <c r="H84" s="169" t="s">
        <v>1058</v>
      </c>
      <c r="I84" s="192" t="str">
        <f t="shared" si="5"/>
        <v>00684767a</v>
      </c>
      <c r="J84" s="167" t="str">
        <f t="shared" si="6"/>
        <v>00684767026 02</v>
      </c>
      <c r="K84" s="5" t="s">
        <v>1202</v>
      </c>
      <c r="L84" s="167" t="str">
        <f t="shared" si="7"/>
        <v>00684767026 02B</v>
      </c>
      <c r="M84" s="5" t="str">
        <f t="shared" si="8"/>
        <v>Slovenský zväz tanečných športovaBtanečný šport - bežné transfery</v>
      </c>
      <c r="N84" s="3" t="str">
        <f t="shared" si="9"/>
        <v>00684767aB</v>
      </c>
    </row>
    <row r="85" spans="1:14" x14ac:dyDescent="0.2">
      <c r="A85" s="166" t="s">
        <v>990</v>
      </c>
      <c r="B85" s="204" t="str">
        <f>VLOOKUP(A85,Adr!A:B,2,FALSE)</f>
        <v>Slovenský zväz vodného lyžovania a wakeboardingu</v>
      </c>
      <c r="C85" s="190" t="s">
        <v>1203</v>
      </c>
      <c r="D85" s="291">
        <v>30430</v>
      </c>
      <c r="E85" s="230">
        <v>0</v>
      </c>
      <c r="F85" s="166" t="s">
        <v>338</v>
      </c>
      <c r="G85" s="169" t="s">
        <v>319</v>
      </c>
      <c r="H85" s="169" t="s">
        <v>1058</v>
      </c>
      <c r="I85" s="192" t="str">
        <f t="shared" si="5"/>
        <v>30793203a</v>
      </c>
      <c r="J85" s="167" t="str">
        <f t="shared" si="6"/>
        <v>30793203026 02</v>
      </c>
      <c r="K85" s="5" t="s">
        <v>1204</v>
      </c>
      <c r="L85" s="167" t="str">
        <f t="shared" si="7"/>
        <v>30793203026 02B</v>
      </c>
      <c r="M85" s="5" t="str">
        <f t="shared" si="8"/>
        <v>Slovenský zväz vodného lyžovania a wakeboardinguaBvodné lyžovanie - bežné transfery</v>
      </c>
      <c r="N85" s="3" t="str">
        <f t="shared" si="9"/>
        <v>30793203aB</v>
      </c>
    </row>
    <row r="86" spans="1:14" x14ac:dyDescent="0.2">
      <c r="A86" s="182" t="s">
        <v>997</v>
      </c>
      <c r="B86" s="204" t="str">
        <f>VLOOKUP(A86,Adr!A:B,2,FALSE)</f>
        <v>Slovenský zväz vodného motorizmu</v>
      </c>
      <c r="C86" s="169" t="s">
        <v>1205</v>
      </c>
      <c r="D86" s="291">
        <v>15790</v>
      </c>
      <c r="E86" s="173">
        <v>0</v>
      </c>
      <c r="F86" s="166" t="s">
        <v>338</v>
      </c>
      <c r="G86" s="169" t="s">
        <v>319</v>
      </c>
      <c r="H86" s="169" t="s">
        <v>1058</v>
      </c>
      <c r="I86" s="192" t="str">
        <f t="shared" ref="I86:I94" si="10">A86&amp;F86</f>
        <v>00681768a</v>
      </c>
      <c r="J86" s="167" t="str">
        <f t="shared" ref="J86:J94" si="11">A86&amp;G86</f>
        <v>00681768026 02</v>
      </c>
      <c r="K86" s="5" t="s">
        <v>1206</v>
      </c>
      <c r="L86" s="167" t="str">
        <f t="shared" ref="L86:L149" si="12">A86&amp;G86&amp;H86</f>
        <v>00681768026 02B</v>
      </c>
      <c r="M86" s="5" t="str">
        <f t="shared" ref="M86:M149" si="13">B86&amp;F86&amp;H86&amp;C86</f>
        <v>Slovenský zväz vodného motorizmuaBvodný motorizmus - bežné transfery</v>
      </c>
      <c r="N86" s="3" t="str">
        <f t="shared" ref="N86:N149" si="14">+I86&amp;H86</f>
        <v>00681768aB</v>
      </c>
    </row>
    <row r="87" spans="1:14" x14ac:dyDescent="0.2">
      <c r="A87" s="202" t="s">
        <v>1005</v>
      </c>
      <c r="B87" s="204" t="str">
        <f>VLOOKUP(A87,Adr!A:B,2,FALSE)</f>
        <v>Slovenský zväz vzpierania</v>
      </c>
      <c r="C87" s="169" t="s">
        <v>1207</v>
      </c>
      <c r="D87" s="291">
        <v>170038</v>
      </c>
      <c r="E87" s="230">
        <v>0</v>
      </c>
      <c r="F87" s="166" t="s">
        <v>338</v>
      </c>
      <c r="G87" s="169" t="s">
        <v>319</v>
      </c>
      <c r="H87" s="169" t="s">
        <v>1058</v>
      </c>
      <c r="I87" s="192" t="str">
        <f t="shared" si="10"/>
        <v>31796079a</v>
      </c>
      <c r="J87" s="167" t="str">
        <f t="shared" si="11"/>
        <v>31796079026 02</v>
      </c>
      <c r="K87" s="5" t="s">
        <v>1208</v>
      </c>
      <c r="L87" s="167" t="str">
        <f t="shared" si="12"/>
        <v>31796079026 02B</v>
      </c>
      <c r="M87" s="5" t="str">
        <f t="shared" si="13"/>
        <v>Slovenský zväz vzpieraniaaBvzpieranie - bežné transfery</v>
      </c>
      <c r="N87" s="3" t="str">
        <f t="shared" si="14"/>
        <v>31796079aB</v>
      </c>
    </row>
    <row r="88" spans="1:14" x14ac:dyDescent="0.2">
      <c r="A88" s="202" t="s">
        <v>1005</v>
      </c>
      <c r="B88" s="204" t="str">
        <f>VLOOKUP(A88,Adr!A:B,2,FALSE)</f>
        <v>Slovenský zväz vzpierania</v>
      </c>
      <c r="C88" s="169" t="s">
        <v>1501</v>
      </c>
      <c r="D88" s="291">
        <v>60000</v>
      </c>
      <c r="E88" s="173">
        <v>0</v>
      </c>
      <c r="F88" s="166" t="s">
        <v>338</v>
      </c>
      <c r="G88" s="169" t="s">
        <v>319</v>
      </c>
      <c r="H88" s="169" t="s">
        <v>1490</v>
      </c>
      <c r="I88" s="192" t="str">
        <f t="shared" si="10"/>
        <v>31796079a</v>
      </c>
      <c r="J88" s="167" t="str">
        <f t="shared" si="11"/>
        <v>31796079026 02</v>
      </c>
      <c r="K88" s="5" t="s">
        <v>1208</v>
      </c>
      <c r="L88" s="167" t="str">
        <f t="shared" si="12"/>
        <v>31796079026 02K</v>
      </c>
      <c r="M88" s="5" t="str">
        <f t="shared" si="13"/>
        <v>Slovenský zväz vzpieraniaaKvzpieranie - kapitálové transfery</v>
      </c>
      <c r="N88" s="3" t="str">
        <f t="shared" si="14"/>
        <v>31796079aK</v>
      </c>
    </row>
    <row r="89" spans="1:14" x14ac:dyDescent="0.2">
      <c r="A89" s="198" t="s">
        <v>1011</v>
      </c>
      <c r="B89" s="204" t="str">
        <f>VLOOKUP(A89,Adr!A:B,2,FALSE)</f>
        <v>Teqballová federácia Slovensko</v>
      </c>
      <c r="C89" s="185" t="s">
        <v>1209</v>
      </c>
      <c r="D89" s="290">
        <v>23790</v>
      </c>
      <c r="E89" s="230">
        <v>0</v>
      </c>
      <c r="F89" s="166" t="s">
        <v>338</v>
      </c>
      <c r="G89" s="169" t="s">
        <v>319</v>
      </c>
      <c r="H89" s="169" t="s">
        <v>1058</v>
      </c>
      <c r="I89" s="192" t="str">
        <f t="shared" si="10"/>
        <v>53007344a</v>
      </c>
      <c r="J89" s="167" t="str">
        <f t="shared" si="11"/>
        <v>53007344026 02</v>
      </c>
      <c r="K89" s="5" t="s">
        <v>1210</v>
      </c>
      <c r="L89" s="167" t="str">
        <f t="shared" si="12"/>
        <v>53007344026 02B</v>
      </c>
      <c r="M89" s="5" t="str">
        <f t="shared" si="13"/>
        <v>Teqballová federácia SlovenskoaBteqball - bežné transfery</v>
      </c>
      <c r="N89" s="3" t="str">
        <f t="shared" si="14"/>
        <v>53007344aB</v>
      </c>
    </row>
    <row r="90" spans="1:14" x14ac:dyDescent="0.2">
      <c r="A90" s="198" t="s">
        <v>1011</v>
      </c>
      <c r="B90" s="204" t="str">
        <f>VLOOKUP(A90,Adr!A:B,2,FALSE)</f>
        <v>Teqballová federácia Slovensko</v>
      </c>
      <c r="C90" s="185" t="s">
        <v>1502</v>
      </c>
      <c r="D90" s="290">
        <v>8000</v>
      </c>
      <c r="E90" s="173">
        <v>0</v>
      </c>
      <c r="F90" s="166" t="s">
        <v>338</v>
      </c>
      <c r="G90" s="169" t="s">
        <v>319</v>
      </c>
      <c r="H90" s="169" t="s">
        <v>1490</v>
      </c>
      <c r="I90" s="192" t="str">
        <f t="shared" si="10"/>
        <v>53007344a</v>
      </c>
      <c r="J90" s="167" t="str">
        <f t="shared" si="11"/>
        <v>53007344026 02</v>
      </c>
      <c r="K90" s="5" t="s">
        <v>1210</v>
      </c>
      <c r="L90" s="167" t="str">
        <f t="shared" si="12"/>
        <v>53007344026 02K</v>
      </c>
      <c r="M90" s="5" t="str">
        <f t="shared" si="13"/>
        <v>Teqballová federácia SlovenskoaKteqball - kapitálové transfery</v>
      </c>
      <c r="N90" s="3" t="str">
        <f t="shared" si="14"/>
        <v>53007344aK</v>
      </c>
    </row>
    <row r="91" spans="1:14" x14ac:dyDescent="0.2">
      <c r="A91" s="198" t="s">
        <v>1019</v>
      </c>
      <c r="B91" s="204" t="str">
        <f>VLOOKUP(A91,Adr!A:B,2,FALSE)</f>
        <v>Združenie šípkarských organizácií</v>
      </c>
      <c r="C91" s="185" t="s">
        <v>1211</v>
      </c>
      <c r="D91" s="290">
        <v>38732</v>
      </c>
      <c r="E91" s="230">
        <v>0</v>
      </c>
      <c r="F91" s="166" t="s">
        <v>338</v>
      </c>
      <c r="G91" s="169" t="s">
        <v>319</v>
      </c>
      <c r="H91" s="169" t="s">
        <v>1058</v>
      </c>
      <c r="I91" s="192" t="str">
        <f t="shared" si="10"/>
        <v>35538015a</v>
      </c>
      <c r="J91" s="167" t="str">
        <f t="shared" si="11"/>
        <v>35538015026 02</v>
      </c>
      <c r="K91" s="5" t="s">
        <v>1212</v>
      </c>
      <c r="L91" s="167" t="str">
        <f t="shared" si="12"/>
        <v>35538015026 02B</v>
      </c>
      <c r="M91" s="5" t="str">
        <f t="shared" si="13"/>
        <v>Združenie šípkarských organizáciíaBšípky - bežné transfery</v>
      </c>
      <c r="N91" s="3" t="str">
        <f t="shared" si="14"/>
        <v>35538015aB</v>
      </c>
    </row>
    <row r="92" spans="1:14" x14ac:dyDescent="0.2">
      <c r="A92" s="202" t="s">
        <v>1026</v>
      </c>
      <c r="B92" s="204" t="str">
        <f>VLOOKUP(A92,Adr!A:B,2,FALSE)</f>
        <v>Zväz potápačov Slovenska</v>
      </c>
      <c r="C92" s="196" t="s">
        <v>1213</v>
      </c>
      <c r="D92" s="289">
        <v>48328</v>
      </c>
      <c r="E92" s="173">
        <v>0</v>
      </c>
      <c r="F92" s="166" t="s">
        <v>338</v>
      </c>
      <c r="G92" s="169" t="s">
        <v>319</v>
      </c>
      <c r="H92" s="169" t="s">
        <v>1058</v>
      </c>
      <c r="I92" s="192" t="str">
        <f t="shared" si="10"/>
        <v>00585319a</v>
      </c>
      <c r="J92" s="167" t="str">
        <f t="shared" si="11"/>
        <v>00585319026 02</v>
      </c>
      <c r="K92" s="5" t="s">
        <v>1214</v>
      </c>
      <c r="L92" s="167" t="str">
        <f t="shared" si="12"/>
        <v>00585319026 02B</v>
      </c>
      <c r="M92" s="5" t="str">
        <f t="shared" si="13"/>
        <v>Zväz potápačov SlovenskaaBpotápačské športy - bežné transfery</v>
      </c>
      <c r="N92" s="3" t="str">
        <f t="shared" si="14"/>
        <v>00585319aB</v>
      </c>
    </row>
    <row r="93" spans="1:14" x14ac:dyDescent="0.2">
      <c r="A93" s="198" t="s">
        <v>1033</v>
      </c>
      <c r="B93" s="204" t="str">
        <f>VLOOKUP(A93,Adr!A:B,2,FALSE)</f>
        <v>Zväz slovenského kolieskového korčuľovania</v>
      </c>
      <c r="C93" s="196" t="s">
        <v>1215</v>
      </c>
      <c r="D93" s="289">
        <v>108886</v>
      </c>
      <c r="E93" s="230">
        <v>0</v>
      </c>
      <c r="F93" s="166" t="s">
        <v>338</v>
      </c>
      <c r="G93" s="169" t="s">
        <v>319</v>
      </c>
      <c r="H93" s="169" t="s">
        <v>1058</v>
      </c>
      <c r="I93" s="192" t="str">
        <f t="shared" si="10"/>
        <v>42132690a</v>
      </c>
      <c r="J93" s="167" t="str">
        <f t="shared" si="11"/>
        <v>42132690026 02</v>
      </c>
      <c r="K93" s="5" t="s">
        <v>1216</v>
      </c>
      <c r="L93" s="167" t="str">
        <f t="shared" si="12"/>
        <v>42132690026 02B</v>
      </c>
      <c r="M93" s="5" t="str">
        <f t="shared" si="13"/>
        <v>Zväz slovenského kolieskového korčuľovaniaaBkolieskové korčuľovanie - bežné transfery</v>
      </c>
      <c r="N93" s="3" t="str">
        <f t="shared" si="14"/>
        <v>42132690aB</v>
      </c>
    </row>
    <row r="94" spans="1:14" x14ac:dyDescent="0.2">
      <c r="A94" s="166" t="s">
        <v>1040</v>
      </c>
      <c r="B94" s="204" t="str">
        <f>VLOOKUP(A94,Adr!A:B,2,FALSE)</f>
        <v>Zväz slovenského lyžovania</v>
      </c>
      <c r="C94" s="185" t="s">
        <v>1217</v>
      </c>
      <c r="D94" s="291">
        <v>841652</v>
      </c>
      <c r="E94" s="173">
        <v>0</v>
      </c>
      <c r="F94" s="166" t="s">
        <v>338</v>
      </c>
      <c r="G94" s="169" t="s">
        <v>319</v>
      </c>
      <c r="H94" s="169" t="s">
        <v>1058</v>
      </c>
      <c r="I94" s="192" t="str">
        <f t="shared" si="10"/>
        <v>50671669a</v>
      </c>
      <c r="J94" s="167" t="str">
        <f t="shared" si="11"/>
        <v>50671669026 02</v>
      </c>
      <c r="K94" s="5" t="s">
        <v>1218</v>
      </c>
      <c r="L94" s="167" t="str">
        <f t="shared" si="12"/>
        <v>50671669026 02B</v>
      </c>
      <c r="M94" s="5" t="str">
        <f t="shared" si="13"/>
        <v>Zväz slovenského lyžovaniaaBlyžovanie - bežné transfery</v>
      </c>
      <c r="N94" s="3" t="str">
        <f t="shared" si="14"/>
        <v>50671669aB</v>
      </c>
    </row>
    <row r="95" spans="1:14" x14ac:dyDescent="0.2">
      <c r="A95" s="166" t="s">
        <v>1040</v>
      </c>
      <c r="B95" s="204" t="str">
        <f>VLOOKUP(A95,Adr!A:B,2,FALSE)</f>
        <v>Zväz slovenského lyžovania</v>
      </c>
      <c r="C95" s="185" t="s">
        <v>1503</v>
      </c>
      <c r="D95" s="289">
        <v>100000</v>
      </c>
      <c r="E95" s="230">
        <v>0</v>
      </c>
      <c r="F95" s="166" t="s">
        <v>338</v>
      </c>
      <c r="G95" s="169" t="s">
        <v>319</v>
      </c>
      <c r="H95" s="169" t="s">
        <v>1490</v>
      </c>
      <c r="I95" s="192" t="str">
        <f t="shared" ref="I95" si="15">A95&amp;F95</f>
        <v>50671669a</v>
      </c>
      <c r="J95" s="167" t="str">
        <f t="shared" ref="J95" si="16">A95&amp;G95</f>
        <v>50671669026 02</v>
      </c>
      <c r="K95" s="5" t="s">
        <v>1218</v>
      </c>
      <c r="L95" s="167" t="str">
        <f t="shared" si="12"/>
        <v>50671669026 02K</v>
      </c>
      <c r="M95" s="5" t="str">
        <f t="shared" si="13"/>
        <v>Zväz slovenského lyžovaniaaKlyžovanie - kapitálové transfery</v>
      </c>
      <c r="N95" s="3" t="str">
        <f t="shared" si="14"/>
        <v>50671669aK</v>
      </c>
    </row>
    <row r="96" spans="1:14" x14ac:dyDescent="0.2">
      <c r="A96" s="166"/>
      <c r="B96" s="204" t="e">
        <f>VLOOKUP(A96,Adr!A:B,2,FALSE)</f>
        <v>#N/A</v>
      </c>
      <c r="C96" s="185"/>
      <c r="D96" s="289"/>
      <c r="E96" s="230"/>
      <c r="F96" s="166"/>
      <c r="G96" s="169"/>
      <c r="H96" s="169"/>
      <c r="I96" s="192" t="str">
        <f t="shared" ref="I96:I159" si="17">A96&amp;F96</f>
        <v/>
      </c>
      <c r="J96" s="167" t="str">
        <f t="shared" ref="J96:J159" si="18">A96&amp;G96</f>
        <v/>
      </c>
      <c r="K96" s="5"/>
      <c r="L96" s="167" t="str">
        <f t="shared" si="12"/>
        <v/>
      </c>
      <c r="M96" s="5" t="e">
        <f t="shared" si="13"/>
        <v>#N/A</v>
      </c>
      <c r="N96" s="3" t="str">
        <f t="shared" si="14"/>
        <v/>
      </c>
    </row>
    <row r="97" spans="1:14" x14ac:dyDescent="0.2">
      <c r="A97" s="202"/>
      <c r="B97" s="204" t="e">
        <f>VLOOKUP(A97,Adr!A:B,2,FALSE)</f>
        <v>#N/A</v>
      </c>
      <c r="C97" s="185"/>
      <c r="D97" s="289"/>
      <c r="E97" s="173"/>
      <c r="F97" s="166"/>
      <c r="G97" s="169"/>
      <c r="H97" s="169"/>
      <c r="I97" s="192" t="str">
        <f t="shared" si="17"/>
        <v/>
      </c>
      <c r="J97" s="167" t="str">
        <f t="shared" si="18"/>
        <v/>
      </c>
      <c r="K97" s="5"/>
      <c r="L97" s="167" t="str">
        <f t="shared" si="12"/>
        <v/>
      </c>
      <c r="M97" s="5" t="e">
        <f t="shared" si="13"/>
        <v>#N/A</v>
      </c>
      <c r="N97" s="3" t="str">
        <f t="shared" si="14"/>
        <v/>
      </c>
    </row>
    <row r="98" spans="1:14" x14ac:dyDescent="0.2">
      <c r="A98" s="166"/>
      <c r="B98" s="204" t="e">
        <f>VLOOKUP(A98,Adr!A:B,2,FALSE)</f>
        <v>#N/A</v>
      </c>
      <c r="C98" s="185"/>
      <c r="D98" s="289"/>
      <c r="E98" s="230"/>
      <c r="F98" s="166"/>
      <c r="G98" s="169"/>
      <c r="H98" s="169"/>
      <c r="I98" s="192" t="str">
        <f t="shared" si="17"/>
        <v/>
      </c>
      <c r="J98" s="167" t="str">
        <f t="shared" si="18"/>
        <v/>
      </c>
      <c r="K98" s="5"/>
      <c r="L98" s="167" t="str">
        <f t="shared" si="12"/>
        <v/>
      </c>
      <c r="M98" s="5" t="e">
        <f t="shared" si="13"/>
        <v>#N/A</v>
      </c>
      <c r="N98" s="3" t="str">
        <f t="shared" si="14"/>
        <v/>
      </c>
    </row>
    <row r="99" spans="1:14" x14ac:dyDescent="0.2">
      <c r="A99" s="182"/>
      <c r="B99" s="204" t="e">
        <f>VLOOKUP(A99,Adr!A:B,2,FALSE)</f>
        <v>#N/A</v>
      </c>
      <c r="C99" s="169"/>
      <c r="D99" s="290"/>
      <c r="E99" s="173"/>
      <c r="F99" s="166"/>
      <c r="G99" s="169"/>
      <c r="H99" s="169"/>
      <c r="I99" s="192" t="str">
        <f t="shared" si="17"/>
        <v/>
      </c>
      <c r="J99" s="167" t="str">
        <f t="shared" si="18"/>
        <v/>
      </c>
      <c r="K99" s="5"/>
      <c r="L99" s="167" t="str">
        <f t="shared" si="12"/>
        <v/>
      </c>
      <c r="M99" s="5" t="e">
        <f t="shared" si="13"/>
        <v>#N/A</v>
      </c>
      <c r="N99" s="3" t="str">
        <f t="shared" si="14"/>
        <v/>
      </c>
    </row>
    <row r="100" spans="1:14" x14ac:dyDescent="0.2">
      <c r="A100" s="166"/>
      <c r="B100" s="204" t="e">
        <f>VLOOKUP(A100,Adr!A:B,2,FALSE)</f>
        <v>#N/A</v>
      </c>
      <c r="C100" s="185"/>
      <c r="D100" s="289"/>
      <c r="E100" s="230"/>
      <c r="F100" s="166"/>
      <c r="G100" s="169"/>
      <c r="H100" s="169"/>
      <c r="I100" s="192" t="str">
        <f t="shared" si="17"/>
        <v/>
      </c>
      <c r="J100" s="167" t="str">
        <f t="shared" si="18"/>
        <v/>
      </c>
      <c r="K100" s="5"/>
      <c r="L100" s="167" t="str">
        <f t="shared" si="12"/>
        <v/>
      </c>
      <c r="M100" s="5" t="e">
        <f t="shared" si="13"/>
        <v>#N/A</v>
      </c>
      <c r="N100" s="3" t="str">
        <f t="shared" si="14"/>
        <v/>
      </c>
    </row>
    <row r="101" spans="1:14" x14ac:dyDescent="0.2">
      <c r="A101" s="198"/>
      <c r="B101" s="204" t="e">
        <f>VLOOKUP(A101,Adr!A:B,2,FALSE)</f>
        <v>#N/A</v>
      </c>
      <c r="C101" s="169"/>
      <c r="D101" s="290"/>
      <c r="E101" s="173"/>
      <c r="F101" s="166"/>
      <c r="G101" s="169"/>
      <c r="H101" s="169"/>
      <c r="I101" s="192" t="str">
        <f t="shared" si="17"/>
        <v/>
      </c>
      <c r="J101" s="167" t="str">
        <f t="shared" si="18"/>
        <v/>
      </c>
      <c r="K101" s="5"/>
      <c r="L101" s="167" t="str">
        <f t="shared" si="12"/>
        <v/>
      </c>
      <c r="M101" s="5" t="e">
        <f t="shared" si="13"/>
        <v>#N/A</v>
      </c>
      <c r="N101" s="3" t="str">
        <f t="shared" si="14"/>
        <v/>
      </c>
    </row>
    <row r="102" spans="1:14" x14ac:dyDescent="0.2">
      <c r="A102" s="198"/>
      <c r="B102" s="204" t="e">
        <f>VLOOKUP(A102,Adr!A:B,2,FALSE)</f>
        <v>#N/A</v>
      </c>
      <c r="C102" s="169"/>
      <c r="D102" s="290"/>
      <c r="E102" s="230"/>
      <c r="F102" s="166"/>
      <c r="G102" s="169"/>
      <c r="H102" s="169"/>
      <c r="I102" s="192" t="str">
        <f t="shared" si="17"/>
        <v/>
      </c>
      <c r="J102" s="167" t="str">
        <f t="shared" si="18"/>
        <v/>
      </c>
      <c r="K102" s="5"/>
      <c r="L102" s="167" t="str">
        <f t="shared" si="12"/>
        <v/>
      </c>
      <c r="M102" s="5" t="e">
        <f t="shared" si="13"/>
        <v>#N/A</v>
      </c>
      <c r="N102" s="3" t="str">
        <f t="shared" si="14"/>
        <v/>
      </c>
    </row>
    <row r="103" spans="1:14" x14ac:dyDescent="0.2">
      <c r="A103" s="198"/>
      <c r="B103" s="204" t="e">
        <f>VLOOKUP(A103,Adr!A:B,2,FALSE)</f>
        <v>#N/A</v>
      </c>
      <c r="C103" s="196"/>
      <c r="D103" s="289"/>
      <c r="E103" s="173"/>
      <c r="F103" s="166"/>
      <c r="G103" s="169"/>
      <c r="H103" s="169"/>
      <c r="I103" s="192" t="str">
        <f t="shared" si="17"/>
        <v/>
      </c>
      <c r="J103" s="167" t="str">
        <f t="shared" si="18"/>
        <v/>
      </c>
      <c r="K103" s="5"/>
      <c r="L103" s="167" t="str">
        <f t="shared" si="12"/>
        <v/>
      </c>
      <c r="M103" s="5" t="e">
        <f t="shared" si="13"/>
        <v>#N/A</v>
      </c>
      <c r="N103" s="3" t="str">
        <f t="shared" si="14"/>
        <v/>
      </c>
    </row>
    <row r="104" spans="1:14" x14ac:dyDescent="0.2">
      <c r="A104" s="202"/>
      <c r="B104" s="204" t="e">
        <f>VLOOKUP(A104,Adr!A:B,2,FALSE)</f>
        <v>#N/A</v>
      </c>
      <c r="C104" s="196"/>
      <c r="D104" s="289"/>
      <c r="E104" s="230"/>
      <c r="F104" s="166"/>
      <c r="G104" s="169"/>
      <c r="H104" s="169"/>
      <c r="I104" s="192" t="str">
        <f t="shared" si="17"/>
        <v/>
      </c>
      <c r="J104" s="167" t="str">
        <f t="shared" si="18"/>
        <v/>
      </c>
      <c r="K104" s="5"/>
      <c r="L104" s="167" t="str">
        <f t="shared" si="12"/>
        <v/>
      </c>
      <c r="M104" s="5" t="e">
        <f t="shared" si="13"/>
        <v>#N/A</v>
      </c>
      <c r="N104" s="3" t="str">
        <f t="shared" si="14"/>
        <v/>
      </c>
    </row>
    <row r="105" spans="1:14" x14ac:dyDescent="0.2">
      <c r="A105" s="202"/>
      <c r="B105" s="204" t="e">
        <f>VLOOKUP(A105,Adr!A:B,2,FALSE)</f>
        <v>#N/A</v>
      </c>
      <c r="C105" s="185"/>
      <c r="D105" s="289"/>
      <c r="E105" s="173"/>
      <c r="F105" s="166"/>
      <c r="G105" s="169"/>
      <c r="H105" s="169"/>
      <c r="I105" s="192" t="str">
        <f t="shared" si="17"/>
        <v/>
      </c>
      <c r="J105" s="167" t="str">
        <f t="shared" si="18"/>
        <v/>
      </c>
      <c r="K105" s="5"/>
      <c r="L105" s="167" t="str">
        <f t="shared" si="12"/>
        <v/>
      </c>
      <c r="M105" s="5" t="e">
        <f t="shared" si="13"/>
        <v>#N/A</v>
      </c>
      <c r="N105" s="3" t="str">
        <f t="shared" si="14"/>
        <v/>
      </c>
    </row>
    <row r="106" spans="1:14" x14ac:dyDescent="0.2">
      <c r="A106" s="202"/>
      <c r="B106" s="204" t="e">
        <f>VLOOKUP(A106,Adr!A:B,2,FALSE)</f>
        <v>#N/A</v>
      </c>
      <c r="C106" s="196"/>
      <c r="D106" s="289"/>
      <c r="E106" s="230"/>
      <c r="F106" s="166"/>
      <c r="G106" s="169"/>
      <c r="H106" s="169"/>
      <c r="I106" s="192" t="str">
        <f t="shared" si="17"/>
        <v/>
      </c>
      <c r="J106" s="167" t="str">
        <f t="shared" si="18"/>
        <v/>
      </c>
      <c r="K106" s="5"/>
      <c r="L106" s="167" t="str">
        <f t="shared" si="12"/>
        <v/>
      </c>
      <c r="M106" s="5" t="e">
        <f t="shared" si="13"/>
        <v>#N/A</v>
      </c>
      <c r="N106" s="3" t="str">
        <f t="shared" si="14"/>
        <v/>
      </c>
    </row>
    <row r="107" spans="1:14" x14ac:dyDescent="0.2">
      <c r="A107" s="166"/>
      <c r="B107" s="204" t="e">
        <f>VLOOKUP(A107,Adr!A:B,2,FALSE)</f>
        <v>#N/A</v>
      </c>
      <c r="C107" s="185"/>
      <c r="D107" s="289"/>
      <c r="E107" s="173"/>
      <c r="F107" s="166"/>
      <c r="G107" s="169"/>
      <c r="H107" s="169"/>
      <c r="I107" s="192" t="str">
        <f t="shared" si="17"/>
        <v/>
      </c>
      <c r="J107" s="167" t="str">
        <f t="shared" si="18"/>
        <v/>
      </c>
      <c r="K107" s="5"/>
      <c r="L107" s="167" t="str">
        <f t="shared" si="12"/>
        <v/>
      </c>
      <c r="M107" s="5" t="e">
        <f t="shared" si="13"/>
        <v>#N/A</v>
      </c>
      <c r="N107" s="3" t="str">
        <f t="shared" si="14"/>
        <v/>
      </c>
    </row>
    <row r="108" spans="1:14" x14ac:dyDescent="0.2">
      <c r="A108" s="166"/>
      <c r="B108" s="204" t="e">
        <f>VLOOKUP(A108,Adr!A:B,2,FALSE)</f>
        <v>#N/A</v>
      </c>
      <c r="C108" s="196"/>
      <c r="D108" s="291"/>
      <c r="E108" s="230"/>
      <c r="F108" s="166"/>
      <c r="G108" s="169"/>
      <c r="H108" s="169"/>
      <c r="I108" s="192" t="str">
        <f t="shared" si="17"/>
        <v/>
      </c>
      <c r="J108" s="167" t="str">
        <f t="shared" si="18"/>
        <v/>
      </c>
      <c r="K108" s="5"/>
      <c r="L108" s="167" t="str">
        <f t="shared" si="12"/>
        <v/>
      </c>
      <c r="M108" s="5" t="e">
        <f t="shared" si="13"/>
        <v>#N/A</v>
      </c>
      <c r="N108" s="3" t="str">
        <f t="shared" si="14"/>
        <v/>
      </c>
    </row>
    <row r="109" spans="1:14" x14ac:dyDescent="0.2">
      <c r="A109" s="202"/>
      <c r="B109" s="204" t="e">
        <f>VLOOKUP(A109,Adr!A:B,2,FALSE)</f>
        <v>#N/A</v>
      </c>
      <c r="C109" s="185"/>
      <c r="D109" s="289"/>
      <c r="E109" s="173"/>
      <c r="F109" s="166"/>
      <c r="G109" s="169"/>
      <c r="H109" s="169"/>
      <c r="I109" s="192" t="str">
        <f t="shared" si="17"/>
        <v/>
      </c>
      <c r="J109" s="167" t="str">
        <f t="shared" si="18"/>
        <v/>
      </c>
      <c r="K109" s="5"/>
      <c r="L109" s="167" t="str">
        <f t="shared" si="12"/>
        <v/>
      </c>
      <c r="M109" s="5" t="e">
        <f t="shared" si="13"/>
        <v>#N/A</v>
      </c>
      <c r="N109" s="3" t="str">
        <f t="shared" si="14"/>
        <v/>
      </c>
    </row>
    <row r="110" spans="1:14" x14ac:dyDescent="0.2">
      <c r="A110" s="202"/>
      <c r="B110" s="204" t="e">
        <f>VLOOKUP(A110,Adr!A:B,2,FALSE)</f>
        <v>#N/A</v>
      </c>
      <c r="C110" s="185"/>
      <c r="D110" s="289"/>
      <c r="E110" s="230"/>
      <c r="F110" s="166"/>
      <c r="G110" s="169"/>
      <c r="H110" s="169"/>
      <c r="I110" s="192" t="str">
        <f t="shared" si="17"/>
        <v/>
      </c>
      <c r="J110" s="167" t="str">
        <f t="shared" si="18"/>
        <v/>
      </c>
      <c r="K110" s="5"/>
      <c r="L110" s="167" t="str">
        <f t="shared" si="12"/>
        <v/>
      </c>
      <c r="M110" s="5" t="e">
        <f t="shared" si="13"/>
        <v>#N/A</v>
      </c>
      <c r="N110" s="3" t="str">
        <f t="shared" si="14"/>
        <v/>
      </c>
    </row>
    <row r="111" spans="1:14" x14ac:dyDescent="0.2">
      <c r="A111" s="198"/>
      <c r="B111" s="204" t="e">
        <f>VLOOKUP(A111,Adr!A:B,2,FALSE)</f>
        <v>#N/A</v>
      </c>
      <c r="C111" s="185"/>
      <c r="D111" s="289"/>
      <c r="E111" s="173"/>
      <c r="F111" s="166"/>
      <c r="G111" s="169"/>
      <c r="H111" s="169"/>
      <c r="I111" s="192" t="str">
        <f t="shared" si="17"/>
        <v/>
      </c>
      <c r="J111" s="167" t="str">
        <f t="shared" si="18"/>
        <v/>
      </c>
      <c r="K111" s="5"/>
      <c r="L111" s="167" t="str">
        <f t="shared" si="12"/>
        <v/>
      </c>
      <c r="M111" s="5" t="e">
        <f t="shared" si="13"/>
        <v>#N/A</v>
      </c>
      <c r="N111" s="3" t="str">
        <f t="shared" si="14"/>
        <v/>
      </c>
    </row>
    <row r="112" spans="1:14" x14ac:dyDescent="0.2">
      <c r="A112" s="166"/>
      <c r="B112" s="204" t="e">
        <f>VLOOKUP(A112,Adr!A:B,2,FALSE)</f>
        <v>#N/A</v>
      </c>
      <c r="C112" s="196"/>
      <c r="D112" s="291"/>
      <c r="E112" s="230"/>
      <c r="F112" s="166"/>
      <c r="G112" s="169"/>
      <c r="H112" s="169"/>
      <c r="I112" s="192" t="str">
        <f t="shared" si="17"/>
        <v/>
      </c>
      <c r="J112" s="167" t="str">
        <f t="shared" si="18"/>
        <v/>
      </c>
      <c r="K112" s="5"/>
      <c r="L112" s="167" t="str">
        <f t="shared" si="12"/>
        <v/>
      </c>
      <c r="M112" s="5" t="e">
        <f t="shared" si="13"/>
        <v>#N/A</v>
      </c>
      <c r="N112" s="3" t="str">
        <f t="shared" si="14"/>
        <v/>
      </c>
    </row>
    <row r="113" spans="1:14" x14ac:dyDescent="0.2">
      <c r="A113" s="202"/>
      <c r="B113" s="204" t="e">
        <f>VLOOKUP(A113,Adr!A:B,2,FALSE)</f>
        <v>#N/A</v>
      </c>
      <c r="C113" s="196"/>
      <c r="D113" s="289"/>
      <c r="E113" s="173"/>
      <c r="F113" s="166"/>
      <c r="G113" s="169"/>
      <c r="H113" s="169"/>
      <c r="I113" s="192" t="str">
        <f t="shared" si="17"/>
        <v/>
      </c>
      <c r="J113" s="167" t="str">
        <f t="shared" si="18"/>
        <v/>
      </c>
      <c r="K113" s="5"/>
      <c r="L113" s="167" t="str">
        <f t="shared" si="12"/>
        <v/>
      </c>
      <c r="M113" s="5" t="e">
        <f t="shared" si="13"/>
        <v>#N/A</v>
      </c>
      <c r="N113" s="3" t="str">
        <f t="shared" si="14"/>
        <v/>
      </c>
    </row>
    <row r="114" spans="1:14" x14ac:dyDescent="0.2">
      <c r="A114" s="202"/>
      <c r="B114" s="204" t="e">
        <f>VLOOKUP(A114,Adr!A:B,2,FALSE)</f>
        <v>#N/A</v>
      </c>
      <c r="C114" s="185"/>
      <c r="D114" s="289"/>
      <c r="E114" s="230"/>
      <c r="F114" s="166"/>
      <c r="G114" s="169"/>
      <c r="H114" s="169"/>
      <c r="I114" s="192" t="str">
        <f t="shared" si="17"/>
        <v/>
      </c>
      <c r="J114" s="167" t="str">
        <f t="shared" si="18"/>
        <v/>
      </c>
      <c r="K114" s="5"/>
      <c r="L114" s="167" t="str">
        <f t="shared" si="12"/>
        <v/>
      </c>
      <c r="M114" s="5" t="e">
        <f t="shared" si="13"/>
        <v>#N/A</v>
      </c>
      <c r="N114" s="3" t="str">
        <f t="shared" si="14"/>
        <v/>
      </c>
    </row>
    <row r="115" spans="1:14" x14ac:dyDescent="0.2">
      <c r="A115" s="166"/>
      <c r="B115" s="204" t="e">
        <f>VLOOKUP(A115,Adr!A:B,2,FALSE)</f>
        <v>#N/A</v>
      </c>
      <c r="C115" s="196"/>
      <c r="D115" s="291"/>
      <c r="E115" s="173"/>
      <c r="F115" s="166"/>
      <c r="G115" s="169"/>
      <c r="H115" s="169"/>
      <c r="I115" s="192" t="str">
        <f t="shared" si="17"/>
        <v/>
      </c>
      <c r="J115" s="167" t="str">
        <f t="shared" si="18"/>
        <v/>
      </c>
      <c r="K115" s="5"/>
      <c r="L115" s="167" t="str">
        <f t="shared" si="12"/>
        <v/>
      </c>
      <c r="M115" s="5" t="e">
        <f t="shared" si="13"/>
        <v>#N/A</v>
      </c>
      <c r="N115" s="3" t="str">
        <f t="shared" si="14"/>
        <v/>
      </c>
    </row>
    <row r="116" spans="1:14" x14ac:dyDescent="0.2">
      <c r="A116" s="202"/>
      <c r="B116" s="204" t="e">
        <f>VLOOKUP(A116,Adr!A:B,2,FALSE)</f>
        <v>#N/A</v>
      </c>
      <c r="C116" s="185"/>
      <c r="D116" s="289"/>
      <c r="E116" s="230"/>
      <c r="F116" s="166"/>
      <c r="G116" s="169"/>
      <c r="H116" s="169"/>
      <c r="I116" s="192" t="str">
        <f t="shared" si="17"/>
        <v/>
      </c>
      <c r="J116" s="167" t="str">
        <f t="shared" si="18"/>
        <v/>
      </c>
      <c r="K116" s="5"/>
      <c r="L116" s="167" t="str">
        <f t="shared" si="12"/>
        <v/>
      </c>
      <c r="M116" s="5" t="e">
        <f t="shared" si="13"/>
        <v>#N/A</v>
      </c>
      <c r="N116" s="3" t="str">
        <f t="shared" si="14"/>
        <v/>
      </c>
    </row>
    <row r="117" spans="1:14" x14ac:dyDescent="0.2">
      <c r="A117" s="202"/>
      <c r="B117" s="204" t="e">
        <f>VLOOKUP(A117,Adr!A:B,2,FALSE)</f>
        <v>#N/A</v>
      </c>
      <c r="C117" s="185"/>
      <c r="D117" s="289"/>
      <c r="E117" s="173"/>
      <c r="F117" s="166"/>
      <c r="G117" s="169"/>
      <c r="H117" s="169"/>
      <c r="I117" s="192" t="str">
        <f t="shared" si="17"/>
        <v/>
      </c>
      <c r="J117" s="167" t="str">
        <f t="shared" si="18"/>
        <v/>
      </c>
      <c r="K117" s="5"/>
      <c r="L117" s="167" t="str">
        <f t="shared" si="12"/>
        <v/>
      </c>
      <c r="M117" s="5" t="e">
        <f t="shared" si="13"/>
        <v>#N/A</v>
      </c>
      <c r="N117" s="3" t="str">
        <f t="shared" si="14"/>
        <v/>
      </c>
    </row>
    <row r="118" spans="1:14" x14ac:dyDescent="0.2">
      <c r="A118" s="202"/>
      <c r="B118" s="204" t="e">
        <f>VLOOKUP(A118,Adr!A:B,2,FALSE)</f>
        <v>#N/A</v>
      </c>
      <c r="C118" s="169"/>
      <c r="D118" s="290"/>
      <c r="E118" s="230"/>
      <c r="F118" s="166"/>
      <c r="G118" s="169"/>
      <c r="H118" s="169"/>
      <c r="I118" s="192" t="str">
        <f t="shared" si="17"/>
        <v/>
      </c>
      <c r="J118" s="167" t="str">
        <f t="shared" si="18"/>
        <v/>
      </c>
      <c r="K118" s="5"/>
      <c r="L118" s="167" t="str">
        <f t="shared" si="12"/>
        <v/>
      </c>
      <c r="M118" s="5" t="e">
        <f t="shared" si="13"/>
        <v>#N/A</v>
      </c>
      <c r="N118" s="3" t="str">
        <f t="shared" si="14"/>
        <v/>
      </c>
    </row>
    <row r="119" spans="1:14" x14ac:dyDescent="0.2">
      <c r="A119" s="166"/>
      <c r="B119" s="204" t="e">
        <f>VLOOKUP(A119,Adr!A:B,2,FALSE)</f>
        <v>#N/A</v>
      </c>
      <c r="C119" s="196"/>
      <c r="D119" s="291"/>
      <c r="E119" s="173"/>
      <c r="F119" s="166"/>
      <c r="G119" s="169"/>
      <c r="H119" s="169"/>
      <c r="I119" s="192" t="str">
        <f t="shared" si="17"/>
        <v/>
      </c>
      <c r="J119" s="167" t="str">
        <f t="shared" si="18"/>
        <v/>
      </c>
      <c r="K119" s="5"/>
      <c r="L119" s="167" t="str">
        <f t="shared" si="12"/>
        <v/>
      </c>
      <c r="M119" s="5" t="e">
        <f t="shared" si="13"/>
        <v>#N/A</v>
      </c>
      <c r="N119" s="3" t="str">
        <f t="shared" si="14"/>
        <v/>
      </c>
    </row>
    <row r="120" spans="1:14" x14ac:dyDescent="0.2">
      <c r="A120" s="202"/>
      <c r="B120" s="204" t="e">
        <f>VLOOKUP(A120,Adr!A:B,2,FALSE)</f>
        <v>#N/A</v>
      </c>
      <c r="C120" s="169"/>
      <c r="D120" s="290"/>
      <c r="E120" s="230"/>
      <c r="F120" s="166"/>
      <c r="G120" s="169"/>
      <c r="H120" s="169"/>
      <c r="I120" s="192" t="str">
        <f t="shared" si="17"/>
        <v/>
      </c>
      <c r="J120" s="167" t="str">
        <f t="shared" si="18"/>
        <v/>
      </c>
      <c r="K120" s="5"/>
      <c r="L120" s="167" t="str">
        <f t="shared" si="12"/>
        <v/>
      </c>
      <c r="M120" s="5" t="e">
        <f t="shared" si="13"/>
        <v>#N/A</v>
      </c>
      <c r="N120" s="3" t="str">
        <f t="shared" si="14"/>
        <v/>
      </c>
    </row>
    <row r="121" spans="1:14" x14ac:dyDescent="0.2">
      <c r="A121" s="202"/>
      <c r="B121" s="204" t="e">
        <f>VLOOKUP(A121,Adr!A:B,2,FALSE)</f>
        <v>#N/A</v>
      </c>
      <c r="C121" s="185"/>
      <c r="D121" s="289"/>
      <c r="E121" s="173"/>
      <c r="F121" s="166"/>
      <c r="G121" s="169"/>
      <c r="H121" s="169"/>
      <c r="I121" s="192" t="str">
        <f t="shared" si="17"/>
        <v/>
      </c>
      <c r="J121" s="167" t="str">
        <f t="shared" si="18"/>
        <v/>
      </c>
      <c r="K121" s="5"/>
      <c r="L121" s="167" t="str">
        <f t="shared" si="12"/>
        <v/>
      </c>
      <c r="M121" s="5" t="e">
        <f t="shared" si="13"/>
        <v>#N/A</v>
      </c>
      <c r="N121" s="3" t="str">
        <f t="shared" si="14"/>
        <v/>
      </c>
    </row>
    <row r="122" spans="1:14" x14ac:dyDescent="0.2">
      <c r="A122" s="166"/>
      <c r="B122" s="204" t="e">
        <f>VLOOKUP(A122,Adr!A:B,2,FALSE)</f>
        <v>#N/A</v>
      </c>
      <c r="C122" s="196"/>
      <c r="D122" s="291"/>
      <c r="E122" s="230"/>
      <c r="F122" s="166"/>
      <c r="G122" s="169"/>
      <c r="H122" s="169"/>
      <c r="I122" s="192" t="str">
        <f t="shared" si="17"/>
        <v/>
      </c>
      <c r="J122" s="167" t="str">
        <f t="shared" si="18"/>
        <v/>
      </c>
      <c r="K122" s="5"/>
      <c r="L122" s="167" t="str">
        <f t="shared" si="12"/>
        <v/>
      </c>
      <c r="M122" s="5" t="e">
        <f t="shared" si="13"/>
        <v>#N/A</v>
      </c>
      <c r="N122" s="3" t="str">
        <f t="shared" si="14"/>
        <v/>
      </c>
    </row>
    <row r="123" spans="1:14" x14ac:dyDescent="0.2">
      <c r="A123" s="198"/>
      <c r="B123" s="204" t="e">
        <f>VLOOKUP(A123,Adr!A:B,2,FALSE)</f>
        <v>#N/A</v>
      </c>
      <c r="C123" s="185"/>
      <c r="D123" s="289"/>
      <c r="E123" s="173"/>
      <c r="F123" s="166"/>
      <c r="G123" s="169"/>
      <c r="H123" s="169"/>
      <c r="I123" s="192" t="str">
        <f t="shared" si="17"/>
        <v/>
      </c>
      <c r="J123" s="167" t="str">
        <f t="shared" si="18"/>
        <v/>
      </c>
      <c r="K123" s="5"/>
      <c r="L123" s="167" t="str">
        <f t="shared" si="12"/>
        <v/>
      </c>
      <c r="M123" s="5" t="e">
        <f t="shared" si="13"/>
        <v>#N/A</v>
      </c>
      <c r="N123" s="3" t="str">
        <f t="shared" si="14"/>
        <v/>
      </c>
    </row>
    <row r="124" spans="1:14" x14ac:dyDescent="0.2">
      <c r="A124" s="202"/>
      <c r="B124" s="204" t="e">
        <f>VLOOKUP(A124,Adr!A:B,2,FALSE)</f>
        <v>#N/A</v>
      </c>
      <c r="C124" s="185"/>
      <c r="D124" s="289"/>
      <c r="E124" s="230"/>
      <c r="F124" s="166"/>
      <c r="G124" s="169"/>
      <c r="H124" s="169"/>
      <c r="I124" s="192" t="str">
        <f t="shared" si="17"/>
        <v/>
      </c>
      <c r="J124" s="167" t="str">
        <f t="shared" si="18"/>
        <v/>
      </c>
      <c r="K124" s="5"/>
      <c r="L124" s="167" t="str">
        <f t="shared" si="12"/>
        <v/>
      </c>
      <c r="M124" s="5" t="e">
        <f t="shared" si="13"/>
        <v>#N/A</v>
      </c>
      <c r="N124" s="3" t="str">
        <f t="shared" si="14"/>
        <v/>
      </c>
    </row>
    <row r="125" spans="1:14" x14ac:dyDescent="0.2">
      <c r="A125" s="202"/>
      <c r="B125" s="204" t="e">
        <f>VLOOKUP(A125,Adr!A:B,2,FALSE)</f>
        <v>#N/A</v>
      </c>
      <c r="C125" s="185"/>
      <c r="D125" s="289"/>
      <c r="E125" s="173"/>
      <c r="F125" s="166"/>
      <c r="G125" s="169"/>
      <c r="H125" s="169"/>
      <c r="I125" s="192" t="str">
        <f t="shared" si="17"/>
        <v/>
      </c>
      <c r="J125" s="167" t="str">
        <f t="shared" si="18"/>
        <v/>
      </c>
      <c r="K125" s="5"/>
      <c r="L125" s="167" t="str">
        <f t="shared" si="12"/>
        <v/>
      </c>
      <c r="M125" s="5" t="e">
        <f t="shared" si="13"/>
        <v>#N/A</v>
      </c>
      <c r="N125" s="3" t="str">
        <f t="shared" si="14"/>
        <v/>
      </c>
    </row>
    <row r="126" spans="1:14" x14ac:dyDescent="0.2">
      <c r="A126" s="166"/>
      <c r="B126" s="204" t="e">
        <f>VLOOKUP(A126,Adr!A:B,2,FALSE)</f>
        <v>#N/A</v>
      </c>
      <c r="C126" s="196"/>
      <c r="D126" s="291"/>
      <c r="E126" s="230"/>
      <c r="F126" s="166"/>
      <c r="G126" s="169"/>
      <c r="H126" s="169"/>
      <c r="I126" s="192" t="str">
        <f t="shared" si="17"/>
        <v/>
      </c>
      <c r="J126" s="167" t="str">
        <f t="shared" si="18"/>
        <v/>
      </c>
      <c r="K126" s="5"/>
      <c r="L126" s="167" t="str">
        <f t="shared" si="12"/>
        <v/>
      </c>
      <c r="M126" s="5" t="e">
        <f t="shared" si="13"/>
        <v>#N/A</v>
      </c>
      <c r="N126" s="3" t="str">
        <f t="shared" si="14"/>
        <v/>
      </c>
    </row>
    <row r="127" spans="1:14" x14ac:dyDescent="0.2">
      <c r="A127" s="166"/>
      <c r="B127" s="204" t="e">
        <f>VLOOKUP(A127,Adr!A:B,2,FALSE)</f>
        <v>#N/A</v>
      </c>
      <c r="C127" s="196"/>
      <c r="D127" s="291"/>
      <c r="E127" s="173"/>
      <c r="F127" s="166"/>
      <c r="G127" s="169"/>
      <c r="H127" s="169"/>
      <c r="I127" s="192" t="str">
        <f t="shared" si="17"/>
        <v/>
      </c>
      <c r="J127" s="167" t="str">
        <f t="shared" si="18"/>
        <v/>
      </c>
      <c r="K127" s="5"/>
      <c r="L127" s="167" t="str">
        <f t="shared" si="12"/>
        <v/>
      </c>
      <c r="M127" s="5" t="e">
        <f t="shared" si="13"/>
        <v>#N/A</v>
      </c>
      <c r="N127" s="3" t="str">
        <f t="shared" si="14"/>
        <v/>
      </c>
    </row>
    <row r="128" spans="1:14" x14ac:dyDescent="0.2">
      <c r="A128" s="202"/>
      <c r="B128" s="204" t="e">
        <f>VLOOKUP(A128,Adr!A:B,2,FALSE)</f>
        <v>#N/A</v>
      </c>
      <c r="C128" s="196"/>
      <c r="D128" s="289"/>
      <c r="E128" s="230"/>
      <c r="F128" s="166"/>
      <c r="G128" s="169"/>
      <c r="H128" s="169"/>
      <c r="I128" s="192" t="str">
        <f t="shared" si="17"/>
        <v/>
      </c>
      <c r="J128" s="167" t="str">
        <f t="shared" si="18"/>
        <v/>
      </c>
      <c r="K128" s="5"/>
      <c r="L128" s="167" t="str">
        <f t="shared" si="12"/>
        <v/>
      </c>
      <c r="M128" s="5" t="e">
        <f t="shared" si="13"/>
        <v>#N/A</v>
      </c>
      <c r="N128" s="3" t="str">
        <f t="shared" si="14"/>
        <v/>
      </c>
    </row>
    <row r="129" spans="1:14" x14ac:dyDescent="0.2">
      <c r="A129" s="202"/>
      <c r="B129" s="204" t="e">
        <f>VLOOKUP(A129,Adr!A:B,2,FALSE)</f>
        <v>#N/A</v>
      </c>
      <c r="C129" s="196"/>
      <c r="D129" s="289"/>
      <c r="E129" s="173"/>
      <c r="F129" s="166"/>
      <c r="G129" s="169"/>
      <c r="H129" s="169"/>
      <c r="I129" s="192" t="str">
        <f t="shared" si="17"/>
        <v/>
      </c>
      <c r="J129" s="167" t="str">
        <f t="shared" si="18"/>
        <v/>
      </c>
      <c r="K129" s="5"/>
      <c r="L129" s="167" t="str">
        <f t="shared" si="12"/>
        <v/>
      </c>
      <c r="M129" s="5" t="e">
        <f t="shared" si="13"/>
        <v>#N/A</v>
      </c>
      <c r="N129" s="3" t="str">
        <f t="shared" si="14"/>
        <v/>
      </c>
    </row>
    <row r="130" spans="1:14" x14ac:dyDescent="0.2">
      <c r="A130" s="202"/>
      <c r="B130" s="204" t="e">
        <f>VLOOKUP(A130,Adr!A:B,2,FALSE)</f>
        <v>#N/A</v>
      </c>
      <c r="C130" s="185"/>
      <c r="D130" s="289"/>
      <c r="E130" s="230"/>
      <c r="F130" s="166"/>
      <c r="G130" s="169"/>
      <c r="H130" s="169"/>
      <c r="I130" s="192" t="str">
        <f t="shared" si="17"/>
        <v/>
      </c>
      <c r="J130" s="167" t="str">
        <f t="shared" si="18"/>
        <v/>
      </c>
      <c r="K130" s="5"/>
      <c r="L130" s="167" t="str">
        <f t="shared" si="12"/>
        <v/>
      </c>
      <c r="M130" s="5" t="e">
        <f t="shared" si="13"/>
        <v>#N/A</v>
      </c>
      <c r="N130" s="3" t="str">
        <f t="shared" si="14"/>
        <v/>
      </c>
    </row>
    <row r="131" spans="1:14" x14ac:dyDescent="0.2">
      <c r="A131" s="202"/>
      <c r="B131" s="204" t="e">
        <f>VLOOKUP(A131,Adr!A:B,2,FALSE)</f>
        <v>#N/A</v>
      </c>
      <c r="C131" s="185"/>
      <c r="D131" s="289"/>
      <c r="E131" s="173"/>
      <c r="F131" s="166"/>
      <c r="G131" s="169"/>
      <c r="H131" s="169"/>
      <c r="I131" s="192" t="str">
        <f t="shared" si="17"/>
        <v/>
      </c>
      <c r="J131" s="167" t="str">
        <f t="shared" si="18"/>
        <v/>
      </c>
      <c r="K131" s="5"/>
      <c r="L131" s="167" t="str">
        <f t="shared" si="12"/>
        <v/>
      </c>
      <c r="M131" s="5" t="e">
        <f t="shared" si="13"/>
        <v>#N/A</v>
      </c>
      <c r="N131" s="3" t="str">
        <f t="shared" si="14"/>
        <v/>
      </c>
    </row>
    <row r="132" spans="1:14" x14ac:dyDescent="0.2">
      <c r="A132" s="166"/>
      <c r="B132" s="204" t="e">
        <f>VLOOKUP(A132,Adr!A:B,2,FALSE)</f>
        <v>#N/A</v>
      </c>
      <c r="C132" s="169"/>
      <c r="D132" s="290"/>
      <c r="E132" s="230"/>
      <c r="F132" s="166"/>
      <c r="G132" s="169"/>
      <c r="H132" s="169"/>
      <c r="I132" s="192" t="str">
        <f t="shared" si="17"/>
        <v/>
      </c>
      <c r="J132" s="167" t="str">
        <f t="shared" si="18"/>
        <v/>
      </c>
      <c r="K132" s="5"/>
      <c r="L132" s="167" t="str">
        <f t="shared" si="12"/>
        <v/>
      </c>
      <c r="M132" s="5" t="e">
        <f t="shared" si="13"/>
        <v>#N/A</v>
      </c>
      <c r="N132" s="3" t="str">
        <f t="shared" si="14"/>
        <v/>
      </c>
    </row>
    <row r="133" spans="1:14" x14ac:dyDescent="0.2">
      <c r="A133" s="202"/>
      <c r="B133" s="204" t="e">
        <f>VLOOKUP(A133,Adr!A:B,2,FALSE)</f>
        <v>#N/A</v>
      </c>
      <c r="C133" s="185"/>
      <c r="D133" s="289"/>
      <c r="E133" s="173"/>
      <c r="F133" s="166"/>
      <c r="G133" s="169"/>
      <c r="H133" s="169"/>
      <c r="I133" s="192" t="str">
        <f t="shared" si="17"/>
        <v/>
      </c>
      <c r="J133" s="167" t="str">
        <f t="shared" si="18"/>
        <v/>
      </c>
      <c r="K133" s="5"/>
      <c r="L133" s="167" t="str">
        <f t="shared" si="12"/>
        <v/>
      </c>
      <c r="M133" s="5" t="e">
        <f t="shared" si="13"/>
        <v>#N/A</v>
      </c>
      <c r="N133" s="3" t="str">
        <f t="shared" si="14"/>
        <v/>
      </c>
    </row>
    <row r="134" spans="1:14" x14ac:dyDescent="0.2">
      <c r="A134" s="202"/>
      <c r="B134" s="204" t="e">
        <f>VLOOKUP(A134,Adr!A:B,2,FALSE)</f>
        <v>#N/A</v>
      </c>
      <c r="C134" s="169"/>
      <c r="D134" s="290"/>
      <c r="E134" s="230"/>
      <c r="F134" s="166"/>
      <c r="G134" s="169"/>
      <c r="H134" s="169"/>
      <c r="I134" s="192" t="str">
        <f t="shared" si="17"/>
        <v/>
      </c>
      <c r="J134" s="167" t="str">
        <f t="shared" si="18"/>
        <v/>
      </c>
      <c r="K134" s="5"/>
      <c r="L134" s="167" t="str">
        <f t="shared" si="12"/>
        <v/>
      </c>
      <c r="M134" s="5" t="e">
        <f t="shared" si="13"/>
        <v>#N/A</v>
      </c>
      <c r="N134" s="3" t="str">
        <f t="shared" si="14"/>
        <v/>
      </c>
    </row>
    <row r="135" spans="1:14" x14ac:dyDescent="0.2">
      <c r="A135" s="178"/>
      <c r="B135" s="204" t="e">
        <f>VLOOKUP(A135,Adr!A:B,2,FALSE)</f>
        <v>#N/A</v>
      </c>
      <c r="C135" s="196"/>
      <c r="D135" s="289"/>
      <c r="E135" s="173"/>
      <c r="F135" s="166"/>
      <c r="G135" s="169"/>
      <c r="H135" s="169"/>
      <c r="I135" s="192" t="str">
        <f t="shared" si="17"/>
        <v/>
      </c>
      <c r="J135" s="167" t="str">
        <f t="shared" si="18"/>
        <v/>
      </c>
      <c r="K135" s="5"/>
      <c r="L135" s="167" t="str">
        <f t="shared" si="12"/>
        <v/>
      </c>
      <c r="M135" s="5" t="e">
        <f t="shared" si="13"/>
        <v>#N/A</v>
      </c>
      <c r="N135" s="3" t="str">
        <f t="shared" si="14"/>
        <v/>
      </c>
    </row>
    <row r="136" spans="1:14" x14ac:dyDescent="0.2">
      <c r="A136" s="202"/>
      <c r="B136" s="204" t="e">
        <f>VLOOKUP(A136,Adr!A:B,2,FALSE)</f>
        <v>#N/A</v>
      </c>
      <c r="C136" s="185"/>
      <c r="D136" s="289"/>
      <c r="E136" s="230"/>
      <c r="F136" s="166"/>
      <c r="G136" s="169"/>
      <c r="H136" s="169"/>
      <c r="I136" s="192" t="str">
        <f t="shared" si="17"/>
        <v/>
      </c>
      <c r="J136" s="167" t="str">
        <f t="shared" si="18"/>
        <v/>
      </c>
      <c r="K136" s="5"/>
      <c r="L136" s="167" t="str">
        <f t="shared" si="12"/>
        <v/>
      </c>
      <c r="M136" s="5" t="e">
        <f t="shared" si="13"/>
        <v>#N/A</v>
      </c>
      <c r="N136" s="3" t="str">
        <f t="shared" si="14"/>
        <v/>
      </c>
    </row>
    <row r="137" spans="1:14" x14ac:dyDescent="0.2">
      <c r="A137" s="202"/>
      <c r="B137" s="204" t="e">
        <f>VLOOKUP(A137,Adr!A:B,2,FALSE)</f>
        <v>#N/A</v>
      </c>
      <c r="C137" s="185"/>
      <c r="D137" s="289"/>
      <c r="E137" s="173"/>
      <c r="F137" s="166"/>
      <c r="G137" s="169"/>
      <c r="H137" s="169"/>
      <c r="I137" s="192" t="str">
        <f t="shared" si="17"/>
        <v/>
      </c>
      <c r="J137" s="167" t="str">
        <f t="shared" si="18"/>
        <v/>
      </c>
      <c r="K137" s="5"/>
      <c r="L137" s="167" t="str">
        <f t="shared" si="12"/>
        <v/>
      </c>
      <c r="M137" s="5" t="e">
        <f t="shared" si="13"/>
        <v>#N/A</v>
      </c>
      <c r="N137" s="3" t="str">
        <f t="shared" si="14"/>
        <v/>
      </c>
    </row>
    <row r="138" spans="1:14" x14ac:dyDescent="0.2">
      <c r="A138" s="202"/>
      <c r="B138" s="204" t="e">
        <f>VLOOKUP(A138,Adr!A:B,2,FALSE)</f>
        <v>#N/A</v>
      </c>
      <c r="C138" s="185"/>
      <c r="D138" s="289"/>
      <c r="E138" s="230"/>
      <c r="F138" s="166"/>
      <c r="G138" s="169"/>
      <c r="H138" s="169"/>
      <c r="I138" s="192" t="str">
        <f t="shared" si="17"/>
        <v/>
      </c>
      <c r="J138" s="167" t="str">
        <f t="shared" si="18"/>
        <v/>
      </c>
      <c r="K138" s="5"/>
      <c r="L138" s="167" t="str">
        <f t="shared" si="12"/>
        <v/>
      </c>
      <c r="M138" s="5" t="e">
        <f t="shared" si="13"/>
        <v>#N/A</v>
      </c>
      <c r="N138" s="3" t="str">
        <f t="shared" si="14"/>
        <v/>
      </c>
    </row>
    <row r="139" spans="1:14" x14ac:dyDescent="0.2">
      <c r="A139" s="202"/>
      <c r="B139" s="204" t="e">
        <f>VLOOKUP(A139,Adr!A:B,2,FALSE)</f>
        <v>#N/A</v>
      </c>
      <c r="C139" s="185"/>
      <c r="D139" s="289"/>
      <c r="E139" s="173"/>
      <c r="F139" s="166"/>
      <c r="G139" s="169"/>
      <c r="H139" s="169"/>
      <c r="I139" s="192" t="str">
        <f t="shared" si="17"/>
        <v/>
      </c>
      <c r="J139" s="167" t="str">
        <f t="shared" si="18"/>
        <v/>
      </c>
      <c r="K139" s="5"/>
      <c r="L139" s="167" t="str">
        <f t="shared" si="12"/>
        <v/>
      </c>
      <c r="M139" s="5" t="e">
        <f t="shared" si="13"/>
        <v>#N/A</v>
      </c>
      <c r="N139" s="3" t="str">
        <f t="shared" si="14"/>
        <v/>
      </c>
    </row>
    <row r="140" spans="1:14" x14ac:dyDescent="0.2">
      <c r="A140" s="178"/>
      <c r="B140" s="204" t="e">
        <f>VLOOKUP(A140,Adr!A:B,2,FALSE)</f>
        <v>#N/A</v>
      </c>
      <c r="C140" s="196"/>
      <c r="D140" s="291"/>
      <c r="E140" s="230"/>
      <c r="F140" s="166"/>
      <c r="G140" s="169"/>
      <c r="H140" s="169"/>
      <c r="I140" s="192" t="str">
        <f t="shared" si="17"/>
        <v/>
      </c>
      <c r="J140" s="167" t="str">
        <f t="shared" si="18"/>
        <v/>
      </c>
      <c r="K140" s="5"/>
      <c r="L140" s="167" t="str">
        <f t="shared" si="12"/>
        <v/>
      </c>
      <c r="M140" s="5" t="e">
        <f t="shared" si="13"/>
        <v>#N/A</v>
      </c>
      <c r="N140" s="3" t="str">
        <f t="shared" si="14"/>
        <v/>
      </c>
    </row>
    <row r="141" spans="1:14" x14ac:dyDescent="0.2">
      <c r="A141" s="202"/>
      <c r="B141" s="204" t="e">
        <f>VLOOKUP(A141,Adr!A:B,2,FALSE)</f>
        <v>#N/A</v>
      </c>
      <c r="C141" s="185"/>
      <c r="D141" s="289"/>
      <c r="E141" s="173"/>
      <c r="F141" s="166"/>
      <c r="G141" s="169"/>
      <c r="H141" s="169"/>
      <c r="I141" s="192" t="str">
        <f t="shared" si="17"/>
        <v/>
      </c>
      <c r="J141" s="167" t="str">
        <f t="shared" si="18"/>
        <v/>
      </c>
      <c r="K141" s="5"/>
      <c r="L141" s="167" t="str">
        <f t="shared" si="12"/>
        <v/>
      </c>
      <c r="M141" s="5" t="e">
        <f t="shared" si="13"/>
        <v>#N/A</v>
      </c>
      <c r="N141" s="3" t="str">
        <f t="shared" si="14"/>
        <v/>
      </c>
    </row>
    <row r="142" spans="1:14" x14ac:dyDescent="0.2">
      <c r="A142" s="202"/>
      <c r="B142" s="204" t="e">
        <f>VLOOKUP(A142,Adr!A:B,2,FALSE)</f>
        <v>#N/A</v>
      </c>
      <c r="C142" s="185"/>
      <c r="D142" s="289"/>
      <c r="E142" s="230"/>
      <c r="F142" s="166"/>
      <c r="G142" s="169"/>
      <c r="H142" s="169"/>
      <c r="I142" s="192" t="str">
        <f t="shared" si="17"/>
        <v/>
      </c>
      <c r="J142" s="167" t="str">
        <f t="shared" si="18"/>
        <v/>
      </c>
      <c r="K142" s="5"/>
      <c r="L142" s="167" t="str">
        <f t="shared" si="12"/>
        <v/>
      </c>
      <c r="M142" s="5" t="e">
        <f t="shared" si="13"/>
        <v>#N/A</v>
      </c>
      <c r="N142" s="3" t="str">
        <f t="shared" si="14"/>
        <v/>
      </c>
    </row>
    <row r="143" spans="1:14" x14ac:dyDescent="0.2">
      <c r="A143" s="202"/>
      <c r="B143" s="204" t="e">
        <f>VLOOKUP(A143,Adr!A:B,2,FALSE)</f>
        <v>#N/A</v>
      </c>
      <c r="C143" s="185"/>
      <c r="D143" s="289"/>
      <c r="E143" s="173"/>
      <c r="F143" s="166"/>
      <c r="G143" s="169"/>
      <c r="H143" s="169"/>
      <c r="I143" s="192" t="str">
        <f t="shared" si="17"/>
        <v/>
      </c>
      <c r="J143" s="167" t="str">
        <f t="shared" si="18"/>
        <v/>
      </c>
      <c r="K143" s="5"/>
      <c r="L143" s="167" t="str">
        <f t="shared" si="12"/>
        <v/>
      </c>
      <c r="M143" s="5" t="e">
        <f t="shared" si="13"/>
        <v>#N/A</v>
      </c>
      <c r="N143" s="3" t="str">
        <f t="shared" si="14"/>
        <v/>
      </c>
    </row>
    <row r="144" spans="1:14" x14ac:dyDescent="0.2">
      <c r="A144" s="202"/>
      <c r="B144" s="204" t="e">
        <f>VLOOKUP(A144,Adr!A:B,2,FALSE)</f>
        <v>#N/A</v>
      </c>
      <c r="C144" s="185"/>
      <c r="D144" s="289"/>
      <c r="E144" s="230"/>
      <c r="F144" s="166"/>
      <c r="G144" s="169"/>
      <c r="H144" s="169"/>
      <c r="I144" s="192" t="str">
        <f t="shared" si="17"/>
        <v/>
      </c>
      <c r="J144" s="167" t="str">
        <f t="shared" si="18"/>
        <v/>
      </c>
      <c r="K144" s="5"/>
      <c r="L144" s="167" t="str">
        <f t="shared" si="12"/>
        <v/>
      </c>
      <c r="M144" s="5" t="e">
        <f t="shared" si="13"/>
        <v>#N/A</v>
      </c>
      <c r="N144" s="3" t="str">
        <f t="shared" si="14"/>
        <v/>
      </c>
    </row>
    <row r="145" spans="1:14" x14ac:dyDescent="0.2">
      <c r="A145" s="202"/>
      <c r="B145" s="204" t="e">
        <f>VLOOKUP(A145,Adr!A:B,2,FALSE)</f>
        <v>#N/A</v>
      </c>
      <c r="C145" s="169"/>
      <c r="D145" s="290"/>
      <c r="E145" s="173"/>
      <c r="F145" s="166"/>
      <c r="G145" s="169"/>
      <c r="H145" s="169"/>
      <c r="I145" s="192" t="str">
        <f t="shared" si="17"/>
        <v/>
      </c>
      <c r="J145" s="167" t="str">
        <f t="shared" si="18"/>
        <v/>
      </c>
      <c r="K145" s="5"/>
      <c r="L145" s="167" t="str">
        <f t="shared" si="12"/>
        <v/>
      </c>
      <c r="M145" s="5" t="e">
        <f t="shared" si="13"/>
        <v>#N/A</v>
      </c>
      <c r="N145" s="3" t="str">
        <f t="shared" si="14"/>
        <v/>
      </c>
    </row>
    <row r="146" spans="1:14" x14ac:dyDescent="0.2">
      <c r="A146" s="182"/>
      <c r="B146" s="204" t="e">
        <f>VLOOKUP(A146,Adr!A:B,2,FALSE)</f>
        <v>#N/A</v>
      </c>
      <c r="C146" s="185"/>
      <c r="D146" s="289"/>
      <c r="E146" s="230"/>
      <c r="F146" s="166"/>
      <c r="G146" s="169"/>
      <c r="H146" s="169"/>
      <c r="I146" s="192" t="str">
        <f t="shared" si="17"/>
        <v/>
      </c>
      <c r="J146" s="167" t="str">
        <f t="shared" si="18"/>
        <v/>
      </c>
      <c r="K146" s="5"/>
      <c r="L146" s="167" t="str">
        <f t="shared" si="12"/>
        <v/>
      </c>
      <c r="M146" s="5" t="e">
        <f t="shared" si="13"/>
        <v>#N/A</v>
      </c>
      <c r="N146" s="3" t="str">
        <f t="shared" si="14"/>
        <v/>
      </c>
    </row>
    <row r="147" spans="1:14" x14ac:dyDescent="0.2">
      <c r="A147" s="166"/>
      <c r="B147" s="204" t="e">
        <f>VLOOKUP(A147,Adr!A:B,2,FALSE)</f>
        <v>#N/A</v>
      </c>
      <c r="C147" s="196"/>
      <c r="D147" s="291"/>
      <c r="E147" s="173"/>
      <c r="F147" s="166"/>
      <c r="G147" s="169"/>
      <c r="H147" s="169"/>
      <c r="I147" s="192" t="str">
        <f t="shared" si="17"/>
        <v/>
      </c>
      <c r="J147" s="167" t="str">
        <f t="shared" si="18"/>
        <v/>
      </c>
      <c r="K147" s="5"/>
      <c r="L147" s="167" t="str">
        <f t="shared" si="12"/>
        <v/>
      </c>
      <c r="M147" s="5" t="e">
        <f t="shared" si="13"/>
        <v>#N/A</v>
      </c>
      <c r="N147" s="3" t="str">
        <f t="shared" si="14"/>
        <v/>
      </c>
    </row>
    <row r="148" spans="1:14" x14ac:dyDescent="0.2">
      <c r="A148" s="202"/>
      <c r="B148" s="204" t="e">
        <f>VLOOKUP(A148,Adr!A:B,2,FALSE)</f>
        <v>#N/A</v>
      </c>
      <c r="C148" s="185"/>
      <c r="D148" s="289"/>
      <c r="E148" s="230"/>
      <c r="F148" s="166"/>
      <c r="G148" s="169"/>
      <c r="H148" s="169"/>
      <c r="I148" s="192" t="str">
        <f t="shared" si="17"/>
        <v/>
      </c>
      <c r="J148" s="167" t="str">
        <f t="shared" si="18"/>
        <v/>
      </c>
      <c r="K148" s="5"/>
      <c r="L148" s="167" t="str">
        <f t="shared" si="12"/>
        <v/>
      </c>
      <c r="M148" s="5" t="e">
        <f t="shared" si="13"/>
        <v>#N/A</v>
      </c>
      <c r="N148" s="3" t="str">
        <f t="shared" si="14"/>
        <v/>
      </c>
    </row>
    <row r="149" spans="1:14" x14ac:dyDescent="0.2">
      <c r="A149" s="202"/>
      <c r="B149" s="204" t="e">
        <f>VLOOKUP(A149,Adr!A:B,2,FALSE)</f>
        <v>#N/A</v>
      </c>
      <c r="C149" s="169"/>
      <c r="D149" s="290"/>
      <c r="E149" s="173"/>
      <c r="F149" s="166"/>
      <c r="G149" s="169"/>
      <c r="H149" s="169"/>
      <c r="I149" s="192" t="str">
        <f t="shared" si="17"/>
        <v/>
      </c>
      <c r="J149" s="167" t="str">
        <f t="shared" si="18"/>
        <v/>
      </c>
      <c r="K149" s="5"/>
      <c r="L149" s="167" t="str">
        <f t="shared" si="12"/>
        <v/>
      </c>
      <c r="M149" s="5" t="e">
        <f t="shared" si="13"/>
        <v>#N/A</v>
      </c>
      <c r="N149" s="3" t="str">
        <f t="shared" si="14"/>
        <v/>
      </c>
    </row>
    <row r="150" spans="1:14" x14ac:dyDescent="0.2">
      <c r="A150" s="202"/>
      <c r="B150" s="204" t="e">
        <f>VLOOKUP(A150,Adr!A:B,2,FALSE)</f>
        <v>#N/A</v>
      </c>
      <c r="C150" s="185"/>
      <c r="D150" s="289"/>
      <c r="E150" s="230"/>
      <c r="F150" s="166"/>
      <c r="G150" s="169"/>
      <c r="H150" s="169"/>
      <c r="I150" s="192" t="str">
        <f t="shared" si="17"/>
        <v/>
      </c>
      <c r="J150" s="167" t="str">
        <f t="shared" si="18"/>
        <v/>
      </c>
      <c r="K150" s="5"/>
      <c r="L150" s="167" t="str">
        <f t="shared" ref="L150:L208" si="19">A150&amp;G150&amp;H150</f>
        <v/>
      </c>
      <c r="M150" s="5" t="e">
        <f t="shared" ref="M150:M208" si="20">B150&amp;F150&amp;H150&amp;C150</f>
        <v>#N/A</v>
      </c>
      <c r="N150" s="3" t="str">
        <f t="shared" ref="N150:N208" si="21">+I150&amp;H150</f>
        <v/>
      </c>
    </row>
    <row r="151" spans="1:14" x14ac:dyDescent="0.2">
      <c r="A151" s="202"/>
      <c r="B151" s="204" t="e">
        <f>VLOOKUP(A151,Adr!A:B,2,FALSE)</f>
        <v>#N/A</v>
      </c>
      <c r="C151" s="185"/>
      <c r="D151" s="289"/>
      <c r="E151" s="173"/>
      <c r="F151" s="166"/>
      <c r="G151" s="169"/>
      <c r="H151" s="169"/>
      <c r="I151" s="192" t="str">
        <f t="shared" si="17"/>
        <v/>
      </c>
      <c r="J151" s="167" t="str">
        <f t="shared" si="18"/>
        <v/>
      </c>
      <c r="K151" s="5"/>
      <c r="L151" s="167" t="str">
        <f t="shared" si="19"/>
        <v/>
      </c>
      <c r="M151" s="5" t="e">
        <f t="shared" si="20"/>
        <v>#N/A</v>
      </c>
      <c r="N151" s="3" t="str">
        <f t="shared" si="21"/>
        <v/>
      </c>
    </row>
    <row r="152" spans="1:14" x14ac:dyDescent="0.2">
      <c r="A152" s="198"/>
      <c r="B152" s="204" t="e">
        <f>VLOOKUP(A152,Adr!A:B,2,FALSE)</f>
        <v>#N/A</v>
      </c>
      <c r="C152" s="185"/>
      <c r="D152" s="289"/>
      <c r="E152" s="230"/>
      <c r="F152" s="166"/>
      <c r="G152" s="169"/>
      <c r="H152" s="169"/>
      <c r="I152" s="192" t="str">
        <f t="shared" si="17"/>
        <v/>
      </c>
      <c r="J152" s="167" t="str">
        <f t="shared" si="18"/>
        <v/>
      </c>
      <c r="K152" s="5"/>
      <c r="L152" s="167" t="str">
        <f t="shared" si="19"/>
        <v/>
      </c>
      <c r="M152" s="5" t="e">
        <f t="shared" si="20"/>
        <v>#N/A</v>
      </c>
      <c r="N152" s="3" t="str">
        <f t="shared" si="21"/>
        <v/>
      </c>
    </row>
    <row r="153" spans="1:14" x14ac:dyDescent="0.2">
      <c r="A153" s="202"/>
      <c r="B153" s="204" t="e">
        <f>VLOOKUP(A153,Adr!A:B,2,FALSE)</f>
        <v>#N/A</v>
      </c>
      <c r="C153" s="185"/>
      <c r="D153" s="289"/>
      <c r="E153" s="173"/>
      <c r="F153" s="166"/>
      <c r="G153" s="169"/>
      <c r="H153" s="169"/>
      <c r="I153" s="192" t="str">
        <f t="shared" si="17"/>
        <v/>
      </c>
      <c r="J153" s="167" t="str">
        <f t="shared" si="18"/>
        <v/>
      </c>
      <c r="K153" s="5"/>
      <c r="L153" s="167" t="str">
        <f t="shared" si="19"/>
        <v/>
      </c>
      <c r="M153" s="5" t="e">
        <f t="shared" si="20"/>
        <v>#N/A</v>
      </c>
      <c r="N153" s="3" t="str">
        <f t="shared" si="21"/>
        <v/>
      </c>
    </row>
    <row r="154" spans="1:14" x14ac:dyDescent="0.2">
      <c r="A154" s="202"/>
      <c r="B154" s="204" t="e">
        <f>VLOOKUP(A154,Adr!A:B,2,FALSE)</f>
        <v>#N/A</v>
      </c>
      <c r="C154" s="196"/>
      <c r="D154" s="291"/>
      <c r="E154" s="230"/>
      <c r="F154" s="166"/>
      <c r="G154" s="169"/>
      <c r="H154" s="169"/>
      <c r="I154" s="192" t="str">
        <f t="shared" si="17"/>
        <v/>
      </c>
      <c r="J154" s="167" t="str">
        <f t="shared" si="18"/>
        <v/>
      </c>
      <c r="K154" s="5"/>
      <c r="L154" s="167" t="str">
        <f t="shared" si="19"/>
        <v/>
      </c>
      <c r="M154" s="5" t="e">
        <f t="shared" si="20"/>
        <v>#N/A</v>
      </c>
      <c r="N154" s="3" t="str">
        <f t="shared" si="21"/>
        <v/>
      </c>
    </row>
    <row r="155" spans="1:14" x14ac:dyDescent="0.2">
      <c r="A155" s="166"/>
      <c r="B155" s="204" t="e">
        <f>VLOOKUP(A155,Adr!A:B,2,FALSE)</f>
        <v>#N/A</v>
      </c>
      <c r="C155" s="196"/>
      <c r="D155" s="291"/>
      <c r="E155" s="173"/>
      <c r="F155" s="166"/>
      <c r="G155" s="169"/>
      <c r="H155" s="169"/>
      <c r="I155" s="192" t="str">
        <f t="shared" si="17"/>
        <v/>
      </c>
      <c r="J155" s="167" t="str">
        <f t="shared" si="18"/>
        <v/>
      </c>
      <c r="K155" s="5"/>
      <c r="L155" s="167" t="str">
        <f t="shared" si="19"/>
        <v/>
      </c>
      <c r="M155" s="5" t="e">
        <f t="shared" si="20"/>
        <v>#N/A</v>
      </c>
      <c r="N155" s="3" t="str">
        <f t="shared" si="21"/>
        <v/>
      </c>
    </row>
    <row r="156" spans="1:14" x14ac:dyDescent="0.2">
      <c r="A156" s="202"/>
      <c r="B156" s="204" t="e">
        <f>VLOOKUP(A156,Adr!A:B,2,FALSE)</f>
        <v>#N/A</v>
      </c>
      <c r="C156" s="185"/>
      <c r="D156" s="289"/>
      <c r="E156" s="230"/>
      <c r="F156" s="166"/>
      <c r="G156" s="169"/>
      <c r="H156" s="169"/>
      <c r="I156" s="192" t="str">
        <f t="shared" si="17"/>
        <v/>
      </c>
      <c r="J156" s="167" t="str">
        <f t="shared" si="18"/>
        <v/>
      </c>
      <c r="K156" s="5"/>
      <c r="L156" s="167" t="str">
        <f t="shared" si="19"/>
        <v/>
      </c>
      <c r="M156" s="5" t="e">
        <f t="shared" si="20"/>
        <v>#N/A</v>
      </c>
      <c r="N156" s="3" t="str">
        <f t="shared" si="21"/>
        <v/>
      </c>
    </row>
    <row r="157" spans="1:14" x14ac:dyDescent="0.2">
      <c r="A157" s="198"/>
      <c r="B157" s="204" t="e">
        <f>VLOOKUP(A157,Adr!A:B,2,FALSE)</f>
        <v>#N/A</v>
      </c>
      <c r="C157" s="185"/>
      <c r="D157" s="289"/>
      <c r="E157" s="173"/>
      <c r="F157" s="166"/>
      <c r="G157" s="169"/>
      <c r="H157" s="169"/>
      <c r="I157" s="192" t="str">
        <f t="shared" si="17"/>
        <v/>
      </c>
      <c r="J157" s="167" t="str">
        <f t="shared" si="18"/>
        <v/>
      </c>
      <c r="K157" s="5"/>
      <c r="L157" s="167" t="str">
        <f t="shared" si="19"/>
        <v/>
      </c>
      <c r="M157" s="5" t="e">
        <f t="shared" si="20"/>
        <v>#N/A</v>
      </c>
      <c r="N157" s="3" t="str">
        <f t="shared" si="21"/>
        <v/>
      </c>
    </row>
    <row r="158" spans="1:14" x14ac:dyDescent="0.2">
      <c r="A158" s="202"/>
      <c r="B158" s="204" t="e">
        <f>VLOOKUP(A158,Adr!A:B,2,FALSE)</f>
        <v>#N/A</v>
      </c>
      <c r="C158" s="185"/>
      <c r="D158" s="289"/>
      <c r="E158" s="230"/>
      <c r="F158" s="166"/>
      <c r="G158" s="169"/>
      <c r="H158" s="169"/>
      <c r="I158" s="192" t="str">
        <f t="shared" si="17"/>
        <v/>
      </c>
      <c r="J158" s="167" t="str">
        <f t="shared" si="18"/>
        <v/>
      </c>
      <c r="K158" s="5"/>
      <c r="L158" s="167" t="str">
        <f t="shared" si="19"/>
        <v/>
      </c>
      <c r="M158" s="5" t="e">
        <f t="shared" si="20"/>
        <v>#N/A</v>
      </c>
      <c r="N158" s="3" t="str">
        <f t="shared" si="21"/>
        <v/>
      </c>
    </row>
    <row r="159" spans="1:14" x14ac:dyDescent="0.2">
      <c r="A159" s="166"/>
      <c r="B159" s="204" t="e">
        <f>VLOOKUP(A159,Adr!A:B,2,FALSE)</f>
        <v>#N/A</v>
      </c>
      <c r="C159" s="196"/>
      <c r="D159" s="291"/>
      <c r="E159" s="173"/>
      <c r="F159" s="166"/>
      <c r="G159" s="169"/>
      <c r="H159" s="169"/>
      <c r="I159" s="192" t="str">
        <f t="shared" si="17"/>
        <v/>
      </c>
      <c r="J159" s="167" t="str">
        <f t="shared" si="18"/>
        <v/>
      </c>
      <c r="K159" s="5"/>
      <c r="L159" s="167" t="str">
        <f t="shared" si="19"/>
        <v/>
      </c>
      <c r="M159" s="5" t="e">
        <f t="shared" si="20"/>
        <v>#N/A</v>
      </c>
      <c r="N159" s="3" t="str">
        <f t="shared" si="21"/>
        <v/>
      </c>
    </row>
    <row r="160" spans="1:14" x14ac:dyDescent="0.2">
      <c r="A160" s="166"/>
      <c r="B160" s="204" t="e">
        <f>VLOOKUP(A160,Adr!A:B,2,FALSE)</f>
        <v>#N/A</v>
      </c>
      <c r="C160" s="169"/>
      <c r="D160" s="290"/>
      <c r="E160" s="230"/>
      <c r="F160" s="166"/>
      <c r="G160" s="169"/>
      <c r="H160" s="169"/>
      <c r="I160" s="192" t="str">
        <f t="shared" ref="I160:I223" si="22">A160&amp;F160</f>
        <v/>
      </c>
      <c r="J160" s="167" t="str">
        <f t="shared" ref="J160:J223" si="23">A160&amp;G160</f>
        <v/>
      </c>
      <c r="K160" s="5"/>
      <c r="L160" s="167" t="str">
        <f t="shared" si="19"/>
        <v/>
      </c>
      <c r="M160" s="5" t="e">
        <f t="shared" si="20"/>
        <v>#N/A</v>
      </c>
      <c r="N160" s="3" t="str">
        <f t="shared" si="21"/>
        <v/>
      </c>
    </row>
    <row r="161" spans="1:14" x14ac:dyDescent="0.2">
      <c r="A161" s="166"/>
      <c r="B161" s="204" t="e">
        <f>VLOOKUP(A161,Adr!A:B,2,FALSE)</f>
        <v>#N/A</v>
      </c>
      <c r="C161" s="196"/>
      <c r="D161" s="291"/>
      <c r="E161" s="173"/>
      <c r="F161" s="166"/>
      <c r="G161" s="169"/>
      <c r="H161" s="169"/>
      <c r="I161" s="192" t="str">
        <f t="shared" si="22"/>
        <v/>
      </c>
      <c r="J161" s="167" t="str">
        <f t="shared" si="23"/>
        <v/>
      </c>
      <c r="K161" s="5"/>
      <c r="L161" s="167" t="str">
        <f t="shared" si="19"/>
        <v/>
      </c>
      <c r="M161" s="5" t="e">
        <f t="shared" si="20"/>
        <v>#N/A</v>
      </c>
      <c r="N161" s="3" t="str">
        <f t="shared" si="21"/>
        <v/>
      </c>
    </row>
    <row r="162" spans="1:14" x14ac:dyDescent="0.2">
      <c r="A162" s="182"/>
      <c r="B162" s="204" t="e">
        <f>VLOOKUP(A162,Adr!A:B,2,FALSE)</f>
        <v>#N/A</v>
      </c>
      <c r="C162" s="185"/>
      <c r="D162" s="289"/>
      <c r="E162" s="230"/>
      <c r="F162" s="166"/>
      <c r="G162" s="169"/>
      <c r="H162" s="169"/>
      <c r="I162" s="192" t="str">
        <f t="shared" si="22"/>
        <v/>
      </c>
      <c r="J162" s="167" t="str">
        <f t="shared" si="23"/>
        <v/>
      </c>
      <c r="K162" s="5"/>
      <c r="L162" s="167" t="str">
        <f t="shared" si="19"/>
        <v/>
      </c>
      <c r="M162" s="5" t="e">
        <f t="shared" si="20"/>
        <v>#N/A</v>
      </c>
      <c r="N162" s="3" t="str">
        <f t="shared" si="21"/>
        <v/>
      </c>
    </row>
    <row r="163" spans="1:14" x14ac:dyDescent="0.2">
      <c r="A163" s="166"/>
      <c r="B163" s="204" t="e">
        <f>VLOOKUP(A163,Adr!A:B,2,FALSE)</f>
        <v>#N/A</v>
      </c>
      <c r="C163" s="197"/>
      <c r="D163" s="292"/>
      <c r="E163" s="173"/>
      <c r="F163" s="166"/>
      <c r="G163" s="169"/>
      <c r="H163" s="169"/>
      <c r="I163" s="192" t="str">
        <f t="shared" si="22"/>
        <v/>
      </c>
      <c r="J163" s="167" t="str">
        <f t="shared" si="23"/>
        <v/>
      </c>
      <c r="K163" s="5"/>
      <c r="L163" s="167" t="str">
        <f t="shared" si="19"/>
        <v/>
      </c>
      <c r="M163" s="5" t="e">
        <f t="shared" si="20"/>
        <v>#N/A</v>
      </c>
      <c r="N163" s="3" t="str">
        <f t="shared" si="21"/>
        <v/>
      </c>
    </row>
    <row r="164" spans="1:14" x14ac:dyDescent="0.2">
      <c r="A164" s="198"/>
      <c r="B164" s="204" t="e">
        <f>VLOOKUP(A164,Adr!A:B,2,FALSE)</f>
        <v>#N/A</v>
      </c>
      <c r="C164" s="169"/>
      <c r="D164" s="290"/>
      <c r="E164" s="230"/>
      <c r="F164" s="166"/>
      <c r="G164" s="169"/>
      <c r="H164" s="169"/>
      <c r="I164" s="192" t="str">
        <f t="shared" si="22"/>
        <v/>
      </c>
      <c r="J164" s="167" t="str">
        <f t="shared" si="23"/>
        <v/>
      </c>
      <c r="K164" s="5"/>
      <c r="L164" s="167" t="str">
        <f t="shared" si="19"/>
        <v/>
      </c>
      <c r="M164" s="5" t="e">
        <f t="shared" si="20"/>
        <v>#N/A</v>
      </c>
      <c r="N164" s="3" t="str">
        <f t="shared" si="21"/>
        <v/>
      </c>
    </row>
    <row r="165" spans="1:14" x14ac:dyDescent="0.2">
      <c r="A165" s="202"/>
      <c r="B165" s="204" t="e">
        <f>VLOOKUP(A165,Adr!A:B,2,FALSE)</f>
        <v>#N/A</v>
      </c>
      <c r="C165" s="185"/>
      <c r="D165" s="289"/>
      <c r="E165" s="173"/>
      <c r="F165" s="166"/>
      <c r="G165" s="169"/>
      <c r="H165" s="169"/>
      <c r="I165" s="192" t="str">
        <f t="shared" si="22"/>
        <v/>
      </c>
      <c r="J165" s="167" t="str">
        <f t="shared" si="23"/>
        <v/>
      </c>
      <c r="K165" s="5"/>
      <c r="L165" s="167" t="str">
        <f t="shared" si="19"/>
        <v/>
      </c>
      <c r="M165" s="5" t="e">
        <f t="shared" si="20"/>
        <v>#N/A</v>
      </c>
      <c r="N165" s="3" t="str">
        <f t="shared" si="21"/>
        <v/>
      </c>
    </row>
    <row r="166" spans="1:14" x14ac:dyDescent="0.2">
      <c r="A166" s="166"/>
      <c r="B166" s="204" t="e">
        <f>VLOOKUP(A166,Adr!A:B,2,FALSE)</f>
        <v>#N/A</v>
      </c>
      <c r="C166" s="196"/>
      <c r="D166" s="291"/>
      <c r="E166" s="230"/>
      <c r="F166" s="166"/>
      <c r="G166" s="169"/>
      <c r="H166" s="169"/>
      <c r="I166" s="192" t="str">
        <f t="shared" si="22"/>
        <v/>
      </c>
      <c r="J166" s="167" t="str">
        <f t="shared" si="23"/>
        <v/>
      </c>
      <c r="K166" s="5"/>
      <c r="L166" s="167" t="str">
        <f t="shared" si="19"/>
        <v/>
      </c>
      <c r="M166" s="5" t="e">
        <f t="shared" si="20"/>
        <v>#N/A</v>
      </c>
      <c r="N166" s="3" t="str">
        <f t="shared" si="21"/>
        <v/>
      </c>
    </row>
    <row r="167" spans="1:14" x14ac:dyDescent="0.2">
      <c r="A167" s="202"/>
      <c r="B167" s="204" t="e">
        <f>VLOOKUP(A167,Adr!A:B,2,FALSE)</f>
        <v>#N/A</v>
      </c>
      <c r="C167" s="196"/>
      <c r="D167" s="289"/>
      <c r="E167" s="173"/>
      <c r="F167" s="166"/>
      <c r="G167" s="169"/>
      <c r="H167" s="169"/>
      <c r="I167" s="192" t="str">
        <f t="shared" si="22"/>
        <v/>
      </c>
      <c r="J167" s="167" t="str">
        <f t="shared" si="23"/>
        <v/>
      </c>
      <c r="K167" s="5"/>
      <c r="L167" s="167" t="str">
        <f t="shared" si="19"/>
        <v/>
      </c>
      <c r="M167" s="5" t="e">
        <f t="shared" si="20"/>
        <v>#N/A</v>
      </c>
      <c r="N167" s="3" t="str">
        <f t="shared" si="21"/>
        <v/>
      </c>
    </row>
    <row r="168" spans="1:14" x14ac:dyDescent="0.2">
      <c r="A168" s="178"/>
      <c r="B168" s="204" t="e">
        <f>VLOOKUP(A168,Adr!A:B,2,FALSE)</f>
        <v>#N/A</v>
      </c>
      <c r="C168" s="169"/>
      <c r="D168" s="290"/>
      <c r="E168" s="230"/>
      <c r="F168" s="166"/>
      <c r="G168" s="169"/>
      <c r="H168" s="169"/>
      <c r="I168" s="192" t="str">
        <f t="shared" si="22"/>
        <v/>
      </c>
      <c r="J168" s="167" t="str">
        <f t="shared" si="23"/>
        <v/>
      </c>
      <c r="K168" s="5"/>
      <c r="L168" s="167" t="str">
        <f t="shared" si="19"/>
        <v/>
      </c>
      <c r="M168" s="5" t="e">
        <f t="shared" si="20"/>
        <v>#N/A</v>
      </c>
      <c r="N168" s="3" t="str">
        <f t="shared" si="21"/>
        <v/>
      </c>
    </row>
    <row r="169" spans="1:14" x14ac:dyDescent="0.2">
      <c r="A169" s="198"/>
      <c r="B169" s="204" t="e">
        <f>VLOOKUP(A169,Adr!A:B,2,FALSE)</f>
        <v>#N/A</v>
      </c>
      <c r="C169" s="185"/>
      <c r="D169" s="289"/>
      <c r="E169" s="173"/>
      <c r="F169" s="166"/>
      <c r="G169" s="169"/>
      <c r="H169" s="169"/>
      <c r="I169" s="192" t="str">
        <f t="shared" si="22"/>
        <v/>
      </c>
      <c r="J169" s="167" t="str">
        <f t="shared" si="23"/>
        <v/>
      </c>
      <c r="K169" s="5"/>
      <c r="L169" s="167" t="str">
        <f t="shared" si="19"/>
        <v/>
      </c>
      <c r="M169" s="5" t="e">
        <f t="shared" si="20"/>
        <v>#N/A</v>
      </c>
      <c r="N169" s="3" t="str">
        <f t="shared" si="21"/>
        <v/>
      </c>
    </row>
    <row r="170" spans="1:14" x14ac:dyDescent="0.2">
      <c r="A170" s="202"/>
      <c r="B170" s="204" t="e">
        <f>VLOOKUP(A170,Adr!A:B,2,FALSE)</f>
        <v>#N/A</v>
      </c>
      <c r="C170" s="185"/>
      <c r="D170" s="289"/>
      <c r="E170" s="230"/>
      <c r="F170" s="166"/>
      <c r="G170" s="169"/>
      <c r="H170" s="169"/>
      <c r="I170" s="192" t="str">
        <f t="shared" si="22"/>
        <v/>
      </c>
      <c r="J170" s="167" t="str">
        <f t="shared" si="23"/>
        <v/>
      </c>
      <c r="K170" s="5"/>
      <c r="L170" s="167" t="str">
        <f t="shared" si="19"/>
        <v/>
      </c>
      <c r="M170" s="5" t="e">
        <f t="shared" si="20"/>
        <v>#N/A</v>
      </c>
      <c r="N170" s="3" t="str">
        <f t="shared" si="21"/>
        <v/>
      </c>
    </row>
    <row r="171" spans="1:14" x14ac:dyDescent="0.2">
      <c r="A171" s="166"/>
      <c r="B171" s="204" t="e">
        <f>VLOOKUP(A171,Adr!A:B,2,FALSE)</f>
        <v>#N/A</v>
      </c>
      <c r="C171" s="196"/>
      <c r="D171" s="291"/>
      <c r="E171" s="173"/>
      <c r="F171" s="166"/>
      <c r="G171" s="169"/>
      <c r="H171" s="169"/>
      <c r="I171" s="192" t="str">
        <f t="shared" si="22"/>
        <v/>
      </c>
      <c r="J171" s="167" t="str">
        <f t="shared" si="23"/>
        <v/>
      </c>
      <c r="K171" s="5"/>
      <c r="L171" s="167" t="str">
        <f t="shared" si="19"/>
        <v/>
      </c>
      <c r="M171" s="5" t="e">
        <f t="shared" si="20"/>
        <v>#N/A</v>
      </c>
      <c r="N171" s="3" t="str">
        <f t="shared" si="21"/>
        <v/>
      </c>
    </row>
    <row r="172" spans="1:14" x14ac:dyDescent="0.2">
      <c r="A172" s="202"/>
      <c r="B172" s="204" t="e">
        <f>VLOOKUP(A172,Adr!A:B,2,FALSE)</f>
        <v>#N/A</v>
      </c>
      <c r="C172" s="169"/>
      <c r="D172" s="290"/>
      <c r="E172" s="230"/>
      <c r="F172" s="166"/>
      <c r="G172" s="169"/>
      <c r="H172" s="169"/>
      <c r="I172" s="192" t="str">
        <f t="shared" si="22"/>
        <v/>
      </c>
      <c r="J172" s="167" t="str">
        <f t="shared" si="23"/>
        <v/>
      </c>
      <c r="K172" s="5"/>
      <c r="L172" s="167" t="str">
        <f t="shared" si="19"/>
        <v/>
      </c>
      <c r="M172" s="5" t="e">
        <f t="shared" si="20"/>
        <v>#N/A</v>
      </c>
      <c r="N172" s="3" t="str">
        <f t="shared" si="21"/>
        <v/>
      </c>
    </row>
    <row r="173" spans="1:14" x14ac:dyDescent="0.2">
      <c r="A173" s="202"/>
      <c r="B173" s="204" t="e">
        <f>VLOOKUP(A173,Adr!A:B,2,FALSE)</f>
        <v>#N/A</v>
      </c>
      <c r="C173" s="185"/>
      <c r="D173" s="289"/>
      <c r="E173" s="173"/>
      <c r="F173" s="166"/>
      <c r="G173" s="169"/>
      <c r="H173" s="169"/>
      <c r="I173" s="192" t="str">
        <f t="shared" si="22"/>
        <v/>
      </c>
      <c r="J173" s="167" t="str">
        <f t="shared" si="23"/>
        <v/>
      </c>
      <c r="K173" s="5"/>
      <c r="L173" s="167" t="str">
        <f t="shared" si="19"/>
        <v/>
      </c>
      <c r="M173" s="5" t="e">
        <f t="shared" si="20"/>
        <v>#N/A</v>
      </c>
      <c r="N173" s="3" t="str">
        <f t="shared" si="21"/>
        <v/>
      </c>
    </row>
    <row r="174" spans="1:14" x14ac:dyDescent="0.2">
      <c r="A174" s="178"/>
      <c r="B174" s="204" t="e">
        <f>VLOOKUP(A174,Adr!A:B,2,FALSE)</f>
        <v>#N/A</v>
      </c>
      <c r="C174" s="190"/>
      <c r="D174" s="290"/>
      <c r="E174" s="230"/>
      <c r="F174" s="166"/>
      <c r="G174" s="169"/>
      <c r="H174" s="169"/>
      <c r="I174" s="192" t="str">
        <f t="shared" si="22"/>
        <v/>
      </c>
      <c r="J174" s="167" t="str">
        <f t="shared" si="23"/>
        <v/>
      </c>
      <c r="K174" s="5"/>
      <c r="L174" s="167" t="str">
        <f t="shared" si="19"/>
        <v/>
      </c>
      <c r="M174" s="5" t="e">
        <f t="shared" si="20"/>
        <v>#N/A</v>
      </c>
      <c r="N174" s="3" t="str">
        <f t="shared" si="21"/>
        <v/>
      </c>
    </row>
    <row r="175" spans="1:14" x14ac:dyDescent="0.2">
      <c r="A175" s="202"/>
      <c r="B175" s="204" t="e">
        <f>VLOOKUP(A175,Adr!A:B,2,FALSE)</f>
        <v>#N/A</v>
      </c>
      <c r="C175" s="185"/>
      <c r="D175" s="289"/>
      <c r="E175" s="173"/>
      <c r="F175" s="166"/>
      <c r="G175" s="169"/>
      <c r="H175" s="169"/>
      <c r="I175" s="192" t="str">
        <f t="shared" si="22"/>
        <v/>
      </c>
      <c r="J175" s="167" t="str">
        <f t="shared" si="23"/>
        <v/>
      </c>
      <c r="K175" s="5"/>
      <c r="L175" s="167" t="str">
        <f t="shared" si="19"/>
        <v/>
      </c>
      <c r="M175" s="5" t="e">
        <f t="shared" si="20"/>
        <v>#N/A</v>
      </c>
      <c r="N175" s="3" t="str">
        <f t="shared" si="21"/>
        <v/>
      </c>
    </row>
    <row r="176" spans="1:14" x14ac:dyDescent="0.2">
      <c r="A176" s="166"/>
      <c r="B176" s="204" t="e">
        <f>VLOOKUP(A176,Adr!A:B,2,FALSE)</f>
        <v>#N/A</v>
      </c>
      <c r="C176" s="196"/>
      <c r="D176" s="291"/>
      <c r="E176" s="230"/>
      <c r="F176" s="166"/>
      <c r="G176" s="169"/>
      <c r="H176" s="169"/>
      <c r="I176" s="192" t="str">
        <f t="shared" si="22"/>
        <v/>
      </c>
      <c r="J176" s="167" t="str">
        <f t="shared" si="23"/>
        <v/>
      </c>
      <c r="K176" s="5"/>
      <c r="L176" s="167" t="str">
        <f t="shared" si="19"/>
        <v/>
      </c>
      <c r="M176" s="5" t="e">
        <f t="shared" si="20"/>
        <v>#N/A</v>
      </c>
      <c r="N176" s="3" t="str">
        <f t="shared" si="21"/>
        <v/>
      </c>
    </row>
    <row r="177" spans="1:14" x14ac:dyDescent="0.2">
      <c r="A177" s="166"/>
      <c r="B177" s="204" t="e">
        <f>VLOOKUP(A177,Adr!A:B,2,FALSE)</f>
        <v>#N/A</v>
      </c>
      <c r="C177" s="196"/>
      <c r="D177" s="291"/>
      <c r="E177" s="173"/>
      <c r="F177" s="166"/>
      <c r="G177" s="169"/>
      <c r="H177" s="169"/>
      <c r="I177" s="192" t="str">
        <f t="shared" si="22"/>
        <v/>
      </c>
      <c r="J177" s="167" t="str">
        <f t="shared" si="23"/>
        <v/>
      </c>
      <c r="K177" s="5"/>
      <c r="L177" s="167" t="str">
        <f t="shared" si="19"/>
        <v/>
      </c>
      <c r="M177" s="5" t="e">
        <f t="shared" si="20"/>
        <v>#N/A</v>
      </c>
      <c r="N177" s="3" t="str">
        <f t="shared" si="21"/>
        <v/>
      </c>
    </row>
    <row r="178" spans="1:14" x14ac:dyDescent="0.2">
      <c r="A178" s="166"/>
      <c r="B178" s="204" t="e">
        <f>VLOOKUP(A178,Adr!A:B,2,FALSE)</f>
        <v>#N/A</v>
      </c>
      <c r="C178" s="196"/>
      <c r="D178" s="291"/>
      <c r="E178" s="230"/>
      <c r="F178" s="166"/>
      <c r="G178" s="169"/>
      <c r="H178" s="169"/>
      <c r="I178" s="192" t="str">
        <f t="shared" si="22"/>
        <v/>
      </c>
      <c r="J178" s="167" t="str">
        <f t="shared" si="23"/>
        <v/>
      </c>
      <c r="K178" s="5"/>
      <c r="L178" s="167" t="str">
        <f t="shared" si="19"/>
        <v/>
      </c>
      <c r="M178" s="5" t="e">
        <f t="shared" si="20"/>
        <v>#N/A</v>
      </c>
      <c r="N178" s="3" t="str">
        <f t="shared" si="21"/>
        <v/>
      </c>
    </row>
    <row r="179" spans="1:14" x14ac:dyDescent="0.2">
      <c r="A179" s="202"/>
      <c r="B179" s="204" t="e">
        <f>VLOOKUP(A179,Adr!A:B,2,FALSE)</f>
        <v>#N/A</v>
      </c>
      <c r="C179" s="185"/>
      <c r="D179" s="289"/>
      <c r="E179" s="173"/>
      <c r="F179" s="166"/>
      <c r="G179" s="169"/>
      <c r="H179" s="169"/>
      <c r="I179" s="192" t="str">
        <f t="shared" si="22"/>
        <v/>
      </c>
      <c r="J179" s="167" t="str">
        <f t="shared" si="23"/>
        <v/>
      </c>
      <c r="K179" s="5"/>
      <c r="L179" s="167" t="str">
        <f t="shared" si="19"/>
        <v/>
      </c>
      <c r="M179" s="5" t="e">
        <f t="shared" si="20"/>
        <v>#N/A</v>
      </c>
      <c r="N179" s="3" t="str">
        <f t="shared" si="21"/>
        <v/>
      </c>
    </row>
    <row r="180" spans="1:14" x14ac:dyDescent="0.2">
      <c r="A180" s="202"/>
      <c r="B180" s="204" t="e">
        <f>VLOOKUP(A180,Adr!A:B,2,FALSE)</f>
        <v>#N/A</v>
      </c>
      <c r="C180" s="196"/>
      <c r="D180" s="289"/>
      <c r="E180" s="230"/>
      <c r="F180" s="166"/>
      <c r="G180" s="169"/>
      <c r="H180" s="169"/>
      <c r="I180" s="192" t="str">
        <f t="shared" si="22"/>
        <v/>
      </c>
      <c r="J180" s="167" t="str">
        <f t="shared" si="23"/>
        <v/>
      </c>
      <c r="K180" s="5"/>
      <c r="L180" s="167" t="str">
        <f t="shared" si="19"/>
        <v/>
      </c>
      <c r="M180" s="5" t="e">
        <f t="shared" si="20"/>
        <v>#N/A</v>
      </c>
      <c r="N180" s="3" t="str">
        <f t="shared" si="21"/>
        <v/>
      </c>
    </row>
    <row r="181" spans="1:14" x14ac:dyDescent="0.2">
      <c r="A181" s="198"/>
      <c r="B181" s="204" t="e">
        <f>VLOOKUP(A181,Adr!A:B,2,FALSE)</f>
        <v>#N/A</v>
      </c>
      <c r="C181" s="169"/>
      <c r="D181" s="290"/>
      <c r="E181" s="173"/>
      <c r="F181" s="166"/>
      <c r="G181" s="169"/>
      <c r="H181" s="169"/>
      <c r="I181" s="192" t="str">
        <f t="shared" si="22"/>
        <v/>
      </c>
      <c r="J181" s="167" t="str">
        <f t="shared" si="23"/>
        <v/>
      </c>
      <c r="K181" s="5"/>
      <c r="L181" s="167" t="str">
        <f t="shared" si="19"/>
        <v/>
      </c>
      <c r="M181" s="5" t="e">
        <f t="shared" si="20"/>
        <v>#N/A</v>
      </c>
      <c r="N181" s="3" t="str">
        <f t="shared" si="21"/>
        <v/>
      </c>
    </row>
    <row r="182" spans="1:14" x14ac:dyDescent="0.2">
      <c r="A182" s="198"/>
      <c r="B182" s="204" t="e">
        <f>VLOOKUP(A182,Adr!A:B,2,FALSE)</f>
        <v>#N/A</v>
      </c>
      <c r="C182" s="190"/>
      <c r="D182" s="290"/>
      <c r="E182" s="230"/>
      <c r="F182" s="166"/>
      <c r="G182" s="169"/>
      <c r="H182" s="169"/>
      <c r="I182" s="192" t="str">
        <f t="shared" si="22"/>
        <v/>
      </c>
      <c r="J182" s="167" t="str">
        <f t="shared" si="23"/>
        <v/>
      </c>
      <c r="K182" s="5"/>
      <c r="L182" s="167" t="str">
        <f t="shared" si="19"/>
        <v/>
      </c>
      <c r="M182" s="5" t="e">
        <f t="shared" si="20"/>
        <v>#N/A</v>
      </c>
      <c r="N182" s="3" t="str">
        <f t="shared" si="21"/>
        <v/>
      </c>
    </row>
    <row r="183" spans="1:14" x14ac:dyDescent="0.2">
      <c r="A183" s="198"/>
      <c r="B183" s="204" t="e">
        <f>VLOOKUP(A183,Adr!A:B,2,FALSE)</f>
        <v>#N/A</v>
      </c>
      <c r="C183" s="185"/>
      <c r="D183" s="289"/>
      <c r="E183" s="173"/>
      <c r="F183" s="166"/>
      <c r="G183" s="169"/>
      <c r="H183" s="169"/>
      <c r="I183" s="192" t="str">
        <f t="shared" si="22"/>
        <v/>
      </c>
      <c r="J183" s="167" t="str">
        <f t="shared" si="23"/>
        <v/>
      </c>
      <c r="K183" s="5"/>
      <c r="L183" s="167" t="str">
        <f t="shared" si="19"/>
        <v/>
      </c>
      <c r="M183" s="5" t="e">
        <f t="shared" si="20"/>
        <v>#N/A</v>
      </c>
      <c r="N183" s="3" t="str">
        <f t="shared" si="21"/>
        <v/>
      </c>
    </row>
    <row r="184" spans="1:14" x14ac:dyDescent="0.2">
      <c r="A184" s="166"/>
      <c r="B184" s="204" t="e">
        <f>VLOOKUP(A184,Adr!A:B,2,FALSE)</f>
        <v>#N/A</v>
      </c>
      <c r="C184" s="185"/>
      <c r="D184" s="289"/>
      <c r="E184" s="230"/>
      <c r="F184" s="166"/>
      <c r="G184" s="169"/>
      <c r="H184" s="169"/>
      <c r="I184" s="192" t="str">
        <f t="shared" si="22"/>
        <v/>
      </c>
      <c r="J184" s="167" t="str">
        <f t="shared" si="23"/>
        <v/>
      </c>
      <c r="K184" s="5"/>
      <c r="L184" s="167" t="str">
        <f t="shared" si="19"/>
        <v/>
      </c>
      <c r="M184" s="5" t="e">
        <f t="shared" si="20"/>
        <v>#N/A</v>
      </c>
      <c r="N184" s="3" t="str">
        <f t="shared" si="21"/>
        <v/>
      </c>
    </row>
    <row r="185" spans="1:14" x14ac:dyDescent="0.2">
      <c r="A185" s="166"/>
      <c r="B185" s="204" t="e">
        <f>VLOOKUP(A185,Adr!A:B,2,FALSE)</f>
        <v>#N/A</v>
      </c>
      <c r="C185" s="196"/>
      <c r="D185" s="291"/>
      <c r="E185" s="173"/>
      <c r="F185" s="166"/>
      <c r="G185" s="169"/>
      <c r="H185" s="169"/>
      <c r="I185" s="192" t="str">
        <f t="shared" si="22"/>
        <v/>
      </c>
      <c r="J185" s="167" t="str">
        <f t="shared" si="23"/>
        <v/>
      </c>
      <c r="K185" s="5"/>
      <c r="L185" s="167" t="str">
        <f t="shared" si="19"/>
        <v/>
      </c>
      <c r="M185" s="5" t="e">
        <f t="shared" si="20"/>
        <v>#N/A</v>
      </c>
      <c r="N185" s="3" t="str">
        <f t="shared" si="21"/>
        <v/>
      </c>
    </row>
    <row r="186" spans="1:14" x14ac:dyDescent="0.2">
      <c r="A186" s="202"/>
      <c r="B186" s="204" t="e">
        <f>VLOOKUP(A186,Adr!A:B,2,FALSE)</f>
        <v>#N/A</v>
      </c>
      <c r="C186" s="169"/>
      <c r="D186" s="290"/>
      <c r="E186" s="230"/>
      <c r="F186" s="166"/>
      <c r="G186" s="169"/>
      <c r="H186" s="169"/>
      <c r="I186" s="192" t="str">
        <f t="shared" si="22"/>
        <v/>
      </c>
      <c r="J186" s="167" t="str">
        <f t="shared" si="23"/>
        <v/>
      </c>
      <c r="K186" s="5"/>
      <c r="L186" s="167" t="str">
        <f t="shared" si="19"/>
        <v/>
      </c>
      <c r="M186" s="5" t="e">
        <f t="shared" si="20"/>
        <v>#N/A</v>
      </c>
      <c r="N186" s="3" t="str">
        <f t="shared" si="21"/>
        <v/>
      </c>
    </row>
    <row r="187" spans="1:14" x14ac:dyDescent="0.2">
      <c r="A187" s="198"/>
      <c r="B187" s="204" t="e">
        <f>VLOOKUP(A187,Adr!A:B,2,FALSE)</f>
        <v>#N/A</v>
      </c>
      <c r="C187" s="196"/>
      <c r="D187" s="289"/>
      <c r="E187" s="173"/>
      <c r="F187" s="166"/>
      <c r="G187" s="169"/>
      <c r="H187" s="169"/>
      <c r="I187" s="192" t="str">
        <f t="shared" si="22"/>
        <v/>
      </c>
      <c r="J187" s="167" t="str">
        <f t="shared" si="23"/>
        <v/>
      </c>
      <c r="K187" s="5"/>
      <c r="L187" s="167" t="str">
        <f t="shared" si="19"/>
        <v/>
      </c>
      <c r="M187" s="5" t="e">
        <f t="shared" si="20"/>
        <v>#N/A</v>
      </c>
      <c r="N187" s="3" t="str">
        <f t="shared" si="21"/>
        <v/>
      </c>
    </row>
    <row r="188" spans="1:14" x14ac:dyDescent="0.2">
      <c r="A188" s="198"/>
      <c r="B188" s="204" t="e">
        <f>VLOOKUP(A188,Adr!A:B,2,FALSE)</f>
        <v>#N/A</v>
      </c>
      <c r="C188" s="196"/>
      <c r="D188" s="289"/>
      <c r="E188" s="230"/>
      <c r="F188" s="166"/>
      <c r="G188" s="169"/>
      <c r="H188" s="169"/>
      <c r="I188" s="192" t="str">
        <f t="shared" si="22"/>
        <v/>
      </c>
      <c r="J188" s="167" t="str">
        <f t="shared" si="23"/>
        <v/>
      </c>
      <c r="K188" s="5"/>
      <c r="L188" s="167" t="str">
        <f t="shared" si="19"/>
        <v/>
      </c>
      <c r="M188" s="5" t="e">
        <f t="shared" si="20"/>
        <v>#N/A</v>
      </c>
      <c r="N188" s="3" t="str">
        <f t="shared" si="21"/>
        <v/>
      </c>
    </row>
    <row r="189" spans="1:14" x14ac:dyDescent="0.2">
      <c r="A189" s="202"/>
      <c r="B189" s="204" t="e">
        <f>VLOOKUP(A189,Adr!A:B,2,FALSE)</f>
        <v>#N/A</v>
      </c>
      <c r="C189" s="185"/>
      <c r="D189" s="289"/>
      <c r="E189" s="173"/>
      <c r="F189" s="166"/>
      <c r="G189" s="169"/>
      <c r="H189" s="169"/>
      <c r="I189" s="192" t="str">
        <f t="shared" si="22"/>
        <v/>
      </c>
      <c r="J189" s="167" t="str">
        <f t="shared" si="23"/>
        <v/>
      </c>
      <c r="K189" s="5"/>
      <c r="L189" s="167" t="str">
        <f t="shared" si="19"/>
        <v/>
      </c>
      <c r="M189" s="5" t="e">
        <f t="shared" si="20"/>
        <v>#N/A</v>
      </c>
      <c r="N189" s="3" t="str">
        <f t="shared" si="21"/>
        <v/>
      </c>
    </row>
    <row r="190" spans="1:14" x14ac:dyDescent="0.2">
      <c r="A190" s="202"/>
      <c r="B190" s="204" t="e">
        <f>VLOOKUP(A190,Adr!A:B,2,FALSE)</f>
        <v>#N/A</v>
      </c>
      <c r="C190" s="185"/>
      <c r="D190" s="289"/>
      <c r="E190" s="230"/>
      <c r="F190" s="166"/>
      <c r="G190" s="169"/>
      <c r="H190" s="169"/>
      <c r="I190" s="192" t="str">
        <f t="shared" si="22"/>
        <v/>
      </c>
      <c r="J190" s="167" t="str">
        <f t="shared" si="23"/>
        <v/>
      </c>
      <c r="K190" s="5"/>
      <c r="L190" s="167" t="str">
        <f t="shared" si="19"/>
        <v/>
      </c>
      <c r="M190" s="5" t="e">
        <f t="shared" si="20"/>
        <v>#N/A</v>
      </c>
      <c r="N190" s="3" t="str">
        <f t="shared" si="21"/>
        <v/>
      </c>
    </row>
    <row r="191" spans="1:14" x14ac:dyDescent="0.2">
      <c r="A191" s="202"/>
      <c r="B191" s="204" t="e">
        <f>VLOOKUP(A191,Adr!A:B,2,FALSE)</f>
        <v>#N/A</v>
      </c>
      <c r="C191" s="169"/>
      <c r="D191" s="290"/>
      <c r="E191" s="173"/>
      <c r="F191" s="166"/>
      <c r="G191" s="169"/>
      <c r="H191" s="169"/>
      <c r="I191" s="192" t="str">
        <f t="shared" si="22"/>
        <v/>
      </c>
      <c r="J191" s="167" t="str">
        <f t="shared" si="23"/>
        <v/>
      </c>
      <c r="K191" s="5"/>
      <c r="L191" s="167" t="str">
        <f t="shared" si="19"/>
        <v/>
      </c>
      <c r="M191" s="5" t="e">
        <f t="shared" si="20"/>
        <v>#N/A</v>
      </c>
      <c r="N191" s="3" t="str">
        <f t="shared" si="21"/>
        <v/>
      </c>
    </row>
    <row r="192" spans="1:14" x14ac:dyDescent="0.2">
      <c r="A192" s="198"/>
      <c r="B192" s="204" t="e">
        <f>VLOOKUP(A192,Adr!A:B,2,FALSE)</f>
        <v>#N/A</v>
      </c>
      <c r="C192" s="169"/>
      <c r="D192" s="290"/>
      <c r="E192" s="230"/>
      <c r="F192" s="166"/>
      <c r="G192" s="169"/>
      <c r="H192" s="169"/>
      <c r="I192" s="192" t="str">
        <f t="shared" si="22"/>
        <v/>
      </c>
      <c r="J192" s="167" t="str">
        <f t="shared" si="23"/>
        <v/>
      </c>
      <c r="K192" s="5"/>
      <c r="L192" s="167" t="str">
        <f t="shared" si="19"/>
        <v/>
      </c>
      <c r="M192" s="5" t="e">
        <f t="shared" si="20"/>
        <v>#N/A</v>
      </c>
      <c r="N192" s="3" t="str">
        <f t="shared" si="21"/>
        <v/>
      </c>
    </row>
    <row r="193" spans="1:14" x14ac:dyDescent="0.2">
      <c r="A193" s="202"/>
      <c r="B193" s="204" t="e">
        <f>VLOOKUP(A193,Adr!A:B,2,FALSE)</f>
        <v>#N/A</v>
      </c>
      <c r="C193" s="185"/>
      <c r="D193" s="289"/>
      <c r="E193" s="173"/>
      <c r="F193" s="166"/>
      <c r="G193" s="169"/>
      <c r="H193" s="169"/>
      <c r="I193" s="192" t="str">
        <f t="shared" si="22"/>
        <v/>
      </c>
      <c r="J193" s="167" t="str">
        <f t="shared" si="23"/>
        <v/>
      </c>
      <c r="K193" s="5"/>
      <c r="L193" s="167" t="str">
        <f t="shared" si="19"/>
        <v/>
      </c>
      <c r="M193" s="5" t="e">
        <f t="shared" si="20"/>
        <v>#N/A</v>
      </c>
      <c r="N193" s="3" t="str">
        <f t="shared" si="21"/>
        <v/>
      </c>
    </row>
    <row r="194" spans="1:14" x14ac:dyDescent="0.2">
      <c r="A194" s="182"/>
      <c r="B194" s="204" t="e">
        <f>VLOOKUP(A194,Adr!A:B,2,FALSE)</f>
        <v>#N/A</v>
      </c>
      <c r="C194" s="196"/>
      <c r="D194" s="291"/>
      <c r="E194" s="230"/>
      <c r="F194" s="166"/>
      <c r="G194" s="169"/>
      <c r="H194" s="169"/>
      <c r="I194" s="192" t="str">
        <f t="shared" si="22"/>
        <v/>
      </c>
      <c r="J194" s="167" t="str">
        <f t="shared" si="23"/>
        <v/>
      </c>
      <c r="K194" s="5"/>
      <c r="L194" s="167" t="str">
        <f t="shared" si="19"/>
        <v/>
      </c>
      <c r="M194" s="5" t="e">
        <f t="shared" si="20"/>
        <v>#N/A</v>
      </c>
      <c r="N194" s="3" t="str">
        <f t="shared" si="21"/>
        <v/>
      </c>
    </row>
    <row r="195" spans="1:14" x14ac:dyDescent="0.2">
      <c r="A195" s="202"/>
      <c r="B195" s="204" t="e">
        <f>VLOOKUP(A195,Adr!A:B,2,FALSE)</f>
        <v>#N/A</v>
      </c>
      <c r="C195" s="196"/>
      <c r="D195" s="291"/>
      <c r="E195" s="173"/>
      <c r="F195" s="166"/>
      <c r="G195" s="169"/>
      <c r="H195" s="169"/>
      <c r="I195" s="192" t="str">
        <f t="shared" si="22"/>
        <v/>
      </c>
      <c r="J195" s="167" t="str">
        <f t="shared" si="23"/>
        <v/>
      </c>
      <c r="K195" s="5"/>
      <c r="L195" s="167" t="str">
        <f t="shared" si="19"/>
        <v/>
      </c>
      <c r="M195" s="5" t="e">
        <f t="shared" si="20"/>
        <v>#N/A</v>
      </c>
      <c r="N195" s="3" t="str">
        <f t="shared" si="21"/>
        <v/>
      </c>
    </row>
    <row r="196" spans="1:14" x14ac:dyDescent="0.2">
      <c r="A196" s="198"/>
      <c r="B196" s="204" t="e">
        <f>VLOOKUP(A196,Adr!A:B,2,FALSE)</f>
        <v>#N/A</v>
      </c>
      <c r="C196" s="169"/>
      <c r="D196" s="290"/>
      <c r="E196" s="230"/>
      <c r="F196" s="166"/>
      <c r="G196" s="169"/>
      <c r="H196" s="169"/>
      <c r="I196" s="192" t="str">
        <f t="shared" si="22"/>
        <v/>
      </c>
      <c r="J196" s="167" t="str">
        <f t="shared" si="23"/>
        <v/>
      </c>
      <c r="K196" s="5"/>
      <c r="L196" s="167" t="str">
        <f t="shared" si="19"/>
        <v/>
      </c>
      <c r="M196" s="5" t="e">
        <f t="shared" si="20"/>
        <v>#N/A</v>
      </c>
      <c r="N196" s="3" t="str">
        <f t="shared" si="21"/>
        <v/>
      </c>
    </row>
    <row r="197" spans="1:14" x14ac:dyDescent="0.2">
      <c r="A197" s="166"/>
      <c r="B197" s="204" t="e">
        <f>VLOOKUP(A197,Adr!A:B,2,FALSE)</f>
        <v>#N/A</v>
      </c>
      <c r="C197" s="196"/>
      <c r="D197" s="291"/>
      <c r="E197" s="173"/>
      <c r="F197" s="166"/>
      <c r="G197" s="169"/>
      <c r="H197" s="169"/>
      <c r="I197" s="192" t="str">
        <f t="shared" si="22"/>
        <v/>
      </c>
      <c r="J197" s="167" t="str">
        <f t="shared" si="23"/>
        <v/>
      </c>
      <c r="K197" s="5"/>
      <c r="L197" s="167" t="str">
        <f t="shared" si="19"/>
        <v/>
      </c>
      <c r="M197" s="5" t="e">
        <f t="shared" si="20"/>
        <v>#N/A</v>
      </c>
      <c r="N197" s="3" t="str">
        <f t="shared" si="21"/>
        <v/>
      </c>
    </row>
    <row r="198" spans="1:14" x14ac:dyDescent="0.2">
      <c r="A198" s="166"/>
      <c r="B198" s="204" t="e">
        <f>VLOOKUP(A198,Adr!A:B,2,FALSE)</f>
        <v>#N/A</v>
      </c>
      <c r="C198" s="196"/>
      <c r="D198" s="291"/>
      <c r="E198" s="230"/>
      <c r="F198" s="166"/>
      <c r="G198" s="169"/>
      <c r="H198" s="169"/>
      <c r="I198" s="192" t="str">
        <f t="shared" si="22"/>
        <v/>
      </c>
      <c r="J198" s="167" t="str">
        <f t="shared" si="23"/>
        <v/>
      </c>
      <c r="K198" s="5"/>
      <c r="L198" s="167" t="str">
        <f t="shared" si="19"/>
        <v/>
      </c>
      <c r="M198" s="5" t="e">
        <f t="shared" si="20"/>
        <v>#N/A</v>
      </c>
      <c r="N198" s="3" t="str">
        <f t="shared" si="21"/>
        <v/>
      </c>
    </row>
    <row r="199" spans="1:14" x14ac:dyDescent="0.2">
      <c r="A199" s="182"/>
      <c r="B199" s="204" t="e">
        <f>VLOOKUP(A199,Adr!A:B,2,FALSE)</f>
        <v>#N/A</v>
      </c>
      <c r="C199" s="185"/>
      <c r="D199" s="289"/>
      <c r="E199" s="173"/>
      <c r="F199" s="166"/>
      <c r="G199" s="169"/>
      <c r="H199" s="169"/>
      <c r="I199" s="192" t="str">
        <f t="shared" si="22"/>
        <v/>
      </c>
      <c r="J199" s="167" t="str">
        <f t="shared" si="23"/>
        <v/>
      </c>
      <c r="K199" s="5"/>
      <c r="L199" s="167" t="str">
        <f t="shared" si="19"/>
        <v/>
      </c>
      <c r="M199" s="5" t="e">
        <f t="shared" si="20"/>
        <v>#N/A</v>
      </c>
      <c r="N199" s="3" t="str">
        <f t="shared" si="21"/>
        <v/>
      </c>
    </row>
    <row r="200" spans="1:14" x14ac:dyDescent="0.2">
      <c r="A200" s="202"/>
      <c r="B200" s="204" t="e">
        <f>VLOOKUP(A200,Adr!A:B,2,FALSE)</f>
        <v>#N/A</v>
      </c>
      <c r="C200" s="169"/>
      <c r="D200" s="291"/>
      <c r="E200" s="230"/>
      <c r="F200" s="166"/>
      <c r="G200" s="169"/>
      <c r="H200" s="169"/>
      <c r="I200" s="192" t="str">
        <f t="shared" si="22"/>
        <v/>
      </c>
      <c r="J200" s="167" t="str">
        <f t="shared" si="23"/>
        <v/>
      </c>
      <c r="K200" s="5"/>
      <c r="L200" s="167" t="str">
        <f t="shared" si="19"/>
        <v/>
      </c>
      <c r="M200" s="5" t="e">
        <f t="shared" si="20"/>
        <v>#N/A</v>
      </c>
      <c r="N200" s="3" t="str">
        <f t="shared" si="21"/>
        <v/>
      </c>
    </row>
    <row r="201" spans="1:14" x14ac:dyDescent="0.2">
      <c r="A201" s="182"/>
      <c r="B201" s="204" t="e">
        <f>VLOOKUP(A201,Adr!A:B,2,FALSE)</f>
        <v>#N/A</v>
      </c>
      <c r="C201" s="185"/>
      <c r="D201" s="289"/>
      <c r="E201" s="173"/>
      <c r="F201" s="166"/>
      <c r="G201" s="169"/>
      <c r="H201" s="169"/>
      <c r="I201" s="192" t="str">
        <f t="shared" si="22"/>
        <v/>
      </c>
      <c r="J201" s="167" t="str">
        <f t="shared" si="23"/>
        <v/>
      </c>
      <c r="K201" s="5"/>
      <c r="L201" s="167" t="str">
        <f t="shared" si="19"/>
        <v/>
      </c>
      <c r="M201" s="5" t="e">
        <f t="shared" si="20"/>
        <v>#N/A</v>
      </c>
      <c r="N201" s="3" t="str">
        <f t="shared" si="21"/>
        <v/>
      </c>
    </row>
    <row r="202" spans="1:14" x14ac:dyDescent="0.2">
      <c r="A202" s="166"/>
      <c r="B202" s="204" t="e">
        <f>VLOOKUP(A202,Adr!A:B,2,FALSE)</f>
        <v>#N/A</v>
      </c>
      <c r="C202" s="196"/>
      <c r="D202" s="291"/>
      <c r="E202" s="230"/>
      <c r="F202" s="166"/>
      <c r="G202" s="169"/>
      <c r="H202" s="169"/>
      <c r="I202" s="192" t="str">
        <f t="shared" si="22"/>
        <v/>
      </c>
      <c r="J202" s="167" t="str">
        <f t="shared" si="23"/>
        <v/>
      </c>
      <c r="K202" s="5"/>
      <c r="L202" s="167" t="str">
        <f t="shared" si="19"/>
        <v/>
      </c>
      <c r="M202" s="5" t="e">
        <f t="shared" si="20"/>
        <v>#N/A</v>
      </c>
      <c r="N202" s="3" t="str">
        <f t="shared" si="21"/>
        <v/>
      </c>
    </row>
    <row r="203" spans="1:14" x14ac:dyDescent="0.2">
      <c r="A203" s="182"/>
      <c r="B203" s="204" t="e">
        <f>VLOOKUP(A203,Adr!A:B,2,FALSE)</f>
        <v>#N/A</v>
      </c>
      <c r="C203" s="185"/>
      <c r="D203" s="289"/>
      <c r="E203" s="173"/>
      <c r="F203" s="166"/>
      <c r="G203" s="169"/>
      <c r="H203" s="169"/>
      <c r="I203" s="192" t="str">
        <f t="shared" si="22"/>
        <v/>
      </c>
      <c r="J203" s="167" t="str">
        <f t="shared" si="23"/>
        <v/>
      </c>
      <c r="K203" s="5"/>
      <c r="L203" s="167" t="str">
        <f t="shared" si="19"/>
        <v/>
      </c>
      <c r="M203" s="5" t="e">
        <f t="shared" si="20"/>
        <v>#N/A</v>
      </c>
      <c r="N203" s="3" t="str">
        <f t="shared" si="21"/>
        <v/>
      </c>
    </row>
    <row r="204" spans="1:14" x14ac:dyDescent="0.2">
      <c r="A204" s="202"/>
      <c r="B204" s="204" t="e">
        <f>VLOOKUP(A204,Adr!A:B,2,FALSE)</f>
        <v>#N/A</v>
      </c>
      <c r="C204" s="169"/>
      <c r="D204" s="290"/>
      <c r="E204" s="230"/>
      <c r="F204" s="166"/>
      <c r="G204" s="169"/>
      <c r="H204" s="169"/>
      <c r="I204" s="192" t="str">
        <f t="shared" si="22"/>
        <v/>
      </c>
      <c r="J204" s="167" t="str">
        <f t="shared" si="23"/>
        <v/>
      </c>
      <c r="K204" s="5"/>
      <c r="L204" s="167" t="str">
        <f t="shared" si="19"/>
        <v/>
      </c>
      <c r="M204" s="5" t="e">
        <f t="shared" si="20"/>
        <v>#N/A</v>
      </c>
      <c r="N204" s="3" t="str">
        <f t="shared" si="21"/>
        <v/>
      </c>
    </row>
    <row r="205" spans="1:14" x14ac:dyDescent="0.2">
      <c r="A205" s="198"/>
      <c r="B205" s="204" t="e">
        <f>VLOOKUP(A205,Adr!A:B,2,FALSE)</f>
        <v>#N/A</v>
      </c>
      <c r="C205" s="185"/>
      <c r="D205" s="289"/>
      <c r="E205" s="173"/>
      <c r="F205" s="166"/>
      <c r="G205" s="169"/>
      <c r="H205" s="169"/>
      <c r="I205" s="192" t="str">
        <f t="shared" si="22"/>
        <v/>
      </c>
      <c r="J205" s="167" t="str">
        <f t="shared" si="23"/>
        <v/>
      </c>
      <c r="K205" s="5"/>
      <c r="L205" s="167" t="str">
        <f t="shared" si="19"/>
        <v/>
      </c>
      <c r="M205" s="5" t="e">
        <f t="shared" si="20"/>
        <v>#N/A</v>
      </c>
      <c r="N205" s="3" t="str">
        <f t="shared" si="21"/>
        <v/>
      </c>
    </row>
    <row r="206" spans="1:14" x14ac:dyDescent="0.2">
      <c r="A206" s="202"/>
      <c r="B206" s="204" t="e">
        <f>VLOOKUP(A206,Adr!A:B,2,FALSE)</f>
        <v>#N/A</v>
      </c>
      <c r="C206" s="185"/>
      <c r="D206" s="289"/>
      <c r="E206" s="230"/>
      <c r="F206" s="166"/>
      <c r="G206" s="169"/>
      <c r="H206" s="169"/>
      <c r="I206" s="192" t="str">
        <f t="shared" si="22"/>
        <v/>
      </c>
      <c r="J206" s="167" t="str">
        <f t="shared" si="23"/>
        <v/>
      </c>
      <c r="K206" s="5"/>
      <c r="L206" s="167" t="str">
        <f t="shared" si="19"/>
        <v/>
      </c>
      <c r="M206" s="5" t="e">
        <f t="shared" si="20"/>
        <v>#N/A</v>
      </c>
      <c r="N206" s="3" t="str">
        <f t="shared" si="21"/>
        <v/>
      </c>
    </row>
    <row r="207" spans="1:14" x14ac:dyDescent="0.2">
      <c r="A207" s="198"/>
      <c r="B207" s="204" t="e">
        <f>VLOOKUP(A207,Adr!A:B,2,FALSE)</f>
        <v>#N/A</v>
      </c>
      <c r="C207" s="169"/>
      <c r="D207" s="290"/>
      <c r="E207" s="173"/>
      <c r="F207" s="166"/>
      <c r="G207" s="169"/>
      <c r="H207" s="169"/>
      <c r="I207" s="192" t="str">
        <f t="shared" si="22"/>
        <v/>
      </c>
      <c r="J207" s="167" t="str">
        <f t="shared" si="23"/>
        <v/>
      </c>
      <c r="K207" s="5"/>
      <c r="L207" s="167" t="str">
        <f t="shared" si="19"/>
        <v/>
      </c>
      <c r="M207" s="5" t="e">
        <f t="shared" si="20"/>
        <v>#N/A</v>
      </c>
      <c r="N207" s="3" t="str">
        <f t="shared" si="21"/>
        <v/>
      </c>
    </row>
    <row r="208" spans="1:14" x14ac:dyDescent="0.2">
      <c r="A208" s="166"/>
      <c r="B208" s="204" t="e">
        <f>VLOOKUP(A208,Adr!A:B,2,FALSE)</f>
        <v>#N/A</v>
      </c>
      <c r="C208" s="185"/>
      <c r="D208" s="291"/>
      <c r="E208" s="230"/>
      <c r="F208" s="166"/>
      <c r="G208" s="169"/>
      <c r="H208" s="169"/>
      <c r="I208" s="192" t="str">
        <f t="shared" si="22"/>
        <v/>
      </c>
      <c r="J208" s="167" t="str">
        <f t="shared" si="23"/>
        <v/>
      </c>
      <c r="K208" s="5"/>
      <c r="L208" s="167" t="str">
        <f t="shared" si="19"/>
        <v/>
      </c>
      <c r="M208" s="5" t="e">
        <f t="shared" si="20"/>
        <v>#N/A</v>
      </c>
      <c r="N208" s="3" t="str">
        <f t="shared" si="21"/>
        <v/>
      </c>
    </row>
    <row r="209" spans="1:14" x14ac:dyDescent="0.2">
      <c r="A209" s="166"/>
      <c r="B209" s="204" t="e">
        <f>VLOOKUP(A209,Adr!A:B,2,FALSE)</f>
        <v>#N/A</v>
      </c>
      <c r="C209" s="196"/>
      <c r="D209" s="291"/>
      <c r="E209" s="173"/>
      <c r="F209" s="166"/>
      <c r="G209" s="169"/>
      <c r="H209" s="169"/>
      <c r="I209" s="192" t="str">
        <f t="shared" si="22"/>
        <v/>
      </c>
      <c r="J209" s="167" t="str">
        <f t="shared" si="23"/>
        <v/>
      </c>
      <c r="K209" s="5"/>
      <c r="L209" s="167" t="str">
        <f t="shared" ref="L209:L223" si="24">A209&amp;G209&amp;H209</f>
        <v/>
      </c>
      <c r="M209" s="5" t="e">
        <f t="shared" ref="M209:M270" si="25">B209&amp;F209&amp;H209&amp;C209</f>
        <v>#N/A</v>
      </c>
      <c r="N209" s="3" t="str">
        <f t="shared" ref="N209:N270" si="26">+I209&amp;H209</f>
        <v/>
      </c>
    </row>
    <row r="210" spans="1:14" x14ac:dyDescent="0.2">
      <c r="A210" s="198"/>
      <c r="B210" s="204" t="e">
        <f>VLOOKUP(A210,Adr!A:B,2,FALSE)</f>
        <v>#N/A</v>
      </c>
      <c r="C210" s="169"/>
      <c r="D210" s="290"/>
      <c r="E210" s="230"/>
      <c r="F210" s="166"/>
      <c r="G210" s="169"/>
      <c r="H210" s="169"/>
      <c r="I210" s="192" t="str">
        <f t="shared" si="22"/>
        <v/>
      </c>
      <c r="J210" s="167" t="str">
        <f t="shared" si="23"/>
        <v/>
      </c>
      <c r="K210" s="5"/>
      <c r="L210" s="167" t="str">
        <f t="shared" si="24"/>
        <v/>
      </c>
      <c r="M210" s="5" t="e">
        <f t="shared" si="25"/>
        <v>#N/A</v>
      </c>
      <c r="N210" s="3" t="str">
        <f t="shared" si="26"/>
        <v/>
      </c>
    </row>
    <row r="211" spans="1:14" x14ac:dyDescent="0.2">
      <c r="A211" s="198"/>
      <c r="B211" s="204" t="e">
        <f>VLOOKUP(A211,Adr!A:B,2,FALSE)</f>
        <v>#N/A</v>
      </c>
      <c r="C211" s="169"/>
      <c r="D211" s="291"/>
      <c r="E211" s="173"/>
      <c r="F211" s="166"/>
      <c r="G211" s="169"/>
      <c r="H211" s="169"/>
      <c r="I211" s="192" t="str">
        <f t="shared" si="22"/>
        <v/>
      </c>
      <c r="J211" s="167" t="str">
        <f t="shared" si="23"/>
        <v/>
      </c>
      <c r="K211" s="5"/>
      <c r="L211" s="167" t="str">
        <f t="shared" si="24"/>
        <v/>
      </c>
      <c r="M211" s="5" t="e">
        <f t="shared" si="25"/>
        <v>#N/A</v>
      </c>
      <c r="N211" s="3" t="str">
        <f t="shared" si="26"/>
        <v/>
      </c>
    </row>
    <row r="212" spans="1:14" x14ac:dyDescent="0.2">
      <c r="A212" s="182"/>
      <c r="B212" s="204" t="e">
        <f>VLOOKUP(A212,Adr!A:B,2,FALSE)</f>
        <v>#N/A</v>
      </c>
      <c r="C212" s="169"/>
      <c r="D212" s="290"/>
      <c r="E212" s="230"/>
      <c r="F212" s="166"/>
      <c r="G212" s="169"/>
      <c r="H212" s="169"/>
      <c r="I212" s="192" t="str">
        <f t="shared" si="22"/>
        <v/>
      </c>
      <c r="J212" s="167" t="str">
        <f t="shared" si="23"/>
        <v/>
      </c>
      <c r="K212" s="5"/>
      <c r="L212" s="167" t="str">
        <f t="shared" si="24"/>
        <v/>
      </c>
      <c r="M212" s="5" t="e">
        <f t="shared" si="25"/>
        <v>#N/A</v>
      </c>
      <c r="N212" s="3" t="str">
        <f t="shared" si="26"/>
        <v/>
      </c>
    </row>
    <row r="213" spans="1:14" x14ac:dyDescent="0.2">
      <c r="A213" s="182"/>
      <c r="B213" s="204" t="e">
        <f>VLOOKUP(A213,Adr!A:B,2,FALSE)</f>
        <v>#N/A</v>
      </c>
      <c r="C213" s="185"/>
      <c r="D213" s="289"/>
      <c r="E213" s="173"/>
      <c r="F213" s="166"/>
      <c r="G213" s="169"/>
      <c r="H213" s="169"/>
      <c r="I213" s="192" t="str">
        <f t="shared" si="22"/>
        <v/>
      </c>
      <c r="J213" s="167" t="str">
        <f t="shared" si="23"/>
        <v/>
      </c>
      <c r="K213" s="5"/>
      <c r="L213" s="167" t="str">
        <f t="shared" si="24"/>
        <v/>
      </c>
      <c r="M213" s="5" t="e">
        <f t="shared" si="25"/>
        <v>#N/A</v>
      </c>
      <c r="N213" s="3" t="str">
        <f t="shared" si="26"/>
        <v/>
      </c>
    </row>
    <row r="214" spans="1:14" x14ac:dyDescent="0.2">
      <c r="A214" s="202"/>
      <c r="B214" s="204" t="e">
        <f>VLOOKUP(A214,Adr!A:B,2,FALSE)</f>
        <v>#N/A</v>
      </c>
      <c r="C214" s="196"/>
      <c r="D214" s="291"/>
      <c r="E214" s="230"/>
      <c r="F214" s="166"/>
      <c r="G214" s="169"/>
      <c r="H214" s="169"/>
      <c r="I214" s="192" t="str">
        <f t="shared" si="22"/>
        <v/>
      </c>
      <c r="J214" s="167" t="str">
        <f t="shared" si="23"/>
        <v/>
      </c>
      <c r="K214" s="5"/>
      <c r="L214" s="167" t="str">
        <f t="shared" si="24"/>
        <v/>
      </c>
      <c r="M214" s="5" t="e">
        <f t="shared" si="25"/>
        <v>#N/A</v>
      </c>
      <c r="N214" s="3" t="str">
        <f t="shared" si="26"/>
        <v/>
      </c>
    </row>
    <row r="215" spans="1:14" x14ac:dyDescent="0.2">
      <c r="A215" s="166"/>
      <c r="B215" s="204" t="e">
        <f>VLOOKUP(A215,Adr!A:B,2,FALSE)</f>
        <v>#N/A</v>
      </c>
      <c r="C215" s="185"/>
      <c r="D215" s="289"/>
      <c r="E215" s="173"/>
      <c r="F215" s="166"/>
      <c r="G215" s="169"/>
      <c r="H215" s="169"/>
      <c r="I215" s="192" t="str">
        <f t="shared" si="22"/>
        <v/>
      </c>
      <c r="J215" s="167" t="str">
        <f t="shared" si="23"/>
        <v/>
      </c>
      <c r="K215" s="5"/>
      <c r="L215" s="167" t="str">
        <f t="shared" si="24"/>
        <v/>
      </c>
      <c r="M215" s="5" t="e">
        <f t="shared" si="25"/>
        <v>#N/A</v>
      </c>
      <c r="N215" s="3" t="str">
        <f t="shared" si="26"/>
        <v/>
      </c>
    </row>
    <row r="216" spans="1:14" x14ac:dyDescent="0.2">
      <c r="A216" s="198"/>
      <c r="B216" s="204" t="e">
        <f>VLOOKUP(A216,Adr!A:B,2,FALSE)</f>
        <v>#N/A</v>
      </c>
      <c r="C216" s="185"/>
      <c r="D216" s="289"/>
      <c r="E216" s="230"/>
      <c r="F216" s="166"/>
      <c r="G216" s="169"/>
      <c r="H216" s="169"/>
      <c r="I216" s="192" t="str">
        <f t="shared" si="22"/>
        <v/>
      </c>
      <c r="J216" s="167" t="str">
        <f t="shared" si="23"/>
        <v/>
      </c>
      <c r="K216" s="5"/>
      <c r="L216" s="167" t="str">
        <f t="shared" si="24"/>
        <v/>
      </c>
      <c r="M216" s="5" t="e">
        <f t="shared" si="25"/>
        <v>#N/A</v>
      </c>
      <c r="N216" s="3" t="str">
        <f t="shared" si="26"/>
        <v/>
      </c>
    </row>
    <row r="217" spans="1:14" x14ac:dyDescent="0.2">
      <c r="A217" s="202"/>
      <c r="B217" s="204" t="e">
        <f>VLOOKUP(A217,Adr!A:B,2,FALSE)</f>
        <v>#N/A</v>
      </c>
      <c r="C217" s="185"/>
      <c r="D217" s="289"/>
      <c r="E217" s="173"/>
      <c r="F217" s="166"/>
      <c r="G217" s="169"/>
      <c r="H217" s="169"/>
      <c r="I217" s="192" t="str">
        <f t="shared" si="22"/>
        <v/>
      </c>
      <c r="J217" s="167" t="str">
        <f t="shared" si="23"/>
        <v/>
      </c>
      <c r="K217" s="5"/>
      <c r="L217" s="167" t="str">
        <f t="shared" si="24"/>
        <v/>
      </c>
      <c r="M217" s="5" t="e">
        <f t="shared" si="25"/>
        <v>#N/A</v>
      </c>
      <c r="N217" s="3" t="str">
        <f t="shared" si="26"/>
        <v/>
      </c>
    </row>
    <row r="218" spans="1:14" x14ac:dyDescent="0.2">
      <c r="A218" s="202"/>
      <c r="B218" s="204" t="e">
        <f>VLOOKUP(A218,Adr!A:B,2,FALSE)</f>
        <v>#N/A</v>
      </c>
      <c r="C218" s="196"/>
      <c r="D218" s="291"/>
      <c r="E218" s="230"/>
      <c r="F218" s="166"/>
      <c r="G218" s="169"/>
      <c r="H218" s="169"/>
      <c r="I218" s="192" t="str">
        <f t="shared" si="22"/>
        <v/>
      </c>
      <c r="J218" s="167" t="str">
        <f t="shared" si="23"/>
        <v/>
      </c>
      <c r="K218" s="5"/>
      <c r="L218" s="167" t="str">
        <f t="shared" si="24"/>
        <v/>
      </c>
      <c r="M218" s="5" t="e">
        <f t="shared" si="25"/>
        <v>#N/A</v>
      </c>
      <c r="N218" s="3" t="str">
        <f t="shared" si="26"/>
        <v/>
      </c>
    </row>
    <row r="219" spans="1:14" x14ac:dyDescent="0.2">
      <c r="A219" s="202"/>
      <c r="B219" s="204" t="e">
        <f>VLOOKUP(A219,Adr!A:B,2,FALSE)</f>
        <v>#N/A</v>
      </c>
      <c r="C219" s="190"/>
      <c r="D219" s="290"/>
      <c r="E219" s="173"/>
      <c r="F219" s="166"/>
      <c r="G219" s="169"/>
      <c r="H219" s="169"/>
      <c r="I219" s="192" t="str">
        <f t="shared" si="22"/>
        <v/>
      </c>
      <c r="J219" s="167" t="str">
        <f t="shared" si="23"/>
        <v/>
      </c>
      <c r="K219" s="5"/>
      <c r="L219" s="167" t="str">
        <f t="shared" si="24"/>
        <v/>
      </c>
      <c r="M219" s="5" t="e">
        <f t="shared" si="25"/>
        <v>#N/A</v>
      </c>
      <c r="N219" s="3" t="str">
        <f t="shared" si="26"/>
        <v/>
      </c>
    </row>
    <row r="220" spans="1:14" x14ac:dyDescent="0.2">
      <c r="A220" s="202"/>
      <c r="B220" s="204" t="e">
        <f>VLOOKUP(A220,Adr!A:B,2,FALSE)</f>
        <v>#N/A</v>
      </c>
      <c r="C220" s="185"/>
      <c r="D220" s="291"/>
      <c r="E220" s="230"/>
      <c r="F220" s="166"/>
      <c r="G220" s="169"/>
      <c r="H220" s="169"/>
      <c r="I220" s="192" t="str">
        <f t="shared" si="22"/>
        <v/>
      </c>
      <c r="J220" s="167" t="str">
        <f t="shared" si="23"/>
        <v/>
      </c>
      <c r="K220" s="5"/>
      <c r="L220" s="167" t="str">
        <f t="shared" si="24"/>
        <v/>
      </c>
      <c r="M220" s="5" t="e">
        <f t="shared" si="25"/>
        <v>#N/A</v>
      </c>
      <c r="N220" s="3" t="str">
        <f t="shared" si="26"/>
        <v/>
      </c>
    </row>
    <row r="221" spans="1:14" x14ac:dyDescent="0.2">
      <c r="A221" s="198"/>
      <c r="B221" s="204" t="e">
        <f>VLOOKUP(A221,Adr!A:B,2,FALSE)</f>
        <v>#N/A</v>
      </c>
      <c r="C221" s="169"/>
      <c r="D221" s="290"/>
      <c r="E221" s="173"/>
      <c r="F221" s="166"/>
      <c r="G221" s="169"/>
      <c r="H221" s="169"/>
      <c r="I221" s="192" t="str">
        <f t="shared" si="22"/>
        <v/>
      </c>
      <c r="J221" s="167" t="str">
        <f t="shared" si="23"/>
        <v/>
      </c>
      <c r="K221" s="5"/>
      <c r="L221" s="167" t="str">
        <f t="shared" si="24"/>
        <v/>
      </c>
      <c r="M221" s="5" t="e">
        <f t="shared" si="25"/>
        <v>#N/A</v>
      </c>
      <c r="N221" s="3" t="str">
        <f t="shared" si="26"/>
        <v/>
      </c>
    </row>
    <row r="222" spans="1:14" x14ac:dyDescent="0.2">
      <c r="A222" s="198"/>
      <c r="B222" s="204" t="e">
        <f>VLOOKUP(A222,Adr!A:B,2,FALSE)</f>
        <v>#N/A</v>
      </c>
      <c r="C222" s="169"/>
      <c r="D222" s="290"/>
      <c r="E222" s="230"/>
      <c r="F222" s="166"/>
      <c r="G222" s="169"/>
      <c r="H222" s="169"/>
      <c r="I222" s="192" t="str">
        <f t="shared" si="22"/>
        <v/>
      </c>
      <c r="J222" s="167" t="str">
        <f t="shared" si="23"/>
        <v/>
      </c>
      <c r="K222" s="5"/>
      <c r="L222" s="167" t="str">
        <f t="shared" si="24"/>
        <v/>
      </c>
      <c r="M222" s="5" t="e">
        <f t="shared" si="25"/>
        <v>#N/A</v>
      </c>
      <c r="N222" s="3" t="str">
        <f t="shared" si="26"/>
        <v/>
      </c>
    </row>
    <row r="223" spans="1:14" x14ac:dyDescent="0.2">
      <c r="A223" s="198"/>
      <c r="B223" s="204" t="e">
        <f>VLOOKUP(A223,Adr!A:B,2,FALSE)</f>
        <v>#N/A</v>
      </c>
      <c r="C223" s="185"/>
      <c r="D223" s="289"/>
      <c r="E223" s="173"/>
      <c r="F223" s="166"/>
      <c r="G223" s="169"/>
      <c r="H223" s="169"/>
      <c r="I223" s="192" t="str">
        <f t="shared" si="22"/>
        <v/>
      </c>
      <c r="J223" s="167" t="str">
        <f t="shared" si="23"/>
        <v/>
      </c>
      <c r="K223" s="5"/>
      <c r="L223" s="167" t="str">
        <f t="shared" si="24"/>
        <v/>
      </c>
      <c r="M223" s="5" t="e">
        <f t="shared" si="25"/>
        <v>#N/A</v>
      </c>
      <c r="N223" s="3" t="str">
        <f t="shared" si="26"/>
        <v/>
      </c>
    </row>
    <row r="224" spans="1:14" x14ac:dyDescent="0.2">
      <c r="A224" s="166"/>
      <c r="B224" s="204" t="e">
        <f>VLOOKUP(A224,Adr!A:B,2,FALSE)</f>
        <v>#N/A</v>
      </c>
      <c r="C224" s="196"/>
      <c r="D224" s="291"/>
      <c r="E224" s="230"/>
      <c r="F224" s="166"/>
      <c r="G224" s="169"/>
      <c r="H224" s="169"/>
      <c r="I224" s="192" t="str">
        <f t="shared" ref="I224:I287" si="27">A224&amp;F224</f>
        <v/>
      </c>
      <c r="J224" s="167" t="str">
        <f t="shared" ref="J224:J287" si="28">A224&amp;G224</f>
        <v/>
      </c>
      <c r="K224" s="5"/>
      <c r="L224" s="167" t="str">
        <f t="shared" ref="L224:L287" si="29">A224&amp;G224&amp;H224</f>
        <v/>
      </c>
      <c r="M224" s="5" t="e">
        <f t="shared" si="25"/>
        <v>#N/A</v>
      </c>
      <c r="N224" s="3" t="str">
        <f t="shared" si="26"/>
        <v/>
      </c>
    </row>
    <row r="225" spans="1:14" x14ac:dyDescent="0.2">
      <c r="A225" s="182"/>
      <c r="B225" s="204" t="e">
        <f>VLOOKUP(A225,Adr!A:B,2,FALSE)</f>
        <v>#N/A</v>
      </c>
      <c r="C225" s="185"/>
      <c r="D225" s="289"/>
      <c r="E225" s="173"/>
      <c r="F225" s="166"/>
      <c r="G225" s="169"/>
      <c r="H225" s="169"/>
      <c r="I225" s="192" t="str">
        <f t="shared" si="27"/>
        <v/>
      </c>
      <c r="J225" s="167" t="str">
        <f t="shared" si="28"/>
        <v/>
      </c>
      <c r="K225" s="5"/>
      <c r="L225" s="167" t="str">
        <f t="shared" si="29"/>
        <v/>
      </c>
      <c r="M225" s="5" t="e">
        <f t="shared" si="25"/>
        <v>#N/A</v>
      </c>
      <c r="N225" s="3" t="str">
        <f t="shared" si="26"/>
        <v/>
      </c>
    </row>
    <row r="226" spans="1:14" x14ac:dyDescent="0.2">
      <c r="A226" s="202"/>
      <c r="B226" s="204" t="e">
        <f>VLOOKUP(A226,Adr!A:B,2,FALSE)</f>
        <v>#N/A</v>
      </c>
      <c r="C226" s="185"/>
      <c r="D226" s="289"/>
      <c r="E226" s="230"/>
      <c r="F226" s="166"/>
      <c r="G226" s="169"/>
      <c r="H226" s="169"/>
      <c r="I226" s="192" t="str">
        <f t="shared" si="27"/>
        <v/>
      </c>
      <c r="J226" s="167" t="str">
        <f t="shared" si="28"/>
        <v/>
      </c>
      <c r="K226" s="5"/>
      <c r="L226" s="167" t="str">
        <f t="shared" si="29"/>
        <v/>
      </c>
      <c r="M226" s="5" t="e">
        <f t="shared" si="25"/>
        <v>#N/A</v>
      </c>
      <c r="N226" s="3" t="str">
        <f t="shared" si="26"/>
        <v/>
      </c>
    </row>
    <row r="227" spans="1:14" x14ac:dyDescent="0.2">
      <c r="A227" s="166"/>
      <c r="B227" s="204" t="e">
        <f>VLOOKUP(A227,Adr!A:B,2,FALSE)</f>
        <v>#N/A</v>
      </c>
      <c r="C227" s="196"/>
      <c r="D227" s="291"/>
      <c r="E227" s="173"/>
      <c r="F227" s="166"/>
      <c r="G227" s="169"/>
      <c r="H227" s="169"/>
      <c r="I227" s="192" t="str">
        <f t="shared" si="27"/>
        <v/>
      </c>
      <c r="J227" s="167" t="str">
        <f t="shared" si="28"/>
        <v/>
      </c>
      <c r="K227" s="5"/>
      <c r="L227" s="167" t="str">
        <f t="shared" si="29"/>
        <v/>
      </c>
      <c r="M227" s="5" t="e">
        <f t="shared" si="25"/>
        <v>#N/A</v>
      </c>
      <c r="N227" s="3" t="str">
        <f t="shared" si="26"/>
        <v/>
      </c>
    </row>
    <row r="228" spans="1:14" x14ac:dyDescent="0.2">
      <c r="A228" s="202"/>
      <c r="B228" s="204" t="e">
        <f>VLOOKUP(A228,Adr!A:B,2,FALSE)</f>
        <v>#N/A</v>
      </c>
      <c r="C228" s="196"/>
      <c r="D228" s="291"/>
      <c r="E228" s="230"/>
      <c r="F228" s="166"/>
      <c r="G228" s="169"/>
      <c r="H228" s="169"/>
      <c r="I228" s="192" t="str">
        <f t="shared" si="27"/>
        <v/>
      </c>
      <c r="J228" s="167" t="str">
        <f t="shared" si="28"/>
        <v/>
      </c>
      <c r="K228" s="5"/>
      <c r="L228" s="167" t="str">
        <f t="shared" si="29"/>
        <v/>
      </c>
      <c r="M228" s="5" t="e">
        <f t="shared" si="25"/>
        <v>#N/A</v>
      </c>
      <c r="N228" s="3" t="str">
        <f t="shared" si="26"/>
        <v/>
      </c>
    </row>
    <row r="229" spans="1:14" x14ac:dyDescent="0.2">
      <c r="A229" s="198"/>
      <c r="B229" s="204" t="e">
        <f>VLOOKUP(A229,Adr!A:B,2,FALSE)</f>
        <v>#N/A</v>
      </c>
      <c r="C229" s="196"/>
      <c r="D229" s="291"/>
      <c r="E229" s="173"/>
      <c r="F229" s="166"/>
      <c r="G229" s="169"/>
      <c r="H229" s="169"/>
      <c r="I229" s="192" t="str">
        <f t="shared" si="27"/>
        <v/>
      </c>
      <c r="J229" s="167" t="str">
        <f t="shared" si="28"/>
        <v/>
      </c>
      <c r="K229" s="5"/>
      <c r="L229" s="167" t="str">
        <f t="shared" si="29"/>
        <v/>
      </c>
      <c r="M229" s="5" t="e">
        <f t="shared" si="25"/>
        <v>#N/A</v>
      </c>
      <c r="N229" s="3" t="str">
        <f t="shared" si="26"/>
        <v/>
      </c>
    </row>
    <row r="230" spans="1:14" x14ac:dyDescent="0.2">
      <c r="A230" s="166"/>
      <c r="B230" s="204" t="e">
        <f>VLOOKUP(A230,Adr!A:B,2,FALSE)</f>
        <v>#N/A</v>
      </c>
      <c r="C230" s="185"/>
      <c r="D230" s="289"/>
      <c r="E230" s="230"/>
      <c r="F230" s="166"/>
      <c r="G230" s="169"/>
      <c r="H230" s="169"/>
      <c r="I230" s="192" t="str">
        <f t="shared" si="27"/>
        <v/>
      </c>
      <c r="J230" s="167" t="str">
        <f t="shared" si="28"/>
        <v/>
      </c>
      <c r="K230" s="5"/>
      <c r="L230" s="167" t="str">
        <f t="shared" si="29"/>
        <v/>
      </c>
      <c r="M230" s="5" t="e">
        <f t="shared" si="25"/>
        <v>#N/A</v>
      </c>
      <c r="N230" s="3" t="str">
        <f t="shared" si="26"/>
        <v/>
      </c>
    </row>
    <row r="231" spans="1:14" x14ac:dyDescent="0.2">
      <c r="A231" s="198"/>
      <c r="B231" s="204" t="e">
        <f>VLOOKUP(A231,Adr!A:B,2,FALSE)</f>
        <v>#N/A</v>
      </c>
      <c r="C231" s="169"/>
      <c r="D231" s="290"/>
      <c r="E231" s="173"/>
      <c r="F231" s="166"/>
      <c r="G231" s="169"/>
      <c r="H231" s="169"/>
      <c r="I231" s="192" t="str">
        <f t="shared" si="27"/>
        <v/>
      </c>
      <c r="J231" s="167" t="str">
        <f t="shared" si="28"/>
        <v/>
      </c>
      <c r="K231" s="5"/>
      <c r="L231" s="167" t="str">
        <f t="shared" si="29"/>
        <v/>
      </c>
      <c r="M231" s="5" t="e">
        <f t="shared" si="25"/>
        <v>#N/A</v>
      </c>
      <c r="N231" s="3" t="str">
        <f t="shared" si="26"/>
        <v/>
      </c>
    </row>
    <row r="232" spans="1:14" x14ac:dyDescent="0.2">
      <c r="A232" s="202"/>
      <c r="B232" s="204" t="e">
        <f>VLOOKUP(A232,Adr!A:B,2,FALSE)</f>
        <v>#N/A</v>
      </c>
      <c r="C232" s="185"/>
      <c r="D232" s="289"/>
      <c r="E232" s="230"/>
      <c r="F232" s="166"/>
      <c r="G232" s="169"/>
      <c r="H232" s="169"/>
      <c r="I232" s="192" t="str">
        <f t="shared" si="27"/>
        <v/>
      </c>
      <c r="J232" s="167" t="str">
        <f t="shared" si="28"/>
        <v/>
      </c>
      <c r="K232" s="5"/>
      <c r="L232" s="167" t="str">
        <f t="shared" si="29"/>
        <v/>
      </c>
      <c r="M232" s="5" t="e">
        <f t="shared" si="25"/>
        <v>#N/A</v>
      </c>
      <c r="N232" s="3" t="str">
        <f t="shared" si="26"/>
        <v/>
      </c>
    </row>
    <row r="233" spans="1:14" x14ac:dyDescent="0.2">
      <c r="A233" s="202"/>
      <c r="B233" s="204" t="e">
        <f>VLOOKUP(A233,Adr!A:B,2,FALSE)</f>
        <v>#N/A</v>
      </c>
      <c r="C233" s="185"/>
      <c r="D233" s="289"/>
      <c r="E233" s="173"/>
      <c r="F233" s="166"/>
      <c r="G233" s="169"/>
      <c r="H233" s="169"/>
      <c r="I233" s="192" t="str">
        <f t="shared" si="27"/>
        <v/>
      </c>
      <c r="J233" s="167" t="str">
        <f t="shared" si="28"/>
        <v/>
      </c>
      <c r="K233" s="5"/>
      <c r="L233" s="167" t="str">
        <f t="shared" si="29"/>
        <v/>
      </c>
      <c r="M233" s="5" t="e">
        <f t="shared" si="25"/>
        <v>#N/A</v>
      </c>
      <c r="N233" s="3" t="str">
        <f t="shared" si="26"/>
        <v/>
      </c>
    </row>
    <row r="234" spans="1:14" x14ac:dyDescent="0.2">
      <c r="A234" s="202"/>
      <c r="B234" s="204" t="e">
        <f>VLOOKUP(A234,Adr!A:B,2,FALSE)</f>
        <v>#N/A</v>
      </c>
      <c r="C234" s="185"/>
      <c r="D234" s="289"/>
      <c r="E234" s="230"/>
      <c r="F234" s="166"/>
      <c r="G234" s="169"/>
      <c r="H234" s="169"/>
      <c r="I234" s="192" t="str">
        <f t="shared" si="27"/>
        <v/>
      </c>
      <c r="J234" s="167" t="str">
        <f t="shared" si="28"/>
        <v/>
      </c>
      <c r="K234" s="5"/>
      <c r="L234" s="167" t="str">
        <f t="shared" si="29"/>
        <v/>
      </c>
      <c r="M234" s="5" t="e">
        <f t="shared" si="25"/>
        <v>#N/A</v>
      </c>
      <c r="N234" s="3" t="str">
        <f t="shared" si="26"/>
        <v/>
      </c>
    </row>
    <row r="235" spans="1:14" x14ac:dyDescent="0.2">
      <c r="A235" s="166"/>
      <c r="B235" s="204" t="e">
        <f>VLOOKUP(A235,Adr!A:B,2,FALSE)</f>
        <v>#N/A</v>
      </c>
      <c r="C235" s="196"/>
      <c r="D235" s="291"/>
      <c r="E235" s="173"/>
      <c r="F235" s="166"/>
      <c r="G235" s="169"/>
      <c r="H235" s="169"/>
      <c r="I235" s="192" t="str">
        <f t="shared" si="27"/>
        <v/>
      </c>
      <c r="J235" s="167" t="str">
        <f t="shared" si="28"/>
        <v/>
      </c>
      <c r="K235" s="5"/>
      <c r="L235" s="167" t="str">
        <f t="shared" si="29"/>
        <v/>
      </c>
      <c r="M235" s="5" t="e">
        <f t="shared" si="25"/>
        <v>#N/A</v>
      </c>
      <c r="N235" s="3" t="str">
        <f t="shared" si="26"/>
        <v/>
      </c>
    </row>
    <row r="236" spans="1:14" x14ac:dyDescent="0.2">
      <c r="A236" s="202"/>
      <c r="B236" s="204" t="e">
        <f>VLOOKUP(A236,Adr!A:B,2,FALSE)</f>
        <v>#N/A</v>
      </c>
      <c r="C236" s="185"/>
      <c r="D236" s="289"/>
      <c r="E236" s="230"/>
      <c r="F236" s="166"/>
      <c r="G236" s="169"/>
      <c r="H236" s="169"/>
      <c r="I236" s="192" t="str">
        <f t="shared" si="27"/>
        <v/>
      </c>
      <c r="J236" s="167" t="str">
        <f t="shared" si="28"/>
        <v/>
      </c>
      <c r="K236" s="5"/>
      <c r="L236" s="167" t="str">
        <f t="shared" si="29"/>
        <v/>
      </c>
      <c r="M236" s="5" t="e">
        <f t="shared" si="25"/>
        <v>#N/A</v>
      </c>
      <c r="N236" s="3" t="str">
        <f t="shared" si="26"/>
        <v/>
      </c>
    </row>
    <row r="237" spans="1:14" x14ac:dyDescent="0.2">
      <c r="A237" s="166"/>
      <c r="B237" s="204" t="e">
        <f>VLOOKUP(A237,Adr!A:B,2,FALSE)</f>
        <v>#N/A</v>
      </c>
      <c r="C237" s="196"/>
      <c r="D237" s="291"/>
      <c r="E237" s="173"/>
      <c r="F237" s="166"/>
      <c r="G237" s="169"/>
      <c r="H237" s="169"/>
      <c r="I237" s="192" t="str">
        <f t="shared" si="27"/>
        <v/>
      </c>
      <c r="J237" s="167" t="str">
        <f t="shared" si="28"/>
        <v/>
      </c>
      <c r="K237" s="5"/>
      <c r="L237" s="167" t="str">
        <f t="shared" si="29"/>
        <v/>
      </c>
      <c r="M237" s="5" t="e">
        <f t="shared" si="25"/>
        <v>#N/A</v>
      </c>
      <c r="N237" s="3" t="str">
        <f t="shared" si="26"/>
        <v/>
      </c>
    </row>
    <row r="238" spans="1:14" x14ac:dyDescent="0.2">
      <c r="A238" s="202"/>
      <c r="B238" s="204" t="e">
        <f>VLOOKUP(A238,Adr!A:B,2,FALSE)</f>
        <v>#N/A</v>
      </c>
      <c r="C238" s="185"/>
      <c r="D238" s="289"/>
      <c r="E238" s="230"/>
      <c r="F238" s="166"/>
      <c r="G238" s="169"/>
      <c r="H238" s="169"/>
      <c r="I238" s="192" t="str">
        <f t="shared" si="27"/>
        <v/>
      </c>
      <c r="J238" s="167" t="str">
        <f t="shared" si="28"/>
        <v/>
      </c>
      <c r="K238" s="5"/>
      <c r="L238" s="167" t="str">
        <f t="shared" si="29"/>
        <v/>
      </c>
      <c r="M238" s="5" t="e">
        <f t="shared" si="25"/>
        <v>#N/A</v>
      </c>
      <c r="N238" s="3" t="str">
        <f t="shared" si="26"/>
        <v/>
      </c>
    </row>
    <row r="239" spans="1:14" x14ac:dyDescent="0.2">
      <c r="A239" s="202"/>
      <c r="B239" s="204" t="e">
        <f>VLOOKUP(A239,Adr!A:B,2,FALSE)</f>
        <v>#N/A</v>
      </c>
      <c r="C239" s="185"/>
      <c r="D239" s="289"/>
      <c r="E239" s="173"/>
      <c r="F239" s="166"/>
      <c r="G239" s="169"/>
      <c r="H239" s="169"/>
      <c r="I239" s="192" t="str">
        <f t="shared" si="27"/>
        <v/>
      </c>
      <c r="J239" s="167" t="str">
        <f t="shared" si="28"/>
        <v/>
      </c>
      <c r="K239" s="5"/>
      <c r="L239" s="167" t="str">
        <f t="shared" si="29"/>
        <v/>
      </c>
      <c r="M239" s="5" t="e">
        <f t="shared" si="25"/>
        <v>#N/A</v>
      </c>
      <c r="N239" s="3" t="str">
        <f t="shared" si="26"/>
        <v/>
      </c>
    </row>
    <row r="240" spans="1:14" x14ac:dyDescent="0.2">
      <c r="A240" s="198"/>
      <c r="B240" s="204" t="e">
        <f>VLOOKUP(A240,Adr!A:B,2,FALSE)</f>
        <v>#N/A</v>
      </c>
      <c r="C240" s="196"/>
      <c r="D240" s="291"/>
      <c r="E240" s="230"/>
      <c r="F240" s="166"/>
      <c r="G240" s="169"/>
      <c r="H240" s="169"/>
      <c r="I240" s="192" t="str">
        <f t="shared" si="27"/>
        <v/>
      </c>
      <c r="J240" s="167" t="str">
        <f t="shared" si="28"/>
        <v/>
      </c>
      <c r="K240" s="5"/>
      <c r="L240" s="167" t="str">
        <f t="shared" si="29"/>
        <v/>
      </c>
      <c r="M240" s="5" t="e">
        <f t="shared" si="25"/>
        <v>#N/A</v>
      </c>
      <c r="N240" s="3" t="str">
        <f t="shared" si="26"/>
        <v/>
      </c>
    </row>
    <row r="241" spans="1:14" x14ac:dyDescent="0.2">
      <c r="A241" s="166"/>
      <c r="B241" s="204" t="e">
        <f>VLOOKUP(A241,Adr!A:B,2,FALSE)</f>
        <v>#N/A</v>
      </c>
      <c r="C241" s="196"/>
      <c r="D241" s="291"/>
      <c r="E241" s="173"/>
      <c r="F241" s="166"/>
      <c r="G241" s="169"/>
      <c r="H241" s="169"/>
      <c r="I241" s="192" t="str">
        <f t="shared" si="27"/>
        <v/>
      </c>
      <c r="J241" s="167" t="str">
        <f t="shared" si="28"/>
        <v/>
      </c>
      <c r="K241" s="5"/>
      <c r="L241" s="167" t="str">
        <f t="shared" si="29"/>
        <v/>
      </c>
      <c r="M241" s="5" t="e">
        <f t="shared" si="25"/>
        <v>#N/A</v>
      </c>
      <c r="N241" s="3" t="str">
        <f t="shared" si="26"/>
        <v/>
      </c>
    </row>
    <row r="242" spans="1:14" x14ac:dyDescent="0.2">
      <c r="A242" s="198"/>
      <c r="B242" s="204" t="e">
        <f>VLOOKUP(A242,Adr!A:B,2,FALSE)</f>
        <v>#N/A</v>
      </c>
      <c r="C242" s="185"/>
      <c r="D242" s="289"/>
      <c r="E242" s="230"/>
      <c r="F242" s="166"/>
      <c r="G242" s="169"/>
      <c r="H242" s="169"/>
      <c r="I242" s="192" t="str">
        <f t="shared" si="27"/>
        <v/>
      </c>
      <c r="J242" s="167" t="str">
        <f t="shared" si="28"/>
        <v/>
      </c>
      <c r="K242" s="5"/>
      <c r="L242" s="167" t="str">
        <f t="shared" si="29"/>
        <v/>
      </c>
      <c r="M242" s="5" t="e">
        <f t="shared" si="25"/>
        <v>#N/A</v>
      </c>
      <c r="N242" s="3" t="str">
        <f t="shared" si="26"/>
        <v/>
      </c>
    </row>
    <row r="243" spans="1:14" x14ac:dyDescent="0.2">
      <c r="A243" s="166"/>
      <c r="B243" s="204" t="e">
        <f>VLOOKUP(A243,Adr!A:B,2,FALSE)</f>
        <v>#N/A</v>
      </c>
      <c r="C243" s="196"/>
      <c r="D243" s="291"/>
      <c r="E243" s="173"/>
      <c r="F243" s="166"/>
      <c r="G243" s="169"/>
      <c r="H243" s="169"/>
      <c r="I243" s="192" t="str">
        <f t="shared" si="27"/>
        <v/>
      </c>
      <c r="J243" s="167" t="str">
        <f t="shared" si="28"/>
        <v/>
      </c>
      <c r="K243" s="5"/>
      <c r="L243" s="167" t="str">
        <f t="shared" si="29"/>
        <v/>
      </c>
      <c r="M243" s="5" t="e">
        <f t="shared" si="25"/>
        <v>#N/A</v>
      </c>
      <c r="N243" s="3" t="str">
        <f t="shared" si="26"/>
        <v/>
      </c>
    </row>
    <row r="244" spans="1:14" x14ac:dyDescent="0.2">
      <c r="A244" s="182"/>
      <c r="B244" s="204" t="e">
        <f>VLOOKUP(A244,Adr!A:B,2,FALSE)</f>
        <v>#N/A</v>
      </c>
      <c r="C244" s="185"/>
      <c r="D244" s="289"/>
      <c r="E244" s="230"/>
      <c r="F244" s="166"/>
      <c r="G244" s="169"/>
      <c r="H244" s="169"/>
      <c r="I244" s="192" t="str">
        <f t="shared" si="27"/>
        <v/>
      </c>
      <c r="J244" s="167" t="str">
        <f t="shared" si="28"/>
        <v/>
      </c>
      <c r="K244" s="5"/>
      <c r="L244" s="167" t="str">
        <f t="shared" si="29"/>
        <v/>
      </c>
      <c r="M244" s="5" t="e">
        <f t="shared" si="25"/>
        <v>#N/A</v>
      </c>
      <c r="N244" s="3" t="str">
        <f t="shared" si="26"/>
        <v/>
      </c>
    </row>
    <row r="245" spans="1:14" x14ac:dyDescent="0.2">
      <c r="A245" s="198"/>
      <c r="B245" s="204" t="e">
        <f>VLOOKUP(A245,Adr!A:B,2,FALSE)</f>
        <v>#N/A</v>
      </c>
      <c r="C245" s="169"/>
      <c r="D245" s="290"/>
      <c r="E245" s="173"/>
      <c r="F245" s="166"/>
      <c r="G245" s="169"/>
      <c r="H245" s="169"/>
      <c r="I245" s="192" t="str">
        <f t="shared" si="27"/>
        <v/>
      </c>
      <c r="J245" s="167" t="str">
        <f t="shared" si="28"/>
        <v/>
      </c>
      <c r="K245" s="5"/>
      <c r="L245" s="167" t="str">
        <f t="shared" si="29"/>
        <v/>
      </c>
      <c r="M245" s="5" t="e">
        <f t="shared" si="25"/>
        <v>#N/A</v>
      </c>
      <c r="N245" s="3" t="str">
        <f t="shared" si="26"/>
        <v/>
      </c>
    </row>
    <row r="246" spans="1:14" x14ac:dyDescent="0.2">
      <c r="A246" s="202"/>
      <c r="B246" s="204" t="e">
        <f>VLOOKUP(A246,Adr!A:B,2,FALSE)</f>
        <v>#N/A</v>
      </c>
      <c r="C246" s="185"/>
      <c r="D246" s="289"/>
      <c r="E246" s="230"/>
      <c r="F246" s="166"/>
      <c r="G246" s="169"/>
      <c r="H246" s="169"/>
      <c r="I246" s="192" t="str">
        <f t="shared" si="27"/>
        <v/>
      </c>
      <c r="J246" s="167" t="str">
        <f t="shared" si="28"/>
        <v/>
      </c>
      <c r="K246" s="5"/>
      <c r="L246" s="167" t="str">
        <f t="shared" si="29"/>
        <v/>
      </c>
      <c r="M246" s="5" t="e">
        <f t="shared" si="25"/>
        <v>#N/A</v>
      </c>
      <c r="N246" s="3" t="str">
        <f t="shared" si="26"/>
        <v/>
      </c>
    </row>
    <row r="247" spans="1:14" x14ac:dyDescent="0.2">
      <c r="A247" s="198"/>
      <c r="B247" s="204" t="e">
        <f>VLOOKUP(A247,Adr!A:B,2,FALSE)</f>
        <v>#N/A</v>
      </c>
      <c r="C247" s="185"/>
      <c r="D247" s="289"/>
      <c r="E247" s="173"/>
      <c r="F247" s="166"/>
      <c r="G247" s="169"/>
      <c r="H247" s="169"/>
      <c r="I247" s="192" t="str">
        <f t="shared" si="27"/>
        <v/>
      </c>
      <c r="J247" s="167" t="str">
        <f t="shared" si="28"/>
        <v/>
      </c>
      <c r="K247" s="5"/>
      <c r="L247" s="167" t="str">
        <f t="shared" si="29"/>
        <v/>
      </c>
      <c r="M247" s="5" t="e">
        <f t="shared" si="25"/>
        <v>#N/A</v>
      </c>
      <c r="N247" s="3" t="str">
        <f t="shared" si="26"/>
        <v/>
      </c>
    </row>
    <row r="248" spans="1:14" x14ac:dyDescent="0.2">
      <c r="A248" s="182"/>
      <c r="B248" s="204" t="e">
        <f>VLOOKUP(A248,Adr!A:B,2,FALSE)</f>
        <v>#N/A</v>
      </c>
      <c r="C248" s="185"/>
      <c r="D248" s="289"/>
      <c r="E248" s="230"/>
      <c r="F248" s="166"/>
      <c r="G248" s="169"/>
      <c r="H248" s="169"/>
      <c r="I248" s="192" t="str">
        <f t="shared" si="27"/>
        <v/>
      </c>
      <c r="J248" s="167" t="str">
        <f t="shared" si="28"/>
        <v/>
      </c>
      <c r="K248" s="5"/>
      <c r="L248" s="167" t="str">
        <f t="shared" si="29"/>
        <v/>
      </c>
      <c r="M248" s="5" t="e">
        <f t="shared" si="25"/>
        <v>#N/A</v>
      </c>
      <c r="N248" s="3" t="str">
        <f t="shared" si="26"/>
        <v/>
      </c>
    </row>
    <row r="249" spans="1:14" x14ac:dyDescent="0.2">
      <c r="A249" s="198"/>
      <c r="B249" s="204" t="e">
        <f>VLOOKUP(A249,Adr!A:B,2,FALSE)</f>
        <v>#N/A</v>
      </c>
      <c r="C249" s="169"/>
      <c r="D249" s="290"/>
      <c r="E249" s="173"/>
      <c r="F249" s="166"/>
      <c r="G249" s="169"/>
      <c r="H249" s="169"/>
      <c r="I249" s="192" t="str">
        <f t="shared" si="27"/>
        <v/>
      </c>
      <c r="J249" s="167" t="str">
        <f t="shared" si="28"/>
        <v/>
      </c>
      <c r="K249" s="5"/>
      <c r="L249" s="167" t="str">
        <f t="shared" si="29"/>
        <v/>
      </c>
      <c r="M249" s="5" t="e">
        <f t="shared" si="25"/>
        <v>#N/A</v>
      </c>
      <c r="N249" s="3" t="str">
        <f t="shared" si="26"/>
        <v/>
      </c>
    </row>
    <row r="250" spans="1:14" x14ac:dyDescent="0.2">
      <c r="A250" s="166"/>
      <c r="B250" s="204" t="e">
        <f>VLOOKUP(A250,Adr!A:B,2,FALSE)</f>
        <v>#N/A</v>
      </c>
      <c r="C250" s="196"/>
      <c r="D250" s="291"/>
      <c r="E250" s="230"/>
      <c r="F250" s="166"/>
      <c r="G250" s="169"/>
      <c r="H250" s="169"/>
      <c r="I250" s="192" t="str">
        <f t="shared" si="27"/>
        <v/>
      </c>
      <c r="J250" s="167" t="str">
        <f t="shared" si="28"/>
        <v/>
      </c>
      <c r="K250" s="5"/>
      <c r="L250" s="167" t="str">
        <f t="shared" si="29"/>
        <v/>
      </c>
      <c r="M250" s="5" t="e">
        <f t="shared" si="25"/>
        <v>#N/A</v>
      </c>
      <c r="N250" s="3" t="str">
        <f t="shared" si="26"/>
        <v/>
      </c>
    </row>
    <row r="251" spans="1:14" x14ac:dyDescent="0.2">
      <c r="A251" s="202"/>
      <c r="B251" s="204" t="e">
        <f>VLOOKUP(A251,Adr!A:B,2,FALSE)</f>
        <v>#N/A</v>
      </c>
      <c r="C251" s="185"/>
      <c r="D251" s="289"/>
      <c r="E251" s="173"/>
      <c r="F251" s="166"/>
      <c r="G251" s="169"/>
      <c r="H251" s="169"/>
      <c r="I251" s="192" t="str">
        <f t="shared" si="27"/>
        <v/>
      </c>
      <c r="J251" s="167" t="str">
        <f t="shared" si="28"/>
        <v/>
      </c>
      <c r="K251" s="5"/>
      <c r="L251" s="167" t="str">
        <f t="shared" si="29"/>
        <v/>
      </c>
      <c r="M251" s="5" t="e">
        <f t="shared" si="25"/>
        <v>#N/A</v>
      </c>
      <c r="N251" s="3" t="str">
        <f t="shared" si="26"/>
        <v/>
      </c>
    </row>
    <row r="252" spans="1:14" x14ac:dyDescent="0.2">
      <c r="A252" s="198"/>
      <c r="B252" s="204" t="e">
        <f>VLOOKUP(A252,Adr!A:B,2,FALSE)</f>
        <v>#N/A</v>
      </c>
      <c r="C252" s="185"/>
      <c r="D252" s="289"/>
      <c r="E252" s="230"/>
      <c r="F252" s="166"/>
      <c r="G252" s="169"/>
      <c r="H252" s="169"/>
      <c r="I252" s="192" t="str">
        <f t="shared" si="27"/>
        <v/>
      </c>
      <c r="J252" s="167" t="str">
        <f t="shared" si="28"/>
        <v/>
      </c>
      <c r="K252" s="5"/>
      <c r="L252" s="167" t="str">
        <f t="shared" si="29"/>
        <v/>
      </c>
      <c r="M252" s="5" t="e">
        <f t="shared" si="25"/>
        <v>#N/A</v>
      </c>
      <c r="N252" s="3" t="str">
        <f t="shared" si="26"/>
        <v/>
      </c>
    </row>
    <row r="253" spans="1:14" x14ac:dyDescent="0.2">
      <c r="A253" s="202"/>
      <c r="B253" s="204" t="e">
        <f>VLOOKUP(A253,Adr!A:B,2,FALSE)</f>
        <v>#N/A</v>
      </c>
      <c r="C253" s="185"/>
      <c r="D253" s="289"/>
      <c r="E253" s="173"/>
      <c r="F253" s="166"/>
      <c r="G253" s="169"/>
      <c r="H253" s="169"/>
      <c r="I253" s="192" t="str">
        <f t="shared" si="27"/>
        <v/>
      </c>
      <c r="J253" s="167" t="str">
        <f t="shared" si="28"/>
        <v/>
      </c>
      <c r="K253" s="5"/>
      <c r="L253" s="167" t="str">
        <f t="shared" si="29"/>
        <v/>
      </c>
      <c r="M253" s="5" t="e">
        <f t="shared" si="25"/>
        <v>#N/A</v>
      </c>
      <c r="N253" s="3" t="str">
        <f t="shared" si="26"/>
        <v/>
      </c>
    </row>
    <row r="254" spans="1:14" x14ac:dyDescent="0.2">
      <c r="A254" s="202"/>
      <c r="B254" s="204" t="e">
        <f>VLOOKUP(A254,Adr!A:B,2,FALSE)</f>
        <v>#N/A</v>
      </c>
      <c r="C254" s="185"/>
      <c r="D254" s="289"/>
      <c r="E254" s="230"/>
      <c r="F254" s="166"/>
      <c r="G254" s="169"/>
      <c r="H254" s="169"/>
      <c r="I254" s="192" t="str">
        <f t="shared" si="27"/>
        <v/>
      </c>
      <c r="J254" s="167" t="str">
        <f t="shared" si="28"/>
        <v/>
      </c>
      <c r="K254" s="5"/>
      <c r="L254" s="167" t="str">
        <f t="shared" si="29"/>
        <v/>
      </c>
      <c r="M254" s="5" t="e">
        <f t="shared" si="25"/>
        <v>#N/A</v>
      </c>
      <c r="N254" s="3" t="str">
        <f t="shared" si="26"/>
        <v/>
      </c>
    </row>
    <row r="255" spans="1:14" x14ac:dyDescent="0.2">
      <c r="A255" s="178"/>
      <c r="B255" s="204" t="e">
        <f>VLOOKUP(A255,Adr!A:B,2,FALSE)</f>
        <v>#N/A</v>
      </c>
      <c r="C255" s="169"/>
      <c r="D255" s="290"/>
      <c r="E255" s="173"/>
      <c r="F255" s="166"/>
      <c r="G255" s="169"/>
      <c r="H255" s="169"/>
      <c r="I255" s="192" t="str">
        <f t="shared" si="27"/>
        <v/>
      </c>
      <c r="J255" s="167" t="str">
        <f t="shared" si="28"/>
        <v/>
      </c>
      <c r="K255" s="5"/>
      <c r="L255" s="167" t="str">
        <f t="shared" si="29"/>
        <v/>
      </c>
      <c r="M255" s="5" t="e">
        <f t="shared" si="25"/>
        <v>#N/A</v>
      </c>
      <c r="N255" s="3" t="str">
        <f t="shared" si="26"/>
        <v/>
      </c>
    </row>
    <row r="256" spans="1:14" x14ac:dyDescent="0.2">
      <c r="A256" s="198"/>
      <c r="B256" s="204" t="e">
        <f>VLOOKUP(A256,Adr!A:B,2,FALSE)</f>
        <v>#N/A</v>
      </c>
      <c r="C256" s="185"/>
      <c r="D256" s="290"/>
      <c r="E256" s="230"/>
      <c r="F256" s="166"/>
      <c r="G256" s="169"/>
      <c r="H256" s="169"/>
      <c r="I256" s="192" t="str">
        <f t="shared" si="27"/>
        <v/>
      </c>
      <c r="J256" s="167" t="str">
        <f t="shared" si="28"/>
        <v/>
      </c>
      <c r="K256" s="5"/>
      <c r="L256" s="167" t="str">
        <f t="shared" si="29"/>
        <v/>
      </c>
      <c r="M256" s="5" t="e">
        <f t="shared" si="25"/>
        <v>#N/A</v>
      </c>
      <c r="N256" s="3" t="str">
        <f t="shared" si="26"/>
        <v/>
      </c>
    </row>
    <row r="257" spans="1:14" x14ac:dyDescent="0.2">
      <c r="A257" s="166"/>
      <c r="B257" s="204" t="e">
        <f>VLOOKUP(A257,Adr!A:B,2,FALSE)</f>
        <v>#N/A</v>
      </c>
      <c r="C257" s="169"/>
      <c r="D257" s="290"/>
      <c r="E257" s="173"/>
      <c r="F257" s="166"/>
      <c r="G257" s="169"/>
      <c r="H257" s="169"/>
      <c r="I257" s="192" t="str">
        <f t="shared" si="27"/>
        <v/>
      </c>
      <c r="J257" s="167" t="str">
        <f t="shared" si="28"/>
        <v/>
      </c>
      <c r="K257" s="5"/>
      <c r="L257" s="167" t="str">
        <f t="shared" si="29"/>
        <v/>
      </c>
      <c r="M257" s="5" t="e">
        <f t="shared" si="25"/>
        <v>#N/A</v>
      </c>
      <c r="N257" s="3" t="str">
        <f t="shared" si="26"/>
        <v/>
      </c>
    </row>
    <row r="258" spans="1:14" x14ac:dyDescent="0.2">
      <c r="A258" s="202"/>
      <c r="B258" s="204" t="e">
        <f>VLOOKUP(A258,Adr!A:B,2,FALSE)</f>
        <v>#N/A</v>
      </c>
      <c r="C258" s="185"/>
      <c r="D258" s="289"/>
      <c r="E258" s="230"/>
      <c r="F258" s="166"/>
      <c r="G258" s="169"/>
      <c r="H258" s="169"/>
      <c r="I258" s="192" t="str">
        <f t="shared" si="27"/>
        <v/>
      </c>
      <c r="J258" s="167" t="str">
        <f t="shared" si="28"/>
        <v/>
      </c>
      <c r="K258" s="5"/>
      <c r="L258" s="167" t="str">
        <f t="shared" si="29"/>
        <v/>
      </c>
      <c r="M258" s="5" t="e">
        <f t="shared" si="25"/>
        <v>#N/A</v>
      </c>
      <c r="N258" s="3" t="str">
        <f t="shared" si="26"/>
        <v/>
      </c>
    </row>
    <row r="259" spans="1:14" x14ac:dyDescent="0.2">
      <c r="A259" s="166"/>
      <c r="B259" s="204" t="e">
        <f>VLOOKUP(A259,Adr!A:B,2,FALSE)</f>
        <v>#N/A</v>
      </c>
      <c r="C259" s="196"/>
      <c r="D259" s="291"/>
      <c r="E259" s="173"/>
      <c r="F259" s="166"/>
      <c r="G259" s="169"/>
      <c r="H259" s="169"/>
      <c r="I259" s="192" t="str">
        <f t="shared" si="27"/>
        <v/>
      </c>
      <c r="J259" s="167" t="str">
        <f t="shared" si="28"/>
        <v/>
      </c>
      <c r="K259" s="5"/>
      <c r="L259" s="167" t="str">
        <f t="shared" si="29"/>
        <v/>
      </c>
      <c r="M259" s="5" t="e">
        <f t="shared" si="25"/>
        <v>#N/A</v>
      </c>
      <c r="N259" s="3" t="str">
        <f t="shared" si="26"/>
        <v/>
      </c>
    </row>
    <row r="260" spans="1:14" x14ac:dyDescent="0.2">
      <c r="A260" s="202"/>
      <c r="B260" s="204" t="e">
        <f>VLOOKUP(A260,Adr!A:B,2,FALSE)</f>
        <v>#N/A</v>
      </c>
      <c r="C260" s="185"/>
      <c r="D260" s="289"/>
      <c r="E260" s="230"/>
      <c r="F260" s="166"/>
      <c r="G260" s="169"/>
      <c r="H260" s="169"/>
      <c r="I260" s="192" t="str">
        <f t="shared" si="27"/>
        <v/>
      </c>
      <c r="J260" s="167" t="str">
        <f t="shared" si="28"/>
        <v/>
      </c>
      <c r="K260" s="5"/>
      <c r="L260" s="167" t="str">
        <f t="shared" si="29"/>
        <v/>
      </c>
      <c r="M260" s="5" t="e">
        <f t="shared" si="25"/>
        <v>#N/A</v>
      </c>
      <c r="N260" s="3" t="str">
        <f t="shared" si="26"/>
        <v/>
      </c>
    </row>
    <row r="261" spans="1:14" x14ac:dyDescent="0.2">
      <c r="A261" s="202"/>
      <c r="B261" s="204" t="e">
        <f>VLOOKUP(A261,Adr!A:B,2,FALSE)</f>
        <v>#N/A</v>
      </c>
      <c r="C261" s="185"/>
      <c r="D261" s="289"/>
      <c r="E261" s="173"/>
      <c r="F261" s="166"/>
      <c r="G261" s="169"/>
      <c r="H261" s="169"/>
      <c r="I261" s="192" t="str">
        <f t="shared" si="27"/>
        <v/>
      </c>
      <c r="J261" s="167" t="str">
        <f t="shared" si="28"/>
        <v/>
      </c>
      <c r="K261" s="5"/>
      <c r="L261" s="167" t="str">
        <f t="shared" si="29"/>
        <v/>
      </c>
      <c r="M261" s="5" t="e">
        <f t="shared" si="25"/>
        <v>#N/A</v>
      </c>
      <c r="N261" s="3" t="str">
        <f t="shared" si="26"/>
        <v/>
      </c>
    </row>
    <row r="262" spans="1:14" x14ac:dyDescent="0.2">
      <c r="A262" s="166"/>
      <c r="B262" s="204" t="e">
        <f>VLOOKUP(A262,Adr!A:B,2,FALSE)</f>
        <v>#N/A</v>
      </c>
      <c r="C262" s="196"/>
      <c r="D262" s="291"/>
      <c r="E262" s="230"/>
      <c r="F262" s="166"/>
      <c r="G262" s="169"/>
      <c r="H262" s="169"/>
      <c r="I262" s="192" t="str">
        <f t="shared" si="27"/>
        <v/>
      </c>
      <c r="J262" s="167" t="str">
        <f t="shared" si="28"/>
        <v/>
      </c>
      <c r="K262" s="5"/>
      <c r="L262" s="167" t="str">
        <f t="shared" si="29"/>
        <v/>
      </c>
      <c r="M262" s="5" t="e">
        <f t="shared" si="25"/>
        <v>#N/A</v>
      </c>
      <c r="N262" s="3" t="str">
        <f t="shared" si="26"/>
        <v/>
      </c>
    </row>
    <row r="263" spans="1:14" x14ac:dyDescent="0.2">
      <c r="A263" s="166"/>
      <c r="B263" s="204" t="e">
        <f>VLOOKUP(A263,Adr!A:B,2,FALSE)</f>
        <v>#N/A</v>
      </c>
      <c r="C263" s="185"/>
      <c r="D263" s="289"/>
      <c r="E263" s="173"/>
      <c r="F263" s="166"/>
      <c r="G263" s="169"/>
      <c r="H263" s="169"/>
      <c r="I263" s="192" t="str">
        <f t="shared" si="27"/>
        <v/>
      </c>
      <c r="J263" s="167" t="str">
        <f t="shared" si="28"/>
        <v/>
      </c>
      <c r="K263" s="5"/>
      <c r="L263" s="167" t="str">
        <f t="shared" si="29"/>
        <v/>
      </c>
      <c r="M263" s="5" t="e">
        <f t="shared" si="25"/>
        <v>#N/A</v>
      </c>
      <c r="N263" s="3" t="str">
        <f t="shared" si="26"/>
        <v/>
      </c>
    </row>
    <row r="264" spans="1:14" x14ac:dyDescent="0.2">
      <c r="A264" s="198"/>
      <c r="B264" s="204" t="e">
        <f>VLOOKUP(A264,Adr!A:B,2,FALSE)</f>
        <v>#N/A</v>
      </c>
      <c r="C264" s="185"/>
      <c r="D264" s="289"/>
      <c r="E264" s="230"/>
      <c r="F264" s="166"/>
      <c r="G264" s="169"/>
      <c r="H264" s="169"/>
      <c r="I264" s="192" t="str">
        <f t="shared" si="27"/>
        <v/>
      </c>
      <c r="J264" s="167" t="str">
        <f t="shared" si="28"/>
        <v/>
      </c>
      <c r="K264" s="5"/>
      <c r="L264" s="167" t="str">
        <f t="shared" si="29"/>
        <v/>
      </c>
      <c r="M264" s="5" t="e">
        <f t="shared" si="25"/>
        <v>#N/A</v>
      </c>
      <c r="N264" s="3" t="str">
        <f t="shared" si="26"/>
        <v/>
      </c>
    </row>
    <row r="265" spans="1:14" x14ac:dyDescent="0.2">
      <c r="A265" s="198"/>
      <c r="B265" s="204" t="e">
        <f>VLOOKUP(A265,Adr!A:B,2,FALSE)</f>
        <v>#N/A</v>
      </c>
      <c r="C265" s="185"/>
      <c r="D265" s="289"/>
      <c r="E265" s="173"/>
      <c r="F265" s="166"/>
      <c r="G265" s="169"/>
      <c r="H265" s="169"/>
      <c r="I265" s="192" t="str">
        <f t="shared" si="27"/>
        <v/>
      </c>
      <c r="J265" s="167" t="str">
        <f t="shared" si="28"/>
        <v/>
      </c>
      <c r="K265" s="5"/>
      <c r="L265" s="167" t="str">
        <f t="shared" si="29"/>
        <v/>
      </c>
      <c r="M265" s="5" t="e">
        <f t="shared" si="25"/>
        <v>#N/A</v>
      </c>
      <c r="N265" s="3" t="str">
        <f t="shared" si="26"/>
        <v/>
      </c>
    </row>
    <row r="266" spans="1:14" x14ac:dyDescent="0.2">
      <c r="A266" s="182"/>
      <c r="B266" s="204" t="e">
        <f>VLOOKUP(A266,Adr!A:B,2,FALSE)</f>
        <v>#N/A</v>
      </c>
      <c r="C266" s="185"/>
      <c r="D266" s="289"/>
      <c r="E266" s="230"/>
      <c r="F266" s="166"/>
      <c r="G266" s="169"/>
      <c r="H266" s="169"/>
      <c r="I266" s="192" t="str">
        <f t="shared" si="27"/>
        <v/>
      </c>
      <c r="J266" s="167" t="str">
        <f t="shared" si="28"/>
        <v/>
      </c>
      <c r="K266" s="5"/>
      <c r="L266" s="167" t="str">
        <f t="shared" si="29"/>
        <v/>
      </c>
      <c r="M266" s="5" t="e">
        <f t="shared" si="25"/>
        <v>#N/A</v>
      </c>
      <c r="N266" s="3" t="str">
        <f t="shared" si="26"/>
        <v/>
      </c>
    </row>
    <row r="267" spans="1:14" x14ac:dyDescent="0.2">
      <c r="A267" s="182"/>
      <c r="B267" s="204" t="e">
        <f>VLOOKUP(A267,Adr!A:B,2,FALSE)</f>
        <v>#N/A</v>
      </c>
      <c r="C267" s="185"/>
      <c r="D267" s="289"/>
      <c r="E267" s="173"/>
      <c r="F267" s="166"/>
      <c r="G267" s="169"/>
      <c r="H267" s="169"/>
      <c r="I267" s="192" t="str">
        <f t="shared" si="27"/>
        <v/>
      </c>
      <c r="J267" s="167" t="str">
        <f t="shared" si="28"/>
        <v/>
      </c>
      <c r="K267" s="5"/>
      <c r="L267" s="167" t="str">
        <f t="shared" si="29"/>
        <v/>
      </c>
      <c r="M267" s="5" t="e">
        <f t="shared" si="25"/>
        <v>#N/A</v>
      </c>
      <c r="N267" s="3" t="str">
        <f t="shared" si="26"/>
        <v/>
      </c>
    </row>
    <row r="268" spans="1:14" x14ac:dyDescent="0.2">
      <c r="A268" s="182"/>
      <c r="B268" s="204" t="e">
        <f>VLOOKUP(A268,Adr!A:B,2,FALSE)</f>
        <v>#N/A</v>
      </c>
      <c r="C268" s="185"/>
      <c r="D268" s="289"/>
      <c r="E268" s="230"/>
      <c r="F268" s="166"/>
      <c r="G268" s="169"/>
      <c r="H268" s="169"/>
      <c r="I268" s="192" t="str">
        <f t="shared" si="27"/>
        <v/>
      </c>
      <c r="J268" s="167" t="str">
        <f t="shared" si="28"/>
        <v/>
      </c>
      <c r="K268" s="5"/>
      <c r="L268" s="167" t="str">
        <f t="shared" si="29"/>
        <v/>
      </c>
      <c r="M268" s="5" t="e">
        <f t="shared" si="25"/>
        <v>#N/A</v>
      </c>
      <c r="N268" s="3" t="str">
        <f t="shared" si="26"/>
        <v/>
      </c>
    </row>
    <row r="269" spans="1:14" x14ac:dyDescent="0.2">
      <c r="A269" s="182"/>
      <c r="B269" s="204" t="e">
        <f>VLOOKUP(A269,Adr!A:B,2,FALSE)</f>
        <v>#N/A</v>
      </c>
      <c r="C269" s="185"/>
      <c r="D269" s="289"/>
      <c r="E269" s="173"/>
      <c r="F269" s="166"/>
      <c r="G269" s="169"/>
      <c r="H269" s="169"/>
      <c r="I269" s="192" t="str">
        <f t="shared" si="27"/>
        <v/>
      </c>
      <c r="J269" s="167" t="str">
        <f t="shared" si="28"/>
        <v/>
      </c>
      <c r="K269" s="5"/>
      <c r="L269" s="167" t="str">
        <f t="shared" si="29"/>
        <v/>
      </c>
      <c r="M269" s="5" t="e">
        <f t="shared" si="25"/>
        <v>#N/A</v>
      </c>
      <c r="N269" s="3" t="str">
        <f t="shared" si="26"/>
        <v/>
      </c>
    </row>
    <row r="270" spans="1:14" x14ac:dyDescent="0.2">
      <c r="A270" s="182"/>
      <c r="B270" s="204" t="e">
        <f>VLOOKUP(A270,Adr!A:B,2,FALSE)</f>
        <v>#N/A</v>
      </c>
      <c r="C270" s="185"/>
      <c r="D270" s="289"/>
      <c r="E270" s="230"/>
      <c r="F270" s="166"/>
      <c r="G270" s="169"/>
      <c r="H270" s="169"/>
      <c r="I270" s="192" t="str">
        <f t="shared" si="27"/>
        <v/>
      </c>
      <c r="J270" s="167" t="str">
        <f t="shared" si="28"/>
        <v/>
      </c>
      <c r="K270" s="5"/>
      <c r="L270" s="167" t="str">
        <f t="shared" si="29"/>
        <v/>
      </c>
      <c r="M270" s="5" t="e">
        <f t="shared" si="25"/>
        <v>#N/A</v>
      </c>
      <c r="N270" s="3" t="str">
        <f t="shared" si="26"/>
        <v/>
      </c>
    </row>
    <row r="271" spans="1:14" x14ac:dyDescent="0.2">
      <c r="A271" s="182"/>
      <c r="B271" s="204" t="e">
        <f>VLOOKUP(A271,Adr!A:B,2,FALSE)</f>
        <v>#N/A</v>
      </c>
      <c r="C271" s="185"/>
      <c r="D271" s="289"/>
      <c r="E271" s="173"/>
      <c r="F271" s="166"/>
      <c r="G271" s="169"/>
      <c r="H271" s="169"/>
      <c r="I271" s="192" t="str">
        <f t="shared" si="27"/>
        <v/>
      </c>
      <c r="J271" s="167" t="str">
        <f t="shared" si="28"/>
        <v/>
      </c>
      <c r="K271" s="5"/>
      <c r="L271" s="167" t="str">
        <f t="shared" si="29"/>
        <v/>
      </c>
      <c r="M271" s="5" t="e">
        <f t="shared" ref="M271:M334" si="30">B271&amp;F271&amp;H271&amp;C271</f>
        <v>#N/A</v>
      </c>
      <c r="N271" s="3" t="str">
        <f t="shared" ref="N271:N334" si="31">+I271&amp;H271</f>
        <v/>
      </c>
    </row>
    <row r="272" spans="1:14" x14ac:dyDescent="0.2">
      <c r="A272" s="198"/>
      <c r="B272" s="204" t="e">
        <f>VLOOKUP(A272,Adr!A:B,2,FALSE)</f>
        <v>#N/A</v>
      </c>
      <c r="C272" s="169"/>
      <c r="D272" s="290"/>
      <c r="E272" s="230"/>
      <c r="F272" s="166"/>
      <c r="G272" s="169"/>
      <c r="H272" s="169"/>
      <c r="I272" s="192" t="str">
        <f t="shared" si="27"/>
        <v/>
      </c>
      <c r="J272" s="167" t="str">
        <f t="shared" si="28"/>
        <v/>
      </c>
      <c r="K272" s="5"/>
      <c r="L272" s="167" t="str">
        <f t="shared" si="29"/>
        <v/>
      </c>
      <c r="M272" s="5" t="e">
        <f t="shared" si="30"/>
        <v>#N/A</v>
      </c>
      <c r="N272" s="3" t="str">
        <f t="shared" si="31"/>
        <v/>
      </c>
    </row>
    <row r="273" spans="1:14" x14ac:dyDescent="0.2">
      <c r="A273" s="182"/>
      <c r="B273" s="204" t="e">
        <f>VLOOKUP(A273,Adr!A:B,2,FALSE)</f>
        <v>#N/A</v>
      </c>
      <c r="C273" s="185"/>
      <c r="D273" s="289"/>
      <c r="E273" s="173"/>
      <c r="F273" s="166"/>
      <c r="G273" s="169"/>
      <c r="H273" s="169"/>
      <c r="I273" s="192" t="str">
        <f t="shared" si="27"/>
        <v/>
      </c>
      <c r="J273" s="167" t="str">
        <f t="shared" si="28"/>
        <v/>
      </c>
      <c r="K273" s="5"/>
      <c r="L273" s="167" t="str">
        <f t="shared" si="29"/>
        <v/>
      </c>
      <c r="M273" s="5" t="e">
        <f t="shared" si="30"/>
        <v>#N/A</v>
      </c>
      <c r="N273" s="3" t="str">
        <f t="shared" si="31"/>
        <v/>
      </c>
    </row>
    <row r="274" spans="1:14" x14ac:dyDescent="0.2">
      <c r="A274" s="182"/>
      <c r="B274" s="204" t="e">
        <f>VLOOKUP(A274,Adr!A:B,2,FALSE)</f>
        <v>#N/A</v>
      </c>
      <c r="C274" s="185"/>
      <c r="D274" s="289"/>
      <c r="E274" s="230"/>
      <c r="F274" s="166"/>
      <c r="G274" s="169"/>
      <c r="H274" s="169"/>
      <c r="I274" s="192" t="str">
        <f t="shared" si="27"/>
        <v/>
      </c>
      <c r="J274" s="167" t="str">
        <f t="shared" si="28"/>
        <v/>
      </c>
      <c r="K274" s="5"/>
      <c r="L274" s="167" t="str">
        <f t="shared" si="29"/>
        <v/>
      </c>
      <c r="M274" s="5" t="e">
        <f t="shared" si="30"/>
        <v>#N/A</v>
      </c>
      <c r="N274" s="3" t="str">
        <f t="shared" si="31"/>
        <v/>
      </c>
    </row>
    <row r="275" spans="1:14" x14ac:dyDescent="0.2">
      <c r="A275" s="202"/>
      <c r="B275" s="204" t="e">
        <f>VLOOKUP(A275,Adr!A:B,2,FALSE)</f>
        <v>#N/A</v>
      </c>
      <c r="C275" s="185"/>
      <c r="D275" s="289"/>
      <c r="E275" s="173"/>
      <c r="F275" s="166"/>
      <c r="G275" s="169"/>
      <c r="H275" s="169"/>
      <c r="I275" s="192" t="str">
        <f t="shared" si="27"/>
        <v/>
      </c>
      <c r="J275" s="167" t="str">
        <f t="shared" si="28"/>
        <v/>
      </c>
      <c r="K275" s="5"/>
      <c r="L275" s="167" t="str">
        <f t="shared" si="29"/>
        <v/>
      </c>
      <c r="M275" s="5" t="e">
        <f t="shared" si="30"/>
        <v>#N/A</v>
      </c>
      <c r="N275" s="3" t="str">
        <f t="shared" si="31"/>
        <v/>
      </c>
    </row>
    <row r="276" spans="1:14" x14ac:dyDescent="0.2">
      <c r="A276" s="198"/>
      <c r="B276" s="204" t="e">
        <f>VLOOKUP(A276,Adr!A:B,2,FALSE)</f>
        <v>#N/A</v>
      </c>
      <c r="C276" s="185"/>
      <c r="D276" s="289"/>
      <c r="E276" s="230"/>
      <c r="F276" s="166"/>
      <c r="G276" s="169"/>
      <c r="H276" s="169"/>
      <c r="I276" s="192" t="str">
        <f t="shared" si="27"/>
        <v/>
      </c>
      <c r="J276" s="167" t="str">
        <f t="shared" si="28"/>
        <v/>
      </c>
      <c r="K276" s="5"/>
      <c r="L276" s="167" t="str">
        <f t="shared" si="29"/>
        <v/>
      </c>
      <c r="M276" s="5" t="e">
        <f t="shared" si="30"/>
        <v>#N/A</v>
      </c>
      <c r="N276" s="3" t="str">
        <f t="shared" si="31"/>
        <v/>
      </c>
    </row>
    <row r="277" spans="1:14" x14ac:dyDescent="0.2">
      <c r="A277" s="202"/>
      <c r="B277" s="204" t="e">
        <f>VLOOKUP(A277,Adr!A:B,2,FALSE)</f>
        <v>#N/A</v>
      </c>
      <c r="C277" s="185"/>
      <c r="D277" s="289"/>
      <c r="E277" s="173"/>
      <c r="F277" s="166"/>
      <c r="G277" s="169"/>
      <c r="H277" s="169"/>
      <c r="I277" s="192" t="str">
        <f t="shared" si="27"/>
        <v/>
      </c>
      <c r="J277" s="167" t="str">
        <f t="shared" si="28"/>
        <v/>
      </c>
      <c r="K277" s="5"/>
      <c r="L277" s="167" t="str">
        <f t="shared" si="29"/>
        <v/>
      </c>
      <c r="M277" s="5" t="e">
        <f t="shared" si="30"/>
        <v>#N/A</v>
      </c>
      <c r="N277" s="3" t="str">
        <f t="shared" si="31"/>
        <v/>
      </c>
    </row>
    <row r="278" spans="1:14" x14ac:dyDescent="0.2">
      <c r="A278" s="202"/>
      <c r="B278" s="204" t="e">
        <f>VLOOKUP(A278,Adr!A:B,2,FALSE)</f>
        <v>#N/A</v>
      </c>
      <c r="C278" s="185"/>
      <c r="D278" s="289"/>
      <c r="E278" s="230"/>
      <c r="F278" s="166"/>
      <c r="G278" s="169"/>
      <c r="H278" s="169"/>
      <c r="I278" s="192" t="str">
        <f t="shared" si="27"/>
        <v/>
      </c>
      <c r="J278" s="167" t="str">
        <f t="shared" si="28"/>
        <v/>
      </c>
      <c r="K278" s="5"/>
      <c r="L278" s="167" t="str">
        <f t="shared" si="29"/>
        <v/>
      </c>
      <c r="M278" s="5" t="e">
        <f t="shared" si="30"/>
        <v>#N/A</v>
      </c>
      <c r="N278" s="3" t="str">
        <f t="shared" si="31"/>
        <v/>
      </c>
    </row>
    <row r="279" spans="1:14" x14ac:dyDescent="0.2">
      <c r="A279" s="202"/>
      <c r="B279" s="204" t="e">
        <f>VLOOKUP(A279,Adr!A:B,2,FALSE)</f>
        <v>#N/A</v>
      </c>
      <c r="C279" s="196"/>
      <c r="D279" s="289"/>
      <c r="E279" s="173"/>
      <c r="F279" s="166"/>
      <c r="G279" s="169"/>
      <c r="H279" s="169"/>
      <c r="I279" s="192" t="str">
        <f t="shared" si="27"/>
        <v/>
      </c>
      <c r="J279" s="167" t="str">
        <f t="shared" si="28"/>
        <v/>
      </c>
      <c r="K279" s="5"/>
      <c r="L279" s="167" t="str">
        <f t="shared" si="29"/>
        <v/>
      </c>
      <c r="M279" s="5" t="e">
        <f t="shared" si="30"/>
        <v>#N/A</v>
      </c>
      <c r="N279" s="3" t="str">
        <f t="shared" si="31"/>
        <v/>
      </c>
    </row>
    <row r="280" spans="1:14" x14ac:dyDescent="0.2">
      <c r="A280" s="198"/>
      <c r="B280" s="204" t="e">
        <f>VLOOKUP(A280,Adr!A:B,2,FALSE)</f>
        <v>#N/A</v>
      </c>
      <c r="C280" s="169"/>
      <c r="D280" s="290"/>
      <c r="E280" s="230"/>
      <c r="F280" s="166"/>
      <c r="G280" s="169"/>
      <c r="H280" s="169"/>
      <c r="I280" s="192" t="str">
        <f t="shared" si="27"/>
        <v/>
      </c>
      <c r="J280" s="167" t="str">
        <f t="shared" si="28"/>
        <v/>
      </c>
      <c r="K280" s="5"/>
      <c r="L280" s="167" t="str">
        <f t="shared" si="29"/>
        <v/>
      </c>
      <c r="M280" s="5" t="e">
        <f t="shared" si="30"/>
        <v>#N/A</v>
      </c>
      <c r="N280" s="3" t="str">
        <f t="shared" si="31"/>
        <v/>
      </c>
    </row>
    <row r="281" spans="1:14" x14ac:dyDescent="0.2">
      <c r="A281" s="202"/>
      <c r="B281" s="204" t="e">
        <f>VLOOKUP(A281,Adr!A:B,2,FALSE)</f>
        <v>#N/A</v>
      </c>
      <c r="C281" s="185"/>
      <c r="D281" s="289"/>
      <c r="E281" s="173"/>
      <c r="F281" s="166"/>
      <c r="G281" s="169"/>
      <c r="H281" s="169"/>
      <c r="I281" s="192" t="str">
        <f t="shared" si="27"/>
        <v/>
      </c>
      <c r="J281" s="167" t="str">
        <f t="shared" si="28"/>
        <v/>
      </c>
      <c r="K281" s="5"/>
      <c r="L281" s="167" t="str">
        <f t="shared" si="29"/>
        <v/>
      </c>
      <c r="M281" s="5" t="e">
        <f t="shared" si="30"/>
        <v>#N/A</v>
      </c>
      <c r="N281" s="3" t="str">
        <f t="shared" si="31"/>
        <v/>
      </c>
    </row>
    <row r="282" spans="1:14" x14ac:dyDescent="0.2">
      <c r="A282" s="202"/>
      <c r="B282" s="204" t="e">
        <f>VLOOKUP(A282,Adr!A:B,2,FALSE)</f>
        <v>#N/A</v>
      </c>
      <c r="C282" s="185"/>
      <c r="D282" s="289"/>
      <c r="E282" s="230"/>
      <c r="F282" s="166"/>
      <c r="G282" s="169"/>
      <c r="H282" s="169"/>
      <c r="I282" s="192" t="str">
        <f t="shared" si="27"/>
        <v/>
      </c>
      <c r="J282" s="167" t="str">
        <f t="shared" si="28"/>
        <v/>
      </c>
      <c r="K282" s="5"/>
      <c r="L282" s="167" t="str">
        <f t="shared" si="29"/>
        <v/>
      </c>
      <c r="M282" s="5" t="e">
        <f t="shared" si="30"/>
        <v>#N/A</v>
      </c>
      <c r="N282" s="3" t="str">
        <f t="shared" si="31"/>
        <v/>
      </c>
    </row>
    <row r="283" spans="1:14" x14ac:dyDescent="0.2">
      <c r="A283" s="198"/>
      <c r="B283" s="204" t="e">
        <f>VLOOKUP(A283,Adr!A:B,2,FALSE)</f>
        <v>#N/A</v>
      </c>
      <c r="C283" s="185"/>
      <c r="D283" s="289"/>
      <c r="E283" s="173"/>
      <c r="F283" s="166"/>
      <c r="G283" s="169"/>
      <c r="H283" s="169"/>
      <c r="I283" s="192" t="str">
        <f t="shared" si="27"/>
        <v/>
      </c>
      <c r="J283" s="167" t="str">
        <f t="shared" si="28"/>
        <v/>
      </c>
      <c r="K283" s="5"/>
      <c r="L283" s="167" t="str">
        <f t="shared" si="29"/>
        <v/>
      </c>
      <c r="M283" s="5" t="e">
        <f t="shared" si="30"/>
        <v>#N/A</v>
      </c>
      <c r="N283" s="3" t="str">
        <f t="shared" si="31"/>
        <v/>
      </c>
    </row>
    <row r="284" spans="1:14" x14ac:dyDescent="0.2">
      <c r="A284" s="202"/>
      <c r="B284" s="204" t="e">
        <f>VLOOKUP(A284,Adr!A:B,2,FALSE)</f>
        <v>#N/A</v>
      </c>
      <c r="C284" s="185"/>
      <c r="D284" s="289"/>
      <c r="E284" s="230"/>
      <c r="F284" s="166"/>
      <c r="G284" s="169"/>
      <c r="H284" s="169"/>
      <c r="I284" s="192" t="str">
        <f t="shared" si="27"/>
        <v/>
      </c>
      <c r="J284" s="167" t="str">
        <f t="shared" si="28"/>
        <v/>
      </c>
      <c r="K284" s="5"/>
      <c r="L284" s="167" t="str">
        <f t="shared" si="29"/>
        <v/>
      </c>
      <c r="M284" s="5" t="e">
        <f t="shared" si="30"/>
        <v>#N/A</v>
      </c>
      <c r="N284" s="3" t="str">
        <f t="shared" si="31"/>
        <v/>
      </c>
    </row>
    <row r="285" spans="1:14" x14ac:dyDescent="0.2">
      <c r="A285" s="202"/>
      <c r="B285" s="204" t="e">
        <f>VLOOKUP(A285,Adr!A:B,2,FALSE)</f>
        <v>#N/A</v>
      </c>
      <c r="C285" s="185"/>
      <c r="D285" s="289"/>
      <c r="E285" s="173"/>
      <c r="F285" s="166"/>
      <c r="G285" s="169"/>
      <c r="H285" s="169"/>
      <c r="I285" s="192" t="str">
        <f t="shared" si="27"/>
        <v/>
      </c>
      <c r="J285" s="167" t="str">
        <f t="shared" si="28"/>
        <v/>
      </c>
      <c r="K285" s="5"/>
      <c r="L285" s="167" t="str">
        <f t="shared" si="29"/>
        <v/>
      </c>
      <c r="M285" s="5" t="e">
        <f t="shared" si="30"/>
        <v>#N/A</v>
      </c>
      <c r="N285" s="3" t="str">
        <f t="shared" si="31"/>
        <v/>
      </c>
    </row>
    <row r="286" spans="1:14" x14ac:dyDescent="0.2">
      <c r="A286" s="182"/>
      <c r="B286" s="204" t="e">
        <f>VLOOKUP(A286,Adr!A:B,2,FALSE)</f>
        <v>#N/A</v>
      </c>
      <c r="C286" s="196"/>
      <c r="D286" s="291"/>
      <c r="E286" s="230"/>
      <c r="F286" s="166"/>
      <c r="G286" s="169"/>
      <c r="H286" s="169"/>
      <c r="I286" s="192" t="str">
        <f t="shared" si="27"/>
        <v/>
      </c>
      <c r="J286" s="167" t="str">
        <f t="shared" si="28"/>
        <v/>
      </c>
      <c r="K286" s="5"/>
      <c r="L286" s="167" t="str">
        <f t="shared" si="29"/>
        <v/>
      </c>
      <c r="M286" s="5" t="e">
        <f t="shared" si="30"/>
        <v>#N/A</v>
      </c>
      <c r="N286" s="3" t="str">
        <f t="shared" si="31"/>
        <v/>
      </c>
    </row>
    <row r="287" spans="1:14" x14ac:dyDescent="0.2">
      <c r="A287" s="166"/>
      <c r="B287" s="204" t="e">
        <f>VLOOKUP(A287,Adr!A:B,2,FALSE)</f>
        <v>#N/A</v>
      </c>
      <c r="C287" s="185"/>
      <c r="D287" s="289"/>
      <c r="E287" s="173"/>
      <c r="F287" s="166"/>
      <c r="G287" s="169"/>
      <c r="H287" s="169"/>
      <c r="I287" s="192" t="str">
        <f t="shared" si="27"/>
        <v/>
      </c>
      <c r="J287" s="167" t="str">
        <f t="shared" si="28"/>
        <v/>
      </c>
      <c r="K287" s="5"/>
      <c r="L287" s="167" t="str">
        <f t="shared" si="29"/>
        <v/>
      </c>
      <c r="M287" s="5" t="e">
        <f t="shared" si="30"/>
        <v>#N/A</v>
      </c>
      <c r="N287" s="3" t="str">
        <f t="shared" si="31"/>
        <v/>
      </c>
    </row>
    <row r="288" spans="1:14" x14ac:dyDescent="0.2">
      <c r="A288" s="202"/>
      <c r="B288" s="204" t="e">
        <f>VLOOKUP(A288,Adr!A:B,2,FALSE)</f>
        <v>#N/A</v>
      </c>
      <c r="C288" s="196"/>
      <c r="D288" s="291"/>
      <c r="E288" s="230"/>
      <c r="F288" s="166"/>
      <c r="G288" s="169"/>
      <c r="H288" s="169"/>
      <c r="I288" s="192" t="str">
        <f t="shared" ref="I288:I351" si="32">A288&amp;F288</f>
        <v/>
      </c>
      <c r="J288" s="167" t="str">
        <f t="shared" ref="J288:J351" si="33">A288&amp;G288</f>
        <v/>
      </c>
      <c r="K288" s="5"/>
      <c r="L288" s="167" t="str">
        <f t="shared" ref="L288:L351" si="34">A288&amp;G288&amp;H288</f>
        <v/>
      </c>
      <c r="M288" s="5" t="e">
        <f t="shared" si="30"/>
        <v>#N/A</v>
      </c>
      <c r="N288" s="3" t="str">
        <f t="shared" si="31"/>
        <v/>
      </c>
    </row>
    <row r="289" spans="1:14" x14ac:dyDescent="0.2">
      <c r="A289" s="182"/>
      <c r="B289" s="204" t="e">
        <f>VLOOKUP(A289,Adr!A:B,2,FALSE)</f>
        <v>#N/A</v>
      </c>
      <c r="C289" s="185"/>
      <c r="D289" s="289"/>
      <c r="E289" s="173"/>
      <c r="F289" s="166"/>
      <c r="G289" s="169"/>
      <c r="H289" s="169"/>
      <c r="I289" s="192" t="str">
        <f t="shared" si="32"/>
        <v/>
      </c>
      <c r="J289" s="167" t="str">
        <f t="shared" si="33"/>
        <v/>
      </c>
      <c r="K289" s="5"/>
      <c r="L289" s="167" t="str">
        <f t="shared" si="34"/>
        <v/>
      </c>
      <c r="M289" s="5" t="e">
        <f t="shared" si="30"/>
        <v>#N/A</v>
      </c>
      <c r="N289" s="3" t="str">
        <f t="shared" si="31"/>
        <v/>
      </c>
    </row>
    <row r="290" spans="1:14" x14ac:dyDescent="0.2">
      <c r="A290" s="182"/>
      <c r="B290" s="204" t="e">
        <f>VLOOKUP(A290,Adr!A:B,2,FALSE)</f>
        <v>#N/A</v>
      </c>
      <c r="C290" s="185"/>
      <c r="D290" s="289"/>
      <c r="E290" s="230"/>
      <c r="F290" s="166"/>
      <c r="G290" s="169"/>
      <c r="H290" s="169"/>
      <c r="I290" s="192" t="str">
        <f t="shared" si="32"/>
        <v/>
      </c>
      <c r="J290" s="167" t="str">
        <f t="shared" si="33"/>
        <v/>
      </c>
      <c r="K290" s="5"/>
      <c r="L290" s="167" t="str">
        <f t="shared" si="34"/>
        <v/>
      </c>
      <c r="M290" s="5" t="e">
        <f t="shared" si="30"/>
        <v>#N/A</v>
      </c>
      <c r="N290" s="3" t="str">
        <f t="shared" si="31"/>
        <v/>
      </c>
    </row>
    <row r="291" spans="1:14" x14ac:dyDescent="0.2">
      <c r="A291" s="166"/>
      <c r="B291" s="204" t="e">
        <f>VLOOKUP(A291,Adr!A:B,2,FALSE)</f>
        <v>#N/A</v>
      </c>
      <c r="C291" s="185"/>
      <c r="D291" s="289"/>
      <c r="E291" s="173"/>
      <c r="F291" s="166"/>
      <c r="G291" s="169"/>
      <c r="H291" s="169"/>
      <c r="I291" s="192" t="str">
        <f t="shared" si="32"/>
        <v/>
      </c>
      <c r="J291" s="167" t="str">
        <f t="shared" si="33"/>
        <v/>
      </c>
      <c r="K291" s="5"/>
      <c r="L291" s="167" t="str">
        <f t="shared" si="34"/>
        <v/>
      </c>
      <c r="M291" s="5" t="e">
        <f t="shared" si="30"/>
        <v>#N/A</v>
      </c>
      <c r="N291" s="3" t="str">
        <f t="shared" si="31"/>
        <v/>
      </c>
    </row>
    <row r="292" spans="1:14" x14ac:dyDescent="0.2">
      <c r="A292" s="182"/>
      <c r="B292" s="204" t="e">
        <f>VLOOKUP(A292,Adr!A:B,2,FALSE)</f>
        <v>#N/A</v>
      </c>
      <c r="C292" s="185"/>
      <c r="D292" s="289"/>
      <c r="E292" s="230"/>
      <c r="F292" s="166"/>
      <c r="G292" s="169"/>
      <c r="H292" s="169"/>
      <c r="I292" s="192" t="str">
        <f t="shared" si="32"/>
        <v/>
      </c>
      <c r="J292" s="167" t="str">
        <f t="shared" si="33"/>
        <v/>
      </c>
      <c r="K292" s="5"/>
      <c r="L292" s="167" t="str">
        <f t="shared" si="34"/>
        <v/>
      </c>
      <c r="M292" s="5" t="e">
        <f t="shared" si="30"/>
        <v>#N/A</v>
      </c>
      <c r="N292" s="3" t="str">
        <f t="shared" si="31"/>
        <v/>
      </c>
    </row>
    <row r="293" spans="1:14" x14ac:dyDescent="0.2">
      <c r="A293" s="166"/>
      <c r="B293" s="204" t="e">
        <f>VLOOKUP(A293,Adr!A:B,2,FALSE)</f>
        <v>#N/A</v>
      </c>
      <c r="C293" s="196"/>
      <c r="D293" s="291"/>
      <c r="E293" s="173"/>
      <c r="F293" s="166"/>
      <c r="G293" s="169"/>
      <c r="H293" s="169"/>
      <c r="I293" s="192" t="str">
        <f t="shared" si="32"/>
        <v/>
      </c>
      <c r="J293" s="167" t="str">
        <f t="shared" si="33"/>
        <v/>
      </c>
      <c r="K293" s="5"/>
      <c r="L293" s="167" t="str">
        <f t="shared" si="34"/>
        <v/>
      </c>
      <c r="M293" s="5" t="e">
        <f t="shared" si="30"/>
        <v>#N/A</v>
      </c>
      <c r="N293" s="3" t="str">
        <f t="shared" si="31"/>
        <v/>
      </c>
    </row>
    <row r="294" spans="1:14" x14ac:dyDescent="0.2">
      <c r="A294" s="166"/>
      <c r="B294" s="204" t="e">
        <f>VLOOKUP(A294,Adr!A:B,2,FALSE)</f>
        <v>#N/A</v>
      </c>
      <c r="C294" s="196"/>
      <c r="D294" s="291"/>
      <c r="E294" s="230"/>
      <c r="F294" s="166"/>
      <c r="G294" s="169"/>
      <c r="H294" s="169"/>
      <c r="I294" s="192" t="str">
        <f t="shared" si="32"/>
        <v/>
      </c>
      <c r="J294" s="167" t="str">
        <f t="shared" si="33"/>
        <v/>
      </c>
      <c r="K294" s="5"/>
      <c r="L294" s="167" t="str">
        <f t="shared" si="34"/>
        <v/>
      </c>
      <c r="M294" s="5" t="e">
        <f t="shared" si="30"/>
        <v>#N/A</v>
      </c>
      <c r="N294" s="3" t="str">
        <f t="shared" si="31"/>
        <v/>
      </c>
    </row>
    <row r="295" spans="1:14" x14ac:dyDescent="0.2">
      <c r="A295" s="202"/>
      <c r="B295" s="204" t="e">
        <f>VLOOKUP(A295,Adr!A:B,2,FALSE)</f>
        <v>#N/A</v>
      </c>
      <c r="C295" s="185"/>
      <c r="D295" s="291"/>
      <c r="E295" s="173"/>
      <c r="F295" s="166"/>
      <c r="G295" s="169"/>
      <c r="H295" s="169"/>
      <c r="I295" s="192" t="str">
        <f t="shared" si="32"/>
        <v/>
      </c>
      <c r="J295" s="167" t="str">
        <f t="shared" si="33"/>
        <v/>
      </c>
      <c r="K295" s="5"/>
      <c r="L295" s="167" t="str">
        <f t="shared" si="34"/>
        <v/>
      </c>
      <c r="M295" s="5" t="e">
        <f t="shared" si="30"/>
        <v>#N/A</v>
      </c>
      <c r="N295" s="3" t="str">
        <f t="shared" si="31"/>
        <v/>
      </c>
    </row>
    <row r="296" spans="1:14" x14ac:dyDescent="0.2">
      <c r="A296" s="182"/>
      <c r="B296" s="204" t="e">
        <f>VLOOKUP(A296,Adr!A:B,2,FALSE)</f>
        <v>#N/A</v>
      </c>
      <c r="C296" s="185"/>
      <c r="D296" s="289"/>
      <c r="E296" s="230"/>
      <c r="F296" s="166"/>
      <c r="G296" s="169"/>
      <c r="H296" s="169"/>
      <c r="I296" s="192" t="str">
        <f t="shared" si="32"/>
        <v/>
      </c>
      <c r="J296" s="167" t="str">
        <f t="shared" si="33"/>
        <v/>
      </c>
      <c r="K296" s="5"/>
      <c r="L296" s="167" t="str">
        <f t="shared" si="34"/>
        <v/>
      </c>
      <c r="M296" s="5" t="e">
        <f t="shared" si="30"/>
        <v>#N/A</v>
      </c>
      <c r="N296" s="3" t="str">
        <f t="shared" si="31"/>
        <v/>
      </c>
    </row>
    <row r="297" spans="1:14" x14ac:dyDescent="0.2">
      <c r="A297" s="202"/>
      <c r="B297" s="204" t="e">
        <f>VLOOKUP(A297,Adr!A:B,2,FALSE)</f>
        <v>#N/A</v>
      </c>
      <c r="C297" s="190"/>
      <c r="D297" s="290"/>
      <c r="E297" s="173"/>
      <c r="F297" s="166"/>
      <c r="G297" s="169"/>
      <c r="H297" s="169"/>
      <c r="I297" s="192" t="str">
        <f t="shared" si="32"/>
        <v/>
      </c>
      <c r="J297" s="167" t="str">
        <f t="shared" si="33"/>
        <v/>
      </c>
      <c r="K297" s="5"/>
      <c r="L297" s="167" t="str">
        <f t="shared" si="34"/>
        <v/>
      </c>
      <c r="M297" s="5" t="e">
        <f t="shared" si="30"/>
        <v>#N/A</v>
      </c>
      <c r="N297" s="3" t="str">
        <f t="shared" si="31"/>
        <v/>
      </c>
    </row>
    <row r="298" spans="1:14" x14ac:dyDescent="0.2">
      <c r="A298" s="202"/>
      <c r="B298" s="204" t="e">
        <f>VLOOKUP(A298,Adr!A:B,2,FALSE)</f>
        <v>#N/A</v>
      </c>
      <c r="C298" s="185"/>
      <c r="D298" s="289"/>
      <c r="E298" s="230"/>
      <c r="F298" s="166"/>
      <c r="G298" s="169"/>
      <c r="H298" s="169"/>
      <c r="I298" s="192" t="str">
        <f t="shared" si="32"/>
        <v/>
      </c>
      <c r="J298" s="167" t="str">
        <f t="shared" si="33"/>
        <v/>
      </c>
      <c r="K298" s="5"/>
      <c r="L298" s="167" t="str">
        <f t="shared" si="34"/>
        <v/>
      </c>
      <c r="M298" s="5" t="e">
        <f t="shared" si="30"/>
        <v>#N/A</v>
      </c>
      <c r="N298" s="3" t="str">
        <f t="shared" si="31"/>
        <v/>
      </c>
    </row>
    <row r="299" spans="1:14" x14ac:dyDescent="0.2">
      <c r="A299" s="166"/>
      <c r="B299" s="204" t="e">
        <f>VLOOKUP(A299,Adr!A:B,2,FALSE)</f>
        <v>#N/A</v>
      </c>
      <c r="C299" s="185"/>
      <c r="D299" s="289"/>
      <c r="E299" s="173"/>
      <c r="F299" s="166"/>
      <c r="G299" s="169"/>
      <c r="H299" s="169"/>
      <c r="I299" s="192" t="str">
        <f t="shared" si="32"/>
        <v/>
      </c>
      <c r="J299" s="167" t="str">
        <f t="shared" si="33"/>
        <v/>
      </c>
      <c r="K299" s="5"/>
      <c r="L299" s="167" t="str">
        <f t="shared" si="34"/>
        <v/>
      </c>
      <c r="M299" s="5" t="e">
        <f t="shared" si="30"/>
        <v>#N/A</v>
      </c>
      <c r="N299" s="3" t="str">
        <f t="shared" si="31"/>
        <v/>
      </c>
    </row>
    <row r="300" spans="1:14" x14ac:dyDescent="0.2">
      <c r="A300" s="166"/>
      <c r="B300" s="204" t="e">
        <f>VLOOKUP(A300,Adr!A:B,2,FALSE)</f>
        <v>#N/A</v>
      </c>
      <c r="C300" s="185"/>
      <c r="D300" s="289"/>
      <c r="E300" s="230"/>
      <c r="F300" s="166"/>
      <c r="G300" s="169"/>
      <c r="H300" s="169"/>
      <c r="I300" s="192" t="str">
        <f t="shared" si="32"/>
        <v/>
      </c>
      <c r="J300" s="167" t="str">
        <f t="shared" si="33"/>
        <v/>
      </c>
      <c r="K300" s="5"/>
      <c r="L300" s="167" t="str">
        <f t="shared" si="34"/>
        <v/>
      </c>
      <c r="M300" s="5" t="e">
        <f t="shared" si="30"/>
        <v>#N/A</v>
      </c>
      <c r="N300" s="3" t="str">
        <f t="shared" si="31"/>
        <v/>
      </c>
    </row>
    <row r="301" spans="1:14" x14ac:dyDescent="0.2">
      <c r="A301" s="198"/>
      <c r="B301" s="204" t="e">
        <f>VLOOKUP(A301,Adr!A:B,2,FALSE)</f>
        <v>#N/A</v>
      </c>
      <c r="C301" s="169"/>
      <c r="D301" s="290"/>
      <c r="E301" s="173"/>
      <c r="F301" s="166"/>
      <c r="G301" s="169"/>
      <c r="H301" s="169"/>
      <c r="I301" s="192" t="str">
        <f t="shared" si="32"/>
        <v/>
      </c>
      <c r="J301" s="167" t="str">
        <f t="shared" si="33"/>
        <v/>
      </c>
      <c r="K301" s="5"/>
      <c r="L301" s="167" t="str">
        <f t="shared" si="34"/>
        <v/>
      </c>
      <c r="M301" s="5" t="e">
        <f t="shared" si="30"/>
        <v>#N/A</v>
      </c>
      <c r="N301" s="3" t="str">
        <f t="shared" si="31"/>
        <v/>
      </c>
    </row>
    <row r="302" spans="1:14" x14ac:dyDescent="0.2">
      <c r="A302" s="198"/>
      <c r="B302" s="204" t="e">
        <f>VLOOKUP(A302,Adr!A:B,2,FALSE)</f>
        <v>#N/A</v>
      </c>
      <c r="C302" s="185"/>
      <c r="D302" s="289"/>
      <c r="E302" s="230"/>
      <c r="F302" s="166"/>
      <c r="G302" s="169"/>
      <c r="H302" s="169"/>
      <c r="I302" s="192" t="str">
        <f t="shared" si="32"/>
        <v/>
      </c>
      <c r="J302" s="167" t="str">
        <f t="shared" si="33"/>
        <v/>
      </c>
      <c r="K302" s="5"/>
      <c r="L302" s="167" t="str">
        <f t="shared" si="34"/>
        <v/>
      </c>
      <c r="M302" s="5" t="e">
        <f t="shared" si="30"/>
        <v>#N/A</v>
      </c>
      <c r="N302" s="3" t="str">
        <f t="shared" si="31"/>
        <v/>
      </c>
    </row>
    <row r="303" spans="1:14" x14ac:dyDescent="0.2">
      <c r="A303" s="166"/>
      <c r="B303" s="204" t="e">
        <f>VLOOKUP(A303,Adr!A:B,2,FALSE)</f>
        <v>#N/A</v>
      </c>
      <c r="C303" s="196"/>
      <c r="D303" s="289"/>
      <c r="E303" s="173"/>
      <c r="F303" s="166"/>
      <c r="G303" s="169"/>
      <c r="H303" s="169"/>
      <c r="I303" s="192" t="str">
        <f t="shared" si="32"/>
        <v/>
      </c>
      <c r="J303" s="167" t="str">
        <f t="shared" si="33"/>
        <v/>
      </c>
      <c r="K303" s="5"/>
      <c r="L303" s="167" t="str">
        <f t="shared" si="34"/>
        <v/>
      </c>
      <c r="M303" s="5" t="e">
        <f t="shared" si="30"/>
        <v>#N/A</v>
      </c>
      <c r="N303" s="3" t="str">
        <f t="shared" si="31"/>
        <v/>
      </c>
    </row>
    <row r="304" spans="1:14" x14ac:dyDescent="0.2">
      <c r="A304" s="202"/>
      <c r="B304" s="204" t="e">
        <f>VLOOKUP(A304,Adr!A:B,2,FALSE)</f>
        <v>#N/A</v>
      </c>
      <c r="C304" s="196"/>
      <c r="D304" s="291"/>
      <c r="E304" s="230"/>
      <c r="F304" s="166"/>
      <c r="G304" s="169"/>
      <c r="H304" s="169"/>
      <c r="I304" s="192" t="str">
        <f t="shared" si="32"/>
        <v/>
      </c>
      <c r="J304" s="167" t="str">
        <f t="shared" si="33"/>
        <v/>
      </c>
      <c r="K304" s="5"/>
      <c r="L304" s="167" t="str">
        <f t="shared" si="34"/>
        <v/>
      </c>
      <c r="M304" s="5" t="e">
        <f t="shared" si="30"/>
        <v>#N/A</v>
      </c>
      <c r="N304" s="3" t="str">
        <f t="shared" si="31"/>
        <v/>
      </c>
    </row>
    <row r="305" spans="1:14" x14ac:dyDescent="0.2">
      <c r="A305" s="198"/>
      <c r="B305" s="204" t="e">
        <f>VLOOKUP(A305,Adr!A:B,2,FALSE)</f>
        <v>#N/A</v>
      </c>
      <c r="C305" s="185"/>
      <c r="D305" s="289"/>
      <c r="E305" s="173"/>
      <c r="F305" s="166"/>
      <c r="G305" s="169"/>
      <c r="H305" s="169"/>
      <c r="I305" s="192" t="str">
        <f t="shared" si="32"/>
        <v/>
      </c>
      <c r="J305" s="167" t="str">
        <f t="shared" si="33"/>
        <v/>
      </c>
      <c r="K305" s="5"/>
      <c r="L305" s="167" t="str">
        <f t="shared" si="34"/>
        <v/>
      </c>
      <c r="M305" s="5" t="e">
        <f t="shared" si="30"/>
        <v>#N/A</v>
      </c>
      <c r="N305" s="3" t="str">
        <f t="shared" si="31"/>
        <v/>
      </c>
    </row>
    <row r="306" spans="1:14" x14ac:dyDescent="0.2">
      <c r="A306" s="166"/>
      <c r="B306" s="204" t="e">
        <f>VLOOKUP(A306,Adr!A:B,2,FALSE)</f>
        <v>#N/A</v>
      </c>
      <c r="C306" s="197"/>
      <c r="D306" s="292"/>
      <c r="E306" s="230"/>
      <c r="F306" s="166"/>
      <c r="G306" s="169"/>
      <c r="H306" s="169"/>
      <c r="I306" s="192" t="str">
        <f t="shared" si="32"/>
        <v/>
      </c>
      <c r="J306" s="167" t="str">
        <f t="shared" si="33"/>
        <v/>
      </c>
      <c r="K306" s="5"/>
      <c r="L306" s="167" t="str">
        <f t="shared" si="34"/>
        <v/>
      </c>
      <c r="M306" s="5" t="e">
        <f t="shared" si="30"/>
        <v>#N/A</v>
      </c>
      <c r="N306" s="3" t="str">
        <f t="shared" si="31"/>
        <v/>
      </c>
    </row>
    <row r="307" spans="1:14" x14ac:dyDescent="0.2">
      <c r="A307" s="198"/>
      <c r="B307" s="204" t="e">
        <f>VLOOKUP(A307,Adr!A:B,2,FALSE)</f>
        <v>#N/A</v>
      </c>
      <c r="C307" s="185"/>
      <c r="D307" s="289"/>
      <c r="E307" s="173"/>
      <c r="F307" s="166"/>
      <c r="G307" s="169"/>
      <c r="H307" s="169"/>
      <c r="I307" s="192" t="str">
        <f t="shared" si="32"/>
        <v/>
      </c>
      <c r="J307" s="167" t="str">
        <f t="shared" si="33"/>
        <v/>
      </c>
      <c r="K307" s="5"/>
      <c r="L307" s="167" t="str">
        <f t="shared" si="34"/>
        <v/>
      </c>
      <c r="M307" s="5" t="e">
        <f t="shared" si="30"/>
        <v>#N/A</v>
      </c>
      <c r="N307" s="3" t="str">
        <f t="shared" si="31"/>
        <v/>
      </c>
    </row>
    <row r="308" spans="1:14" x14ac:dyDescent="0.2">
      <c r="A308" s="166"/>
      <c r="B308" s="204" t="e">
        <f>VLOOKUP(A308,Adr!A:B,2,FALSE)</f>
        <v>#N/A</v>
      </c>
      <c r="C308" s="185"/>
      <c r="D308" s="289"/>
      <c r="E308" s="230"/>
      <c r="F308" s="166"/>
      <c r="G308" s="169"/>
      <c r="H308" s="169"/>
      <c r="I308" s="192" t="str">
        <f t="shared" si="32"/>
        <v/>
      </c>
      <c r="J308" s="167" t="str">
        <f t="shared" si="33"/>
        <v/>
      </c>
      <c r="K308" s="5"/>
      <c r="L308" s="167" t="str">
        <f t="shared" si="34"/>
        <v/>
      </c>
      <c r="M308" s="5" t="e">
        <f t="shared" si="30"/>
        <v>#N/A</v>
      </c>
      <c r="N308" s="3" t="str">
        <f t="shared" si="31"/>
        <v/>
      </c>
    </row>
    <row r="309" spans="1:14" x14ac:dyDescent="0.2">
      <c r="A309" s="166"/>
      <c r="B309" s="204" t="e">
        <f>VLOOKUP(A309,Adr!A:B,2,FALSE)</f>
        <v>#N/A</v>
      </c>
      <c r="C309" s="196"/>
      <c r="D309" s="291"/>
      <c r="E309" s="173"/>
      <c r="F309" s="166"/>
      <c r="G309" s="169"/>
      <c r="H309" s="169"/>
      <c r="I309" s="192" t="str">
        <f t="shared" si="32"/>
        <v/>
      </c>
      <c r="J309" s="167" t="str">
        <f t="shared" si="33"/>
        <v/>
      </c>
      <c r="K309" s="5"/>
      <c r="L309" s="167" t="str">
        <f t="shared" si="34"/>
        <v/>
      </c>
      <c r="M309" s="5" t="e">
        <f t="shared" si="30"/>
        <v>#N/A</v>
      </c>
      <c r="N309" s="3" t="str">
        <f t="shared" si="31"/>
        <v/>
      </c>
    </row>
    <row r="310" spans="1:14" x14ac:dyDescent="0.2">
      <c r="A310" s="182"/>
      <c r="B310" s="204" t="e">
        <f>VLOOKUP(A310,Adr!A:B,2,FALSE)</f>
        <v>#N/A</v>
      </c>
      <c r="C310" s="185"/>
      <c r="D310" s="289"/>
      <c r="E310" s="230"/>
      <c r="F310" s="166"/>
      <c r="G310" s="169"/>
      <c r="H310" s="169"/>
      <c r="I310" s="192" t="str">
        <f t="shared" si="32"/>
        <v/>
      </c>
      <c r="J310" s="167" t="str">
        <f t="shared" si="33"/>
        <v/>
      </c>
      <c r="K310" s="5"/>
      <c r="L310" s="167" t="str">
        <f t="shared" si="34"/>
        <v/>
      </c>
      <c r="M310" s="5" t="e">
        <f t="shared" si="30"/>
        <v>#N/A</v>
      </c>
      <c r="N310" s="3" t="str">
        <f t="shared" si="31"/>
        <v/>
      </c>
    </row>
    <row r="311" spans="1:14" x14ac:dyDescent="0.2">
      <c r="A311" s="182"/>
      <c r="B311" s="204" t="e">
        <f>VLOOKUP(A311,Adr!A:B,2,FALSE)</f>
        <v>#N/A</v>
      </c>
      <c r="C311" s="185"/>
      <c r="D311" s="289"/>
      <c r="E311" s="173"/>
      <c r="F311" s="166"/>
      <c r="G311" s="169"/>
      <c r="H311" s="169"/>
      <c r="I311" s="192" t="str">
        <f t="shared" si="32"/>
        <v/>
      </c>
      <c r="J311" s="167" t="str">
        <f t="shared" si="33"/>
        <v/>
      </c>
      <c r="K311" s="5"/>
      <c r="L311" s="167" t="str">
        <f t="shared" si="34"/>
        <v/>
      </c>
      <c r="M311" s="5" t="e">
        <f t="shared" si="30"/>
        <v>#N/A</v>
      </c>
      <c r="N311" s="3" t="str">
        <f t="shared" si="31"/>
        <v/>
      </c>
    </row>
    <row r="312" spans="1:14" x14ac:dyDescent="0.2">
      <c r="A312" s="202"/>
      <c r="B312" s="204" t="e">
        <f>VLOOKUP(A312,Adr!A:B,2,FALSE)</f>
        <v>#N/A</v>
      </c>
      <c r="C312" s="185"/>
      <c r="D312" s="289"/>
      <c r="E312" s="230"/>
      <c r="F312" s="166"/>
      <c r="G312" s="169"/>
      <c r="H312" s="169"/>
      <c r="I312" s="192" t="str">
        <f t="shared" si="32"/>
        <v/>
      </c>
      <c r="J312" s="167" t="str">
        <f t="shared" si="33"/>
        <v/>
      </c>
      <c r="K312" s="5"/>
      <c r="L312" s="167" t="str">
        <f t="shared" si="34"/>
        <v/>
      </c>
      <c r="M312" s="5" t="e">
        <f t="shared" si="30"/>
        <v>#N/A</v>
      </c>
      <c r="N312" s="3" t="str">
        <f t="shared" si="31"/>
        <v/>
      </c>
    </row>
    <row r="313" spans="1:14" x14ac:dyDescent="0.2">
      <c r="A313" s="202"/>
      <c r="B313" s="204" t="e">
        <f>VLOOKUP(A313,Adr!A:B,2,FALSE)</f>
        <v>#N/A</v>
      </c>
      <c r="C313" s="185"/>
      <c r="D313" s="289"/>
      <c r="E313" s="173"/>
      <c r="F313" s="166"/>
      <c r="G313" s="169"/>
      <c r="H313" s="169"/>
      <c r="I313" s="192" t="str">
        <f t="shared" si="32"/>
        <v/>
      </c>
      <c r="J313" s="167" t="str">
        <f t="shared" si="33"/>
        <v/>
      </c>
      <c r="K313" s="5"/>
      <c r="L313" s="167" t="str">
        <f t="shared" si="34"/>
        <v/>
      </c>
      <c r="M313" s="5" t="e">
        <f t="shared" si="30"/>
        <v>#N/A</v>
      </c>
      <c r="N313" s="3" t="str">
        <f t="shared" si="31"/>
        <v/>
      </c>
    </row>
    <row r="314" spans="1:14" x14ac:dyDescent="0.2">
      <c r="A314" s="202"/>
      <c r="B314" s="204" t="e">
        <f>VLOOKUP(A314,Adr!A:B,2,FALSE)</f>
        <v>#N/A</v>
      </c>
      <c r="C314" s="185"/>
      <c r="D314" s="289"/>
      <c r="E314" s="230"/>
      <c r="F314" s="166"/>
      <c r="G314" s="169"/>
      <c r="H314" s="169"/>
      <c r="I314" s="192" t="str">
        <f t="shared" si="32"/>
        <v/>
      </c>
      <c r="J314" s="167" t="str">
        <f t="shared" si="33"/>
        <v/>
      </c>
      <c r="K314" s="5"/>
      <c r="L314" s="167" t="str">
        <f t="shared" si="34"/>
        <v/>
      </c>
      <c r="M314" s="5" t="e">
        <f t="shared" si="30"/>
        <v>#N/A</v>
      </c>
      <c r="N314" s="3" t="str">
        <f t="shared" si="31"/>
        <v/>
      </c>
    </row>
    <row r="315" spans="1:14" x14ac:dyDescent="0.2">
      <c r="A315" s="166"/>
      <c r="B315" s="204" t="e">
        <f>VLOOKUP(A315,Adr!A:B,2,FALSE)</f>
        <v>#N/A</v>
      </c>
      <c r="C315" s="185"/>
      <c r="D315" s="289"/>
      <c r="E315" s="173"/>
      <c r="F315" s="166"/>
      <c r="G315" s="169"/>
      <c r="H315" s="169"/>
      <c r="I315" s="192" t="str">
        <f t="shared" si="32"/>
        <v/>
      </c>
      <c r="J315" s="167" t="str">
        <f t="shared" si="33"/>
        <v/>
      </c>
      <c r="K315" s="5"/>
      <c r="L315" s="167" t="str">
        <f t="shared" si="34"/>
        <v/>
      </c>
      <c r="M315" s="5" t="e">
        <f t="shared" si="30"/>
        <v>#N/A</v>
      </c>
      <c r="N315" s="3" t="str">
        <f t="shared" si="31"/>
        <v/>
      </c>
    </row>
    <row r="316" spans="1:14" x14ac:dyDescent="0.2">
      <c r="A316" s="202"/>
      <c r="B316" s="204" t="e">
        <f>VLOOKUP(A316,Adr!A:B,2,FALSE)</f>
        <v>#N/A</v>
      </c>
      <c r="C316" s="196"/>
      <c r="D316" s="289"/>
      <c r="E316" s="230"/>
      <c r="F316" s="166"/>
      <c r="G316" s="169"/>
      <c r="H316" s="169"/>
      <c r="I316" s="192" t="str">
        <f t="shared" si="32"/>
        <v/>
      </c>
      <c r="J316" s="167" t="str">
        <f t="shared" si="33"/>
        <v/>
      </c>
      <c r="K316" s="5"/>
      <c r="L316" s="167" t="str">
        <f t="shared" si="34"/>
        <v/>
      </c>
      <c r="M316" s="5" t="e">
        <f t="shared" si="30"/>
        <v>#N/A</v>
      </c>
      <c r="N316" s="3" t="str">
        <f t="shared" si="31"/>
        <v/>
      </c>
    </row>
    <row r="317" spans="1:14" x14ac:dyDescent="0.2">
      <c r="A317" s="166"/>
      <c r="B317" s="204" t="e">
        <f>VLOOKUP(A317,Adr!A:B,2,FALSE)</f>
        <v>#N/A</v>
      </c>
      <c r="C317" s="185"/>
      <c r="D317" s="289"/>
      <c r="E317" s="173"/>
      <c r="F317" s="166"/>
      <c r="G317" s="169"/>
      <c r="H317" s="169"/>
      <c r="I317" s="192" t="str">
        <f t="shared" si="32"/>
        <v/>
      </c>
      <c r="J317" s="167" t="str">
        <f t="shared" si="33"/>
        <v/>
      </c>
      <c r="K317" s="5"/>
      <c r="L317" s="167" t="str">
        <f t="shared" si="34"/>
        <v/>
      </c>
      <c r="M317" s="5" t="e">
        <f t="shared" si="30"/>
        <v>#N/A</v>
      </c>
      <c r="N317" s="3" t="str">
        <f t="shared" si="31"/>
        <v/>
      </c>
    </row>
    <row r="318" spans="1:14" x14ac:dyDescent="0.2">
      <c r="A318" s="182"/>
      <c r="B318" s="204" t="e">
        <f>VLOOKUP(A318,Adr!A:B,2,FALSE)</f>
        <v>#N/A</v>
      </c>
      <c r="C318" s="185"/>
      <c r="D318" s="289"/>
      <c r="E318" s="173"/>
      <c r="F318" s="166"/>
      <c r="G318" s="169"/>
      <c r="H318" s="169"/>
      <c r="I318" s="192" t="str">
        <f t="shared" si="32"/>
        <v/>
      </c>
      <c r="J318" s="167" t="str">
        <f t="shared" si="33"/>
        <v/>
      </c>
      <c r="K318" s="5"/>
      <c r="L318" s="167" t="str">
        <f t="shared" si="34"/>
        <v/>
      </c>
      <c r="M318" s="5" t="e">
        <f t="shared" si="30"/>
        <v>#N/A</v>
      </c>
      <c r="N318" s="3" t="str">
        <f t="shared" si="31"/>
        <v/>
      </c>
    </row>
    <row r="319" spans="1:14" x14ac:dyDescent="0.2">
      <c r="A319" s="166"/>
      <c r="B319" s="204" t="e">
        <f>VLOOKUP(A319,Adr!A:B,2,FALSE)</f>
        <v>#N/A</v>
      </c>
      <c r="C319" s="196"/>
      <c r="D319" s="291"/>
      <c r="E319" s="230"/>
      <c r="F319" s="166"/>
      <c r="G319" s="169"/>
      <c r="H319" s="169"/>
      <c r="I319" s="192" t="str">
        <f t="shared" si="32"/>
        <v/>
      </c>
      <c r="J319" s="167" t="str">
        <f t="shared" si="33"/>
        <v/>
      </c>
      <c r="K319" s="5"/>
      <c r="L319" s="167" t="str">
        <f t="shared" si="34"/>
        <v/>
      </c>
      <c r="M319" s="5" t="e">
        <f t="shared" si="30"/>
        <v>#N/A</v>
      </c>
      <c r="N319" s="3" t="str">
        <f t="shared" si="31"/>
        <v/>
      </c>
    </row>
    <row r="320" spans="1:14" x14ac:dyDescent="0.2">
      <c r="A320" s="166"/>
      <c r="B320" s="204" t="e">
        <f>VLOOKUP(A320,Adr!A:B,2,FALSE)</f>
        <v>#N/A</v>
      </c>
      <c r="C320" s="196"/>
      <c r="D320" s="291"/>
      <c r="E320" s="173"/>
      <c r="F320" s="166"/>
      <c r="G320" s="169"/>
      <c r="H320" s="169"/>
      <c r="I320" s="192" t="str">
        <f t="shared" si="32"/>
        <v/>
      </c>
      <c r="J320" s="167" t="str">
        <f t="shared" si="33"/>
        <v/>
      </c>
      <c r="K320" s="5"/>
      <c r="L320" s="167" t="str">
        <f t="shared" si="34"/>
        <v/>
      </c>
      <c r="M320" s="5" t="e">
        <f t="shared" si="30"/>
        <v>#N/A</v>
      </c>
      <c r="N320" s="3" t="str">
        <f t="shared" si="31"/>
        <v/>
      </c>
    </row>
    <row r="321" spans="1:14" x14ac:dyDescent="0.2">
      <c r="A321" s="202"/>
      <c r="B321" s="204" t="e">
        <f>VLOOKUP(A321,Adr!A:B,2,FALSE)</f>
        <v>#N/A</v>
      </c>
      <c r="C321" s="185"/>
      <c r="D321" s="289"/>
      <c r="E321" s="230"/>
      <c r="F321" s="166"/>
      <c r="G321" s="169"/>
      <c r="H321" s="169"/>
      <c r="I321" s="192" t="str">
        <f t="shared" si="32"/>
        <v/>
      </c>
      <c r="J321" s="167" t="str">
        <f t="shared" si="33"/>
        <v/>
      </c>
      <c r="K321" s="5"/>
      <c r="L321" s="167" t="str">
        <f t="shared" si="34"/>
        <v/>
      </c>
      <c r="M321" s="5" t="e">
        <f t="shared" si="30"/>
        <v>#N/A</v>
      </c>
      <c r="N321" s="3" t="str">
        <f t="shared" si="31"/>
        <v/>
      </c>
    </row>
    <row r="322" spans="1:14" x14ac:dyDescent="0.2">
      <c r="A322" s="182"/>
      <c r="B322" s="204" t="e">
        <f>VLOOKUP(A322,Adr!A:B,2,FALSE)</f>
        <v>#N/A</v>
      </c>
      <c r="C322" s="185"/>
      <c r="D322" s="289"/>
      <c r="E322" s="173"/>
      <c r="F322" s="166"/>
      <c r="G322" s="169"/>
      <c r="H322" s="169"/>
      <c r="I322" s="192" t="str">
        <f t="shared" si="32"/>
        <v/>
      </c>
      <c r="J322" s="167" t="str">
        <f t="shared" si="33"/>
        <v/>
      </c>
      <c r="K322" s="5"/>
      <c r="L322" s="167" t="str">
        <f t="shared" si="34"/>
        <v/>
      </c>
      <c r="M322" s="5" t="e">
        <f t="shared" si="30"/>
        <v>#N/A</v>
      </c>
      <c r="N322" s="3" t="str">
        <f t="shared" si="31"/>
        <v/>
      </c>
    </row>
    <row r="323" spans="1:14" x14ac:dyDescent="0.2">
      <c r="A323" s="166"/>
      <c r="B323" s="204" t="e">
        <f>VLOOKUP(A323,Adr!A:B,2,FALSE)</f>
        <v>#N/A</v>
      </c>
      <c r="C323" s="185"/>
      <c r="D323" s="289"/>
      <c r="E323" s="230"/>
      <c r="F323" s="166"/>
      <c r="G323" s="169"/>
      <c r="H323" s="169"/>
      <c r="I323" s="192" t="str">
        <f t="shared" si="32"/>
        <v/>
      </c>
      <c r="J323" s="167" t="str">
        <f t="shared" si="33"/>
        <v/>
      </c>
      <c r="K323" s="5"/>
      <c r="L323" s="167" t="str">
        <f t="shared" si="34"/>
        <v/>
      </c>
      <c r="M323" s="5" t="e">
        <f t="shared" si="30"/>
        <v>#N/A</v>
      </c>
      <c r="N323" s="3" t="str">
        <f t="shared" si="31"/>
        <v/>
      </c>
    </row>
    <row r="324" spans="1:14" x14ac:dyDescent="0.2">
      <c r="A324" s="166"/>
      <c r="B324" s="204" t="e">
        <f>VLOOKUP(A324,Adr!A:B,2,FALSE)</f>
        <v>#N/A</v>
      </c>
      <c r="C324" s="197"/>
      <c r="D324" s="292"/>
      <c r="E324" s="173"/>
      <c r="F324" s="166"/>
      <c r="G324" s="169"/>
      <c r="H324" s="169"/>
      <c r="I324" s="192" t="str">
        <f t="shared" si="32"/>
        <v/>
      </c>
      <c r="J324" s="167" t="str">
        <f t="shared" si="33"/>
        <v/>
      </c>
      <c r="K324" s="5"/>
      <c r="L324" s="167" t="str">
        <f t="shared" si="34"/>
        <v/>
      </c>
      <c r="M324" s="5" t="e">
        <f t="shared" si="30"/>
        <v>#N/A</v>
      </c>
      <c r="N324" s="3" t="str">
        <f t="shared" si="31"/>
        <v/>
      </c>
    </row>
    <row r="325" spans="1:14" x14ac:dyDescent="0.2">
      <c r="A325" s="166"/>
      <c r="B325" s="204" t="e">
        <f>VLOOKUP(A325,Adr!A:B,2,FALSE)</f>
        <v>#N/A</v>
      </c>
      <c r="C325" s="196"/>
      <c r="D325" s="291"/>
      <c r="E325" s="230"/>
      <c r="F325" s="166"/>
      <c r="G325" s="169"/>
      <c r="H325" s="169"/>
      <c r="I325" s="192" t="str">
        <f t="shared" si="32"/>
        <v/>
      </c>
      <c r="J325" s="167" t="str">
        <f t="shared" si="33"/>
        <v/>
      </c>
      <c r="K325" s="5"/>
      <c r="L325" s="167" t="str">
        <f t="shared" si="34"/>
        <v/>
      </c>
      <c r="M325" s="5" t="e">
        <f t="shared" si="30"/>
        <v>#N/A</v>
      </c>
      <c r="N325" s="3" t="str">
        <f t="shared" si="31"/>
        <v/>
      </c>
    </row>
    <row r="326" spans="1:14" x14ac:dyDescent="0.2">
      <c r="A326" s="202"/>
      <c r="B326" s="204" t="e">
        <f>VLOOKUP(A326,Adr!A:B,2,FALSE)</f>
        <v>#N/A</v>
      </c>
      <c r="C326" s="185"/>
      <c r="D326" s="289"/>
      <c r="E326" s="173"/>
      <c r="F326" s="166"/>
      <c r="G326" s="169"/>
      <c r="H326" s="169"/>
      <c r="I326" s="192" t="str">
        <f t="shared" si="32"/>
        <v/>
      </c>
      <c r="J326" s="167" t="str">
        <f t="shared" si="33"/>
        <v/>
      </c>
      <c r="K326" s="5"/>
      <c r="L326" s="167" t="str">
        <f t="shared" si="34"/>
        <v/>
      </c>
      <c r="M326" s="5" t="e">
        <f t="shared" si="30"/>
        <v>#N/A</v>
      </c>
      <c r="N326" s="3" t="str">
        <f t="shared" si="31"/>
        <v/>
      </c>
    </row>
    <row r="327" spans="1:14" x14ac:dyDescent="0.2">
      <c r="A327" s="166"/>
      <c r="B327" s="204" t="e">
        <f>VLOOKUP(A327,Adr!A:B,2,FALSE)</f>
        <v>#N/A</v>
      </c>
      <c r="C327" s="196"/>
      <c r="D327" s="289"/>
      <c r="E327" s="230"/>
      <c r="F327" s="166"/>
      <c r="G327" s="169"/>
      <c r="H327" s="169"/>
      <c r="I327" s="192" t="str">
        <f t="shared" si="32"/>
        <v/>
      </c>
      <c r="J327" s="167" t="str">
        <f t="shared" si="33"/>
        <v/>
      </c>
      <c r="K327" s="5"/>
      <c r="L327" s="167" t="str">
        <f t="shared" si="34"/>
        <v/>
      </c>
      <c r="M327" s="5" t="e">
        <f t="shared" si="30"/>
        <v>#N/A</v>
      </c>
      <c r="N327" s="3" t="str">
        <f t="shared" si="31"/>
        <v/>
      </c>
    </row>
    <row r="328" spans="1:14" x14ac:dyDescent="0.2">
      <c r="A328" s="202"/>
      <c r="B328" s="204" t="e">
        <f>VLOOKUP(A328,Adr!A:B,2,FALSE)</f>
        <v>#N/A</v>
      </c>
      <c r="C328" s="190"/>
      <c r="D328" s="290"/>
      <c r="E328" s="173"/>
      <c r="F328" s="166"/>
      <c r="G328" s="169"/>
      <c r="H328" s="169"/>
      <c r="I328" s="192" t="str">
        <f t="shared" si="32"/>
        <v/>
      </c>
      <c r="J328" s="167" t="str">
        <f t="shared" si="33"/>
        <v/>
      </c>
      <c r="K328" s="5"/>
      <c r="L328" s="167" t="str">
        <f t="shared" si="34"/>
        <v/>
      </c>
      <c r="M328" s="5" t="e">
        <f t="shared" si="30"/>
        <v>#N/A</v>
      </c>
      <c r="N328" s="3" t="str">
        <f t="shared" si="31"/>
        <v/>
      </c>
    </row>
    <row r="329" spans="1:14" x14ac:dyDescent="0.2">
      <c r="A329" s="166"/>
      <c r="B329" s="204" t="e">
        <f>VLOOKUP(A329,Adr!A:B,2,FALSE)</f>
        <v>#N/A</v>
      </c>
      <c r="C329" s="185"/>
      <c r="D329" s="289"/>
      <c r="E329" s="230"/>
      <c r="F329" s="166"/>
      <c r="G329" s="169"/>
      <c r="H329" s="169"/>
      <c r="I329" s="192" t="str">
        <f t="shared" si="32"/>
        <v/>
      </c>
      <c r="J329" s="167" t="str">
        <f t="shared" si="33"/>
        <v/>
      </c>
      <c r="K329" s="5"/>
      <c r="L329" s="167" t="str">
        <f t="shared" si="34"/>
        <v/>
      </c>
      <c r="M329" s="5" t="e">
        <f t="shared" si="30"/>
        <v>#N/A</v>
      </c>
      <c r="N329" s="3" t="str">
        <f t="shared" si="31"/>
        <v/>
      </c>
    </row>
    <row r="330" spans="1:14" x14ac:dyDescent="0.2">
      <c r="A330" s="166"/>
      <c r="B330" s="204" t="e">
        <f>VLOOKUP(A330,Adr!A:B,2,FALSE)</f>
        <v>#N/A</v>
      </c>
      <c r="C330" s="196"/>
      <c r="D330" s="291"/>
      <c r="E330" s="173"/>
      <c r="F330" s="166"/>
      <c r="G330" s="169"/>
      <c r="H330" s="169"/>
      <c r="I330" s="192" t="str">
        <f t="shared" si="32"/>
        <v/>
      </c>
      <c r="J330" s="167" t="str">
        <f t="shared" si="33"/>
        <v/>
      </c>
      <c r="K330" s="5"/>
      <c r="L330" s="167" t="str">
        <f t="shared" si="34"/>
        <v/>
      </c>
      <c r="M330" s="5" t="e">
        <f t="shared" si="30"/>
        <v>#N/A</v>
      </c>
      <c r="N330" s="3" t="str">
        <f t="shared" si="31"/>
        <v/>
      </c>
    </row>
    <row r="331" spans="1:14" x14ac:dyDescent="0.2">
      <c r="A331" s="166"/>
      <c r="B331" s="204" t="e">
        <f>VLOOKUP(A331,Adr!A:B,2,FALSE)</f>
        <v>#N/A</v>
      </c>
      <c r="C331" s="196"/>
      <c r="D331" s="291"/>
      <c r="E331" s="230"/>
      <c r="F331" s="166"/>
      <c r="G331" s="169"/>
      <c r="H331" s="169"/>
      <c r="I331" s="192" t="str">
        <f t="shared" si="32"/>
        <v/>
      </c>
      <c r="J331" s="167" t="str">
        <f t="shared" si="33"/>
        <v/>
      </c>
      <c r="K331" s="5"/>
      <c r="L331" s="167" t="str">
        <f t="shared" si="34"/>
        <v/>
      </c>
      <c r="M331" s="5" t="e">
        <f t="shared" si="30"/>
        <v>#N/A</v>
      </c>
      <c r="N331" s="3" t="str">
        <f t="shared" si="31"/>
        <v/>
      </c>
    </row>
    <row r="332" spans="1:14" x14ac:dyDescent="0.2">
      <c r="A332" s="198"/>
      <c r="B332" s="204" t="e">
        <f>VLOOKUP(A332,Adr!A:B,2,FALSE)</f>
        <v>#N/A</v>
      </c>
      <c r="C332" s="185"/>
      <c r="D332" s="289"/>
      <c r="E332" s="230"/>
      <c r="F332" s="166"/>
      <c r="G332" s="169"/>
      <c r="H332" s="169"/>
      <c r="I332" s="192" t="str">
        <f t="shared" si="32"/>
        <v/>
      </c>
      <c r="J332" s="167" t="str">
        <f t="shared" si="33"/>
        <v/>
      </c>
      <c r="K332" s="5"/>
      <c r="L332" s="167" t="str">
        <f t="shared" si="34"/>
        <v/>
      </c>
      <c r="M332" s="5" t="e">
        <f t="shared" si="30"/>
        <v>#N/A</v>
      </c>
      <c r="N332" s="3" t="str">
        <f t="shared" si="31"/>
        <v/>
      </c>
    </row>
    <row r="333" spans="1:14" x14ac:dyDescent="0.2">
      <c r="A333" s="198"/>
      <c r="B333" s="204" t="e">
        <f>VLOOKUP(A333,Adr!A:B,2,FALSE)</f>
        <v>#N/A</v>
      </c>
      <c r="C333" s="185"/>
      <c r="D333" s="289"/>
      <c r="E333" s="173"/>
      <c r="F333" s="166"/>
      <c r="G333" s="169"/>
      <c r="H333" s="169"/>
      <c r="I333" s="192" t="str">
        <f t="shared" si="32"/>
        <v/>
      </c>
      <c r="J333" s="167" t="str">
        <f t="shared" si="33"/>
        <v/>
      </c>
      <c r="K333" s="5"/>
      <c r="L333" s="167" t="str">
        <f t="shared" si="34"/>
        <v/>
      </c>
      <c r="M333" s="5" t="e">
        <f t="shared" si="30"/>
        <v>#N/A</v>
      </c>
      <c r="N333" s="3" t="str">
        <f t="shared" si="31"/>
        <v/>
      </c>
    </row>
    <row r="334" spans="1:14" x14ac:dyDescent="0.2">
      <c r="A334" s="198"/>
      <c r="B334" s="204" t="e">
        <f>VLOOKUP(A334,Adr!A:B,2,FALSE)</f>
        <v>#N/A</v>
      </c>
      <c r="C334" s="196"/>
      <c r="D334" s="291"/>
      <c r="E334" s="230"/>
      <c r="F334" s="166"/>
      <c r="G334" s="169"/>
      <c r="H334" s="169"/>
      <c r="I334" s="192" t="str">
        <f t="shared" si="32"/>
        <v/>
      </c>
      <c r="J334" s="167" t="str">
        <f t="shared" si="33"/>
        <v/>
      </c>
      <c r="K334" s="5"/>
      <c r="L334" s="167" t="str">
        <f t="shared" si="34"/>
        <v/>
      </c>
      <c r="M334" s="5" t="e">
        <f t="shared" si="30"/>
        <v>#N/A</v>
      </c>
      <c r="N334" s="3" t="str">
        <f t="shared" si="31"/>
        <v/>
      </c>
    </row>
    <row r="335" spans="1:14" x14ac:dyDescent="0.2">
      <c r="A335" s="166"/>
      <c r="B335" s="204" t="e">
        <f>VLOOKUP(A335,Adr!A:B,2,FALSE)</f>
        <v>#N/A</v>
      </c>
      <c r="C335" s="185"/>
      <c r="D335" s="289"/>
      <c r="E335" s="173"/>
      <c r="F335" s="166"/>
      <c r="G335" s="169"/>
      <c r="H335" s="169"/>
      <c r="I335" s="192" t="str">
        <f t="shared" si="32"/>
        <v/>
      </c>
      <c r="J335" s="167" t="str">
        <f t="shared" si="33"/>
        <v/>
      </c>
      <c r="K335" s="5"/>
      <c r="L335" s="167" t="str">
        <f t="shared" si="34"/>
        <v/>
      </c>
      <c r="M335" s="5" t="e">
        <f t="shared" ref="M335:M398" si="35">B335&amp;F335&amp;H335&amp;C335</f>
        <v>#N/A</v>
      </c>
      <c r="N335" s="3" t="str">
        <f t="shared" ref="N335:N398" si="36">+I335&amp;H335</f>
        <v/>
      </c>
    </row>
    <row r="336" spans="1:14" x14ac:dyDescent="0.2">
      <c r="A336" s="166"/>
      <c r="B336" s="204" t="e">
        <f>VLOOKUP(A336,Adr!A:B,2,FALSE)</f>
        <v>#N/A</v>
      </c>
      <c r="C336" s="185"/>
      <c r="D336" s="291"/>
      <c r="E336" s="173"/>
      <c r="F336" s="166"/>
      <c r="G336" s="169"/>
      <c r="H336" s="169"/>
      <c r="I336" s="192" t="str">
        <f t="shared" si="32"/>
        <v/>
      </c>
      <c r="J336" s="167" t="str">
        <f t="shared" si="33"/>
        <v/>
      </c>
      <c r="K336" s="5"/>
      <c r="L336" s="167" t="str">
        <f t="shared" si="34"/>
        <v/>
      </c>
      <c r="M336" s="5" t="e">
        <f t="shared" si="35"/>
        <v>#N/A</v>
      </c>
      <c r="N336" s="3" t="str">
        <f t="shared" si="36"/>
        <v/>
      </c>
    </row>
    <row r="337" spans="1:14" x14ac:dyDescent="0.2">
      <c r="A337" s="198"/>
      <c r="B337" s="204" t="e">
        <f>VLOOKUP(A337,Adr!A:B,2,FALSE)</f>
        <v>#N/A</v>
      </c>
      <c r="C337" s="196"/>
      <c r="D337" s="289"/>
      <c r="E337" s="230"/>
      <c r="F337" s="166"/>
      <c r="G337" s="169"/>
      <c r="H337" s="169"/>
      <c r="I337" s="192" t="str">
        <f t="shared" si="32"/>
        <v/>
      </c>
      <c r="J337" s="167" t="str">
        <f t="shared" si="33"/>
        <v/>
      </c>
      <c r="K337" s="5"/>
      <c r="L337" s="167" t="str">
        <f t="shared" si="34"/>
        <v/>
      </c>
      <c r="M337" s="5" t="e">
        <f t="shared" si="35"/>
        <v>#N/A</v>
      </c>
      <c r="N337" s="3" t="str">
        <f t="shared" si="36"/>
        <v/>
      </c>
    </row>
    <row r="338" spans="1:14" x14ac:dyDescent="0.2">
      <c r="A338" s="166"/>
      <c r="B338" s="204" t="e">
        <f>VLOOKUP(A338,Adr!A:B,2,FALSE)</f>
        <v>#N/A</v>
      </c>
      <c r="C338" s="190"/>
      <c r="D338" s="290"/>
      <c r="E338" s="230"/>
      <c r="F338" s="166"/>
      <c r="G338" s="169"/>
      <c r="H338" s="169"/>
      <c r="I338" s="192" t="str">
        <f t="shared" si="32"/>
        <v/>
      </c>
      <c r="J338" s="167" t="str">
        <f t="shared" si="33"/>
        <v/>
      </c>
      <c r="K338" s="5"/>
      <c r="L338" s="167" t="str">
        <f t="shared" si="34"/>
        <v/>
      </c>
      <c r="M338" s="5" t="e">
        <f t="shared" si="35"/>
        <v>#N/A</v>
      </c>
      <c r="N338" s="3" t="str">
        <f t="shared" si="36"/>
        <v/>
      </c>
    </row>
    <row r="339" spans="1:14" x14ac:dyDescent="0.2">
      <c r="A339" s="182"/>
      <c r="B339" s="204" t="e">
        <f>VLOOKUP(A339,Adr!A:B,2,FALSE)</f>
        <v>#N/A</v>
      </c>
      <c r="C339" s="185"/>
      <c r="D339" s="289"/>
      <c r="E339" s="173"/>
      <c r="F339" s="166"/>
      <c r="G339" s="169"/>
      <c r="H339" s="169"/>
      <c r="I339" s="192" t="str">
        <f t="shared" si="32"/>
        <v/>
      </c>
      <c r="J339" s="167" t="str">
        <f t="shared" si="33"/>
        <v/>
      </c>
      <c r="K339" s="5"/>
      <c r="L339" s="167" t="str">
        <f t="shared" si="34"/>
        <v/>
      </c>
      <c r="M339" s="5" t="e">
        <f t="shared" si="35"/>
        <v>#N/A</v>
      </c>
      <c r="N339" s="3" t="str">
        <f t="shared" si="36"/>
        <v/>
      </c>
    </row>
    <row r="340" spans="1:14" x14ac:dyDescent="0.2">
      <c r="A340" s="182"/>
      <c r="B340" s="204" t="e">
        <f>VLOOKUP(A340,Adr!A:B,2,FALSE)</f>
        <v>#N/A</v>
      </c>
      <c r="C340" s="196"/>
      <c r="D340" s="289"/>
      <c r="E340" s="230"/>
      <c r="F340" s="166"/>
      <c r="G340" s="169"/>
      <c r="H340" s="169"/>
      <c r="I340" s="192" t="str">
        <f t="shared" si="32"/>
        <v/>
      </c>
      <c r="J340" s="167" t="str">
        <f t="shared" si="33"/>
        <v/>
      </c>
      <c r="K340" s="5"/>
      <c r="L340" s="167" t="str">
        <f t="shared" si="34"/>
        <v/>
      </c>
      <c r="M340" s="5" t="e">
        <f t="shared" si="35"/>
        <v>#N/A</v>
      </c>
      <c r="N340" s="3" t="str">
        <f t="shared" si="36"/>
        <v/>
      </c>
    </row>
    <row r="341" spans="1:14" x14ac:dyDescent="0.2">
      <c r="A341" s="202"/>
      <c r="B341" s="204" t="e">
        <f>VLOOKUP(A341,Adr!A:B,2,FALSE)</f>
        <v>#N/A</v>
      </c>
      <c r="C341" s="196"/>
      <c r="D341" s="290"/>
      <c r="E341" s="173"/>
      <c r="F341" s="166"/>
      <c r="G341" s="169"/>
      <c r="H341" s="169"/>
      <c r="I341" s="192" t="str">
        <f t="shared" si="32"/>
        <v/>
      </c>
      <c r="J341" s="167" t="str">
        <f t="shared" si="33"/>
        <v/>
      </c>
      <c r="K341" s="5"/>
      <c r="L341" s="167" t="str">
        <f t="shared" si="34"/>
        <v/>
      </c>
      <c r="M341" s="5" t="e">
        <f t="shared" si="35"/>
        <v>#N/A</v>
      </c>
      <c r="N341" s="3" t="str">
        <f t="shared" si="36"/>
        <v/>
      </c>
    </row>
    <row r="342" spans="1:14" x14ac:dyDescent="0.2">
      <c r="A342" s="166"/>
      <c r="B342" s="204" t="e">
        <f>VLOOKUP(A342,Adr!A:B,2,FALSE)</f>
        <v>#N/A</v>
      </c>
      <c r="C342" s="196"/>
      <c r="D342" s="291"/>
      <c r="E342" s="230"/>
      <c r="F342" s="166"/>
      <c r="G342" s="169"/>
      <c r="H342" s="169"/>
      <c r="I342" s="192" t="str">
        <f t="shared" si="32"/>
        <v/>
      </c>
      <c r="J342" s="167" t="str">
        <f t="shared" si="33"/>
        <v/>
      </c>
      <c r="K342" s="5"/>
      <c r="L342" s="167" t="str">
        <f t="shared" si="34"/>
        <v/>
      </c>
      <c r="M342" s="5" t="e">
        <f t="shared" si="35"/>
        <v>#N/A</v>
      </c>
      <c r="N342" s="3" t="str">
        <f t="shared" si="36"/>
        <v/>
      </c>
    </row>
    <row r="343" spans="1:14" x14ac:dyDescent="0.2">
      <c r="A343" s="198"/>
      <c r="B343" s="204" t="e">
        <f>VLOOKUP(A343,Adr!A:B,2,FALSE)</f>
        <v>#N/A</v>
      </c>
      <c r="C343" s="169"/>
      <c r="D343" s="290"/>
      <c r="E343" s="173"/>
      <c r="F343" s="166"/>
      <c r="G343" s="169"/>
      <c r="H343" s="169"/>
      <c r="I343" s="192" t="str">
        <f t="shared" si="32"/>
        <v/>
      </c>
      <c r="J343" s="167" t="str">
        <f t="shared" si="33"/>
        <v/>
      </c>
      <c r="K343" s="5"/>
      <c r="L343" s="167" t="str">
        <f t="shared" si="34"/>
        <v/>
      </c>
      <c r="M343" s="5" t="e">
        <f t="shared" si="35"/>
        <v>#N/A</v>
      </c>
      <c r="N343" s="3" t="str">
        <f t="shared" si="36"/>
        <v/>
      </c>
    </row>
    <row r="344" spans="1:14" x14ac:dyDescent="0.2">
      <c r="A344" s="166"/>
      <c r="B344" s="204" t="e">
        <f>VLOOKUP(A344,Adr!A:B,2,FALSE)</f>
        <v>#N/A</v>
      </c>
      <c r="C344" s="196"/>
      <c r="D344" s="289"/>
      <c r="E344" s="230"/>
      <c r="F344" s="166"/>
      <c r="G344" s="169"/>
      <c r="H344" s="169"/>
      <c r="I344" s="192" t="str">
        <f t="shared" si="32"/>
        <v/>
      </c>
      <c r="J344" s="167" t="str">
        <f t="shared" si="33"/>
        <v/>
      </c>
      <c r="K344" s="5"/>
      <c r="L344" s="167" t="str">
        <f t="shared" si="34"/>
        <v/>
      </c>
      <c r="M344" s="5" t="e">
        <f t="shared" si="35"/>
        <v>#N/A</v>
      </c>
      <c r="N344" s="3" t="str">
        <f t="shared" si="36"/>
        <v/>
      </c>
    </row>
    <row r="345" spans="1:14" x14ac:dyDescent="0.2">
      <c r="A345" s="182"/>
      <c r="B345" s="204" t="e">
        <f>VLOOKUP(A345,Adr!A:B,2,FALSE)</f>
        <v>#N/A</v>
      </c>
      <c r="C345" s="185"/>
      <c r="D345" s="289"/>
      <c r="E345" s="173"/>
      <c r="F345" s="166"/>
      <c r="G345" s="169"/>
      <c r="H345" s="169"/>
      <c r="I345" s="192" t="str">
        <f t="shared" si="32"/>
        <v/>
      </c>
      <c r="J345" s="167" t="str">
        <f t="shared" si="33"/>
        <v/>
      </c>
      <c r="K345" s="5"/>
      <c r="L345" s="167" t="str">
        <f t="shared" si="34"/>
        <v/>
      </c>
      <c r="M345" s="5" t="e">
        <f t="shared" si="35"/>
        <v>#N/A</v>
      </c>
      <c r="N345" s="3" t="str">
        <f t="shared" si="36"/>
        <v/>
      </c>
    </row>
    <row r="346" spans="1:14" x14ac:dyDescent="0.2">
      <c r="A346" s="166"/>
      <c r="B346" s="204" t="e">
        <f>VLOOKUP(A346,Adr!A:B,2,FALSE)</f>
        <v>#N/A</v>
      </c>
      <c r="C346" s="196"/>
      <c r="D346" s="291"/>
      <c r="E346" s="230"/>
      <c r="F346" s="166"/>
      <c r="G346" s="169"/>
      <c r="H346" s="169"/>
      <c r="I346" s="192" t="str">
        <f t="shared" si="32"/>
        <v/>
      </c>
      <c r="J346" s="167" t="str">
        <f t="shared" si="33"/>
        <v/>
      </c>
      <c r="K346" s="5"/>
      <c r="L346" s="167" t="str">
        <f t="shared" si="34"/>
        <v/>
      </c>
      <c r="M346" s="5" t="e">
        <f t="shared" si="35"/>
        <v>#N/A</v>
      </c>
      <c r="N346" s="3" t="str">
        <f t="shared" si="36"/>
        <v/>
      </c>
    </row>
    <row r="347" spans="1:14" x14ac:dyDescent="0.2">
      <c r="A347" s="182"/>
      <c r="B347" s="204" t="e">
        <f>VLOOKUP(A347,Adr!A:B,2,FALSE)</f>
        <v>#N/A</v>
      </c>
      <c r="C347" s="185"/>
      <c r="D347" s="289"/>
      <c r="E347" s="230"/>
      <c r="F347" s="166"/>
      <c r="G347" s="169"/>
      <c r="H347" s="169"/>
      <c r="I347" s="192" t="str">
        <f t="shared" si="32"/>
        <v/>
      </c>
      <c r="J347" s="167" t="str">
        <f t="shared" si="33"/>
        <v/>
      </c>
      <c r="K347" s="5"/>
      <c r="L347" s="167" t="str">
        <f t="shared" si="34"/>
        <v/>
      </c>
      <c r="M347" s="5" t="e">
        <f t="shared" si="35"/>
        <v>#N/A</v>
      </c>
      <c r="N347" s="3" t="str">
        <f t="shared" si="36"/>
        <v/>
      </c>
    </row>
    <row r="348" spans="1:14" x14ac:dyDescent="0.2">
      <c r="A348" s="198"/>
      <c r="B348" s="204" t="e">
        <f>VLOOKUP(A348,Adr!A:B,2,FALSE)</f>
        <v>#N/A</v>
      </c>
      <c r="C348" s="185"/>
      <c r="D348" s="289"/>
      <c r="E348" s="173"/>
      <c r="F348" s="166"/>
      <c r="G348" s="169"/>
      <c r="H348" s="169"/>
      <c r="I348" s="192" t="str">
        <f t="shared" si="32"/>
        <v/>
      </c>
      <c r="J348" s="167" t="str">
        <f t="shared" si="33"/>
        <v/>
      </c>
      <c r="K348" s="5"/>
      <c r="L348" s="167" t="str">
        <f t="shared" si="34"/>
        <v/>
      </c>
      <c r="M348" s="5" t="e">
        <f t="shared" si="35"/>
        <v>#N/A</v>
      </c>
      <c r="N348" s="3" t="str">
        <f t="shared" si="36"/>
        <v/>
      </c>
    </row>
    <row r="349" spans="1:14" x14ac:dyDescent="0.2">
      <c r="A349" s="166"/>
      <c r="B349" s="204" t="e">
        <f>VLOOKUP(A349,Adr!A:B,2,FALSE)</f>
        <v>#N/A</v>
      </c>
      <c r="C349" s="185"/>
      <c r="D349" s="289"/>
      <c r="E349" s="173"/>
      <c r="F349" s="166"/>
      <c r="G349" s="169"/>
      <c r="H349" s="169"/>
      <c r="I349" s="192" t="str">
        <f t="shared" si="32"/>
        <v/>
      </c>
      <c r="J349" s="167" t="str">
        <f t="shared" si="33"/>
        <v/>
      </c>
      <c r="K349" s="5"/>
      <c r="L349" s="167" t="str">
        <f t="shared" si="34"/>
        <v/>
      </c>
      <c r="M349" s="5" t="e">
        <f t="shared" si="35"/>
        <v>#N/A</v>
      </c>
      <c r="N349" s="3" t="str">
        <f t="shared" si="36"/>
        <v/>
      </c>
    </row>
    <row r="350" spans="1:14" x14ac:dyDescent="0.2">
      <c r="A350" s="166"/>
      <c r="B350" s="204" t="e">
        <f>VLOOKUP(A350,Adr!A:B,2,FALSE)</f>
        <v>#N/A</v>
      </c>
      <c r="C350" s="196"/>
      <c r="D350" s="291"/>
      <c r="E350" s="173"/>
      <c r="F350" s="166"/>
      <c r="G350" s="169"/>
      <c r="H350" s="169"/>
      <c r="I350" s="192" t="str">
        <f t="shared" si="32"/>
        <v/>
      </c>
      <c r="J350" s="167" t="str">
        <f t="shared" si="33"/>
        <v/>
      </c>
      <c r="K350" s="5"/>
      <c r="L350" s="167" t="str">
        <f t="shared" si="34"/>
        <v/>
      </c>
      <c r="M350" s="5" t="e">
        <f t="shared" si="35"/>
        <v>#N/A</v>
      </c>
      <c r="N350" s="3" t="str">
        <f t="shared" si="36"/>
        <v/>
      </c>
    </row>
    <row r="351" spans="1:14" x14ac:dyDescent="0.2">
      <c r="A351" s="198"/>
      <c r="B351" s="204" t="e">
        <f>VLOOKUP(A351,Adr!A:B,2,FALSE)</f>
        <v>#N/A</v>
      </c>
      <c r="C351" s="196"/>
      <c r="D351" s="289"/>
      <c r="E351" s="230"/>
      <c r="F351" s="166"/>
      <c r="G351" s="169"/>
      <c r="H351" s="169"/>
      <c r="I351" s="192" t="str">
        <f t="shared" si="32"/>
        <v/>
      </c>
      <c r="J351" s="167" t="str">
        <f t="shared" si="33"/>
        <v/>
      </c>
      <c r="K351" s="5"/>
      <c r="L351" s="167" t="str">
        <f t="shared" si="34"/>
        <v/>
      </c>
      <c r="M351" s="5" t="e">
        <f t="shared" si="35"/>
        <v>#N/A</v>
      </c>
      <c r="N351" s="3" t="str">
        <f t="shared" si="36"/>
        <v/>
      </c>
    </row>
    <row r="352" spans="1:14" x14ac:dyDescent="0.2">
      <c r="A352" s="198"/>
      <c r="B352" s="204" t="e">
        <f>VLOOKUP(A352,Adr!A:B,2,FALSE)</f>
        <v>#N/A</v>
      </c>
      <c r="C352" s="185"/>
      <c r="D352" s="289"/>
      <c r="E352" s="173"/>
      <c r="F352" s="166"/>
      <c r="G352" s="169"/>
      <c r="H352" s="169"/>
      <c r="I352" s="192" t="str">
        <f t="shared" ref="I352:I415" si="37">A352&amp;F352</f>
        <v/>
      </c>
      <c r="J352" s="167" t="str">
        <f t="shared" ref="J352:J415" si="38">A352&amp;G352</f>
        <v/>
      </c>
      <c r="K352" s="5"/>
      <c r="L352" s="167" t="str">
        <f t="shared" ref="L352:L415" si="39">A352&amp;G352&amp;H352</f>
        <v/>
      </c>
      <c r="M352" s="5" t="e">
        <f t="shared" si="35"/>
        <v>#N/A</v>
      </c>
      <c r="N352" s="3" t="str">
        <f t="shared" si="36"/>
        <v/>
      </c>
    </row>
    <row r="353" spans="1:14" x14ac:dyDescent="0.2">
      <c r="A353" s="202"/>
      <c r="B353" s="204" t="e">
        <f>VLOOKUP(A353,Adr!A:B,2,FALSE)</f>
        <v>#N/A</v>
      </c>
      <c r="C353" s="196"/>
      <c r="D353" s="290"/>
      <c r="E353" s="173"/>
      <c r="F353" s="166"/>
      <c r="G353" s="169"/>
      <c r="H353" s="169"/>
      <c r="I353" s="192" t="str">
        <f t="shared" si="37"/>
        <v/>
      </c>
      <c r="J353" s="167" t="str">
        <f t="shared" si="38"/>
        <v/>
      </c>
      <c r="K353" s="5"/>
      <c r="L353" s="167" t="str">
        <f t="shared" si="39"/>
        <v/>
      </c>
      <c r="M353" s="5" t="e">
        <f t="shared" si="35"/>
        <v>#N/A</v>
      </c>
      <c r="N353" s="3" t="str">
        <f t="shared" si="36"/>
        <v/>
      </c>
    </row>
    <row r="354" spans="1:14" x14ac:dyDescent="0.2">
      <c r="A354" s="202"/>
      <c r="B354" s="204" t="e">
        <f>VLOOKUP(A354,Adr!A:B,2,FALSE)</f>
        <v>#N/A</v>
      </c>
      <c r="C354" s="185"/>
      <c r="D354" s="291"/>
      <c r="E354" s="230"/>
      <c r="F354" s="166"/>
      <c r="G354" s="169"/>
      <c r="H354" s="169"/>
      <c r="I354" s="192" t="str">
        <f t="shared" si="37"/>
        <v/>
      </c>
      <c r="J354" s="167" t="str">
        <f t="shared" si="38"/>
        <v/>
      </c>
      <c r="K354" s="5"/>
      <c r="L354" s="167" t="str">
        <f t="shared" si="39"/>
        <v/>
      </c>
      <c r="M354" s="5" t="e">
        <f t="shared" si="35"/>
        <v>#N/A</v>
      </c>
      <c r="N354" s="3" t="str">
        <f t="shared" si="36"/>
        <v/>
      </c>
    </row>
    <row r="355" spans="1:14" x14ac:dyDescent="0.2">
      <c r="A355" s="166"/>
      <c r="B355" s="204" t="e">
        <f>VLOOKUP(A355,Adr!A:B,2,FALSE)</f>
        <v>#N/A</v>
      </c>
      <c r="C355" s="169"/>
      <c r="D355" s="290"/>
      <c r="E355" s="173"/>
      <c r="F355" s="166"/>
      <c r="G355" s="169"/>
      <c r="H355" s="169"/>
      <c r="I355" s="192" t="str">
        <f t="shared" si="37"/>
        <v/>
      </c>
      <c r="J355" s="167" t="str">
        <f t="shared" si="38"/>
        <v/>
      </c>
      <c r="K355" s="5"/>
      <c r="L355" s="167" t="str">
        <f t="shared" si="39"/>
        <v/>
      </c>
      <c r="M355" s="5" t="e">
        <f t="shared" si="35"/>
        <v>#N/A</v>
      </c>
      <c r="N355" s="3" t="str">
        <f t="shared" si="36"/>
        <v/>
      </c>
    </row>
    <row r="356" spans="1:14" x14ac:dyDescent="0.2">
      <c r="A356" s="166"/>
      <c r="B356" s="204" t="e">
        <f>VLOOKUP(A356,Adr!A:B,2,FALSE)</f>
        <v>#N/A</v>
      </c>
      <c r="C356" s="185"/>
      <c r="D356" s="289"/>
      <c r="E356" s="230"/>
      <c r="F356" s="166"/>
      <c r="G356" s="169"/>
      <c r="H356" s="169"/>
      <c r="I356" s="192" t="str">
        <f t="shared" si="37"/>
        <v/>
      </c>
      <c r="J356" s="167" t="str">
        <f t="shared" si="38"/>
        <v/>
      </c>
      <c r="K356" s="5"/>
      <c r="L356" s="167" t="str">
        <f t="shared" si="39"/>
        <v/>
      </c>
      <c r="M356" s="5" t="e">
        <f t="shared" si="35"/>
        <v>#N/A</v>
      </c>
      <c r="N356" s="3" t="str">
        <f t="shared" si="36"/>
        <v/>
      </c>
    </row>
    <row r="357" spans="1:14" x14ac:dyDescent="0.2">
      <c r="A357" s="202"/>
      <c r="B357" s="204" t="e">
        <f>VLOOKUP(A357,Adr!A:B,2,FALSE)</f>
        <v>#N/A</v>
      </c>
      <c r="C357" s="196"/>
      <c r="D357" s="289"/>
      <c r="E357" s="173"/>
      <c r="F357" s="166"/>
      <c r="G357" s="169"/>
      <c r="H357" s="169"/>
      <c r="I357" s="192" t="str">
        <f t="shared" si="37"/>
        <v/>
      </c>
      <c r="J357" s="167" t="str">
        <f t="shared" si="38"/>
        <v/>
      </c>
      <c r="K357" s="5"/>
      <c r="L357" s="167" t="str">
        <f t="shared" si="39"/>
        <v/>
      </c>
      <c r="M357" s="5" t="e">
        <f t="shared" si="35"/>
        <v>#N/A</v>
      </c>
      <c r="N357" s="3" t="str">
        <f t="shared" si="36"/>
        <v/>
      </c>
    </row>
    <row r="358" spans="1:14" x14ac:dyDescent="0.2">
      <c r="A358" s="202"/>
      <c r="B358" s="204" t="e">
        <f>VLOOKUP(A358,Adr!A:B,2,FALSE)</f>
        <v>#N/A</v>
      </c>
      <c r="C358" s="169"/>
      <c r="D358" s="290"/>
      <c r="E358" s="230"/>
      <c r="F358" s="166"/>
      <c r="G358" s="169"/>
      <c r="H358" s="169"/>
      <c r="I358" s="192" t="str">
        <f t="shared" si="37"/>
        <v/>
      </c>
      <c r="J358" s="167" t="str">
        <f t="shared" si="38"/>
        <v/>
      </c>
      <c r="K358" s="5"/>
      <c r="L358" s="167" t="str">
        <f t="shared" si="39"/>
        <v/>
      </c>
      <c r="M358" s="5" t="e">
        <f t="shared" si="35"/>
        <v>#N/A</v>
      </c>
      <c r="N358" s="3" t="str">
        <f t="shared" si="36"/>
        <v/>
      </c>
    </row>
    <row r="359" spans="1:14" x14ac:dyDescent="0.2">
      <c r="A359" s="178"/>
      <c r="B359" s="204" t="e">
        <f>VLOOKUP(A359,Adr!A:B,2,FALSE)</f>
        <v>#N/A</v>
      </c>
      <c r="C359" s="185"/>
      <c r="D359" s="290"/>
      <c r="E359" s="173"/>
      <c r="F359" s="166"/>
      <c r="G359" s="169"/>
      <c r="H359" s="169"/>
      <c r="I359" s="192" t="str">
        <f t="shared" si="37"/>
        <v/>
      </c>
      <c r="J359" s="167" t="str">
        <f t="shared" si="38"/>
        <v/>
      </c>
      <c r="K359" s="5"/>
      <c r="L359" s="167" t="str">
        <f t="shared" si="39"/>
        <v/>
      </c>
      <c r="M359" s="5" t="e">
        <f t="shared" si="35"/>
        <v>#N/A</v>
      </c>
      <c r="N359" s="3" t="str">
        <f t="shared" si="36"/>
        <v/>
      </c>
    </row>
    <row r="360" spans="1:14" x14ac:dyDescent="0.2">
      <c r="A360" s="166"/>
      <c r="B360" s="204" t="e">
        <f>VLOOKUP(A360,Adr!A:B,2,FALSE)</f>
        <v>#N/A</v>
      </c>
      <c r="C360" s="185"/>
      <c r="D360" s="289"/>
      <c r="E360" s="230"/>
      <c r="F360" s="166"/>
      <c r="G360" s="169"/>
      <c r="H360" s="169"/>
      <c r="I360" s="192" t="str">
        <f t="shared" si="37"/>
        <v/>
      </c>
      <c r="J360" s="167" t="str">
        <f t="shared" si="38"/>
        <v/>
      </c>
      <c r="K360" s="5"/>
      <c r="L360" s="167" t="str">
        <f t="shared" si="39"/>
        <v/>
      </c>
      <c r="M360" s="5" t="e">
        <f t="shared" si="35"/>
        <v>#N/A</v>
      </c>
      <c r="N360" s="3" t="str">
        <f t="shared" si="36"/>
        <v/>
      </c>
    </row>
    <row r="361" spans="1:14" x14ac:dyDescent="0.2">
      <c r="A361" s="166"/>
      <c r="B361" s="204" t="e">
        <f>VLOOKUP(A361,Adr!A:B,2,FALSE)</f>
        <v>#N/A</v>
      </c>
      <c r="C361" s="196"/>
      <c r="D361" s="291"/>
      <c r="E361" s="230"/>
      <c r="F361" s="166"/>
      <c r="G361" s="169"/>
      <c r="H361" s="169"/>
      <c r="I361" s="192" t="str">
        <f t="shared" si="37"/>
        <v/>
      </c>
      <c r="J361" s="167" t="str">
        <f t="shared" si="38"/>
        <v/>
      </c>
      <c r="K361" s="5"/>
      <c r="L361" s="167" t="str">
        <f t="shared" si="39"/>
        <v/>
      </c>
      <c r="M361" s="5" t="e">
        <f t="shared" si="35"/>
        <v>#N/A</v>
      </c>
      <c r="N361" s="3" t="str">
        <f t="shared" si="36"/>
        <v/>
      </c>
    </row>
    <row r="362" spans="1:14" x14ac:dyDescent="0.2">
      <c r="A362" s="202"/>
      <c r="B362" s="204" t="e">
        <f>VLOOKUP(A362,Adr!A:B,2,FALSE)</f>
        <v>#N/A</v>
      </c>
      <c r="C362" s="196"/>
      <c r="D362" s="289"/>
      <c r="E362" s="173"/>
      <c r="F362" s="166"/>
      <c r="G362" s="169"/>
      <c r="H362" s="169"/>
      <c r="I362" s="192" t="str">
        <f t="shared" si="37"/>
        <v/>
      </c>
      <c r="J362" s="167" t="str">
        <f t="shared" si="38"/>
        <v/>
      </c>
      <c r="K362" s="5"/>
      <c r="L362" s="167" t="str">
        <f t="shared" si="39"/>
        <v/>
      </c>
      <c r="M362" s="5" t="e">
        <f t="shared" si="35"/>
        <v>#N/A</v>
      </c>
      <c r="N362" s="3" t="str">
        <f t="shared" si="36"/>
        <v/>
      </c>
    </row>
    <row r="363" spans="1:14" x14ac:dyDescent="0.2">
      <c r="A363" s="202"/>
      <c r="B363" s="204" t="e">
        <f>VLOOKUP(A363,Adr!A:B,2,FALSE)</f>
        <v>#N/A</v>
      </c>
      <c r="C363" s="196"/>
      <c r="D363" s="289"/>
      <c r="E363" s="230"/>
      <c r="F363" s="166"/>
      <c r="G363" s="169"/>
      <c r="H363" s="169"/>
      <c r="I363" s="192" t="str">
        <f t="shared" si="37"/>
        <v/>
      </c>
      <c r="J363" s="167" t="str">
        <f t="shared" si="38"/>
        <v/>
      </c>
      <c r="K363" s="5"/>
      <c r="L363" s="167" t="str">
        <f t="shared" si="39"/>
        <v/>
      </c>
      <c r="M363" s="5" t="e">
        <f t="shared" si="35"/>
        <v>#N/A</v>
      </c>
      <c r="N363" s="3" t="str">
        <f t="shared" si="36"/>
        <v/>
      </c>
    </row>
    <row r="364" spans="1:14" x14ac:dyDescent="0.2">
      <c r="A364" s="182"/>
      <c r="B364" s="204" t="e">
        <f>VLOOKUP(A364,Adr!A:B,2,FALSE)</f>
        <v>#N/A</v>
      </c>
      <c r="C364" s="185"/>
      <c r="D364" s="289"/>
      <c r="E364" s="173"/>
      <c r="F364" s="166"/>
      <c r="G364" s="169"/>
      <c r="H364" s="169"/>
      <c r="I364" s="192" t="str">
        <f t="shared" si="37"/>
        <v/>
      </c>
      <c r="J364" s="167" t="str">
        <f t="shared" si="38"/>
        <v/>
      </c>
      <c r="K364" s="5"/>
      <c r="L364" s="167" t="str">
        <f t="shared" si="39"/>
        <v/>
      </c>
      <c r="M364" s="5" t="e">
        <f t="shared" si="35"/>
        <v>#N/A</v>
      </c>
      <c r="N364" s="3" t="str">
        <f t="shared" si="36"/>
        <v/>
      </c>
    </row>
    <row r="365" spans="1:14" x14ac:dyDescent="0.2">
      <c r="A365" s="202"/>
      <c r="B365" s="204" t="e">
        <f>VLOOKUP(A365,Adr!A:B,2,FALSE)</f>
        <v>#N/A</v>
      </c>
      <c r="C365" s="185"/>
      <c r="D365" s="289"/>
      <c r="E365" s="173"/>
      <c r="F365" s="166"/>
      <c r="G365" s="169"/>
      <c r="H365" s="169"/>
      <c r="I365" s="192" t="str">
        <f t="shared" si="37"/>
        <v/>
      </c>
      <c r="J365" s="167" t="str">
        <f t="shared" si="38"/>
        <v/>
      </c>
      <c r="K365" s="5"/>
      <c r="L365" s="167" t="str">
        <f t="shared" si="39"/>
        <v/>
      </c>
      <c r="M365" s="5" t="e">
        <f t="shared" si="35"/>
        <v>#N/A</v>
      </c>
      <c r="N365" s="3" t="str">
        <f t="shared" si="36"/>
        <v/>
      </c>
    </row>
    <row r="366" spans="1:14" x14ac:dyDescent="0.2">
      <c r="A366" s="202"/>
      <c r="B366" s="204" t="e">
        <f>VLOOKUP(A366,Adr!A:B,2,FALSE)</f>
        <v>#N/A</v>
      </c>
      <c r="C366" s="196"/>
      <c r="D366" s="289"/>
      <c r="E366" s="230"/>
      <c r="F366" s="166"/>
      <c r="G366" s="169"/>
      <c r="H366" s="169"/>
      <c r="I366" s="192" t="str">
        <f t="shared" si="37"/>
        <v/>
      </c>
      <c r="J366" s="167" t="str">
        <f t="shared" si="38"/>
        <v/>
      </c>
      <c r="K366" s="5"/>
      <c r="L366" s="167" t="str">
        <f t="shared" si="39"/>
        <v/>
      </c>
      <c r="M366" s="5" t="e">
        <f t="shared" si="35"/>
        <v>#N/A</v>
      </c>
      <c r="N366" s="3" t="str">
        <f t="shared" si="36"/>
        <v/>
      </c>
    </row>
    <row r="367" spans="1:14" x14ac:dyDescent="0.2">
      <c r="A367" s="198"/>
      <c r="B367" s="204" t="e">
        <f>VLOOKUP(A367,Adr!A:B,2,FALSE)</f>
        <v>#N/A</v>
      </c>
      <c r="C367" s="185"/>
      <c r="D367" s="289"/>
      <c r="E367" s="173"/>
      <c r="F367" s="166"/>
      <c r="G367" s="169"/>
      <c r="H367" s="169"/>
      <c r="I367" s="192" t="str">
        <f t="shared" si="37"/>
        <v/>
      </c>
      <c r="J367" s="167" t="str">
        <f t="shared" si="38"/>
        <v/>
      </c>
      <c r="K367" s="5"/>
      <c r="L367" s="167" t="str">
        <f t="shared" si="39"/>
        <v/>
      </c>
      <c r="M367" s="5" t="e">
        <f t="shared" si="35"/>
        <v>#N/A</v>
      </c>
      <c r="N367" s="3" t="str">
        <f t="shared" si="36"/>
        <v/>
      </c>
    </row>
    <row r="368" spans="1:14" x14ac:dyDescent="0.2">
      <c r="A368" s="166"/>
      <c r="B368" s="204" t="e">
        <f>VLOOKUP(A368,Adr!A:B,2,FALSE)</f>
        <v>#N/A</v>
      </c>
      <c r="C368" s="196"/>
      <c r="D368" s="291"/>
      <c r="E368" s="173"/>
      <c r="F368" s="166"/>
      <c r="G368" s="169"/>
      <c r="H368" s="169"/>
      <c r="I368" s="192" t="str">
        <f t="shared" si="37"/>
        <v/>
      </c>
      <c r="J368" s="167" t="str">
        <f t="shared" si="38"/>
        <v/>
      </c>
      <c r="K368" s="5"/>
      <c r="L368" s="167" t="str">
        <f t="shared" si="39"/>
        <v/>
      </c>
      <c r="M368" s="5" t="e">
        <f t="shared" si="35"/>
        <v>#N/A</v>
      </c>
      <c r="N368" s="3" t="str">
        <f t="shared" si="36"/>
        <v/>
      </c>
    </row>
    <row r="369" spans="1:14" x14ac:dyDescent="0.2">
      <c r="A369" s="166"/>
      <c r="B369" s="204" t="e">
        <f>VLOOKUP(A369,Adr!A:B,2,FALSE)</f>
        <v>#N/A</v>
      </c>
      <c r="C369" s="185"/>
      <c r="D369" s="291"/>
      <c r="E369" s="230"/>
      <c r="F369" s="166"/>
      <c r="G369" s="169"/>
      <c r="H369" s="169"/>
      <c r="I369" s="192" t="str">
        <f t="shared" si="37"/>
        <v/>
      </c>
      <c r="J369" s="167" t="str">
        <f t="shared" si="38"/>
        <v/>
      </c>
      <c r="K369" s="5"/>
      <c r="L369" s="167" t="str">
        <f t="shared" si="39"/>
        <v/>
      </c>
      <c r="M369" s="5" t="e">
        <f t="shared" si="35"/>
        <v>#N/A</v>
      </c>
      <c r="N369" s="3" t="str">
        <f t="shared" si="36"/>
        <v/>
      </c>
    </row>
    <row r="370" spans="1:14" x14ac:dyDescent="0.2">
      <c r="A370" s="166"/>
      <c r="B370" s="204" t="e">
        <f>VLOOKUP(A370,Adr!A:B,2,FALSE)</f>
        <v>#N/A</v>
      </c>
      <c r="C370" s="196"/>
      <c r="D370" s="291"/>
      <c r="E370" s="173"/>
      <c r="F370" s="166"/>
      <c r="G370" s="169"/>
      <c r="H370" s="169"/>
      <c r="I370" s="192" t="str">
        <f t="shared" si="37"/>
        <v/>
      </c>
      <c r="J370" s="167" t="str">
        <f t="shared" si="38"/>
        <v/>
      </c>
      <c r="K370" s="5"/>
      <c r="L370" s="167" t="str">
        <f t="shared" si="39"/>
        <v/>
      </c>
      <c r="M370" s="5" t="e">
        <f t="shared" si="35"/>
        <v>#N/A</v>
      </c>
      <c r="N370" s="3" t="str">
        <f t="shared" si="36"/>
        <v/>
      </c>
    </row>
    <row r="371" spans="1:14" x14ac:dyDescent="0.2">
      <c r="A371" s="166"/>
      <c r="B371" s="204" t="e">
        <f>VLOOKUP(A371,Adr!A:B,2,FALSE)</f>
        <v>#N/A</v>
      </c>
      <c r="C371" s="185"/>
      <c r="D371" s="289"/>
      <c r="E371" s="230"/>
      <c r="F371" s="166"/>
      <c r="G371" s="169"/>
      <c r="H371" s="169"/>
      <c r="I371" s="192" t="str">
        <f t="shared" si="37"/>
        <v/>
      </c>
      <c r="J371" s="167" t="str">
        <f t="shared" si="38"/>
        <v/>
      </c>
      <c r="K371" s="5"/>
      <c r="L371" s="167" t="str">
        <f t="shared" si="39"/>
        <v/>
      </c>
      <c r="M371" s="5" t="e">
        <f t="shared" si="35"/>
        <v>#N/A</v>
      </c>
      <c r="N371" s="3" t="str">
        <f t="shared" si="36"/>
        <v/>
      </c>
    </row>
    <row r="372" spans="1:14" x14ac:dyDescent="0.2">
      <c r="A372" s="202"/>
      <c r="B372" s="204" t="e">
        <f>VLOOKUP(A372,Adr!A:B,2,FALSE)</f>
        <v>#N/A</v>
      </c>
      <c r="C372" s="190"/>
      <c r="D372" s="290"/>
      <c r="E372" s="173"/>
      <c r="F372" s="166"/>
      <c r="G372" s="169"/>
      <c r="H372" s="169"/>
      <c r="I372" s="192" t="str">
        <f t="shared" si="37"/>
        <v/>
      </c>
      <c r="J372" s="167" t="str">
        <f t="shared" si="38"/>
        <v/>
      </c>
      <c r="K372" s="5"/>
      <c r="L372" s="167" t="str">
        <f t="shared" si="39"/>
        <v/>
      </c>
      <c r="M372" s="5" t="e">
        <f t="shared" si="35"/>
        <v>#N/A</v>
      </c>
      <c r="N372" s="3" t="str">
        <f t="shared" si="36"/>
        <v/>
      </c>
    </row>
    <row r="373" spans="1:14" x14ac:dyDescent="0.2">
      <c r="A373" s="202"/>
      <c r="B373" s="204" t="e">
        <f>VLOOKUP(A373,Adr!A:B,2,FALSE)</f>
        <v>#N/A</v>
      </c>
      <c r="C373" s="185"/>
      <c r="D373" s="289"/>
      <c r="E373" s="173"/>
      <c r="F373" s="166"/>
      <c r="G373" s="169"/>
      <c r="H373" s="169"/>
      <c r="I373" s="192" t="str">
        <f t="shared" si="37"/>
        <v/>
      </c>
      <c r="J373" s="167" t="str">
        <f t="shared" si="38"/>
        <v/>
      </c>
      <c r="K373" s="5"/>
      <c r="L373" s="167" t="str">
        <f t="shared" si="39"/>
        <v/>
      </c>
      <c r="M373" s="5" t="e">
        <f t="shared" si="35"/>
        <v>#N/A</v>
      </c>
      <c r="N373" s="3" t="str">
        <f t="shared" si="36"/>
        <v/>
      </c>
    </row>
    <row r="374" spans="1:14" x14ac:dyDescent="0.2">
      <c r="A374" s="166"/>
      <c r="B374" s="204" t="e">
        <f>VLOOKUP(A374,Adr!A:B,2,FALSE)</f>
        <v>#N/A</v>
      </c>
      <c r="C374" s="196"/>
      <c r="D374" s="291"/>
      <c r="E374" s="230"/>
      <c r="F374" s="166"/>
      <c r="G374" s="169"/>
      <c r="H374" s="169"/>
      <c r="I374" s="192" t="str">
        <f t="shared" si="37"/>
        <v/>
      </c>
      <c r="J374" s="167" t="str">
        <f t="shared" si="38"/>
        <v/>
      </c>
      <c r="K374" s="5"/>
      <c r="L374" s="167" t="str">
        <f t="shared" si="39"/>
        <v/>
      </c>
      <c r="M374" s="5" t="e">
        <f t="shared" si="35"/>
        <v>#N/A</v>
      </c>
      <c r="N374" s="3" t="str">
        <f t="shared" si="36"/>
        <v/>
      </c>
    </row>
    <row r="375" spans="1:14" x14ac:dyDescent="0.2">
      <c r="A375" s="202"/>
      <c r="B375" s="204" t="e">
        <f>VLOOKUP(A375,Adr!A:B,2,FALSE)</f>
        <v>#N/A</v>
      </c>
      <c r="C375" s="196"/>
      <c r="D375" s="290"/>
      <c r="E375" s="173"/>
      <c r="F375" s="166"/>
      <c r="G375" s="169"/>
      <c r="H375" s="169"/>
      <c r="I375" s="192" t="str">
        <f t="shared" si="37"/>
        <v/>
      </c>
      <c r="J375" s="167" t="str">
        <f t="shared" si="38"/>
        <v/>
      </c>
      <c r="K375" s="5"/>
      <c r="L375" s="167" t="str">
        <f t="shared" si="39"/>
        <v/>
      </c>
      <c r="M375" s="5" t="e">
        <f t="shared" si="35"/>
        <v>#N/A</v>
      </c>
      <c r="N375" s="3" t="str">
        <f t="shared" si="36"/>
        <v/>
      </c>
    </row>
    <row r="376" spans="1:14" x14ac:dyDescent="0.2">
      <c r="A376" s="202"/>
      <c r="B376" s="204" t="e">
        <f>VLOOKUP(A376,Adr!A:B,2,FALSE)</f>
        <v>#N/A</v>
      </c>
      <c r="C376" s="196"/>
      <c r="D376" s="291"/>
      <c r="E376" s="230"/>
      <c r="F376" s="166"/>
      <c r="G376" s="169"/>
      <c r="H376" s="169"/>
      <c r="I376" s="192" t="str">
        <f t="shared" si="37"/>
        <v/>
      </c>
      <c r="J376" s="167" t="str">
        <f t="shared" si="38"/>
        <v/>
      </c>
      <c r="K376" s="5"/>
      <c r="L376" s="167" t="str">
        <f t="shared" si="39"/>
        <v/>
      </c>
      <c r="M376" s="5" t="e">
        <f t="shared" si="35"/>
        <v>#N/A</v>
      </c>
      <c r="N376" s="3" t="str">
        <f t="shared" si="36"/>
        <v/>
      </c>
    </row>
    <row r="377" spans="1:14" x14ac:dyDescent="0.2">
      <c r="A377" s="166"/>
      <c r="B377" s="204" t="e">
        <f>VLOOKUP(A377,Adr!A:B,2,FALSE)</f>
        <v>#N/A</v>
      </c>
      <c r="C377" s="197"/>
      <c r="D377" s="292"/>
      <c r="E377" s="173"/>
      <c r="F377" s="166"/>
      <c r="G377" s="169"/>
      <c r="H377" s="169"/>
      <c r="I377" s="192" t="str">
        <f t="shared" si="37"/>
        <v/>
      </c>
      <c r="J377" s="167" t="str">
        <f t="shared" si="38"/>
        <v/>
      </c>
      <c r="K377" s="5"/>
      <c r="L377" s="167" t="str">
        <f t="shared" si="39"/>
        <v/>
      </c>
      <c r="M377" s="5" t="e">
        <f t="shared" si="35"/>
        <v>#N/A</v>
      </c>
      <c r="N377" s="3" t="str">
        <f t="shared" si="36"/>
        <v/>
      </c>
    </row>
    <row r="378" spans="1:14" x14ac:dyDescent="0.2">
      <c r="A378" s="202"/>
      <c r="B378" s="204" t="e">
        <f>VLOOKUP(A378,Adr!A:B,2,FALSE)</f>
        <v>#N/A</v>
      </c>
      <c r="C378" s="185"/>
      <c r="D378" s="289"/>
      <c r="E378" s="230"/>
      <c r="F378" s="166"/>
      <c r="G378" s="169"/>
      <c r="H378" s="169"/>
      <c r="I378" s="192" t="str">
        <f t="shared" si="37"/>
        <v/>
      </c>
      <c r="J378" s="167" t="str">
        <f t="shared" si="38"/>
        <v/>
      </c>
      <c r="K378" s="5"/>
      <c r="L378" s="167" t="str">
        <f t="shared" si="39"/>
        <v/>
      </c>
      <c r="M378" s="5" t="e">
        <f t="shared" si="35"/>
        <v>#N/A</v>
      </c>
      <c r="N378" s="3" t="str">
        <f t="shared" si="36"/>
        <v/>
      </c>
    </row>
    <row r="379" spans="1:14" x14ac:dyDescent="0.2">
      <c r="A379" s="202"/>
      <c r="B379" s="204" t="e">
        <f>VLOOKUP(A379,Adr!A:B,2,FALSE)</f>
        <v>#N/A</v>
      </c>
      <c r="C379" s="196"/>
      <c r="D379" s="291"/>
      <c r="E379" s="173"/>
      <c r="F379" s="166"/>
      <c r="G379" s="169"/>
      <c r="H379" s="169"/>
      <c r="I379" s="192" t="str">
        <f t="shared" si="37"/>
        <v/>
      </c>
      <c r="J379" s="167" t="str">
        <f t="shared" si="38"/>
        <v/>
      </c>
      <c r="K379" s="5"/>
      <c r="L379" s="167" t="str">
        <f t="shared" si="39"/>
        <v/>
      </c>
      <c r="M379" s="5" t="e">
        <f t="shared" si="35"/>
        <v>#N/A</v>
      </c>
      <c r="N379" s="3" t="str">
        <f t="shared" si="36"/>
        <v/>
      </c>
    </row>
    <row r="380" spans="1:14" x14ac:dyDescent="0.2">
      <c r="A380" s="198"/>
      <c r="B380" s="204" t="e">
        <f>VLOOKUP(A380,Adr!A:B,2,FALSE)</f>
        <v>#N/A</v>
      </c>
      <c r="C380" s="196"/>
      <c r="D380" s="289"/>
      <c r="E380" s="230"/>
      <c r="F380" s="166"/>
      <c r="G380" s="169"/>
      <c r="H380" s="169"/>
      <c r="I380" s="192" t="str">
        <f t="shared" si="37"/>
        <v/>
      </c>
      <c r="J380" s="167" t="str">
        <f t="shared" si="38"/>
        <v/>
      </c>
      <c r="K380" s="5"/>
      <c r="L380" s="167" t="str">
        <f t="shared" si="39"/>
        <v/>
      </c>
      <c r="M380" s="5" t="e">
        <f t="shared" si="35"/>
        <v>#N/A</v>
      </c>
      <c r="N380" s="3" t="str">
        <f t="shared" si="36"/>
        <v/>
      </c>
    </row>
    <row r="381" spans="1:14" x14ac:dyDescent="0.2">
      <c r="A381" s="182"/>
      <c r="B381" s="204" t="e">
        <f>VLOOKUP(A381,Adr!A:B,2,FALSE)</f>
        <v>#N/A</v>
      </c>
      <c r="C381" s="185"/>
      <c r="D381" s="289"/>
      <c r="E381" s="230"/>
      <c r="F381" s="166"/>
      <c r="G381" s="169"/>
      <c r="H381" s="169"/>
      <c r="I381" s="192" t="str">
        <f t="shared" si="37"/>
        <v/>
      </c>
      <c r="J381" s="167" t="str">
        <f t="shared" si="38"/>
        <v/>
      </c>
      <c r="K381" s="5"/>
      <c r="L381" s="167" t="str">
        <f t="shared" si="39"/>
        <v/>
      </c>
      <c r="M381" s="5" t="e">
        <f t="shared" si="35"/>
        <v>#N/A</v>
      </c>
      <c r="N381" s="3" t="str">
        <f t="shared" si="36"/>
        <v/>
      </c>
    </row>
    <row r="382" spans="1:14" x14ac:dyDescent="0.2">
      <c r="A382" s="166"/>
      <c r="B382" s="204" t="e">
        <f>VLOOKUP(A382,Adr!A:B,2,FALSE)</f>
        <v>#N/A</v>
      </c>
      <c r="C382" s="196"/>
      <c r="D382" s="291"/>
      <c r="E382" s="230"/>
      <c r="F382" s="166"/>
      <c r="G382" s="169"/>
      <c r="H382" s="169"/>
      <c r="I382" s="192" t="str">
        <f t="shared" si="37"/>
        <v/>
      </c>
      <c r="J382" s="167" t="str">
        <f t="shared" si="38"/>
        <v/>
      </c>
      <c r="K382" s="5"/>
      <c r="L382" s="167" t="str">
        <f t="shared" si="39"/>
        <v/>
      </c>
      <c r="M382" s="5" t="e">
        <f t="shared" si="35"/>
        <v>#N/A</v>
      </c>
      <c r="N382" s="3" t="str">
        <f t="shared" si="36"/>
        <v/>
      </c>
    </row>
    <row r="383" spans="1:14" x14ac:dyDescent="0.2">
      <c r="A383" s="198"/>
      <c r="B383" s="204" t="e">
        <f>VLOOKUP(A383,Adr!A:B,2,FALSE)</f>
        <v>#N/A</v>
      </c>
      <c r="C383" s="169"/>
      <c r="D383" s="290"/>
      <c r="E383" s="230"/>
      <c r="F383" s="166"/>
      <c r="G383" s="169"/>
      <c r="H383" s="169"/>
      <c r="I383" s="192" t="str">
        <f t="shared" si="37"/>
        <v/>
      </c>
      <c r="J383" s="167" t="str">
        <f t="shared" si="38"/>
        <v/>
      </c>
      <c r="K383" s="5"/>
      <c r="L383" s="167" t="str">
        <f t="shared" si="39"/>
        <v/>
      </c>
      <c r="M383" s="5" t="e">
        <f t="shared" si="35"/>
        <v>#N/A</v>
      </c>
      <c r="N383" s="3" t="str">
        <f t="shared" si="36"/>
        <v/>
      </c>
    </row>
    <row r="384" spans="1:14" x14ac:dyDescent="0.2">
      <c r="A384" s="166"/>
      <c r="B384" s="204" t="e">
        <f>VLOOKUP(A384,Adr!A:B,2,FALSE)</f>
        <v>#N/A</v>
      </c>
      <c r="C384" s="197"/>
      <c r="D384" s="292"/>
      <c r="E384" s="173"/>
      <c r="F384" s="166"/>
      <c r="G384" s="169"/>
      <c r="H384" s="169"/>
      <c r="I384" s="192" t="str">
        <f t="shared" si="37"/>
        <v/>
      </c>
      <c r="J384" s="167" t="str">
        <f t="shared" si="38"/>
        <v/>
      </c>
      <c r="K384" s="5"/>
      <c r="L384" s="167" t="str">
        <f t="shared" si="39"/>
        <v/>
      </c>
      <c r="M384" s="5" t="e">
        <f t="shared" si="35"/>
        <v>#N/A</v>
      </c>
      <c r="N384" s="3" t="str">
        <f t="shared" si="36"/>
        <v/>
      </c>
    </row>
    <row r="385" spans="1:14" x14ac:dyDescent="0.2">
      <c r="A385" s="202"/>
      <c r="B385" s="204" t="e">
        <f>VLOOKUP(A385,Adr!A:B,2,FALSE)</f>
        <v>#N/A</v>
      </c>
      <c r="C385" s="185"/>
      <c r="D385" s="289"/>
      <c r="E385" s="173"/>
      <c r="F385" s="166"/>
      <c r="G385" s="169"/>
      <c r="H385" s="169"/>
      <c r="I385" s="192" t="str">
        <f t="shared" si="37"/>
        <v/>
      </c>
      <c r="J385" s="167" t="str">
        <f t="shared" si="38"/>
        <v/>
      </c>
      <c r="K385" s="5"/>
      <c r="L385" s="167" t="str">
        <f t="shared" si="39"/>
        <v/>
      </c>
      <c r="M385" s="5" t="e">
        <f t="shared" si="35"/>
        <v>#N/A</v>
      </c>
      <c r="N385" s="3" t="str">
        <f t="shared" si="36"/>
        <v/>
      </c>
    </row>
    <row r="386" spans="1:14" x14ac:dyDescent="0.2">
      <c r="A386" s="166"/>
      <c r="B386" s="204" t="e">
        <f>VLOOKUP(A386,Adr!A:B,2,FALSE)</f>
        <v>#N/A</v>
      </c>
      <c r="C386" s="196"/>
      <c r="D386" s="291"/>
      <c r="E386" s="230"/>
      <c r="F386" s="166"/>
      <c r="G386" s="169"/>
      <c r="H386" s="169"/>
      <c r="I386" s="192" t="str">
        <f t="shared" si="37"/>
        <v/>
      </c>
      <c r="J386" s="167" t="str">
        <f t="shared" si="38"/>
        <v/>
      </c>
      <c r="K386" s="5"/>
      <c r="L386" s="167" t="str">
        <f t="shared" si="39"/>
        <v/>
      </c>
      <c r="M386" s="5" t="e">
        <f t="shared" si="35"/>
        <v>#N/A</v>
      </c>
      <c r="N386" s="3" t="str">
        <f t="shared" si="36"/>
        <v/>
      </c>
    </row>
    <row r="387" spans="1:14" x14ac:dyDescent="0.2">
      <c r="A387" s="202"/>
      <c r="B387" s="204" t="e">
        <f>VLOOKUP(A387,Adr!A:B,2,FALSE)</f>
        <v>#N/A</v>
      </c>
      <c r="C387" s="169"/>
      <c r="D387" s="290"/>
      <c r="E387" s="173"/>
      <c r="F387" s="166"/>
      <c r="G387" s="169"/>
      <c r="H387" s="169"/>
      <c r="I387" s="192" t="str">
        <f t="shared" si="37"/>
        <v/>
      </c>
      <c r="J387" s="167" t="str">
        <f t="shared" si="38"/>
        <v/>
      </c>
      <c r="K387" s="5"/>
      <c r="L387" s="167" t="str">
        <f t="shared" si="39"/>
        <v/>
      </c>
      <c r="M387" s="5" t="e">
        <f t="shared" si="35"/>
        <v>#N/A</v>
      </c>
      <c r="N387" s="3" t="str">
        <f t="shared" si="36"/>
        <v/>
      </c>
    </row>
    <row r="388" spans="1:14" x14ac:dyDescent="0.2">
      <c r="A388" s="166"/>
      <c r="B388" s="204" t="e">
        <f>VLOOKUP(A388,Adr!A:B,2,FALSE)</f>
        <v>#N/A</v>
      </c>
      <c r="C388" s="196"/>
      <c r="D388" s="291"/>
      <c r="E388" s="230"/>
      <c r="F388" s="166"/>
      <c r="G388" s="169"/>
      <c r="H388" s="169"/>
      <c r="I388" s="192" t="str">
        <f t="shared" si="37"/>
        <v/>
      </c>
      <c r="J388" s="167" t="str">
        <f t="shared" si="38"/>
        <v/>
      </c>
      <c r="K388" s="5"/>
      <c r="L388" s="167" t="str">
        <f t="shared" si="39"/>
        <v/>
      </c>
      <c r="M388" s="5" t="e">
        <f t="shared" si="35"/>
        <v>#N/A</v>
      </c>
      <c r="N388" s="3" t="str">
        <f t="shared" si="36"/>
        <v/>
      </c>
    </row>
    <row r="389" spans="1:14" x14ac:dyDescent="0.2">
      <c r="A389" s="198"/>
      <c r="B389" s="204" t="e">
        <f>VLOOKUP(A389,Adr!A:B,2,FALSE)</f>
        <v>#N/A</v>
      </c>
      <c r="C389" s="185"/>
      <c r="D389" s="289"/>
      <c r="E389" s="230"/>
      <c r="F389" s="166"/>
      <c r="G389" s="169"/>
      <c r="H389" s="169"/>
      <c r="I389" s="192" t="str">
        <f t="shared" si="37"/>
        <v/>
      </c>
      <c r="J389" s="167" t="str">
        <f t="shared" si="38"/>
        <v/>
      </c>
      <c r="K389" s="5"/>
      <c r="L389" s="167" t="str">
        <f t="shared" si="39"/>
        <v/>
      </c>
      <c r="M389" s="5" t="e">
        <f t="shared" si="35"/>
        <v>#N/A</v>
      </c>
      <c r="N389" s="3" t="str">
        <f t="shared" si="36"/>
        <v/>
      </c>
    </row>
    <row r="390" spans="1:14" x14ac:dyDescent="0.2">
      <c r="A390" s="198"/>
      <c r="B390" s="204" t="e">
        <f>VLOOKUP(A390,Adr!A:B,2,FALSE)</f>
        <v>#N/A</v>
      </c>
      <c r="C390" s="196"/>
      <c r="D390" s="289"/>
      <c r="E390" s="173"/>
      <c r="F390" s="166"/>
      <c r="G390" s="169"/>
      <c r="H390" s="169"/>
      <c r="I390" s="192" t="str">
        <f t="shared" si="37"/>
        <v/>
      </c>
      <c r="J390" s="167" t="str">
        <f t="shared" si="38"/>
        <v/>
      </c>
      <c r="K390" s="5"/>
      <c r="L390" s="167" t="str">
        <f t="shared" si="39"/>
        <v/>
      </c>
      <c r="M390" s="5" t="e">
        <f t="shared" si="35"/>
        <v>#N/A</v>
      </c>
      <c r="N390" s="3" t="str">
        <f t="shared" si="36"/>
        <v/>
      </c>
    </row>
    <row r="391" spans="1:14" x14ac:dyDescent="0.2">
      <c r="A391" s="202"/>
      <c r="B391" s="204" t="e">
        <f>VLOOKUP(A391,Adr!A:B,2,FALSE)</f>
        <v>#N/A</v>
      </c>
      <c r="C391" s="185"/>
      <c r="D391" s="289"/>
      <c r="E391" s="173"/>
      <c r="F391" s="166"/>
      <c r="G391" s="169"/>
      <c r="H391" s="169"/>
      <c r="I391" s="192" t="str">
        <f t="shared" si="37"/>
        <v/>
      </c>
      <c r="J391" s="167" t="str">
        <f t="shared" si="38"/>
        <v/>
      </c>
      <c r="K391" s="5"/>
      <c r="L391" s="167" t="str">
        <f t="shared" si="39"/>
        <v/>
      </c>
      <c r="M391" s="5" t="e">
        <f t="shared" si="35"/>
        <v>#N/A</v>
      </c>
      <c r="N391" s="3" t="str">
        <f t="shared" si="36"/>
        <v/>
      </c>
    </row>
    <row r="392" spans="1:14" x14ac:dyDescent="0.2">
      <c r="A392" s="166"/>
      <c r="B392" s="204" t="e">
        <f>VLOOKUP(A392,Adr!A:B,2,FALSE)</f>
        <v>#N/A</v>
      </c>
      <c r="C392" s="197"/>
      <c r="D392" s="292"/>
      <c r="E392" s="173"/>
      <c r="F392" s="166"/>
      <c r="G392" s="169"/>
      <c r="H392" s="169"/>
      <c r="I392" s="192" t="str">
        <f t="shared" si="37"/>
        <v/>
      </c>
      <c r="J392" s="167" t="str">
        <f t="shared" si="38"/>
        <v/>
      </c>
      <c r="K392" s="5"/>
      <c r="L392" s="167" t="str">
        <f t="shared" si="39"/>
        <v/>
      </c>
      <c r="M392" s="5" t="e">
        <f t="shared" si="35"/>
        <v>#N/A</v>
      </c>
      <c r="N392" s="3" t="str">
        <f t="shared" si="36"/>
        <v/>
      </c>
    </row>
    <row r="393" spans="1:14" x14ac:dyDescent="0.2">
      <c r="A393" s="198"/>
      <c r="B393" s="204" t="e">
        <f>VLOOKUP(A393,Adr!A:B,2,FALSE)</f>
        <v>#N/A</v>
      </c>
      <c r="C393" s="169"/>
      <c r="D393" s="290"/>
      <c r="E393" s="230"/>
      <c r="F393" s="166"/>
      <c r="G393" s="169"/>
      <c r="H393" s="169"/>
      <c r="I393" s="192" t="str">
        <f t="shared" si="37"/>
        <v/>
      </c>
      <c r="J393" s="167" t="str">
        <f t="shared" si="38"/>
        <v/>
      </c>
      <c r="K393" s="5"/>
      <c r="L393" s="167" t="str">
        <f t="shared" si="39"/>
        <v/>
      </c>
      <c r="M393" s="5" t="e">
        <f t="shared" si="35"/>
        <v>#N/A</v>
      </c>
      <c r="N393" s="3" t="str">
        <f t="shared" si="36"/>
        <v/>
      </c>
    </row>
    <row r="394" spans="1:14" x14ac:dyDescent="0.2">
      <c r="A394" s="198"/>
      <c r="B394" s="204" t="e">
        <f>VLOOKUP(A394,Adr!A:B,2,FALSE)</f>
        <v>#N/A</v>
      </c>
      <c r="C394" s="196"/>
      <c r="D394" s="291"/>
      <c r="E394" s="230"/>
      <c r="F394" s="166"/>
      <c r="G394" s="169"/>
      <c r="H394" s="169"/>
      <c r="I394" s="192" t="str">
        <f t="shared" si="37"/>
        <v/>
      </c>
      <c r="J394" s="167" t="str">
        <f t="shared" si="38"/>
        <v/>
      </c>
      <c r="K394" s="5"/>
      <c r="L394" s="167" t="str">
        <f t="shared" si="39"/>
        <v/>
      </c>
      <c r="M394" s="5" t="e">
        <f t="shared" si="35"/>
        <v>#N/A</v>
      </c>
      <c r="N394" s="3" t="str">
        <f t="shared" si="36"/>
        <v/>
      </c>
    </row>
    <row r="395" spans="1:14" x14ac:dyDescent="0.2">
      <c r="A395" s="202"/>
      <c r="B395" s="204" t="e">
        <f>VLOOKUP(A395,Adr!A:B,2,FALSE)</f>
        <v>#N/A</v>
      </c>
      <c r="C395" s="185"/>
      <c r="D395" s="289"/>
      <c r="E395" s="230"/>
      <c r="F395" s="166"/>
      <c r="G395" s="169"/>
      <c r="H395" s="169"/>
      <c r="I395" s="192" t="str">
        <f t="shared" si="37"/>
        <v/>
      </c>
      <c r="J395" s="167" t="str">
        <f t="shared" si="38"/>
        <v/>
      </c>
      <c r="K395" s="5"/>
      <c r="L395" s="167" t="str">
        <f t="shared" si="39"/>
        <v/>
      </c>
      <c r="M395" s="5" t="e">
        <f t="shared" si="35"/>
        <v>#N/A</v>
      </c>
      <c r="N395" s="3" t="str">
        <f t="shared" si="36"/>
        <v/>
      </c>
    </row>
    <row r="396" spans="1:14" x14ac:dyDescent="0.2">
      <c r="A396" s="182"/>
      <c r="B396" s="204" t="e">
        <f>VLOOKUP(A396,Adr!A:B,2,FALSE)</f>
        <v>#N/A</v>
      </c>
      <c r="C396" s="185"/>
      <c r="D396" s="289"/>
      <c r="E396" s="173"/>
      <c r="F396" s="166"/>
      <c r="G396" s="169"/>
      <c r="H396" s="169"/>
      <c r="I396" s="192" t="str">
        <f t="shared" si="37"/>
        <v/>
      </c>
      <c r="J396" s="167" t="str">
        <f t="shared" si="38"/>
        <v/>
      </c>
      <c r="K396" s="5"/>
      <c r="L396" s="167" t="str">
        <f t="shared" si="39"/>
        <v/>
      </c>
      <c r="M396" s="5" t="e">
        <f t="shared" si="35"/>
        <v>#N/A</v>
      </c>
      <c r="N396" s="3" t="str">
        <f t="shared" si="36"/>
        <v/>
      </c>
    </row>
    <row r="397" spans="1:14" x14ac:dyDescent="0.2">
      <c r="A397" s="166"/>
      <c r="B397" s="204" t="e">
        <f>VLOOKUP(A397,Adr!A:B,2,FALSE)</f>
        <v>#N/A</v>
      </c>
      <c r="C397" s="196"/>
      <c r="D397" s="291"/>
      <c r="E397" s="230"/>
      <c r="F397" s="166"/>
      <c r="G397" s="169"/>
      <c r="H397" s="169"/>
      <c r="I397" s="192" t="str">
        <f t="shared" si="37"/>
        <v/>
      </c>
      <c r="J397" s="167" t="str">
        <f t="shared" si="38"/>
        <v/>
      </c>
      <c r="K397" s="5"/>
      <c r="L397" s="167" t="str">
        <f t="shared" si="39"/>
        <v/>
      </c>
      <c r="M397" s="5" t="e">
        <f t="shared" si="35"/>
        <v>#N/A</v>
      </c>
      <c r="N397" s="3" t="str">
        <f t="shared" si="36"/>
        <v/>
      </c>
    </row>
    <row r="398" spans="1:14" x14ac:dyDescent="0.2">
      <c r="A398" s="202"/>
      <c r="B398" s="204" t="e">
        <f>VLOOKUP(A398,Adr!A:B,2,FALSE)</f>
        <v>#N/A</v>
      </c>
      <c r="C398" s="185"/>
      <c r="D398" s="289"/>
      <c r="E398" s="230"/>
      <c r="F398" s="166"/>
      <c r="G398" s="169"/>
      <c r="H398" s="169"/>
      <c r="I398" s="192" t="str">
        <f t="shared" si="37"/>
        <v/>
      </c>
      <c r="J398" s="167" t="str">
        <f t="shared" si="38"/>
        <v/>
      </c>
      <c r="K398" s="5"/>
      <c r="L398" s="167" t="str">
        <f t="shared" si="39"/>
        <v/>
      </c>
      <c r="M398" s="5" t="e">
        <f t="shared" si="35"/>
        <v>#N/A</v>
      </c>
      <c r="N398" s="3" t="str">
        <f t="shared" si="36"/>
        <v/>
      </c>
    </row>
    <row r="399" spans="1:14" x14ac:dyDescent="0.2">
      <c r="A399" s="202"/>
      <c r="B399" s="204" t="e">
        <f>VLOOKUP(A399,Adr!A:B,2,FALSE)</f>
        <v>#N/A</v>
      </c>
      <c r="C399" s="185"/>
      <c r="D399" s="289"/>
      <c r="E399" s="173"/>
      <c r="F399" s="166"/>
      <c r="G399" s="169"/>
      <c r="H399" s="169"/>
      <c r="I399" s="192" t="str">
        <f t="shared" si="37"/>
        <v/>
      </c>
      <c r="J399" s="167" t="str">
        <f t="shared" si="38"/>
        <v/>
      </c>
      <c r="K399" s="5"/>
      <c r="L399" s="167" t="str">
        <f t="shared" si="39"/>
        <v/>
      </c>
      <c r="M399" s="5" t="e">
        <f t="shared" ref="M399:M462" si="40">B399&amp;F399&amp;H399&amp;C399</f>
        <v>#N/A</v>
      </c>
      <c r="N399" s="3" t="str">
        <f t="shared" ref="N399:N452" si="41">+I399&amp;H399</f>
        <v/>
      </c>
    </row>
    <row r="400" spans="1:14" x14ac:dyDescent="0.2">
      <c r="A400" s="202"/>
      <c r="B400" s="204" t="e">
        <f>VLOOKUP(A400,Adr!A:B,2,FALSE)</f>
        <v>#N/A</v>
      </c>
      <c r="C400" s="196"/>
      <c r="D400" s="289"/>
      <c r="E400" s="230"/>
      <c r="F400" s="166"/>
      <c r="G400" s="169"/>
      <c r="H400" s="169"/>
      <c r="I400" s="192" t="str">
        <f t="shared" si="37"/>
        <v/>
      </c>
      <c r="J400" s="167" t="str">
        <f t="shared" si="38"/>
        <v/>
      </c>
      <c r="K400" s="5"/>
      <c r="L400" s="167" t="str">
        <f t="shared" si="39"/>
        <v/>
      </c>
      <c r="M400" s="5" t="e">
        <f t="shared" si="40"/>
        <v>#N/A</v>
      </c>
      <c r="N400" s="3" t="str">
        <f t="shared" si="41"/>
        <v/>
      </c>
    </row>
    <row r="401" spans="1:14" x14ac:dyDescent="0.2">
      <c r="A401" s="166"/>
      <c r="B401" s="204" t="e">
        <f>VLOOKUP(A401,Adr!A:B,2,FALSE)</f>
        <v>#N/A</v>
      </c>
      <c r="C401" s="196"/>
      <c r="D401" s="291"/>
      <c r="E401" s="173"/>
      <c r="F401" s="166"/>
      <c r="G401" s="169"/>
      <c r="H401" s="169"/>
      <c r="I401" s="192" t="str">
        <f t="shared" si="37"/>
        <v/>
      </c>
      <c r="J401" s="167" t="str">
        <f t="shared" si="38"/>
        <v/>
      </c>
      <c r="K401" s="5"/>
      <c r="L401" s="167" t="str">
        <f t="shared" si="39"/>
        <v/>
      </c>
      <c r="M401" s="5" t="e">
        <f t="shared" si="40"/>
        <v>#N/A</v>
      </c>
      <c r="N401" s="3" t="str">
        <f t="shared" si="41"/>
        <v/>
      </c>
    </row>
    <row r="402" spans="1:14" x14ac:dyDescent="0.2">
      <c r="A402" s="202"/>
      <c r="B402" s="204" t="e">
        <f>VLOOKUP(A402,Adr!A:B,2,FALSE)</f>
        <v>#N/A</v>
      </c>
      <c r="C402" s="169"/>
      <c r="D402" s="290"/>
      <c r="E402" s="230"/>
      <c r="F402" s="166"/>
      <c r="G402" s="169"/>
      <c r="H402" s="169"/>
      <c r="I402" s="192" t="str">
        <f t="shared" si="37"/>
        <v/>
      </c>
      <c r="J402" s="167" t="str">
        <f t="shared" si="38"/>
        <v/>
      </c>
      <c r="K402" s="5"/>
      <c r="L402" s="167" t="str">
        <f t="shared" si="39"/>
        <v/>
      </c>
      <c r="M402" s="5" t="e">
        <f t="shared" si="40"/>
        <v>#N/A</v>
      </c>
      <c r="N402" s="3" t="str">
        <f t="shared" si="41"/>
        <v/>
      </c>
    </row>
    <row r="403" spans="1:14" x14ac:dyDescent="0.2">
      <c r="A403" s="166"/>
      <c r="B403" s="204" t="e">
        <f>VLOOKUP(A403,Adr!A:B,2,FALSE)</f>
        <v>#N/A</v>
      </c>
      <c r="C403" s="196"/>
      <c r="D403" s="291"/>
      <c r="E403" s="173"/>
      <c r="F403" s="166"/>
      <c r="G403" s="169"/>
      <c r="H403" s="169"/>
      <c r="I403" s="192" t="str">
        <f t="shared" si="37"/>
        <v/>
      </c>
      <c r="J403" s="167" t="str">
        <f t="shared" si="38"/>
        <v/>
      </c>
      <c r="K403" s="5"/>
      <c r="L403" s="167" t="str">
        <f t="shared" si="39"/>
        <v/>
      </c>
      <c r="M403" s="5" t="e">
        <f t="shared" si="40"/>
        <v>#N/A</v>
      </c>
      <c r="N403" s="3" t="str">
        <f t="shared" si="41"/>
        <v/>
      </c>
    </row>
    <row r="404" spans="1:14" x14ac:dyDescent="0.2">
      <c r="A404" s="166"/>
      <c r="B404" s="204" t="e">
        <f>VLOOKUP(A404,Adr!A:B,2,FALSE)</f>
        <v>#N/A</v>
      </c>
      <c r="C404" s="196"/>
      <c r="D404" s="291"/>
      <c r="E404" s="230"/>
      <c r="F404" s="166"/>
      <c r="G404" s="169"/>
      <c r="H404" s="169"/>
      <c r="I404" s="192" t="str">
        <f t="shared" si="37"/>
        <v/>
      </c>
      <c r="J404" s="167" t="str">
        <f t="shared" si="38"/>
        <v/>
      </c>
      <c r="K404" s="5"/>
      <c r="L404" s="167" t="str">
        <f t="shared" si="39"/>
        <v/>
      </c>
      <c r="M404" s="5" t="e">
        <f t="shared" si="40"/>
        <v>#N/A</v>
      </c>
      <c r="N404" s="3" t="str">
        <f t="shared" si="41"/>
        <v/>
      </c>
    </row>
    <row r="405" spans="1:14" x14ac:dyDescent="0.2">
      <c r="A405" s="166"/>
      <c r="B405" s="204" t="e">
        <f>VLOOKUP(A405,Adr!A:B,2,FALSE)</f>
        <v>#N/A</v>
      </c>
      <c r="C405" s="196"/>
      <c r="D405" s="291"/>
      <c r="E405" s="230"/>
      <c r="F405" s="166"/>
      <c r="G405" s="169"/>
      <c r="H405" s="169"/>
      <c r="I405" s="192" t="str">
        <f t="shared" si="37"/>
        <v/>
      </c>
      <c r="J405" s="167" t="str">
        <f t="shared" si="38"/>
        <v/>
      </c>
      <c r="K405" s="5"/>
      <c r="L405" s="167" t="str">
        <f t="shared" si="39"/>
        <v/>
      </c>
      <c r="M405" s="5" t="e">
        <f t="shared" si="40"/>
        <v>#N/A</v>
      </c>
      <c r="N405" s="3" t="str">
        <f t="shared" si="41"/>
        <v/>
      </c>
    </row>
    <row r="406" spans="1:14" x14ac:dyDescent="0.2">
      <c r="A406" s="198"/>
      <c r="B406" s="204" t="e">
        <f>VLOOKUP(A406,Adr!A:B,2,FALSE)</f>
        <v>#N/A</v>
      </c>
      <c r="C406" s="169"/>
      <c r="D406" s="290"/>
      <c r="E406" s="173"/>
      <c r="F406" s="166"/>
      <c r="G406" s="169"/>
      <c r="H406" s="169"/>
      <c r="I406" s="192" t="str">
        <f t="shared" si="37"/>
        <v/>
      </c>
      <c r="J406" s="167" t="str">
        <f t="shared" si="38"/>
        <v/>
      </c>
      <c r="K406" s="5"/>
      <c r="L406" s="167" t="str">
        <f t="shared" si="39"/>
        <v/>
      </c>
      <c r="M406" s="5" t="e">
        <f t="shared" si="40"/>
        <v>#N/A</v>
      </c>
      <c r="N406" s="3" t="str">
        <f t="shared" si="41"/>
        <v/>
      </c>
    </row>
    <row r="407" spans="1:14" x14ac:dyDescent="0.2">
      <c r="A407" s="202"/>
      <c r="B407" s="204" t="e">
        <f>VLOOKUP(A407,Adr!A:B,2,FALSE)</f>
        <v>#N/A</v>
      </c>
      <c r="C407" s="185"/>
      <c r="D407" s="289"/>
      <c r="E407" s="173"/>
      <c r="F407" s="166"/>
      <c r="G407" s="169"/>
      <c r="H407" s="169"/>
      <c r="I407" s="192" t="str">
        <f t="shared" si="37"/>
        <v/>
      </c>
      <c r="J407" s="167" t="str">
        <f t="shared" si="38"/>
        <v/>
      </c>
      <c r="K407" s="5"/>
      <c r="L407" s="167" t="str">
        <f t="shared" si="39"/>
        <v/>
      </c>
      <c r="M407" s="5" t="e">
        <f t="shared" si="40"/>
        <v>#N/A</v>
      </c>
      <c r="N407" s="3" t="str">
        <f t="shared" si="41"/>
        <v/>
      </c>
    </row>
    <row r="408" spans="1:14" x14ac:dyDescent="0.2">
      <c r="A408" s="202"/>
      <c r="B408" s="204" t="e">
        <f>VLOOKUP(A408,Adr!A:B,2,FALSE)</f>
        <v>#N/A</v>
      </c>
      <c r="C408" s="197"/>
      <c r="D408" s="292"/>
      <c r="E408" s="173"/>
      <c r="F408" s="166"/>
      <c r="G408" s="169"/>
      <c r="H408" s="169"/>
      <c r="I408" s="192" t="str">
        <f t="shared" si="37"/>
        <v/>
      </c>
      <c r="J408" s="167" t="str">
        <f t="shared" si="38"/>
        <v/>
      </c>
      <c r="K408" s="5"/>
      <c r="L408" s="167" t="str">
        <f t="shared" si="39"/>
        <v/>
      </c>
      <c r="M408" s="5" t="e">
        <f t="shared" si="40"/>
        <v>#N/A</v>
      </c>
      <c r="N408" s="3" t="str">
        <f t="shared" si="41"/>
        <v/>
      </c>
    </row>
    <row r="409" spans="1:14" x14ac:dyDescent="0.2">
      <c r="A409" s="166"/>
      <c r="B409" s="204" t="e">
        <f>VLOOKUP(A409,Adr!A:B,2,FALSE)</f>
        <v>#N/A</v>
      </c>
      <c r="C409" s="169"/>
      <c r="D409" s="290"/>
      <c r="E409" s="230"/>
      <c r="F409" s="166"/>
      <c r="G409" s="169"/>
      <c r="H409" s="169"/>
      <c r="I409" s="192" t="str">
        <f t="shared" si="37"/>
        <v/>
      </c>
      <c r="J409" s="167" t="str">
        <f t="shared" si="38"/>
        <v/>
      </c>
      <c r="K409" s="5"/>
      <c r="L409" s="167" t="str">
        <f t="shared" si="39"/>
        <v/>
      </c>
      <c r="M409" s="5" t="e">
        <f t="shared" si="40"/>
        <v>#N/A</v>
      </c>
      <c r="N409" s="3" t="str">
        <f t="shared" si="41"/>
        <v/>
      </c>
    </row>
    <row r="410" spans="1:14" x14ac:dyDescent="0.2">
      <c r="A410" s="166"/>
      <c r="B410" s="204" t="e">
        <f>VLOOKUP(A410,Adr!A:B,2,FALSE)</f>
        <v>#N/A</v>
      </c>
      <c r="C410" s="196"/>
      <c r="D410" s="291"/>
      <c r="E410" s="173"/>
      <c r="F410" s="166"/>
      <c r="G410" s="169"/>
      <c r="H410" s="169"/>
      <c r="I410" s="192" t="str">
        <f t="shared" si="37"/>
        <v/>
      </c>
      <c r="J410" s="167" t="str">
        <f t="shared" si="38"/>
        <v/>
      </c>
      <c r="K410" s="5"/>
      <c r="L410" s="167" t="str">
        <f t="shared" si="39"/>
        <v/>
      </c>
      <c r="M410" s="5" t="e">
        <f t="shared" si="40"/>
        <v>#N/A</v>
      </c>
      <c r="N410" s="3" t="str">
        <f t="shared" si="41"/>
        <v/>
      </c>
    </row>
    <row r="411" spans="1:14" x14ac:dyDescent="0.2">
      <c r="A411" s="202"/>
      <c r="B411" s="204" t="e">
        <f>VLOOKUP(A411,Adr!A:B,2,FALSE)</f>
        <v>#N/A</v>
      </c>
      <c r="C411" s="169"/>
      <c r="D411" s="290"/>
      <c r="E411" s="230"/>
      <c r="F411" s="166"/>
      <c r="G411" s="169"/>
      <c r="H411" s="169"/>
      <c r="I411" s="192" t="str">
        <f t="shared" si="37"/>
        <v/>
      </c>
      <c r="J411" s="167" t="str">
        <f t="shared" si="38"/>
        <v/>
      </c>
      <c r="K411" s="5"/>
      <c r="L411" s="167" t="str">
        <f t="shared" si="39"/>
        <v/>
      </c>
      <c r="M411" s="5" t="e">
        <f t="shared" si="40"/>
        <v>#N/A</v>
      </c>
      <c r="N411" s="3" t="str">
        <f t="shared" si="41"/>
        <v/>
      </c>
    </row>
    <row r="412" spans="1:14" x14ac:dyDescent="0.2">
      <c r="A412" s="166"/>
      <c r="B412" s="204" t="e">
        <f>VLOOKUP(A412,Adr!A:B,2,FALSE)</f>
        <v>#N/A</v>
      </c>
      <c r="C412" s="197"/>
      <c r="D412" s="292"/>
      <c r="E412" s="230"/>
      <c r="F412" s="166"/>
      <c r="G412" s="169"/>
      <c r="H412" s="169"/>
      <c r="I412" s="192" t="str">
        <f t="shared" si="37"/>
        <v/>
      </c>
      <c r="J412" s="167" t="str">
        <f t="shared" si="38"/>
        <v/>
      </c>
      <c r="K412" s="5"/>
      <c r="L412" s="167" t="str">
        <f t="shared" si="39"/>
        <v/>
      </c>
      <c r="M412" s="5" t="e">
        <f t="shared" si="40"/>
        <v>#N/A</v>
      </c>
      <c r="N412" s="3" t="str">
        <f t="shared" si="41"/>
        <v/>
      </c>
    </row>
    <row r="413" spans="1:14" x14ac:dyDescent="0.2">
      <c r="A413" s="202"/>
      <c r="B413" s="204" t="e">
        <f>VLOOKUP(A413,Adr!A:B,2,FALSE)</f>
        <v>#N/A</v>
      </c>
      <c r="C413" s="185"/>
      <c r="D413" s="289"/>
      <c r="E413" s="230"/>
      <c r="F413" s="166"/>
      <c r="G413" s="169"/>
      <c r="H413" s="169"/>
      <c r="I413" s="192" t="str">
        <f t="shared" si="37"/>
        <v/>
      </c>
      <c r="J413" s="167" t="str">
        <f t="shared" si="38"/>
        <v/>
      </c>
      <c r="K413" s="5"/>
      <c r="L413" s="167" t="str">
        <f t="shared" si="39"/>
        <v/>
      </c>
      <c r="M413" s="5" t="e">
        <f t="shared" si="40"/>
        <v>#N/A</v>
      </c>
      <c r="N413" s="3" t="str">
        <f t="shared" si="41"/>
        <v/>
      </c>
    </row>
    <row r="414" spans="1:14" x14ac:dyDescent="0.2">
      <c r="A414" s="166"/>
      <c r="B414" s="204" t="e">
        <f>VLOOKUP(A414,Adr!A:B,2,FALSE)</f>
        <v>#N/A</v>
      </c>
      <c r="C414" s="185"/>
      <c r="D414" s="289"/>
      <c r="E414" s="173"/>
      <c r="F414" s="166"/>
      <c r="G414" s="169"/>
      <c r="H414" s="169"/>
      <c r="I414" s="192" t="str">
        <f t="shared" si="37"/>
        <v/>
      </c>
      <c r="J414" s="167" t="str">
        <f t="shared" si="38"/>
        <v/>
      </c>
      <c r="K414" s="5"/>
      <c r="L414" s="167" t="str">
        <f t="shared" si="39"/>
        <v/>
      </c>
      <c r="M414" s="5" t="e">
        <f t="shared" si="40"/>
        <v>#N/A</v>
      </c>
      <c r="N414" s="3" t="str">
        <f t="shared" si="41"/>
        <v/>
      </c>
    </row>
    <row r="415" spans="1:14" x14ac:dyDescent="0.2">
      <c r="A415" s="166"/>
      <c r="B415" s="204" t="e">
        <f>VLOOKUP(A415,Adr!A:B,2,FALSE)</f>
        <v>#N/A</v>
      </c>
      <c r="C415" s="185"/>
      <c r="D415" s="289"/>
      <c r="E415" s="230"/>
      <c r="F415" s="166"/>
      <c r="G415" s="169"/>
      <c r="H415" s="169"/>
      <c r="I415" s="192" t="str">
        <f t="shared" si="37"/>
        <v/>
      </c>
      <c r="J415" s="167" t="str">
        <f t="shared" si="38"/>
        <v/>
      </c>
      <c r="K415" s="5"/>
      <c r="L415" s="167" t="str">
        <f t="shared" si="39"/>
        <v/>
      </c>
      <c r="M415" s="5" t="e">
        <f t="shared" si="40"/>
        <v>#N/A</v>
      </c>
      <c r="N415" s="3" t="str">
        <f t="shared" si="41"/>
        <v/>
      </c>
    </row>
    <row r="416" spans="1:14" x14ac:dyDescent="0.2">
      <c r="A416" s="166"/>
      <c r="B416" s="204" t="e">
        <f>VLOOKUP(A416,Adr!A:B,2,FALSE)</f>
        <v>#N/A</v>
      </c>
      <c r="C416" s="197"/>
      <c r="D416" s="292"/>
      <c r="E416" s="173"/>
      <c r="F416" s="166"/>
      <c r="G416" s="169"/>
      <c r="H416" s="169"/>
      <c r="I416" s="192" t="str">
        <f t="shared" ref="I416:I479" si="42">A416&amp;F416</f>
        <v/>
      </c>
      <c r="J416" s="167" t="str">
        <f t="shared" ref="J416:J479" si="43">A416&amp;G416</f>
        <v/>
      </c>
      <c r="K416" s="5"/>
      <c r="L416" s="167" t="str">
        <f t="shared" ref="L416:L479" si="44">A416&amp;G416&amp;H416</f>
        <v/>
      </c>
      <c r="M416" s="5" t="e">
        <f t="shared" si="40"/>
        <v>#N/A</v>
      </c>
      <c r="N416" s="3" t="str">
        <f t="shared" si="41"/>
        <v/>
      </c>
    </row>
    <row r="417" spans="1:14" x14ac:dyDescent="0.2">
      <c r="A417" s="166"/>
      <c r="B417" s="204" t="e">
        <f>VLOOKUP(A417,Adr!A:B,2,FALSE)</f>
        <v>#N/A</v>
      </c>
      <c r="C417" s="185"/>
      <c r="D417" s="289"/>
      <c r="E417" s="173"/>
      <c r="F417" s="166"/>
      <c r="G417" s="169"/>
      <c r="H417" s="169"/>
      <c r="I417" s="192" t="str">
        <f t="shared" si="42"/>
        <v/>
      </c>
      <c r="J417" s="167" t="str">
        <f t="shared" si="43"/>
        <v/>
      </c>
      <c r="K417" s="5"/>
      <c r="L417" s="167" t="str">
        <f t="shared" si="44"/>
        <v/>
      </c>
      <c r="M417" s="5" t="e">
        <f t="shared" si="40"/>
        <v>#N/A</v>
      </c>
      <c r="N417" s="3" t="str">
        <f t="shared" si="41"/>
        <v/>
      </c>
    </row>
    <row r="418" spans="1:14" x14ac:dyDescent="0.2">
      <c r="A418" s="198"/>
      <c r="B418" s="204" t="e">
        <f>VLOOKUP(A418,Adr!A:B,2,FALSE)</f>
        <v>#N/A</v>
      </c>
      <c r="C418" s="169"/>
      <c r="D418" s="290"/>
      <c r="E418" s="173"/>
      <c r="F418" s="166"/>
      <c r="G418" s="169"/>
      <c r="H418" s="169"/>
      <c r="I418" s="192" t="str">
        <f t="shared" si="42"/>
        <v/>
      </c>
      <c r="J418" s="167" t="str">
        <f t="shared" si="43"/>
        <v/>
      </c>
      <c r="K418" s="5"/>
      <c r="L418" s="167" t="str">
        <f t="shared" si="44"/>
        <v/>
      </c>
      <c r="M418" s="5" t="e">
        <f t="shared" si="40"/>
        <v>#N/A</v>
      </c>
      <c r="N418" s="3" t="str">
        <f t="shared" si="41"/>
        <v/>
      </c>
    </row>
    <row r="419" spans="1:14" x14ac:dyDescent="0.2">
      <c r="A419" s="202"/>
      <c r="B419" s="204" t="e">
        <f>VLOOKUP(A419,Adr!A:B,2,FALSE)</f>
        <v>#N/A</v>
      </c>
      <c r="C419" s="185"/>
      <c r="D419" s="291"/>
      <c r="E419" s="173"/>
      <c r="F419" s="166"/>
      <c r="G419" s="169"/>
      <c r="H419" s="169"/>
      <c r="I419" s="192" t="str">
        <f t="shared" si="42"/>
        <v/>
      </c>
      <c r="J419" s="167" t="str">
        <f t="shared" si="43"/>
        <v/>
      </c>
      <c r="K419" s="5"/>
      <c r="L419" s="167" t="str">
        <f t="shared" si="44"/>
        <v/>
      </c>
      <c r="M419" s="5" t="e">
        <f t="shared" si="40"/>
        <v>#N/A</v>
      </c>
      <c r="N419" s="3" t="str">
        <f t="shared" si="41"/>
        <v/>
      </c>
    </row>
    <row r="420" spans="1:14" x14ac:dyDescent="0.2">
      <c r="A420" s="182"/>
      <c r="B420" s="204" t="e">
        <f>VLOOKUP(A420,Adr!A:B,2,FALSE)</f>
        <v>#N/A</v>
      </c>
      <c r="C420" s="185"/>
      <c r="D420" s="289"/>
      <c r="E420" s="230"/>
      <c r="F420" s="166"/>
      <c r="G420" s="169"/>
      <c r="H420" s="169"/>
      <c r="I420" s="192" t="str">
        <f t="shared" si="42"/>
        <v/>
      </c>
      <c r="J420" s="167" t="str">
        <f t="shared" si="43"/>
        <v/>
      </c>
      <c r="K420" s="5"/>
      <c r="L420" s="167" t="str">
        <f t="shared" si="44"/>
        <v/>
      </c>
      <c r="M420" s="5" t="e">
        <f t="shared" si="40"/>
        <v>#N/A</v>
      </c>
      <c r="N420" s="3" t="str">
        <f t="shared" si="41"/>
        <v/>
      </c>
    </row>
    <row r="421" spans="1:14" x14ac:dyDescent="0.2">
      <c r="A421" s="182"/>
      <c r="B421" s="204" t="e">
        <f>VLOOKUP(A421,Adr!A:B,2,FALSE)</f>
        <v>#N/A</v>
      </c>
      <c r="C421" s="185"/>
      <c r="D421" s="289"/>
      <c r="E421" s="230"/>
      <c r="F421" s="166"/>
      <c r="G421" s="169"/>
      <c r="H421" s="169"/>
      <c r="I421" s="192" t="str">
        <f t="shared" si="42"/>
        <v/>
      </c>
      <c r="J421" s="167" t="str">
        <f t="shared" si="43"/>
        <v/>
      </c>
      <c r="K421" s="5"/>
      <c r="L421" s="167" t="str">
        <f t="shared" si="44"/>
        <v/>
      </c>
      <c r="M421" s="5" t="e">
        <f t="shared" si="40"/>
        <v>#N/A</v>
      </c>
      <c r="N421" s="3" t="str">
        <f t="shared" si="41"/>
        <v/>
      </c>
    </row>
    <row r="422" spans="1:14" x14ac:dyDescent="0.2">
      <c r="A422" s="202"/>
      <c r="B422" s="204" t="e">
        <f>VLOOKUP(A422,Adr!A:B,2,FALSE)</f>
        <v>#N/A</v>
      </c>
      <c r="C422" s="185"/>
      <c r="D422" s="289"/>
      <c r="E422" s="230"/>
      <c r="F422" s="166"/>
      <c r="G422" s="169"/>
      <c r="H422" s="169"/>
      <c r="I422" s="192" t="str">
        <f t="shared" si="42"/>
        <v/>
      </c>
      <c r="J422" s="167" t="str">
        <f t="shared" si="43"/>
        <v/>
      </c>
      <c r="K422" s="5"/>
      <c r="L422" s="167" t="str">
        <f t="shared" si="44"/>
        <v/>
      </c>
      <c r="M422" s="5" t="e">
        <f t="shared" si="40"/>
        <v>#N/A</v>
      </c>
      <c r="N422" s="3" t="str">
        <f t="shared" si="41"/>
        <v/>
      </c>
    </row>
    <row r="423" spans="1:14" x14ac:dyDescent="0.2">
      <c r="A423" s="202"/>
      <c r="B423" s="204" t="e">
        <f>VLOOKUP(A423,Adr!A:B,2,FALSE)</f>
        <v>#N/A</v>
      </c>
      <c r="C423" s="169"/>
      <c r="D423" s="290"/>
      <c r="E423" s="173"/>
      <c r="F423" s="166"/>
      <c r="G423" s="169"/>
      <c r="H423" s="169"/>
      <c r="I423" s="192" t="str">
        <f t="shared" si="42"/>
        <v/>
      </c>
      <c r="J423" s="167" t="str">
        <f t="shared" si="43"/>
        <v/>
      </c>
      <c r="K423" s="5"/>
      <c r="L423" s="167" t="str">
        <f t="shared" si="44"/>
        <v/>
      </c>
      <c r="M423" s="5" t="e">
        <f t="shared" si="40"/>
        <v>#N/A</v>
      </c>
      <c r="N423" s="3" t="str">
        <f t="shared" si="41"/>
        <v/>
      </c>
    </row>
    <row r="424" spans="1:14" x14ac:dyDescent="0.2">
      <c r="A424" s="202"/>
      <c r="B424" s="204" t="e">
        <f>VLOOKUP(A424,Adr!A:B,2,FALSE)</f>
        <v>#N/A</v>
      </c>
      <c r="C424" s="197"/>
      <c r="D424" s="292"/>
      <c r="E424" s="173"/>
      <c r="F424" s="166"/>
      <c r="G424" s="169"/>
      <c r="H424" s="169"/>
      <c r="I424" s="192" t="str">
        <f t="shared" si="42"/>
        <v/>
      </c>
      <c r="J424" s="167" t="str">
        <f t="shared" si="43"/>
        <v/>
      </c>
      <c r="K424" s="5"/>
      <c r="L424" s="167" t="str">
        <f t="shared" si="44"/>
        <v/>
      </c>
      <c r="M424" s="5" t="e">
        <f t="shared" si="40"/>
        <v>#N/A</v>
      </c>
      <c r="N424" s="3" t="str">
        <f t="shared" si="41"/>
        <v/>
      </c>
    </row>
    <row r="425" spans="1:14" x14ac:dyDescent="0.2">
      <c r="A425" s="166"/>
      <c r="B425" s="204" t="e">
        <f>VLOOKUP(A425,Adr!A:B,2,FALSE)</f>
        <v>#N/A</v>
      </c>
      <c r="C425" s="196"/>
      <c r="D425" s="291"/>
      <c r="E425" s="230"/>
      <c r="F425" s="166"/>
      <c r="G425" s="169"/>
      <c r="H425" s="169"/>
      <c r="I425" s="192" t="str">
        <f t="shared" si="42"/>
        <v/>
      </c>
      <c r="J425" s="167" t="str">
        <f t="shared" si="43"/>
        <v/>
      </c>
      <c r="K425" s="5"/>
      <c r="L425" s="167" t="str">
        <f t="shared" si="44"/>
        <v/>
      </c>
      <c r="M425" s="5" t="e">
        <f t="shared" si="40"/>
        <v>#N/A</v>
      </c>
      <c r="N425" s="3" t="str">
        <f t="shared" si="41"/>
        <v/>
      </c>
    </row>
    <row r="426" spans="1:14" x14ac:dyDescent="0.2">
      <c r="A426" s="202"/>
      <c r="B426" s="204" t="e">
        <f>VLOOKUP(A426,Adr!A:B,2,FALSE)</f>
        <v>#N/A</v>
      </c>
      <c r="C426" s="196"/>
      <c r="D426" s="291"/>
      <c r="E426" s="230"/>
      <c r="F426" s="166"/>
      <c r="G426" s="169"/>
      <c r="H426" s="169"/>
      <c r="I426" s="192" t="str">
        <f t="shared" si="42"/>
        <v/>
      </c>
      <c r="J426" s="167" t="str">
        <f t="shared" si="43"/>
        <v/>
      </c>
      <c r="K426" s="5"/>
      <c r="L426" s="167" t="str">
        <f t="shared" si="44"/>
        <v/>
      </c>
      <c r="M426" s="5" t="e">
        <f t="shared" si="40"/>
        <v>#N/A</v>
      </c>
      <c r="N426" s="3" t="str">
        <f t="shared" si="41"/>
        <v/>
      </c>
    </row>
    <row r="427" spans="1:14" x14ac:dyDescent="0.2">
      <c r="A427" s="198"/>
      <c r="B427" s="204" t="e">
        <f>VLOOKUP(A427,Adr!A:B,2,FALSE)</f>
        <v>#N/A</v>
      </c>
      <c r="C427" s="185"/>
      <c r="D427" s="289"/>
      <c r="E427" s="230"/>
      <c r="F427" s="166"/>
      <c r="G427" s="169"/>
      <c r="H427" s="169"/>
      <c r="I427" s="192" t="str">
        <f t="shared" si="42"/>
        <v/>
      </c>
      <c r="J427" s="167" t="str">
        <f t="shared" si="43"/>
        <v/>
      </c>
      <c r="K427" s="5"/>
      <c r="L427" s="167" t="str">
        <f t="shared" si="44"/>
        <v/>
      </c>
      <c r="M427" s="5" t="e">
        <f t="shared" si="40"/>
        <v>#N/A</v>
      </c>
      <c r="N427" s="3" t="str">
        <f t="shared" si="41"/>
        <v/>
      </c>
    </row>
    <row r="428" spans="1:14" x14ac:dyDescent="0.2">
      <c r="A428" s="166"/>
      <c r="B428" s="204" t="e">
        <f>VLOOKUP(A428,Adr!A:B,2,FALSE)</f>
        <v>#N/A</v>
      </c>
      <c r="C428" s="196"/>
      <c r="D428" s="291"/>
      <c r="E428" s="173"/>
      <c r="F428" s="166"/>
      <c r="G428" s="169"/>
      <c r="H428" s="169"/>
      <c r="I428" s="192" t="str">
        <f t="shared" si="42"/>
        <v/>
      </c>
      <c r="J428" s="167" t="str">
        <f t="shared" si="43"/>
        <v/>
      </c>
      <c r="K428" s="5"/>
      <c r="L428" s="167" t="str">
        <f t="shared" si="44"/>
        <v/>
      </c>
      <c r="M428" s="5" t="e">
        <f t="shared" si="40"/>
        <v>#N/A</v>
      </c>
      <c r="N428" s="3" t="str">
        <f t="shared" si="41"/>
        <v/>
      </c>
    </row>
    <row r="429" spans="1:14" x14ac:dyDescent="0.2">
      <c r="A429" s="198"/>
      <c r="B429" s="204" t="e">
        <f>VLOOKUP(A429,Adr!A:B,2,FALSE)</f>
        <v>#N/A</v>
      </c>
      <c r="C429" s="185"/>
      <c r="D429" s="289"/>
      <c r="E429" s="230"/>
      <c r="F429" s="166"/>
      <c r="G429" s="169"/>
      <c r="H429" s="169"/>
      <c r="I429" s="192" t="str">
        <f t="shared" si="42"/>
        <v/>
      </c>
      <c r="J429" s="167" t="str">
        <f t="shared" si="43"/>
        <v/>
      </c>
      <c r="K429" s="5"/>
      <c r="L429" s="167" t="str">
        <f t="shared" si="44"/>
        <v/>
      </c>
      <c r="M429" s="5" t="e">
        <f t="shared" si="40"/>
        <v>#N/A</v>
      </c>
      <c r="N429" s="3" t="str">
        <f t="shared" si="41"/>
        <v/>
      </c>
    </row>
    <row r="430" spans="1:14" x14ac:dyDescent="0.2">
      <c r="A430" s="166"/>
      <c r="B430" s="204" t="e">
        <f>VLOOKUP(A430,Adr!A:B,2,FALSE)</f>
        <v>#N/A</v>
      </c>
      <c r="C430" s="197"/>
      <c r="D430" s="292"/>
      <c r="E430" s="230"/>
      <c r="F430" s="166"/>
      <c r="G430" s="169"/>
      <c r="H430" s="169"/>
      <c r="I430" s="192" t="str">
        <f t="shared" si="42"/>
        <v/>
      </c>
      <c r="J430" s="167" t="str">
        <f t="shared" si="43"/>
        <v/>
      </c>
      <c r="K430" s="5"/>
      <c r="L430" s="167" t="str">
        <f t="shared" si="44"/>
        <v/>
      </c>
      <c r="M430" s="5" t="e">
        <f t="shared" si="40"/>
        <v>#N/A</v>
      </c>
      <c r="N430" s="3" t="str">
        <f t="shared" si="41"/>
        <v/>
      </c>
    </row>
    <row r="431" spans="1:14" x14ac:dyDescent="0.2">
      <c r="A431" s="198"/>
      <c r="B431" s="204" t="e">
        <f>VLOOKUP(A431,Adr!A:B,2,FALSE)</f>
        <v>#N/A</v>
      </c>
      <c r="C431" s="185"/>
      <c r="D431" s="289"/>
      <c r="E431" s="230"/>
      <c r="F431" s="166"/>
      <c r="G431" s="169"/>
      <c r="H431" s="169"/>
      <c r="I431" s="192" t="str">
        <f t="shared" si="42"/>
        <v/>
      </c>
      <c r="J431" s="167" t="str">
        <f t="shared" si="43"/>
        <v/>
      </c>
      <c r="K431" s="5"/>
      <c r="L431" s="167" t="str">
        <f t="shared" si="44"/>
        <v/>
      </c>
      <c r="M431" s="5" t="e">
        <f t="shared" si="40"/>
        <v>#N/A</v>
      </c>
      <c r="N431" s="3" t="str">
        <f t="shared" si="41"/>
        <v/>
      </c>
    </row>
    <row r="432" spans="1:14" x14ac:dyDescent="0.2">
      <c r="A432" s="166"/>
      <c r="B432" s="204" t="e">
        <f>VLOOKUP(A432,Adr!A:B,2,FALSE)</f>
        <v>#N/A</v>
      </c>
      <c r="C432" s="197"/>
      <c r="D432" s="292"/>
      <c r="E432" s="173"/>
      <c r="F432" s="166"/>
      <c r="G432" s="169"/>
      <c r="H432" s="169"/>
      <c r="I432" s="192" t="str">
        <f t="shared" si="42"/>
        <v/>
      </c>
      <c r="J432" s="167" t="str">
        <f t="shared" si="43"/>
        <v/>
      </c>
      <c r="K432" s="5"/>
      <c r="L432" s="167" t="str">
        <f t="shared" si="44"/>
        <v/>
      </c>
      <c r="M432" s="5" t="e">
        <f t="shared" si="40"/>
        <v>#N/A</v>
      </c>
      <c r="N432" s="3" t="str">
        <f t="shared" si="41"/>
        <v/>
      </c>
    </row>
    <row r="433" spans="1:14" x14ac:dyDescent="0.2">
      <c r="A433" s="198"/>
      <c r="B433" s="204" t="e">
        <f>VLOOKUP(A433,Adr!A:B,2,FALSE)</f>
        <v>#N/A</v>
      </c>
      <c r="C433" s="185"/>
      <c r="D433" s="289"/>
      <c r="E433" s="173"/>
      <c r="F433" s="166"/>
      <c r="G433" s="169"/>
      <c r="H433" s="169"/>
      <c r="I433" s="192" t="str">
        <f t="shared" si="42"/>
        <v/>
      </c>
      <c r="J433" s="167" t="str">
        <f t="shared" si="43"/>
        <v/>
      </c>
      <c r="K433" s="5"/>
      <c r="L433" s="167" t="str">
        <f t="shared" si="44"/>
        <v/>
      </c>
      <c r="M433" s="5" t="e">
        <f t="shared" si="40"/>
        <v>#N/A</v>
      </c>
      <c r="N433" s="3" t="str">
        <f t="shared" si="41"/>
        <v/>
      </c>
    </row>
    <row r="434" spans="1:14" x14ac:dyDescent="0.2">
      <c r="A434" s="166"/>
      <c r="B434" s="204" t="e">
        <f>VLOOKUP(A434,Adr!A:B,2,FALSE)</f>
        <v>#N/A</v>
      </c>
      <c r="C434" s="197"/>
      <c r="D434" s="292"/>
      <c r="E434" s="173"/>
      <c r="F434" s="166"/>
      <c r="G434" s="169"/>
      <c r="H434" s="169"/>
      <c r="I434" s="192" t="str">
        <f t="shared" si="42"/>
        <v/>
      </c>
      <c r="J434" s="167" t="str">
        <f t="shared" si="43"/>
        <v/>
      </c>
      <c r="K434" s="5"/>
      <c r="L434" s="167" t="str">
        <f t="shared" si="44"/>
        <v/>
      </c>
      <c r="M434" s="5" t="e">
        <f t="shared" si="40"/>
        <v>#N/A</v>
      </c>
      <c r="N434" s="3" t="str">
        <f t="shared" si="41"/>
        <v/>
      </c>
    </row>
    <row r="435" spans="1:14" x14ac:dyDescent="0.2">
      <c r="A435" s="166"/>
      <c r="B435" s="204" t="e">
        <f>VLOOKUP(A435,Adr!A:B,2,FALSE)</f>
        <v>#N/A</v>
      </c>
      <c r="C435" s="197"/>
      <c r="D435" s="292"/>
      <c r="E435" s="230"/>
      <c r="F435" s="166"/>
      <c r="G435" s="169"/>
      <c r="H435" s="169"/>
      <c r="I435" s="192" t="str">
        <f t="shared" si="42"/>
        <v/>
      </c>
      <c r="J435" s="167" t="str">
        <f t="shared" si="43"/>
        <v/>
      </c>
      <c r="K435" s="5"/>
      <c r="L435" s="167" t="str">
        <f t="shared" si="44"/>
        <v/>
      </c>
      <c r="M435" s="5" t="e">
        <f t="shared" si="40"/>
        <v>#N/A</v>
      </c>
      <c r="N435" s="3" t="str">
        <f t="shared" si="41"/>
        <v/>
      </c>
    </row>
    <row r="436" spans="1:14" x14ac:dyDescent="0.2">
      <c r="A436" s="198"/>
      <c r="B436" s="204" t="e">
        <f>VLOOKUP(A436,Adr!A:B,2,FALSE)</f>
        <v>#N/A</v>
      </c>
      <c r="C436" s="185"/>
      <c r="D436" s="289"/>
      <c r="E436" s="230"/>
      <c r="F436" s="166"/>
      <c r="G436" s="169"/>
      <c r="H436" s="169"/>
      <c r="I436" s="192" t="str">
        <f t="shared" si="42"/>
        <v/>
      </c>
      <c r="J436" s="167" t="str">
        <f t="shared" si="43"/>
        <v/>
      </c>
      <c r="K436" s="5"/>
      <c r="L436" s="167" t="str">
        <f t="shared" si="44"/>
        <v/>
      </c>
      <c r="M436" s="5" t="e">
        <f t="shared" si="40"/>
        <v>#N/A</v>
      </c>
      <c r="N436" s="3" t="str">
        <f t="shared" si="41"/>
        <v/>
      </c>
    </row>
    <row r="437" spans="1:14" x14ac:dyDescent="0.2">
      <c r="A437" s="198"/>
      <c r="B437" s="204" t="e">
        <f>VLOOKUP(A437,Adr!A:B,2,FALSE)</f>
        <v>#N/A</v>
      </c>
      <c r="C437" s="185"/>
      <c r="D437" s="289"/>
      <c r="E437" s="173"/>
      <c r="F437" s="166"/>
      <c r="G437" s="169"/>
      <c r="H437" s="169"/>
      <c r="I437" s="192" t="str">
        <f t="shared" si="42"/>
        <v/>
      </c>
      <c r="J437" s="167" t="str">
        <f t="shared" si="43"/>
        <v/>
      </c>
      <c r="K437" s="5"/>
      <c r="L437" s="167" t="str">
        <f t="shared" si="44"/>
        <v/>
      </c>
      <c r="M437" s="5" t="e">
        <f t="shared" si="40"/>
        <v>#N/A</v>
      </c>
      <c r="N437" s="3" t="str">
        <f t="shared" si="41"/>
        <v/>
      </c>
    </row>
    <row r="438" spans="1:14" x14ac:dyDescent="0.2">
      <c r="A438" s="166"/>
      <c r="B438" s="204" t="e">
        <f>VLOOKUP(A438,Adr!A:B,2,FALSE)</f>
        <v>#N/A</v>
      </c>
      <c r="C438" s="196"/>
      <c r="D438" s="291"/>
      <c r="E438" s="173"/>
      <c r="F438" s="166"/>
      <c r="G438" s="169"/>
      <c r="H438" s="169"/>
      <c r="I438" s="192" t="str">
        <f t="shared" si="42"/>
        <v/>
      </c>
      <c r="J438" s="167" t="str">
        <f t="shared" si="43"/>
        <v/>
      </c>
      <c r="K438" s="5"/>
      <c r="L438" s="167" t="str">
        <f t="shared" si="44"/>
        <v/>
      </c>
      <c r="M438" s="5" t="e">
        <f t="shared" si="40"/>
        <v>#N/A</v>
      </c>
      <c r="N438" s="3" t="str">
        <f t="shared" si="41"/>
        <v/>
      </c>
    </row>
    <row r="439" spans="1:14" x14ac:dyDescent="0.2">
      <c r="A439" s="198"/>
      <c r="B439" s="204" t="e">
        <f>VLOOKUP(A439,Adr!A:B,2,FALSE)</f>
        <v>#N/A</v>
      </c>
      <c r="C439" s="185"/>
      <c r="D439" s="289"/>
      <c r="E439" s="230"/>
      <c r="F439" s="166"/>
      <c r="G439" s="169"/>
      <c r="H439" s="169"/>
      <c r="I439" s="192" t="str">
        <f t="shared" si="42"/>
        <v/>
      </c>
      <c r="J439" s="167" t="str">
        <f t="shared" si="43"/>
        <v/>
      </c>
      <c r="K439" s="5"/>
      <c r="L439" s="167" t="str">
        <f t="shared" si="44"/>
        <v/>
      </c>
      <c r="M439" s="5" t="e">
        <f t="shared" si="40"/>
        <v>#N/A</v>
      </c>
      <c r="N439" s="3" t="str">
        <f t="shared" si="41"/>
        <v/>
      </c>
    </row>
    <row r="440" spans="1:14" x14ac:dyDescent="0.2">
      <c r="A440" s="166"/>
      <c r="B440" s="204" t="e">
        <f>VLOOKUP(A440,Adr!A:B,2,FALSE)</f>
        <v>#N/A</v>
      </c>
      <c r="C440" s="196"/>
      <c r="D440" s="291"/>
      <c r="E440" s="230"/>
      <c r="F440" s="166"/>
      <c r="G440" s="169"/>
      <c r="H440" s="169"/>
      <c r="I440" s="192" t="str">
        <f t="shared" si="42"/>
        <v/>
      </c>
      <c r="J440" s="167" t="str">
        <f t="shared" si="43"/>
        <v/>
      </c>
      <c r="K440" s="5"/>
      <c r="L440" s="167" t="str">
        <f t="shared" si="44"/>
        <v/>
      </c>
      <c r="M440" s="5" t="e">
        <f t="shared" si="40"/>
        <v>#N/A</v>
      </c>
      <c r="N440" s="3" t="str">
        <f t="shared" si="41"/>
        <v/>
      </c>
    </row>
    <row r="441" spans="1:14" x14ac:dyDescent="0.2">
      <c r="A441" s="182"/>
      <c r="B441" s="204" t="e">
        <f>VLOOKUP(A441,Adr!A:B,2,FALSE)</f>
        <v>#N/A</v>
      </c>
      <c r="C441" s="185"/>
      <c r="D441" s="289"/>
      <c r="E441" s="173"/>
      <c r="F441" s="166"/>
      <c r="G441" s="169"/>
      <c r="H441" s="169"/>
      <c r="I441" s="192" t="str">
        <f t="shared" si="42"/>
        <v/>
      </c>
      <c r="J441" s="167" t="str">
        <f t="shared" si="43"/>
        <v/>
      </c>
      <c r="K441" s="5"/>
      <c r="L441" s="167" t="str">
        <f t="shared" si="44"/>
        <v/>
      </c>
      <c r="M441" s="5" t="e">
        <f t="shared" si="40"/>
        <v>#N/A</v>
      </c>
      <c r="N441" s="3" t="str">
        <f t="shared" si="41"/>
        <v/>
      </c>
    </row>
    <row r="442" spans="1:14" x14ac:dyDescent="0.2">
      <c r="A442" s="198"/>
      <c r="B442" s="204" t="e">
        <f>VLOOKUP(A442,Adr!A:B,2,FALSE)</f>
        <v>#N/A</v>
      </c>
      <c r="C442" s="185"/>
      <c r="D442" s="291"/>
      <c r="E442" s="173"/>
      <c r="F442" s="166"/>
      <c r="G442" s="169"/>
      <c r="H442" s="169"/>
      <c r="I442" s="192" t="str">
        <f t="shared" si="42"/>
        <v/>
      </c>
      <c r="J442" s="167" t="str">
        <f t="shared" si="43"/>
        <v/>
      </c>
      <c r="K442" s="5"/>
      <c r="L442" s="167" t="str">
        <f t="shared" si="44"/>
        <v/>
      </c>
      <c r="M442" s="5" t="e">
        <f t="shared" si="40"/>
        <v>#N/A</v>
      </c>
      <c r="N442" s="3" t="str">
        <f t="shared" si="41"/>
        <v/>
      </c>
    </row>
    <row r="443" spans="1:14" x14ac:dyDescent="0.2">
      <c r="A443" s="166"/>
      <c r="B443" s="204" t="e">
        <f>VLOOKUP(A443,Adr!A:B,2,FALSE)</f>
        <v>#N/A</v>
      </c>
      <c r="C443" s="196"/>
      <c r="D443" s="289"/>
      <c r="E443" s="173"/>
      <c r="F443" s="166"/>
      <c r="G443" s="169"/>
      <c r="H443" s="169"/>
      <c r="I443" s="192" t="str">
        <f t="shared" si="42"/>
        <v/>
      </c>
      <c r="J443" s="167" t="str">
        <f t="shared" si="43"/>
        <v/>
      </c>
      <c r="K443" s="5"/>
      <c r="L443" s="167" t="str">
        <f t="shared" si="44"/>
        <v/>
      </c>
      <c r="M443" s="5" t="e">
        <f t="shared" si="40"/>
        <v>#N/A</v>
      </c>
      <c r="N443" s="3" t="str">
        <f t="shared" si="41"/>
        <v/>
      </c>
    </row>
    <row r="444" spans="1:14" x14ac:dyDescent="0.2">
      <c r="A444" s="166"/>
      <c r="B444" s="204" t="e">
        <f>VLOOKUP(A444,Adr!A:B,2,FALSE)</f>
        <v>#N/A</v>
      </c>
      <c r="C444" s="197"/>
      <c r="D444" s="292"/>
      <c r="E444" s="173"/>
      <c r="F444" s="166"/>
      <c r="G444" s="169"/>
      <c r="H444" s="169"/>
      <c r="I444" s="192" t="str">
        <f t="shared" si="42"/>
        <v/>
      </c>
      <c r="J444" s="167" t="str">
        <f t="shared" si="43"/>
        <v/>
      </c>
      <c r="K444" s="5"/>
      <c r="L444" s="167" t="str">
        <f t="shared" si="44"/>
        <v/>
      </c>
      <c r="M444" s="5" t="e">
        <f t="shared" si="40"/>
        <v>#N/A</v>
      </c>
      <c r="N444" s="3" t="str">
        <f t="shared" si="41"/>
        <v/>
      </c>
    </row>
    <row r="445" spans="1:14" x14ac:dyDescent="0.2">
      <c r="A445" s="166"/>
      <c r="B445" s="204" t="e">
        <f>VLOOKUP(A445,Adr!A:B,2,FALSE)</f>
        <v>#N/A</v>
      </c>
      <c r="C445" s="196"/>
      <c r="D445" s="291"/>
      <c r="E445" s="173"/>
      <c r="F445" s="166"/>
      <c r="G445" s="169"/>
      <c r="H445" s="169"/>
      <c r="I445" s="192" t="str">
        <f t="shared" si="42"/>
        <v/>
      </c>
      <c r="J445" s="167" t="str">
        <f t="shared" si="43"/>
        <v/>
      </c>
      <c r="K445" s="5"/>
      <c r="L445" s="167" t="str">
        <f t="shared" si="44"/>
        <v/>
      </c>
      <c r="M445" s="5" t="e">
        <f t="shared" si="40"/>
        <v>#N/A</v>
      </c>
      <c r="N445" s="3" t="str">
        <f t="shared" si="41"/>
        <v/>
      </c>
    </row>
    <row r="446" spans="1:14" x14ac:dyDescent="0.2">
      <c r="A446" s="198"/>
      <c r="B446" s="204" t="e">
        <f>VLOOKUP(A446,Adr!A:B,2,FALSE)</f>
        <v>#N/A</v>
      </c>
      <c r="C446" s="185"/>
      <c r="D446" s="289"/>
      <c r="E446" s="173"/>
      <c r="F446" s="166"/>
      <c r="G446" s="169"/>
      <c r="H446" s="169"/>
      <c r="I446" s="192" t="str">
        <f t="shared" si="42"/>
        <v/>
      </c>
      <c r="J446" s="167" t="str">
        <f t="shared" si="43"/>
        <v/>
      </c>
      <c r="K446" s="5"/>
      <c r="L446" s="167" t="str">
        <f t="shared" si="44"/>
        <v/>
      </c>
      <c r="M446" s="5" t="e">
        <f t="shared" si="40"/>
        <v>#N/A</v>
      </c>
      <c r="N446" s="3" t="str">
        <f t="shared" si="41"/>
        <v/>
      </c>
    </row>
    <row r="447" spans="1:14" x14ac:dyDescent="0.2">
      <c r="A447" s="166"/>
      <c r="B447" s="204" t="e">
        <f>VLOOKUP(A447,Adr!A:B,2,FALSE)</f>
        <v>#N/A</v>
      </c>
      <c r="C447" s="196"/>
      <c r="D447" s="291"/>
      <c r="E447" s="230"/>
      <c r="F447" s="166"/>
      <c r="G447" s="169"/>
      <c r="H447" s="169"/>
      <c r="I447" s="192" t="str">
        <f t="shared" si="42"/>
        <v/>
      </c>
      <c r="J447" s="167" t="str">
        <f t="shared" si="43"/>
        <v/>
      </c>
      <c r="K447" s="5"/>
      <c r="L447" s="167" t="str">
        <f t="shared" si="44"/>
        <v/>
      </c>
      <c r="M447" s="5" t="e">
        <f t="shared" si="40"/>
        <v>#N/A</v>
      </c>
      <c r="N447" s="3" t="str">
        <f t="shared" si="41"/>
        <v/>
      </c>
    </row>
    <row r="448" spans="1:14" x14ac:dyDescent="0.2">
      <c r="A448" s="166"/>
      <c r="B448" s="204" t="e">
        <f>VLOOKUP(A448,Adr!A:B,2,FALSE)</f>
        <v>#N/A</v>
      </c>
      <c r="C448" s="185"/>
      <c r="D448" s="289"/>
      <c r="E448" s="173"/>
      <c r="F448" s="166"/>
      <c r="G448" s="169"/>
      <c r="H448" s="169"/>
      <c r="I448" s="192" t="str">
        <f t="shared" si="42"/>
        <v/>
      </c>
      <c r="J448" s="167" t="str">
        <f t="shared" si="43"/>
        <v/>
      </c>
      <c r="K448" s="5"/>
      <c r="L448" s="167" t="str">
        <f t="shared" si="44"/>
        <v/>
      </c>
      <c r="M448" s="5" t="e">
        <f t="shared" si="40"/>
        <v>#N/A</v>
      </c>
      <c r="N448" s="3" t="str">
        <f t="shared" si="41"/>
        <v/>
      </c>
    </row>
    <row r="449" spans="1:14" x14ac:dyDescent="0.2">
      <c r="A449" s="166"/>
      <c r="B449" s="204" t="e">
        <f>VLOOKUP(A449,Adr!A:B,2,FALSE)</f>
        <v>#N/A</v>
      </c>
      <c r="C449" s="185"/>
      <c r="D449" s="289"/>
      <c r="E449" s="230"/>
      <c r="F449" s="166"/>
      <c r="G449" s="169"/>
      <c r="H449" s="169"/>
      <c r="I449" s="192" t="str">
        <f t="shared" si="42"/>
        <v/>
      </c>
      <c r="J449" s="167" t="str">
        <f t="shared" si="43"/>
        <v/>
      </c>
      <c r="K449" s="5"/>
      <c r="L449" s="167" t="str">
        <f t="shared" si="44"/>
        <v/>
      </c>
      <c r="M449" s="5" t="e">
        <f t="shared" si="40"/>
        <v>#N/A</v>
      </c>
      <c r="N449" s="3" t="str">
        <f t="shared" si="41"/>
        <v/>
      </c>
    </row>
    <row r="450" spans="1:14" x14ac:dyDescent="0.2">
      <c r="A450" s="166"/>
      <c r="B450" s="204" t="e">
        <f>VLOOKUP(A450,Adr!A:B,2,FALSE)</f>
        <v>#N/A</v>
      </c>
      <c r="C450" s="185"/>
      <c r="D450" s="289"/>
      <c r="E450" s="173"/>
      <c r="F450" s="166"/>
      <c r="G450" s="169"/>
      <c r="H450" s="169"/>
      <c r="I450" s="192" t="str">
        <f t="shared" si="42"/>
        <v/>
      </c>
      <c r="J450" s="167" t="str">
        <f t="shared" si="43"/>
        <v/>
      </c>
      <c r="K450" s="5"/>
      <c r="L450" s="167" t="str">
        <f t="shared" si="44"/>
        <v/>
      </c>
      <c r="M450" s="5" t="e">
        <f t="shared" si="40"/>
        <v>#N/A</v>
      </c>
      <c r="N450" s="3" t="str">
        <f t="shared" si="41"/>
        <v/>
      </c>
    </row>
    <row r="451" spans="1:14" x14ac:dyDescent="0.2">
      <c r="A451" s="182"/>
      <c r="B451" s="204" t="e">
        <f>VLOOKUP(A451,Adr!A:B,2,FALSE)</f>
        <v>#N/A</v>
      </c>
      <c r="C451" s="185"/>
      <c r="D451" s="289"/>
      <c r="E451" s="230"/>
      <c r="F451" s="166"/>
      <c r="G451" s="169"/>
      <c r="H451" s="169"/>
      <c r="I451" s="192" t="str">
        <f t="shared" si="42"/>
        <v/>
      </c>
      <c r="J451" s="167" t="str">
        <f t="shared" si="43"/>
        <v/>
      </c>
      <c r="K451" s="5"/>
      <c r="L451" s="167" t="str">
        <f t="shared" si="44"/>
        <v/>
      </c>
      <c r="M451" s="5" t="e">
        <f t="shared" si="40"/>
        <v>#N/A</v>
      </c>
      <c r="N451" s="3" t="str">
        <f t="shared" si="41"/>
        <v/>
      </c>
    </row>
    <row r="452" spans="1:14" x14ac:dyDescent="0.2">
      <c r="A452" s="166"/>
      <c r="B452" s="204" t="e">
        <f>VLOOKUP(A452,Adr!A:B,2,FALSE)</f>
        <v>#N/A</v>
      </c>
      <c r="C452" s="197"/>
      <c r="D452" s="292"/>
      <c r="E452" s="173"/>
      <c r="F452" s="166"/>
      <c r="G452" s="169"/>
      <c r="H452" s="169"/>
      <c r="I452" s="192" t="str">
        <f t="shared" si="42"/>
        <v/>
      </c>
      <c r="J452" s="167" t="str">
        <f t="shared" si="43"/>
        <v/>
      </c>
      <c r="K452" s="5"/>
      <c r="L452" s="167" t="str">
        <f t="shared" si="44"/>
        <v/>
      </c>
      <c r="M452" s="5" t="e">
        <f t="shared" si="40"/>
        <v>#N/A</v>
      </c>
      <c r="N452" s="3" t="str">
        <f t="shared" si="41"/>
        <v/>
      </c>
    </row>
    <row r="453" spans="1:14" x14ac:dyDescent="0.2">
      <c r="A453" s="202"/>
      <c r="B453" s="204" t="e">
        <f>VLOOKUP(A453,Adr!A:B,2,FALSE)</f>
        <v>#N/A</v>
      </c>
      <c r="C453" s="185"/>
      <c r="D453" s="289"/>
      <c r="E453" s="230"/>
      <c r="F453" s="166"/>
      <c r="G453" s="169"/>
      <c r="H453" s="169"/>
      <c r="I453" s="192" t="str">
        <f t="shared" si="42"/>
        <v/>
      </c>
      <c r="J453" s="167" t="str">
        <f t="shared" si="43"/>
        <v/>
      </c>
      <c r="K453" s="5"/>
      <c r="L453" s="167" t="str">
        <f t="shared" si="44"/>
        <v/>
      </c>
      <c r="M453" s="5" t="e">
        <f t="shared" si="40"/>
        <v>#N/A</v>
      </c>
    </row>
    <row r="454" spans="1:14" x14ac:dyDescent="0.2">
      <c r="A454" s="202"/>
      <c r="B454" s="204" t="e">
        <f>VLOOKUP(A454,Adr!A:B,2,FALSE)</f>
        <v>#N/A</v>
      </c>
      <c r="C454" s="185"/>
      <c r="D454" s="289"/>
      <c r="E454" s="173"/>
      <c r="F454" s="166"/>
      <c r="G454" s="169"/>
      <c r="H454" s="169"/>
      <c r="I454" s="192" t="str">
        <f t="shared" si="42"/>
        <v/>
      </c>
      <c r="J454" s="167" t="str">
        <f t="shared" si="43"/>
        <v/>
      </c>
      <c r="K454" s="5"/>
      <c r="L454" s="167" t="str">
        <f t="shared" si="44"/>
        <v/>
      </c>
      <c r="M454" s="5" t="e">
        <f t="shared" si="40"/>
        <v>#N/A</v>
      </c>
      <c r="N454" s="3" t="str">
        <f t="shared" ref="N454:N517" si="45">+I454&amp;H454</f>
        <v/>
      </c>
    </row>
    <row r="455" spans="1:14" x14ac:dyDescent="0.2">
      <c r="A455" s="166"/>
      <c r="B455" s="204" t="e">
        <f>VLOOKUP(A455,Adr!A:B,2,FALSE)</f>
        <v>#N/A</v>
      </c>
      <c r="C455" s="196"/>
      <c r="D455" s="291"/>
      <c r="E455" s="230"/>
      <c r="F455" s="166"/>
      <c r="G455" s="169"/>
      <c r="H455" s="169"/>
      <c r="I455" s="192" t="str">
        <f t="shared" si="42"/>
        <v/>
      </c>
      <c r="J455" s="167" t="str">
        <f t="shared" si="43"/>
        <v/>
      </c>
      <c r="K455" s="5"/>
      <c r="L455" s="167" t="str">
        <f t="shared" si="44"/>
        <v/>
      </c>
      <c r="M455" s="5" t="e">
        <f t="shared" si="40"/>
        <v>#N/A</v>
      </c>
      <c r="N455" s="3" t="str">
        <f t="shared" si="45"/>
        <v/>
      </c>
    </row>
    <row r="456" spans="1:14" x14ac:dyDescent="0.2">
      <c r="A456" s="166"/>
      <c r="B456" s="204" t="e">
        <f>VLOOKUP(A456,Adr!A:B,2,FALSE)</f>
        <v>#N/A</v>
      </c>
      <c r="C456" s="196"/>
      <c r="D456" s="291"/>
      <c r="E456" s="173"/>
      <c r="F456" s="166"/>
      <c r="G456" s="169"/>
      <c r="H456" s="169"/>
      <c r="I456" s="192" t="str">
        <f t="shared" si="42"/>
        <v/>
      </c>
      <c r="J456" s="167" t="str">
        <f t="shared" si="43"/>
        <v/>
      </c>
      <c r="K456" s="5"/>
      <c r="L456" s="167" t="str">
        <f t="shared" si="44"/>
        <v/>
      </c>
      <c r="M456" s="5" t="e">
        <f t="shared" si="40"/>
        <v>#N/A</v>
      </c>
      <c r="N456" s="3" t="str">
        <f t="shared" si="45"/>
        <v/>
      </c>
    </row>
    <row r="457" spans="1:14" x14ac:dyDescent="0.2">
      <c r="A457" s="182"/>
      <c r="B457" s="204" t="e">
        <f>VLOOKUP(A457,Adr!A:B,2,FALSE)</f>
        <v>#N/A</v>
      </c>
      <c r="C457" s="185"/>
      <c r="D457" s="289"/>
      <c r="E457" s="230"/>
      <c r="F457" s="166"/>
      <c r="G457" s="169"/>
      <c r="H457" s="169"/>
      <c r="I457" s="192" t="str">
        <f t="shared" si="42"/>
        <v/>
      </c>
      <c r="J457" s="167" t="str">
        <f t="shared" si="43"/>
        <v/>
      </c>
      <c r="K457" s="5"/>
      <c r="L457" s="167" t="str">
        <f t="shared" si="44"/>
        <v/>
      </c>
      <c r="M457" s="5" t="e">
        <f t="shared" si="40"/>
        <v>#N/A</v>
      </c>
      <c r="N457" s="3" t="str">
        <f t="shared" si="45"/>
        <v/>
      </c>
    </row>
    <row r="458" spans="1:14" x14ac:dyDescent="0.2">
      <c r="A458" s="166"/>
      <c r="B458" s="204" t="e">
        <f>VLOOKUP(A458,Adr!A:B,2,FALSE)</f>
        <v>#N/A</v>
      </c>
      <c r="C458" s="196"/>
      <c r="D458" s="291"/>
      <c r="E458" s="173"/>
      <c r="F458" s="166"/>
      <c r="G458" s="169"/>
      <c r="H458" s="169"/>
      <c r="I458" s="192" t="str">
        <f t="shared" si="42"/>
        <v/>
      </c>
      <c r="J458" s="167" t="str">
        <f t="shared" si="43"/>
        <v/>
      </c>
      <c r="K458" s="5"/>
      <c r="L458" s="167" t="str">
        <f t="shared" si="44"/>
        <v/>
      </c>
      <c r="M458" s="5" t="e">
        <f t="shared" si="40"/>
        <v>#N/A</v>
      </c>
      <c r="N458" s="3" t="str">
        <f t="shared" si="45"/>
        <v/>
      </c>
    </row>
    <row r="459" spans="1:14" x14ac:dyDescent="0.2">
      <c r="A459" s="166"/>
      <c r="B459" s="204" t="e">
        <f>VLOOKUP(A459,Adr!A:B,2,FALSE)</f>
        <v>#N/A</v>
      </c>
      <c r="C459" s="196"/>
      <c r="D459" s="291"/>
      <c r="E459" s="230"/>
      <c r="F459" s="166"/>
      <c r="G459" s="169"/>
      <c r="H459" s="169"/>
      <c r="I459" s="192" t="str">
        <f t="shared" si="42"/>
        <v/>
      </c>
      <c r="J459" s="167" t="str">
        <f t="shared" si="43"/>
        <v/>
      </c>
      <c r="K459" s="5"/>
      <c r="L459" s="167" t="str">
        <f t="shared" si="44"/>
        <v/>
      </c>
      <c r="M459" s="5" t="e">
        <f t="shared" si="40"/>
        <v>#N/A</v>
      </c>
      <c r="N459" s="3" t="str">
        <f t="shared" si="45"/>
        <v/>
      </c>
    </row>
    <row r="460" spans="1:14" x14ac:dyDescent="0.2">
      <c r="A460" s="166"/>
      <c r="B460" s="204" t="e">
        <f>VLOOKUP(A460,Adr!A:B,2,FALSE)</f>
        <v>#N/A</v>
      </c>
      <c r="C460" s="185"/>
      <c r="D460" s="289"/>
      <c r="E460" s="173"/>
      <c r="F460" s="166"/>
      <c r="G460" s="169"/>
      <c r="H460" s="169"/>
      <c r="I460" s="192" t="str">
        <f t="shared" si="42"/>
        <v/>
      </c>
      <c r="J460" s="167" t="str">
        <f t="shared" si="43"/>
        <v/>
      </c>
      <c r="K460" s="5"/>
      <c r="L460" s="167" t="str">
        <f t="shared" si="44"/>
        <v/>
      </c>
      <c r="M460" s="5" t="e">
        <f t="shared" si="40"/>
        <v>#N/A</v>
      </c>
      <c r="N460" s="3" t="str">
        <f t="shared" si="45"/>
        <v/>
      </c>
    </row>
    <row r="461" spans="1:14" x14ac:dyDescent="0.2">
      <c r="A461" s="166"/>
      <c r="B461" s="204" t="e">
        <f>VLOOKUP(A461,Adr!A:B,2,FALSE)</f>
        <v>#N/A</v>
      </c>
      <c r="C461" s="185"/>
      <c r="D461" s="289"/>
      <c r="E461" s="230"/>
      <c r="F461" s="166"/>
      <c r="G461" s="169"/>
      <c r="H461" s="169"/>
      <c r="I461" s="192" t="str">
        <f t="shared" si="42"/>
        <v/>
      </c>
      <c r="J461" s="167" t="str">
        <f t="shared" si="43"/>
        <v/>
      </c>
      <c r="K461" s="5"/>
      <c r="L461" s="167" t="str">
        <f t="shared" si="44"/>
        <v/>
      </c>
      <c r="M461" s="5" t="e">
        <f t="shared" si="40"/>
        <v>#N/A</v>
      </c>
      <c r="N461" s="3" t="str">
        <f t="shared" si="45"/>
        <v/>
      </c>
    </row>
    <row r="462" spans="1:14" x14ac:dyDescent="0.2">
      <c r="A462" s="198"/>
      <c r="B462" s="204" t="e">
        <f>VLOOKUP(A462,Adr!A:B,2,FALSE)</f>
        <v>#N/A</v>
      </c>
      <c r="C462" s="185"/>
      <c r="D462" s="289"/>
      <c r="E462" s="173"/>
      <c r="F462" s="166"/>
      <c r="G462" s="169"/>
      <c r="H462" s="169"/>
      <c r="I462" s="192" t="str">
        <f t="shared" si="42"/>
        <v/>
      </c>
      <c r="J462" s="167" t="str">
        <f t="shared" si="43"/>
        <v/>
      </c>
      <c r="K462" s="5"/>
      <c r="L462" s="167" t="str">
        <f t="shared" si="44"/>
        <v/>
      </c>
      <c r="M462" s="5" t="e">
        <f t="shared" si="40"/>
        <v>#N/A</v>
      </c>
      <c r="N462" s="3" t="str">
        <f t="shared" si="45"/>
        <v/>
      </c>
    </row>
    <row r="463" spans="1:14" x14ac:dyDescent="0.2">
      <c r="A463" s="166"/>
      <c r="B463" s="204" t="e">
        <f>VLOOKUP(A463,Adr!A:B,2,FALSE)</f>
        <v>#N/A</v>
      </c>
      <c r="C463" s="197"/>
      <c r="D463" s="292"/>
      <c r="E463" s="230"/>
      <c r="F463" s="166"/>
      <c r="G463" s="169"/>
      <c r="H463" s="169"/>
      <c r="I463" s="192" t="str">
        <f t="shared" si="42"/>
        <v/>
      </c>
      <c r="J463" s="167" t="str">
        <f t="shared" si="43"/>
        <v/>
      </c>
      <c r="K463" s="5"/>
      <c r="L463" s="167" t="str">
        <f t="shared" si="44"/>
        <v/>
      </c>
      <c r="M463" s="5" t="e">
        <f t="shared" ref="M463:M526" si="46">B463&amp;F463&amp;H463&amp;C463</f>
        <v>#N/A</v>
      </c>
      <c r="N463" s="3" t="str">
        <f t="shared" si="45"/>
        <v/>
      </c>
    </row>
    <row r="464" spans="1:14" x14ac:dyDescent="0.2">
      <c r="A464" s="198"/>
      <c r="B464" s="204" t="e">
        <f>VLOOKUP(A464,Adr!A:B,2,FALSE)</f>
        <v>#N/A</v>
      </c>
      <c r="C464" s="196"/>
      <c r="D464" s="291"/>
      <c r="E464" s="230"/>
      <c r="F464" s="166"/>
      <c r="G464" s="169"/>
      <c r="H464" s="169"/>
      <c r="I464" s="192" t="str">
        <f t="shared" si="42"/>
        <v/>
      </c>
      <c r="J464" s="167" t="str">
        <f t="shared" si="43"/>
        <v/>
      </c>
      <c r="K464" s="5"/>
      <c r="L464" s="167" t="str">
        <f t="shared" si="44"/>
        <v/>
      </c>
      <c r="M464" s="5" t="e">
        <f t="shared" si="46"/>
        <v>#N/A</v>
      </c>
      <c r="N464" s="3" t="str">
        <f t="shared" si="45"/>
        <v/>
      </c>
    </row>
    <row r="465" spans="1:14" x14ac:dyDescent="0.2">
      <c r="A465" s="198"/>
      <c r="B465" s="204" t="e">
        <f>VLOOKUP(A465,Adr!A:B,2,FALSE)</f>
        <v>#N/A</v>
      </c>
      <c r="C465" s="169"/>
      <c r="D465" s="290"/>
      <c r="E465" s="173"/>
      <c r="F465" s="166"/>
      <c r="G465" s="169"/>
      <c r="H465" s="169"/>
      <c r="I465" s="192" t="str">
        <f t="shared" si="42"/>
        <v/>
      </c>
      <c r="J465" s="167" t="str">
        <f t="shared" si="43"/>
        <v/>
      </c>
      <c r="K465" s="5"/>
      <c r="L465" s="167" t="str">
        <f t="shared" si="44"/>
        <v/>
      </c>
      <c r="M465" s="5" t="e">
        <f t="shared" si="46"/>
        <v>#N/A</v>
      </c>
      <c r="N465" s="3" t="str">
        <f t="shared" si="45"/>
        <v/>
      </c>
    </row>
    <row r="466" spans="1:14" x14ac:dyDescent="0.2">
      <c r="A466" s="198"/>
      <c r="B466" s="204" t="e">
        <f>VLOOKUP(A466,Adr!A:B,2,FALSE)</f>
        <v>#N/A</v>
      </c>
      <c r="C466" s="196"/>
      <c r="D466" s="291"/>
      <c r="E466" s="173"/>
      <c r="F466" s="166"/>
      <c r="G466" s="169"/>
      <c r="H466" s="169"/>
      <c r="I466" s="192" t="str">
        <f t="shared" si="42"/>
        <v/>
      </c>
      <c r="J466" s="167" t="str">
        <f t="shared" si="43"/>
        <v/>
      </c>
      <c r="K466" s="5"/>
      <c r="L466" s="167" t="str">
        <f t="shared" si="44"/>
        <v/>
      </c>
      <c r="M466" s="5" t="e">
        <f t="shared" si="46"/>
        <v>#N/A</v>
      </c>
      <c r="N466" s="3" t="str">
        <f t="shared" si="45"/>
        <v/>
      </c>
    </row>
    <row r="467" spans="1:14" x14ac:dyDescent="0.2">
      <c r="A467" s="198"/>
      <c r="B467" s="204" t="e">
        <f>VLOOKUP(A467,Adr!A:B,2,FALSE)</f>
        <v>#N/A</v>
      </c>
      <c r="C467" s="185"/>
      <c r="D467" s="289"/>
      <c r="E467" s="173"/>
      <c r="F467" s="166"/>
      <c r="G467" s="169"/>
      <c r="H467" s="169"/>
      <c r="I467" s="192" t="str">
        <f t="shared" si="42"/>
        <v/>
      </c>
      <c r="J467" s="167" t="str">
        <f t="shared" si="43"/>
        <v/>
      </c>
      <c r="K467" s="5"/>
      <c r="L467" s="167" t="str">
        <f t="shared" si="44"/>
        <v/>
      </c>
      <c r="M467" s="5" t="e">
        <f t="shared" si="46"/>
        <v>#N/A</v>
      </c>
      <c r="N467" s="3" t="str">
        <f t="shared" si="45"/>
        <v/>
      </c>
    </row>
    <row r="468" spans="1:14" x14ac:dyDescent="0.2">
      <c r="A468" s="166"/>
      <c r="B468" s="204" t="e">
        <f>VLOOKUP(A468,Adr!A:B,2,FALSE)</f>
        <v>#N/A</v>
      </c>
      <c r="C468" s="185"/>
      <c r="D468" s="289"/>
      <c r="E468" s="230"/>
      <c r="F468" s="166"/>
      <c r="G468" s="169"/>
      <c r="H468" s="169"/>
      <c r="I468" s="192" t="str">
        <f t="shared" si="42"/>
        <v/>
      </c>
      <c r="J468" s="167" t="str">
        <f t="shared" si="43"/>
        <v/>
      </c>
      <c r="K468" s="5"/>
      <c r="L468" s="167" t="str">
        <f t="shared" si="44"/>
        <v/>
      </c>
      <c r="M468" s="5" t="e">
        <f t="shared" si="46"/>
        <v>#N/A</v>
      </c>
      <c r="N468" s="3" t="str">
        <f t="shared" si="45"/>
        <v/>
      </c>
    </row>
    <row r="469" spans="1:14" x14ac:dyDescent="0.2">
      <c r="A469" s="202"/>
      <c r="B469" s="204" t="e">
        <f>VLOOKUP(A469,Adr!A:B,2,FALSE)</f>
        <v>#N/A</v>
      </c>
      <c r="C469" s="185"/>
      <c r="D469" s="289"/>
      <c r="E469" s="173"/>
      <c r="F469" s="166"/>
      <c r="G469" s="169"/>
      <c r="H469" s="169"/>
      <c r="I469" s="192" t="str">
        <f t="shared" si="42"/>
        <v/>
      </c>
      <c r="J469" s="167" t="str">
        <f t="shared" si="43"/>
        <v/>
      </c>
      <c r="K469" s="5"/>
      <c r="L469" s="167" t="str">
        <f t="shared" si="44"/>
        <v/>
      </c>
      <c r="M469" s="5" t="e">
        <f t="shared" si="46"/>
        <v>#N/A</v>
      </c>
      <c r="N469" s="3" t="str">
        <f t="shared" si="45"/>
        <v/>
      </c>
    </row>
    <row r="470" spans="1:14" x14ac:dyDescent="0.2">
      <c r="A470" s="166"/>
      <c r="B470" s="204" t="e">
        <f>VLOOKUP(A470,Adr!A:B,2,FALSE)</f>
        <v>#N/A</v>
      </c>
      <c r="C470" s="196"/>
      <c r="D470" s="291"/>
      <c r="E470" s="230"/>
      <c r="F470" s="166"/>
      <c r="G470" s="169"/>
      <c r="H470" s="169"/>
      <c r="I470" s="192" t="str">
        <f t="shared" si="42"/>
        <v/>
      </c>
      <c r="J470" s="167" t="str">
        <f t="shared" si="43"/>
        <v/>
      </c>
      <c r="K470" s="5"/>
      <c r="L470" s="167" t="str">
        <f t="shared" si="44"/>
        <v/>
      </c>
      <c r="M470" s="5" t="e">
        <f t="shared" si="46"/>
        <v>#N/A</v>
      </c>
      <c r="N470" s="3" t="str">
        <f t="shared" si="45"/>
        <v/>
      </c>
    </row>
    <row r="471" spans="1:14" x14ac:dyDescent="0.2">
      <c r="A471" s="202"/>
      <c r="B471" s="204" t="e">
        <f>VLOOKUP(A471,Adr!A:B,2,FALSE)</f>
        <v>#N/A</v>
      </c>
      <c r="C471" s="196"/>
      <c r="D471" s="289"/>
      <c r="E471" s="173"/>
      <c r="F471" s="166"/>
      <c r="G471" s="169"/>
      <c r="H471" s="169"/>
      <c r="I471" s="192" t="str">
        <f t="shared" si="42"/>
        <v/>
      </c>
      <c r="J471" s="167" t="str">
        <f t="shared" si="43"/>
        <v/>
      </c>
      <c r="K471" s="5"/>
      <c r="L471" s="167" t="str">
        <f t="shared" si="44"/>
        <v/>
      </c>
      <c r="M471" s="5" t="e">
        <f t="shared" si="46"/>
        <v>#N/A</v>
      </c>
      <c r="N471" s="3" t="str">
        <f t="shared" si="45"/>
        <v/>
      </c>
    </row>
    <row r="472" spans="1:14" x14ac:dyDescent="0.2">
      <c r="A472" s="166"/>
      <c r="B472" s="204" t="e">
        <f>VLOOKUP(A472,Adr!A:B,2,FALSE)</f>
        <v>#N/A</v>
      </c>
      <c r="C472" s="197"/>
      <c r="D472" s="292"/>
      <c r="E472" s="230"/>
      <c r="F472" s="166"/>
      <c r="G472" s="169"/>
      <c r="H472" s="169"/>
      <c r="I472" s="192" t="str">
        <f t="shared" si="42"/>
        <v/>
      </c>
      <c r="J472" s="167" t="str">
        <f t="shared" si="43"/>
        <v/>
      </c>
      <c r="K472" s="5"/>
      <c r="L472" s="167" t="str">
        <f t="shared" si="44"/>
        <v/>
      </c>
      <c r="M472" s="5" t="e">
        <f t="shared" si="46"/>
        <v>#N/A</v>
      </c>
      <c r="N472" s="3" t="str">
        <f t="shared" si="45"/>
        <v/>
      </c>
    </row>
    <row r="473" spans="1:14" x14ac:dyDescent="0.2">
      <c r="A473" s="182"/>
      <c r="B473" s="204" t="e">
        <f>VLOOKUP(A473,Adr!A:B,2,FALSE)</f>
        <v>#N/A</v>
      </c>
      <c r="C473" s="185"/>
      <c r="D473" s="291"/>
      <c r="E473" s="173"/>
      <c r="F473" s="166"/>
      <c r="G473" s="169"/>
      <c r="H473" s="169"/>
      <c r="I473" s="192" t="str">
        <f t="shared" si="42"/>
        <v/>
      </c>
      <c r="J473" s="167" t="str">
        <f t="shared" si="43"/>
        <v/>
      </c>
      <c r="K473" s="5"/>
      <c r="L473" s="167" t="str">
        <f t="shared" si="44"/>
        <v/>
      </c>
      <c r="M473" s="5" t="e">
        <f t="shared" si="46"/>
        <v>#N/A</v>
      </c>
      <c r="N473" s="3" t="str">
        <f t="shared" si="45"/>
        <v/>
      </c>
    </row>
    <row r="474" spans="1:14" x14ac:dyDescent="0.2">
      <c r="A474" s="182"/>
      <c r="B474" s="204" t="e">
        <f>VLOOKUP(A474,Adr!A:B,2,FALSE)</f>
        <v>#N/A</v>
      </c>
      <c r="C474" s="185"/>
      <c r="D474" s="291"/>
      <c r="E474" s="230"/>
      <c r="F474" s="166"/>
      <c r="G474" s="169"/>
      <c r="H474" s="169"/>
      <c r="I474" s="192" t="str">
        <f t="shared" si="42"/>
        <v/>
      </c>
      <c r="J474" s="167" t="str">
        <f t="shared" si="43"/>
        <v/>
      </c>
      <c r="K474" s="5"/>
      <c r="L474" s="167" t="str">
        <f t="shared" si="44"/>
        <v/>
      </c>
      <c r="M474" s="5" t="e">
        <f t="shared" si="46"/>
        <v>#N/A</v>
      </c>
      <c r="N474" s="3" t="str">
        <f t="shared" si="45"/>
        <v/>
      </c>
    </row>
    <row r="475" spans="1:14" x14ac:dyDescent="0.2">
      <c r="A475" s="198"/>
      <c r="B475" s="204" t="e">
        <f>VLOOKUP(A475,Adr!A:B,2,FALSE)</f>
        <v>#N/A</v>
      </c>
      <c r="C475" s="185"/>
      <c r="D475" s="289"/>
      <c r="E475" s="230"/>
      <c r="F475" s="166"/>
      <c r="G475" s="169"/>
      <c r="H475" s="169"/>
      <c r="I475" s="192" t="str">
        <f t="shared" si="42"/>
        <v/>
      </c>
      <c r="J475" s="167" t="str">
        <f t="shared" si="43"/>
        <v/>
      </c>
      <c r="K475" s="5"/>
      <c r="L475" s="167" t="str">
        <f t="shared" si="44"/>
        <v/>
      </c>
      <c r="M475" s="5" t="e">
        <f t="shared" si="46"/>
        <v>#N/A</v>
      </c>
      <c r="N475" s="3" t="str">
        <f t="shared" si="45"/>
        <v/>
      </c>
    </row>
    <row r="476" spans="1:14" x14ac:dyDescent="0.2">
      <c r="A476" s="166"/>
      <c r="B476" s="204" t="e">
        <f>VLOOKUP(A476,Adr!A:B,2,FALSE)</f>
        <v>#N/A</v>
      </c>
      <c r="C476" s="185"/>
      <c r="D476" s="289"/>
      <c r="E476" s="173"/>
      <c r="F476" s="166"/>
      <c r="G476" s="169"/>
      <c r="H476" s="169"/>
      <c r="I476" s="192" t="str">
        <f t="shared" si="42"/>
        <v/>
      </c>
      <c r="J476" s="167" t="str">
        <f t="shared" si="43"/>
        <v/>
      </c>
      <c r="K476" s="5"/>
      <c r="L476" s="167" t="str">
        <f t="shared" si="44"/>
        <v/>
      </c>
      <c r="M476" s="5" t="e">
        <f t="shared" si="46"/>
        <v>#N/A</v>
      </c>
      <c r="N476" s="3" t="str">
        <f t="shared" si="45"/>
        <v/>
      </c>
    </row>
    <row r="477" spans="1:14" x14ac:dyDescent="0.2">
      <c r="A477" s="182"/>
      <c r="B477" s="204" t="e">
        <f>VLOOKUP(A477,Adr!A:B,2,FALSE)</f>
        <v>#N/A</v>
      </c>
      <c r="C477" s="185"/>
      <c r="D477" s="289"/>
      <c r="E477" s="230"/>
      <c r="F477" s="166"/>
      <c r="G477" s="169"/>
      <c r="H477" s="169"/>
      <c r="I477" s="192" t="str">
        <f t="shared" si="42"/>
        <v/>
      </c>
      <c r="J477" s="167" t="str">
        <f t="shared" si="43"/>
        <v/>
      </c>
      <c r="K477" s="5"/>
      <c r="L477" s="167" t="str">
        <f t="shared" si="44"/>
        <v/>
      </c>
      <c r="M477" s="5" t="e">
        <f t="shared" si="46"/>
        <v>#N/A</v>
      </c>
      <c r="N477" s="3" t="str">
        <f t="shared" si="45"/>
        <v/>
      </c>
    </row>
    <row r="478" spans="1:14" x14ac:dyDescent="0.2">
      <c r="A478" s="166"/>
      <c r="B478" s="204" t="e">
        <f>VLOOKUP(A478,Adr!A:B,2,FALSE)</f>
        <v>#N/A</v>
      </c>
      <c r="C478" s="185"/>
      <c r="D478" s="289"/>
      <c r="E478" s="173"/>
      <c r="F478" s="166"/>
      <c r="G478" s="169"/>
      <c r="H478" s="169"/>
      <c r="I478" s="192" t="str">
        <f t="shared" si="42"/>
        <v/>
      </c>
      <c r="J478" s="167" t="str">
        <f t="shared" si="43"/>
        <v/>
      </c>
      <c r="K478" s="5"/>
      <c r="L478" s="167" t="str">
        <f t="shared" si="44"/>
        <v/>
      </c>
      <c r="M478" s="5" t="e">
        <f t="shared" si="46"/>
        <v>#N/A</v>
      </c>
      <c r="N478" s="3" t="str">
        <f t="shared" si="45"/>
        <v/>
      </c>
    </row>
    <row r="479" spans="1:14" x14ac:dyDescent="0.2">
      <c r="A479" s="166"/>
      <c r="B479" s="204" t="e">
        <f>VLOOKUP(A479,Adr!A:B,2,FALSE)</f>
        <v>#N/A</v>
      </c>
      <c r="C479" s="185"/>
      <c r="D479" s="289"/>
      <c r="E479" s="230"/>
      <c r="F479" s="166"/>
      <c r="G479" s="169"/>
      <c r="H479" s="169"/>
      <c r="I479" s="192" t="str">
        <f t="shared" si="42"/>
        <v/>
      </c>
      <c r="J479" s="167" t="str">
        <f t="shared" si="43"/>
        <v/>
      </c>
      <c r="K479" s="5"/>
      <c r="L479" s="167" t="str">
        <f t="shared" si="44"/>
        <v/>
      </c>
      <c r="M479" s="5" t="e">
        <f t="shared" si="46"/>
        <v>#N/A</v>
      </c>
      <c r="N479" s="3" t="str">
        <f t="shared" si="45"/>
        <v/>
      </c>
    </row>
    <row r="480" spans="1:14" x14ac:dyDescent="0.2">
      <c r="A480" s="166"/>
      <c r="B480" s="204" t="e">
        <f>VLOOKUP(A480,Adr!A:B,2,FALSE)</f>
        <v>#N/A</v>
      </c>
      <c r="C480" s="185"/>
      <c r="D480" s="289"/>
      <c r="E480" s="173"/>
      <c r="F480" s="166"/>
      <c r="G480" s="169"/>
      <c r="H480" s="169"/>
      <c r="I480" s="192" t="str">
        <f t="shared" ref="I480:I543" si="47">A480&amp;F480</f>
        <v/>
      </c>
      <c r="J480" s="167" t="str">
        <f t="shared" ref="J480:J509" si="48">A480&amp;G480</f>
        <v/>
      </c>
      <c r="K480" s="5"/>
      <c r="L480" s="167" t="str">
        <f t="shared" ref="L480:L543" si="49">A480&amp;G480&amp;H480</f>
        <v/>
      </c>
      <c r="M480" s="5" t="e">
        <f t="shared" si="46"/>
        <v>#N/A</v>
      </c>
      <c r="N480" s="3" t="str">
        <f t="shared" si="45"/>
        <v/>
      </c>
    </row>
    <row r="481" spans="1:14" x14ac:dyDescent="0.2">
      <c r="A481" s="166"/>
      <c r="B481" s="204" t="e">
        <f>VLOOKUP(A481,Adr!A:B,2,FALSE)</f>
        <v>#N/A</v>
      </c>
      <c r="C481" s="185"/>
      <c r="D481" s="289"/>
      <c r="E481" s="230"/>
      <c r="F481" s="166"/>
      <c r="G481" s="169"/>
      <c r="H481" s="169"/>
      <c r="I481" s="192" t="str">
        <f t="shared" si="47"/>
        <v/>
      </c>
      <c r="J481" s="167" t="str">
        <f t="shared" si="48"/>
        <v/>
      </c>
      <c r="K481" s="5"/>
      <c r="L481" s="167" t="str">
        <f t="shared" si="49"/>
        <v/>
      </c>
      <c r="M481" s="5" t="e">
        <f t="shared" si="46"/>
        <v>#N/A</v>
      </c>
      <c r="N481" s="3" t="str">
        <f t="shared" si="45"/>
        <v/>
      </c>
    </row>
    <row r="482" spans="1:14" x14ac:dyDescent="0.2">
      <c r="A482" s="198"/>
      <c r="B482" s="204" t="e">
        <f>VLOOKUP(A482,Adr!A:B,2,FALSE)</f>
        <v>#N/A</v>
      </c>
      <c r="C482" s="169"/>
      <c r="D482" s="290"/>
      <c r="E482" s="173"/>
      <c r="F482" s="166"/>
      <c r="G482" s="169"/>
      <c r="H482" s="169"/>
      <c r="I482" s="192" t="str">
        <f t="shared" si="47"/>
        <v/>
      </c>
      <c r="J482" s="167" t="str">
        <f t="shared" si="48"/>
        <v/>
      </c>
      <c r="K482" s="5"/>
      <c r="L482" s="167" t="str">
        <f t="shared" si="49"/>
        <v/>
      </c>
      <c r="M482" s="5" t="e">
        <f t="shared" si="46"/>
        <v>#N/A</v>
      </c>
      <c r="N482" s="3" t="str">
        <f t="shared" si="45"/>
        <v/>
      </c>
    </row>
    <row r="483" spans="1:14" x14ac:dyDescent="0.2">
      <c r="A483" s="198"/>
      <c r="B483" s="204" t="e">
        <f>VLOOKUP(A483,Adr!A:B,2,FALSE)</f>
        <v>#N/A</v>
      </c>
      <c r="C483" s="185"/>
      <c r="D483" s="289"/>
      <c r="E483" s="173"/>
      <c r="F483" s="166"/>
      <c r="G483" s="169"/>
      <c r="H483" s="169"/>
      <c r="I483" s="192" t="str">
        <f t="shared" si="47"/>
        <v/>
      </c>
      <c r="J483" s="167" t="str">
        <f t="shared" si="48"/>
        <v/>
      </c>
      <c r="K483" s="5"/>
      <c r="L483" s="167" t="str">
        <f t="shared" si="49"/>
        <v/>
      </c>
      <c r="M483" s="5" t="e">
        <f t="shared" si="46"/>
        <v>#N/A</v>
      </c>
      <c r="N483" s="3" t="str">
        <f t="shared" si="45"/>
        <v/>
      </c>
    </row>
    <row r="484" spans="1:14" x14ac:dyDescent="0.2">
      <c r="A484" s="202"/>
      <c r="B484" s="204" t="e">
        <f>VLOOKUP(A484,Adr!A:B,2,FALSE)</f>
        <v>#N/A</v>
      </c>
      <c r="C484" s="196"/>
      <c r="D484" s="289"/>
      <c r="E484" s="173"/>
      <c r="F484" s="166"/>
      <c r="G484" s="169"/>
      <c r="H484" s="169"/>
      <c r="I484" s="192" t="str">
        <f t="shared" si="47"/>
        <v/>
      </c>
      <c r="J484" s="167" t="str">
        <f t="shared" si="48"/>
        <v/>
      </c>
      <c r="K484" s="5"/>
      <c r="L484" s="167" t="str">
        <f t="shared" si="49"/>
        <v/>
      </c>
      <c r="M484" s="5" t="e">
        <f t="shared" si="46"/>
        <v>#N/A</v>
      </c>
      <c r="N484" s="3" t="str">
        <f t="shared" si="45"/>
        <v/>
      </c>
    </row>
    <row r="485" spans="1:14" x14ac:dyDescent="0.2">
      <c r="A485" s="166"/>
      <c r="B485" s="204" t="e">
        <f>VLOOKUP(A485,Adr!A:B,2,FALSE)</f>
        <v>#N/A</v>
      </c>
      <c r="C485" s="185"/>
      <c r="D485" s="291"/>
      <c r="E485" s="173"/>
      <c r="F485" s="166"/>
      <c r="G485" s="169"/>
      <c r="H485" s="169"/>
      <c r="I485" s="192" t="str">
        <f t="shared" si="47"/>
        <v/>
      </c>
      <c r="J485" s="167" t="str">
        <f t="shared" si="48"/>
        <v/>
      </c>
      <c r="K485" s="5"/>
      <c r="L485" s="167" t="str">
        <f t="shared" si="49"/>
        <v/>
      </c>
      <c r="M485" s="5" t="e">
        <f t="shared" si="46"/>
        <v>#N/A</v>
      </c>
      <c r="N485" s="3" t="str">
        <f t="shared" si="45"/>
        <v/>
      </c>
    </row>
    <row r="486" spans="1:14" x14ac:dyDescent="0.2">
      <c r="A486" s="166"/>
      <c r="B486" s="204" t="e">
        <f>VLOOKUP(A486,Adr!A:B,2,FALSE)</f>
        <v>#N/A</v>
      </c>
      <c r="C486" s="196"/>
      <c r="D486" s="289"/>
      <c r="E486" s="230"/>
      <c r="F486" s="166"/>
      <c r="G486" s="169"/>
      <c r="H486" s="169"/>
      <c r="I486" s="192" t="str">
        <f t="shared" si="47"/>
        <v/>
      </c>
      <c r="J486" s="167" t="str">
        <f t="shared" si="48"/>
        <v/>
      </c>
      <c r="K486" s="5"/>
      <c r="L486" s="167" t="str">
        <f t="shared" si="49"/>
        <v/>
      </c>
      <c r="M486" s="5" t="e">
        <f t="shared" si="46"/>
        <v>#N/A</v>
      </c>
      <c r="N486" s="3" t="str">
        <f t="shared" si="45"/>
        <v/>
      </c>
    </row>
    <row r="487" spans="1:14" x14ac:dyDescent="0.2">
      <c r="A487" s="166"/>
      <c r="B487" s="204" t="e">
        <f>VLOOKUP(A487,Adr!A:B,2,FALSE)</f>
        <v>#N/A</v>
      </c>
      <c r="C487" s="185"/>
      <c r="D487" s="289"/>
      <c r="E487" s="230"/>
      <c r="F487" s="166"/>
      <c r="G487" s="169"/>
      <c r="H487" s="169"/>
      <c r="I487" s="192" t="str">
        <f t="shared" si="47"/>
        <v/>
      </c>
      <c r="J487" s="167" t="str">
        <f t="shared" si="48"/>
        <v/>
      </c>
      <c r="K487" s="5"/>
      <c r="L487" s="167" t="str">
        <f t="shared" si="49"/>
        <v/>
      </c>
      <c r="M487" s="5" t="e">
        <f t="shared" si="46"/>
        <v>#N/A</v>
      </c>
      <c r="N487" s="3" t="str">
        <f t="shared" si="45"/>
        <v/>
      </c>
    </row>
    <row r="488" spans="1:14" x14ac:dyDescent="0.2">
      <c r="A488" s="166"/>
      <c r="B488" s="204" t="e">
        <f>VLOOKUP(A488,Adr!A:B,2,FALSE)</f>
        <v>#N/A</v>
      </c>
      <c r="C488" s="169"/>
      <c r="D488" s="290"/>
      <c r="E488" s="173"/>
      <c r="F488" s="166"/>
      <c r="G488" s="169"/>
      <c r="H488" s="169"/>
      <c r="I488" s="192" t="str">
        <f t="shared" si="47"/>
        <v/>
      </c>
      <c r="J488" s="167" t="str">
        <f t="shared" si="48"/>
        <v/>
      </c>
      <c r="K488" s="5"/>
      <c r="L488" s="167" t="str">
        <f t="shared" si="49"/>
        <v/>
      </c>
      <c r="M488" s="5" t="e">
        <f t="shared" si="46"/>
        <v>#N/A</v>
      </c>
      <c r="N488" s="3" t="str">
        <f t="shared" si="45"/>
        <v/>
      </c>
    </row>
    <row r="489" spans="1:14" x14ac:dyDescent="0.2">
      <c r="A489" s="166"/>
      <c r="B489" s="204" t="e">
        <f>VLOOKUP(A489,Adr!A:B,2,FALSE)</f>
        <v>#N/A</v>
      </c>
      <c r="C489" s="185"/>
      <c r="D489" s="289"/>
      <c r="E489" s="230"/>
      <c r="F489" s="166"/>
      <c r="G489" s="169"/>
      <c r="H489" s="169"/>
      <c r="I489" s="192" t="str">
        <f t="shared" si="47"/>
        <v/>
      </c>
      <c r="J489" s="167" t="str">
        <f t="shared" si="48"/>
        <v/>
      </c>
      <c r="K489" s="5"/>
      <c r="L489" s="167" t="str">
        <f t="shared" si="49"/>
        <v/>
      </c>
      <c r="M489" s="5" t="e">
        <f t="shared" si="46"/>
        <v>#N/A</v>
      </c>
      <c r="N489" s="3" t="str">
        <f t="shared" si="45"/>
        <v/>
      </c>
    </row>
    <row r="490" spans="1:14" x14ac:dyDescent="0.2">
      <c r="A490" s="198"/>
      <c r="B490" s="204" t="e">
        <f>VLOOKUP(A490,Adr!A:B,2,FALSE)</f>
        <v>#N/A</v>
      </c>
      <c r="C490" s="169"/>
      <c r="D490" s="290"/>
      <c r="E490" s="173"/>
      <c r="F490" s="166"/>
      <c r="G490" s="169"/>
      <c r="H490" s="169"/>
      <c r="I490" s="192" t="str">
        <f t="shared" si="47"/>
        <v/>
      </c>
      <c r="J490" s="167" t="str">
        <f t="shared" si="48"/>
        <v/>
      </c>
      <c r="K490" s="5"/>
      <c r="L490" s="167" t="str">
        <f t="shared" si="49"/>
        <v/>
      </c>
      <c r="M490" s="5" t="e">
        <f t="shared" si="46"/>
        <v>#N/A</v>
      </c>
      <c r="N490" s="3" t="str">
        <f t="shared" si="45"/>
        <v/>
      </c>
    </row>
    <row r="491" spans="1:14" x14ac:dyDescent="0.2">
      <c r="A491" s="166"/>
      <c r="B491" s="204" t="e">
        <f>VLOOKUP(A491,Adr!A:B,2,FALSE)</f>
        <v>#N/A</v>
      </c>
      <c r="C491" s="185"/>
      <c r="D491" s="289"/>
      <c r="E491" s="173"/>
      <c r="F491" s="166"/>
      <c r="G491" s="169"/>
      <c r="H491" s="169"/>
      <c r="I491" s="192" t="str">
        <f t="shared" si="47"/>
        <v/>
      </c>
      <c r="J491" s="167" t="str">
        <f t="shared" si="48"/>
        <v/>
      </c>
      <c r="K491" s="5"/>
      <c r="L491" s="167" t="str">
        <f t="shared" si="49"/>
        <v/>
      </c>
      <c r="M491" s="5" t="e">
        <f t="shared" si="46"/>
        <v>#N/A</v>
      </c>
      <c r="N491" s="3" t="str">
        <f t="shared" si="45"/>
        <v/>
      </c>
    </row>
    <row r="492" spans="1:14" x14ac:dyDescent="0.2">
      <c r="A492" s="166"/>
      <c r="B492" s="204" t="e">
        <f>VLOOKUP(A492,Adr!A:B,2,FALSE)</f>
        <v>#N/A</v>
      </c>
      <c r="C492" s="196"/>
      <c r="D492" s="291"/>
      <c r="E492" s="230"/>
      <c r="F492" s="166"/>
      <c r="G492" s="169"/>
      <c r="H492" s="169"/>
      <c r="I492" s="192" t="str">
        <f t="shared" si="47"/>
        <v/>
      </c>
      <c r="J492" s="167" t="str">
        <f t="shared" si="48"/>
        <v/>
      </c>
      <c r="K492" s="5"/>
      <c r="L492" s="167" t="str">
        <f t="shared" si="49"/>
        <v/>
      </c>
      <c r="M492" s="5" t="e">
        <f t="shared" si="46"/>
        <v>#N/A</v>
      </c>
      <c r="N492" s="3" t="str">
        <f t="shared" si="45"/>
        <v/>
      </c>
    </row>
    <row r="493" spans="1:14" x14ac:dyDescent="0.2">
      <c r="A493" s="202"/>
      <c r="B493" s="204" t="e">
        <f>VLOOKUP(A493,Adr!A:B,2,FALSE)</f>
        <v>#N/A</v>
      </c>
      <c r="C493" s="169"/>
      <c r="D493" s="290"/>
      <c r="E493" s="173"/>
      <c r="F493" s="166"/>
      <c r="G493" s="169"/>
      <c r="H493" s="169"/>
      <c r="I493" s="192" t="str">
        <f t="shared" si="47"/>
        <v/>
      </c>
      <c r="J493" s="167" t="str">
        <f t="shared" si="48"/>
        <v/>
      </c>
      <c r="K493" s="5"/>
      <c r="L493" s="167" t="str">
        <f t="shared" si="49"/>
        <v/>
      </c>
      <c r="M493" s="5" t="e">
        <f t="shared" si="46"/>
        <v>#N/A</v>
      </c>
      <c r="N493" s="3" t="str">
        <f t="shared" si="45"/>
        <v/>
      </c>
    </row>
    <row r="494" spans="1:14" x14ac:dyDescent="0.2">
      <c r="A494" s="202"/>
      <c r="B494" s="204" t="e">
        <f>VLOOKUP(A494,Adr!A:B,2,FALSE)</f>
        <v>#N/A</v>
      </c>
      <c r="C494" s="169"/>
      <c r="D494" s="290"/>
      <c r="E494" s="173"/>
      <c r="F494" s="166"/>
      <c r="G494" s="169"/>
      <c r="H494" s="169"/>
      <c r="I494" s="192" t="str">
        <f t="shared" si="47"/>
        <v/>
      </c>
      <c r="J494" s="167" t="str">
        <f t="shared" si="48"/>
        <v/>
      </c>
      <c r="K494" s="5"/>
      <c r="L494" s="167" t="str">
        <f t="shared" si="49"/>
        <v/>
      </c>
      <c r="M494" s="5" t="e">
        <f t="shared" si="46"/>
        <v>#N/A</v>
      </c>
      <c r="N494" s="3" t="str">
        <f t="shared" si="45"/>
        <v/>
      </c>
    </row>
    <row r="495" spans="1:14" x14ac:dyDescent="0.2">
      <c r="A495" s="198"/>
      <c r="B495" s="204" t="e">
        <f>VLOOKUP(A495,Adr!A:B,2,FALSE)</f>
        <v>#N/A</v>
      </c>
      <c r="C495" s="196"/>
      <c r="D495" s="291"/>
      <c r="E495" s="230"/>
      <c r="F495" s="166"/>
      <c r="G495" s="169"/>
      <c r="H495" s="169"/>
      <c r="I495" s="192" t="str">
        <f t="shared" si="47"/>
        <v/>
      </c>
      <c r="J495" s="167" t="str">
        <f t="shared" si="48"/>
        <v/>
      </c>
      <c r="K495" s="5"/>
      <c r="L495" s="167" t="str">
        <f t="shared" si="49"/>
        <v/>
      </c>
      <c r="M495" s="5" t="e">
        <f t="shared" si="46"/>
        <v>#N/A</v>
      </c>
      <c r="N495" s="3" t="str">
        <f t="shared" si="45"/>
        <v/>
      </c>
    </row>
    <row r="496" spans="1:14" x14ac:dyDescent="0.2">
      <c r="A496" s="202"/>
      <c r="B496" s="204" t="e">
        <f>VLOOKUP(A496,Adr!A:B,2,FALSE)</f>
        <v>#N/A</v>
      </c>
      <c r="C496" s="185"/>
      <c r="D496" s="289"/>
      <c r="E496" s="230"/>
      <c r="F496" s="166"/>
      <c r="G496" s="169"/>
      <c r="H496" s="169"/>
      <c r="I496" s="192" t="str">
        <f t="shared" si="47"/>
        <v/>
      </c>
      <c r="J496" s="167" t="str">
        <f t="shared" si="48"/>
        <v/>
      </c>
      <c r="K496" s="5"/>
      <c r="L496" s="167" t="str">
        <f t="shared" si="49"/>
        <v/>
      </c>
      <c r="M496" s="5" t="e">
        <f t="shared" si="46"/>
        <v>#N/A</v>
      </c>
      <c r="N496" s="3" t="str">
        <f t="shared" si="45"/>
        <v/>
      </c>
    </row>
    <row r="497" spans="1:14" x14ac:dyDescent="0.2">
      <c r="A497" s="198"/>
      <c r="B497" s="204" t="e">
        <f>VLOOKUP(A497,Adr!A:B,2,FALSE)</f>
        <v>#N/A</v>
      </c>
      <c r="C497" s="169"/>
      <c r="D497" s="290"/>
      <c r="E497" s="230"/>
      <c r="F497" s="166"/>
      <c r="G497" s="169"/>
      <c r="H497" s="169"/>
      <c r="I497" s="192" t="str">
        <f t="shared" si="47"/>
        <v/>
      </c>
      <c r="J497" s="167" t="str">
        <f t="shared" si="48"/>
        <v/>
      </c>
      <c r="K497" s="5"/>
      <c r="L497" s="167" t="str">
        <f t="shared" si="49"/>
        <v/>
      </c>
      <c r="M497" s="5" t="e">
        <f t="shared" si="46"/>
        <v>#N/A</v>
      </c>
      <c r="N497" s="3" t="str">
        <f t="shared" si="45"/>
        <v/>
      </c>
    </row>
    <row r="498" spans="1:14" x14ac:dyDescent="0.2">
      <c r="A498" s="198"/>
      <c r="B498" s="204" t="e">
        <f>VLOOKUP(A498,Adr!A:B,2,FALSE)</f>
        <v>#N/A</v>
      </c>
      <c r="C498" s="185"/>
      <c r="D498" s="289"/>
      <c r="E498" s="173"/>
      <c r="F498" s="166"/>
      <c r="G498" s="169"/>
      <c r="H498" s="169"/>
      <c r="I498" s="192" t="str">
        <f t="shared" si="47"/>
        <v/>
      </c>
      <c r="J498" s="167" t="str">
        <f t="shared" si="48"/>
        <v/>
      </c>
      <c r="K498" s="5"/>
      <c r="L498" s="167" t="str">
        <f t="shared" si="49"/>
        <v/>
      </c>
      <c r="M498" s="5" t="e">
        <f t="shared" si="46"/>
        <v>#N/A</v>
      </c>
      <c r="N498" s="3" t="str">
        <f t="shared" si="45"/>
        <v/>
      </c>
    </row>
    <row r="499" spans="1:14" x14ac:dyDescent="0.2">
      <c r="A499" s="178"/>
      <c r="B499" s="204" t="e">
        <f>VLOOKUP(A499,Adr!A:B,2,FALSE)</f>
        <v>#N/A</v>
      </c>
      <c r="C499" s="196"/>
      <c r="D499" s="289"/>
      <c r="E499" s="230"/>
      <c r="F499" s="166"/>
      <c r="G499" s="169"/>
      <c r="H499" s="169"/>
      <c r="I499" s="192" t="str">
        <f t="shared" si="47"/>
        <v/>
      </c>
      <c r="J499" s="167" t="str">
        <f t="shared" si="48"/>
        <v/>
      </c>
      <c r="K499" s="5"/>
      <c r="L499" s="167" t="str">
        <f t="shared" si="49"/>
        <v/>
      </c>
      <c r="M499" s="5" t="e">
        <f t="shared" si="46"/>
        <v>#N/A</v>
      </c>
      <c r="N499" s="3" t="str">
        <f t="shared" si="45"/>
        <v/>
      </c>
    </row>
    <row r="500" spans="1:14" x14ac:dyDescent="0.2">
      <c r="A500" s="166"/>
      <c r="B500" s="204" t="e">
        <f>VLOOKUP(A500,Adr!A:B,2,FALSE)</f>
        <v>#N/A</v>
      </c>
      <c r="C500" s="196"/>
      <c r="D500" s="291"/>
      <c r="E500" s="173"/>
      <c r="F500" s="166"/>
      <c r="G500" s="169"/>
      <c r="H500" s="169"/>
      <c r="I500" s="192" t="str">
        <f t="shared" si="47"/>
        <v/>
      </c>
      <c r="J500" s="167" t="str">
        <f t="shared" si="48"/>
        <v/>
      </c>
      <c r="K500" s="5"/>
      <c r="L500" s="167" t="str">
        <f t="shared" si="49"/>
        <v/>
      </c>
      <c r="M500" s="5" t="e">
        <f t="shared" si="46"/>
        <v>#N/A</v>
      </c>
      <c r="N500" s="3" t="str">
        <f t="shared" si="45"/>
        <v/>
      </c>
    </row>
    <row r="501" spans="1:14" x14ac:dyDescent="0.2">
      <c r="A501" s="202"/>
      <c r="B501" s="204" t="e">
        <f>VLOOKUP(A501,Adr!A:B,2,FALSE)</f>
        <v>#N/A</v>
      </c>
      <c r="C501" s="185"/>
      <c r="D501" s="289"/>
      <c r="E501" s="173"/>
      <c r="F501" s="166"/>
      <c r="G501" s="169"/>
      <c r="H501" s="169"/>
      <c r="I501" s="192" t="str">
        <f t="shared" si="47"/>
        <v/>
      </c>
      <c r="J501" s="167" t="str">
        <f t="shared" si="48"/>
        <v/>
      </c>
      <c r="K501" s="5"/>
      <c r="L501" s="167" t="str">
        <f t="shared" si="49"/>
        <v/>
      </c>
      <c r="M501" s="5" t="e">
        <f t="shared" si="46"/>
        <v>#N/A</v>
      </c>
      <c r="N501" s="3" t="str">
        <f t="shared" si="45"/>
        <v/>
      </c>
    </row>
    <row r="502" spans="1:14" x14ac:dyDescent="0.2">
      <c r="A502" s="202"/>
      <c r="B502" s="204" t="e">
        <f>VLOOKUP(A502,Adr!A:B,2,FALSE)</f>
        <v>#N/A</v>
      </c>
      <c r="C502" s="185"/>
      <c r="D502" s="289"/>
      <c r="E502" s="230"/>
      <c r="F502" s="166"/>
      <c r="G502" s="169"/>
      <c r="H502" s="169"/>
      <c r="I502" s="192" t="str">
        <f t="shared" si="47"/>
        <v/>
      </c>
      <c r="J502" s="167" t="str">
        <f t="shared" si="48"/>
        <v/>
      </c>
      <c r="K502" s="5"/>
      <c r="L502" s="167" t="str">
        <f t="shared" si="49"/>
        <v/>
      </c>
      <c r="M502" s="5" t="e">
        <f t="shared" si="46"/>
        <v>#N/A</v>
      </c>
      <c r="N502" s="3" t="str">
        <f t="shared" si="45"/>
        <v/>
      </c>
    </row>
    <row r="503" spans="1:14" x14ac:dyDescent="0.2">
      <c r="A503" s="166"/>
      <c r="B503" s="204" t="e">
        <f>VLOOKUP(A503,Adr!A:B,2,FALSE)</f>
        <v>#N/A</v>
      </c>
      <c r="C503" s="196"/>
      <c r="D503" s="291"/>
      <c r="E503" s="173"/>
      <c r="F503" s="166"/>
      <c r="G503" s="169"/>
      <c r="H503" s="169"/>
      <c r="I503" s="192" t="str">
        <f t="shared" si="47"/>
        <v/>
      </c>
      <c r="J503" s="167" t="str">
        <f t="shared" si="48"/>
        <v/>
      </c>
      <c r="K503" s="5"/>
      <c r="L503" s="167" t="str">
        <f t="shared" si="49"/>
        <v/>
      </c>
      <c r="M503" s="5" t="e">
        <f t="shared" si="46"/>
        <v>#N/A</v>
      </c>
      <c r="N503" s="3" t="str">
        <f t="shared" si="45"/>
        <v/>
      </c>
    </row>
    <row r="504" spans="1:14" x14ac:dyDescent="0.2">
      <c r="A504" s="202"/>
      <c r="B504" s="204" t="e">
        <f>VLOOKUP(A504,Adr!A:B,2,FALSE)</f>
        <v>#N/A</v>
      </c>
      <c r="C504" s="196"/>
      <c r="D504" s="291"/>
      <c r="E504" s="230"/>
      <c r="F504" s="166"/>
      <c r="G504" s="169"/>
      <c r="H504" s="169"/>
      <c r="I504" s="192" t="str">
        <f t="shared" si="47"/>
        <v/>
      </c>
      <c r="J504" s="167" t="str">
        <f t="shared" si="48"/>
        <v/>
      </c>
      <c r="K504" s="5"/>
      <c r="L504" s="167" t="str">
        <f t="shared" si="49"/>
        <v/>
      </c>
      <c r="M504" s="5" t="e">
        <f t="shared" si="46"/>
        <v>#N/A</v>
      </c>
      <c r="N504" s="3" t="str">
        <f t="shared" si="45"/>
        <v/>
      </c>
    </row>
    <row r="505" spans="1:14" x14ac:dyDescent="0.2">
      <c r="A505" s="202"/>
      <c r="B505" s="204" t="e">
        <f>VLOOKUP(A505,Adr!A:B,2,FALSE)</f>
        <v>#N/A</v>
      </c>
      <c r="C505" s="185"/>
      <c r="D505" s="289"/>
      <c r="E505" s="173"/>
      <c r="F505" s="166"/>
      <c r="G505" s="169"/>
      <c r="H505" s="169"/>
      <c r="I505" s="192" t="str">
        <f t="shared" si="47"/>
        <v/>
      </c>
      <c r="J505" s="167" t="str">
        <f t="shared" si="48"/>
        <v/>
      </c>
      <c r="K505" s="5"/>
      <c r="L505" s="167" t="str">
        <f t="shared" si="49"/>
        <v/>
      </c>
      <c r="M505" s="5" t="e">
        <f t="shared" si="46"/>
        <v>#N/A</v>
      </c>
      <c r="N505" s="3" t="str">
        <f t="shared" si="45"/>
        <v/>
      </c>
    </row>
    <row r="506" spans="1:14" x14ac:dyDescent="0.2">
      <c r="A506" s="166"/>
      <c r="B506" s="204" t="e">
        <f>VLOOKUP(A506,Adr!A:B,2,FALSE)</f>
        <v>#N/A</v>
      </c>
      <c r="C506" s="196"/>
      <c r="D506" s="291"/>
      <c r="E506" s="230"/>
      <c r="F506" s="166"/>
      <c r="G506" s="169"/>
      <c r="H506" s="169"/>
      <c r="I506" s="192" t="str">
        <f t="shared" si="47"/>
        <v/>
      </c>
      <c r="J506" s="167" t="str">
        <f t="shared" si="48"/>
        <v/>
      </c>
      <c r="K506" s="5"/>
      <c r="L506" s="167" t="str">
        <f t="shared" si="49"/>
        <v/>
      </c>
      <c r="M506" s="5" t="e">
        <f t="shared" si="46"/>
        <v>#N/A</v>
      </c>
      <c r="N506" s="3" t="str">
        <f t="shared" si="45"/>
        <v/>
      </c>
    </row>
    <row r="507" spans="1:14" x14ac:dyDescent="0.2">
      <c r="A507" s="166"/>
      <c r="B507" s="204" t="e">
        <f>VLOOKUP(A507,Adr!A:B,2,FALSE)</f>
        <v>#N/A</v>
      </c>
      <c r="C507" s="185"/>
      <c r="D507" s="289"/>
      <c r="E507" s="173"/>
      <c r="F507" s="166"/>
      <c r="G507" s="169"/>
      <c r="H507" s="169"/>
      <c r="I507" s="192" t="str">
        <f t="shared" si="47"/>
        <v/>
      </c>
      <c r="J507" s="167" t="str">
        <f t="shared" si="48"/>
        <v/>
      </c>
      <c r="K507" s="5"/>
      <c r="L507" s="167" t="str">
        <f t="shared" si="49"/>
        <v/>
      </c>
      <c r="M507" s="5" t="e">
        <f t="shared" si="46"/>
        <v>#N/A</v>
      </c>
      <c r="N507" s="3" t="str">
        <f t="shared" si="45"/>
        <v/>
      </c>
    </row>
    <row r="508" spans="1:14" x14ac:dyDescent="0.2">
      <c r="A508" s="198"/>
      <c r="B508" s="204" t="e">
        <f>VLOOKUP(A508,Adr!A:B,2,FALSE)</f>
        <v>#N/A</v>
      </c>
      <c r="C508" s="169"/>
      <c r="D508" s="290"/>
      <c r="E508" s="173"/>
      <c r="F508" s="166"/>
      <c r="G508" s="169"/>
      <c r="H508" s="169"/>
      <c r="I508" s="192" t="str">
        <f t="shared" si="47"/>
        <v/>
      </c>
      <c r="J508" s="167" t="str">
        <f t="shared" si="48"/>
        <v/>
      </c>
      <c r="K508" s="5"/>
      <c r="L508" s="167" t="str">
        <f t="shared" si="49"/>
        <v/>
      </c>
      <c r="M508" s="5" t="e">
        <f t="shared" si="46"/>
        <v>#N/A</v>
      </c>
      <c r="N508" s="3" t="str">
        <f t="shared" si="45"/>
        <v/>
      </c>
    </row>
    <row r="509" spans="1:14" x14ac:dyDescent="0.2">
      <c r="A509" s="166"/>
      <c r="B509" s="204" t="e">
        <f>VLOOKUP(A509,Adr!A:B,2,FALSE)</f>
        <v>#N/A</v>
      </c>
      <c r="C509" s="185"/>
      <c r="D509" s="187"/>
      <c r="E509" s="173"/>
      <c r="F509" s="182"/>
      <c r="G509" s="185"/>
      <c r="H509" s="185"/>
      <c r="I509" s="192" t="str">
        <f t="shared" si="47"/>
        <v/>
      </c>
      <c r="J509" s="167" t="str">
        <f t="shared" si="48"/>
        <v/>
      </c>
      <c r="K509" s="5"/>
      <c r="L509" s="167" t="str">
        <f t="shared" si="49"/>
        <v/>
      </c>
      <c r="M509" s="5" t="e">
        <f t="shared" si="46"/>
        <v>#N/A</v>
      </c>
      <c r="N509" s="3" t="str">
        <f t="shared" si="45"/>
        <v/>
      </c>
    </row>
    <row r="510" spans="1:14" x14ac:dyDescent="0.2">
      <c r="A510" s="182"/>
      <c r="B510" s="204" t="e">
        <f>VLOOKUP(A510,Adr!A:B,2,FALSE)</f>
        <v>#N/A</v>
      </c>
      <c r="C510" s="185"/>
      <c r="D510" s="187"/>
      <c r="E510" s="230"/>
      <c r="F510" s="182"/>
      <c r="G510" s="185"/>
      <c r="H510" s="185"/>
      <c r="I510" s="192" t="str">
        <f t="shared" si="47"/>
        <v/>
      </c>
      <c r="J510" s="167"/>
      <c r="K510" s="5"/>
      <c r="L510" s="167" t="str">
        <f t="shared" si="49"/>
        <v/>
      </c>
      <c r="M510" s="5" t="e">
        <f t="shared" si="46"/>
        <v>#N/A</v>
      </c>
      <c r="N510" s="3" t="str">
        <f t="shared" si="45"/>
        <v/>
      </c>
    </row>
    <row r="511" spans="1:14" x14ac:dyDescent="0.2">
      <c r="A511" s="198"/>
      <c r="B511" s="204" t="e">
        <f>VLOOKUP(A511,Adr!A:B,2,FALSE)</f>
        <v>#N/A</v>
      </c>
      <c r="C511" s="169"/>
      <c r="D511" s="172"/>
      <c r="E511" s="173"/>
      <c r="F511" s="166"/>
      <c r="G511" s="169"/>
      <c r="H511" s="169"/>
      <c r="I511" s="192" t="str">
        <f t="shared" si="47"/>
        <v/>
      </c>
      <c r="J511" s="167"/>
      <c r="K511" s="5"/>
      <c r="L511" s="167" t="str">
        <f t="shared" si="49"/>
        <v/>
      </c>
      <c r="M511" s="5" t="e">
        <f t="shared" si="46"/>
        <v>#N/A</v>
      </c>
      <c r="N511" s="3" t="str">
        <f t="shared" si="45"/>
        <v/>
      </c>
    </row>
    <row r="512" spans="1:14" x14ac:dyDescent="0.2">
      <c r="A512" s="166"/>
      <c r="B512" s="204" t="e">
        <f>VLOOKUP(A512,Adr!A:B,2,FALSE)</f>
        <v>#N/A</v>
      </c>
      <c r="C512" s="197"/>
      <c r="D512" s="191"/>
      <c r="E512" s="173"/>
      <c r="F512" s="166"/>
      <c r="G512" s="169"/>
      <c r="H512" s="169"/>
      <c r="I512" s="192" t="str">
        <f t="shared" si="47"/>
        <v/>
      </c>
      <c r="J512" s="167"/>
      <c r="K512" s="5"/>
      <c r="L512" s="167" t="str">
        <f t="shared" si="49"/>
        <v/>
      </c>
      <c r="M512" s="5" t="e">
        <f t="shared" si="46"/>
        <v>#N/A</v>
      </c>
      <c r="N512" s="3" t="str">
        <f t="shared" si="45"/>
        <v/>
      </c>
    </row>
    <row r="513" spans="1:14" x14ac:dyDescent="0.2">
      <c r="A513" s="166"/>
      <c r="B513" s="204" t="e">
        <f>VLOOKUP(A513,Adr!A:B,2,FALSE)</f>
        <v>#N/A</v>
      </c>
      <c r="C513" s="197"/>
      <c r="D513" s="191"/>
      <c r="E513" s="173"/>
      <c r="F513" s="166"/>
      <c r="G513" s="169"/>
      <c r="H513" s="169"/>
      <c r="I513" s="192" t="str">
        <f t="shared" si="47"/>
        <v/>
      </c>
      <c r="J513" s="167"/>
      <c r="K513" s="5"/>
      <c r="L513" s="167" t="str">
        <f t="shared" si="49"/>
        <v/>
      </c>
      <c r="M513" s="5" t="e">
        <f t="shared" si="46"/>
        <v>#N/A</v>
      </c>
      <c r="N513" s="3" t="str">
        <f t="shared" si="45"/>
        <v/>
      </c>
    </row>
    <row r="514" spans="1:14" x14ac:dyDescent="0.2">
      <c r="A514" s="182"/>
      <c r="B514" s="204" t="e">
        <f>VLOOKUP(A514,Adr!A:B,2,FALSE)</f>
        <v>#N/A</v>
      </c>
      <c r="C514" s="185"/>
      <c r="D514" s="187"/>
      <c r="E514" s="173"/>
      <c r="F514" s="182"/>
      <c r="G514" s="185"/>
      <c r="H514" s="185"/>
      <c r="I514" s="192" t="str">
        <f t="shared" si="47"/>
        <v/>
      </c>
      <c r="J514" s="167"/>
      <c r="K514" s="5"/>
      <c r="L514" s="167" t="str">
        <f t="shared" si="49"/>
        <v/>
      </c>
      <c r="M514" s="5" t="e">
        <f t="shared" si="46"/>
        <v>#N/A</v>
      </c>
      <c r="N514" s="3" t="str">
        <f t="shared" si="45"/>
        <v/>
      </c>
    </row>
    <row r="515" spans="1:14" x14ac:dyDescent="0.2">
      <c r="A515" s="182"/>
      <c r="B515" s="204" t="e">
        <f>VLOOKUP(A515,Adr!A:B,2,FALSE)</f>
        <v>#N/A</v>
      </c>
      <c r="C515" s="185"/>
      <c r="D515" s="187"/>
      <c r="E515" s="173"/>
      <c r="F515" s="182"/>
      <c r="G515" s="185"/>
      <c r="H515" s="185"/>
      <c r="I515" s="192" t="str">
        <f t="shared" si="47"/>
        <v/>
      </c>
      <c r="J515" s="167"/>
      <c r="K515" s="5"/>
      <c r="L515" s="167" t="str">
        <f t="shared" si="49"/>
        <v/>
      </c>
      <c r="M515" s="5" t="e">
        <f t="shared" si="46"/>
        <v>#N/A</v>
      </c>
      <c r="N515" s="3" t="str">
        <f t="shared" si="45"/>
        <v/>
      </c>
    </row>
    <row r="516" spans="1:14" x14ac:dyDescent="0.2">
      <c r="A516" s="182"/>
      <c r="B516" s="204" t="e">
        <f>VLOOKUP(A516,Adr!A:B,2,FALSE)</f>
        <v>#N/A</v>
      </c>
      <c r="C516" s="185"/>
      <c r="D516" s="187"/>
      <c r="E516" s="173"/>
      <c r="F516" s="182"/>
      <c r="G516" s="185"/>
      <c r="H516" s="185"/>
      <c r="I516" s="192" t="str">
        <f t="shared" si="47"/>
        <v/>
      </c>
      <c r="J516" s="167"/>
      <c r="K516" s="5"/>
      <c r="L516" s="167" t="str">
        <f t="shared" si="49"/>
        <v/>
      </c>
      <c r="M516" s="5" t="e">
        <f t="shared" si="46"/>
        <v>#N/A</v>
      </c>
      <c r="N516" s="3" t="str">
        <f t="shared" si="45"/>
        <v/>
      </c>
    </row>
    <row r="517" spans="1:14" x14ac:dyDescent="0.2">
      <c r="A517" s="182"/>
      <c r="B517" s="204" t="e">
        <f>VLOOKUP(A517,Adr!A:B,2,FALSE)</f>
        <v>#N/A</v>
      </c>
      <c r="C517" s="185"/>
      <c r="D517" s="187"/>
      <c r="E517" s="230"/>
      <c r="F517" s="182"/>
      <c r="G517" s="185"/>
      <c r="H517" s="185"/>
      <c r="I517" s="192" t="str">
        <f t="shared" si="47"/>
        <v/>
      </c>
      <c r="J517" s="167"/>
      <c r="K517" s="5"/>
      <c r="L517" s="167" t="str">
        <f t="shared" si="49"/>
        <v/>
      </c>
      <c r="M517" s="5" t="e">
        <f t="shared" si="46"/>
        <v>#N/A</v>
      </c>
      <c r="N517" s="3" t="str">
        <f t="shared" si="45"/>
        <v/>
      </c>
    </row>
    <row r="518" spans="1:14" x14ac:dyDescent="0.2">
      <c r="A518" s="198"/>
      <c r="B518" s="204" t="e">
        <f>VLOOKUP(A518,Adr!A:B,2,FALSE)</f>
        <v>#N/A</v>
      </c>
      <c r="C518" s="169"/>
      <c r="D518" s="172"/>
      <c r="E518" s="173"/>
      <c r="F518" s="166"/>
      <c r="G518" s="169"/>
      <c r="H518" s="169"/>
      <c r="I518" s="192" t="str">
        <f t="shared" si="47"/>
        <v/>
      </c>
      <c r="J518" s="167"/>
      <c r="K518" s="5"/>
      <c r="L518" s="167" t="str">
        <f t="shared" si="49"/>
        <v/>
      </c>
      <c r="M518" s="5" t="e">
        <f t="shared" si="46"/>
        <v>#N/A</v>
      </c>
      <c r="N518" s="3" t="str">
        <f t="shared" ref="N518:N581" si="50">+I518&amp;H518</f>
        <v/>
      </c>
    </row>
    <row r="519" spans="1:14" x14ac:dyDescent="0.2">
      <c r="A519" s="166"/>
      <c r="B519" s="204" t="e">
        <f>VLOOKUP(A519,Adr!A:B,2,FALSE)</f>
        <v>#N/A</v>
      </c>
      <c r="C519" s="196"/>
      <c r="D519" s="186"/>
      <c r="E519" s="173"/>
      <c r="F519" s="166"/>
      <c r="G519" s="169"/>
      <c r="H519" s="169"/>
      <c r="I519" s="192" t="str">
        <f t="shared" si="47"/>
        <v/>
      </c>
      <c r="J519" s="167"/>
      <c r="K519" s="5"/>
      <c r="L519" s="167" t="str">
        <f t="shared" si="49"/>
        <v/>
      </c>
      <c r="M519" s="5" t="e">
        <f t="shared" si="46"/>
        <v>#N/A</v>
      </c>
      <c r="N519" s="3" t="str">
        <f t="shared" si="50"/>
        <v/>
      </c>
    </row>
    <row r="520" spans="1:14" x14ac:dyDescent="0.2">
      <c r="A520" s="166"/>
      <c r="B520" s="204" t="e">
        <f>VLOOKUP(A520,Adr!A:B,2,FALSE)</f>
        <v>#N/A</v>
      </c>
      <c r="C520" s="197"/>
      <c r="D520" s="191"/>
      <c r="E520" s="173"/>
      <c r="F520" s="166"/>
      <c r="G520" s="169"/>
      <c r="H520" s="169"/>
      <c r="I520" s="192" t="str">
        <f t="shared" si="47"/>
        <v/>
      </c>
      <c r="J520" s="167"/>
      <c r="K520" s="5"/>
      <c r="L520" s="167" t="str">
        <f t="shared" si="49"/>
        <v/>
      </c>
      <c r="M520" s="5" t="e">
        <f t="shared" si="46"/>
        <v>#N/A</v>
      </c>
      <c r="N520" s="3" t="str">
        <f t="shared" si="50"/>
        <v/>
      </c>
    </row>
    <row r="521" spans="1:14" x14ac:dyDescent="0.2">
      <c r="A521" s="198"/>
      <c r="B521" s="204" t="e">
        <f>VLOOKUP(A521,Adr!A:B,2,FALSE)</f>
        <v>#N/A</v>
      </c>
      <c r="C521" s="169"/>
      <c r="D521" s="172"/>
      <c r="E521" s="173"/>
      <c r="F521" s="166"/>
      <c r="G521" s="169"/>
      <c r="H521" s="169"/>
      <c r="I521" s="192" t="str">
        <f t="shared" si="47"/>
        <v/>
      </c>
      <c r="J521" s="167"/>
      <c r="K521" s="5"/>
      <c r="L521" s="167" t="str">
        <f t="shared" si="49"/>
        <v/>
      </c>
      <c r="M521" s="5" t="e">
        <f t="shared" si="46"/>
        <v>#N/A</v>
      </c>
      <c r="N521" s="3" t="str">
        <f t="shared" si="50"/>
        <v/>
      </c>
    </row>
    <row r="522" spans="1:14" x14ac:dyDescent="0.2">
      <c r="A522" s="166"/>
      <c r="B522" s="204" t="e">
        <f>VLOOKUP(A522,Adr!A:B,2,FALSE)</f>
        <v>#N/A</v>
      </c>
      <c r="C522" s="197"/>
      <c r="D522" s="191"/>
      <c r="E522" s="173"/>
      <c r="F522" s="166"/>
      <c r="G522" s="169"/>
      <c r="H522" s="169"/>
      <c r="I522" s="192" t="str">
        <f t="shared" si="47"/>
        <v/>
      </c>
      <c r="J522" s="167"/>
      <c r="K522" s="5"/>
      <c r="L522" s="167" t="str">
        <f t="shared" si="49"/>
        <v/>
      </c>
      <c r="M522" s="5" t="e">
        <f t="shared" si="46"/>
        <v>#N/A</v>
      </c>
      <c r="N522" s="3" t="str">
        <f t="shared" si="50"/>
        <v/>
      </c>
    </row>
    <row r="523" spans="1:14" x14ac:dyDescent="0.2">
      <c r="A523" s="166"/>
      <c r="B523" s="204" t="e">
        <f>VLOOKUP(A523,Adr!A:B,2,FALSE)</f>
        <v>#N/A</v>
      </c>
      <c r="C523" s="197"/>
      <c r="D523" s="187"/>
      <c r="E523" s="173"/>
      <c r="F523" s="166"/>
      <c r="G523" s="169"/>
      <c r="H523" s="169"/>
      <c r="I523" s="192" t="str">
        <f t="shared" si="47"/>
        <v/>
      </c>
      <c r="J523" s="167"/>
      <c r="K523" s="5"/>
      <c r="L523" s="167" t="str">
        <f t="shared" si="49"/>
        <v/>
      </c>
      <c r="M523" s="5" t="e">
        <f t="shared" si="46"/>
        <v>#N/A</v>
      </c>
      <c r="N523" s="3" t="str">
        <f t="shared" si="50"/>
        <v/>
      </c>
    </row>
    <row r="524" spans="1:14" x14ac:dyDescent="0.2">
      <c r="A524" s="198"/>
      <c r="B524" s="204" t="e">
        <f>VLOOKUP(A524,Adr!A:B,2,FALSE)</f>
        <v>#N/A</v>
      </c>
      <c r="C524" s="169"/>
      <c r="D524" s="172"/>
      <c r="E524" s="173"/>
      <c r="F524" s="166"/>
      <c r="G524" s="169"/>
      <c r="H524" s="169"/>
      <c r="I524" s="192" t="str">
        <f t="shared" si="47"/>
        <v/>
      </c>
      <c r="J524" s="167"/>
      <c r="K524" s="5"/>
      <c r="L524" s="167" t="str">
        <f t="shared" si="49"/>
        <v/>
      </c>
      <c r="M524" s="5" t="e">
        <f t="shared" si="46"/>
        <v>#N/A</v>
      </c>
      <c r="N524" s="3" t="str">
        <f t="shared" si="50"/>
        <v/>
      </c>
    </row>
    <row r="525" spans="1:14" x14ac:dyDescent="0.2">
      <c r="A525" s="166"/>
      <c r="B525" s="204" t="e">
        <f>VLOOKUP(A525,Adr!A:B,2,FALSE)</f>
        <v>#N/A</v>
      </c>
      <c r="C525" s="197"/>
      <c r="D525" s="191"/>
      <c r="E525" s="173"/>
      <c r="F525" s="166"/>
      <c r="G525" s="169"/>
      <c r="H525" s="169"/>
      <c r="I525" s="192" t="str">
        <f t="shared" si="47"/>
        <v/>
      </c>
      <c r="J525" s="167"/>
      <c r="K525" s="5"/>
      <c r="L525" s="167" t="str">
        <f t="shared" si="49"/>
        <v/>
      </c>
      <c r="M525" s="5" t="e">
        <f t="shared" si="46"/>
        <v>#N/A</v>
      </c>
      <c r="N525" s="3" t="str">
        <f t="shared" si="50"/>
        <v/>
      </c>
    </row>
    <row r="526" spans="1:14" x14ac:dyDescent="0.2">
      <c r="A526" s="166"/>
      <c r="B526" s="204" t="e">
        <f>VLOOKUP(A526,Adr!A:B,2,FALSE)</f>
        <v>#N/A</v>
      </c>
      <c r="C526" s="197"/>
      <c r="D526" s="191"/>
      <c r="E526" s="173"/>
      <c r="F526" s="166"/>
      <c r="G526" s="169"/>
      <c r="H526" s="169"/>
      <c r="I526" s="192" t="str">
        <f t="shared" si="47"/>
        <v/>
      </c>
      <c r="J526" s="167"/>
      <c r="K526" s="5"/>
      <c r="L526" s="167" t="str">
        <f t="shared" si="49"/>
        <v/>
      </c>
      <c r="M526" s="5" t="e">
        <f t="shared" si="46"/>
        <v>#N/A</v>
      </c>
      <c r="N526" s="3" t="str">
        <f t="shared" si="50"/>
        <v/>
      </c>
    </row>
    <row r="527" spans="1:14" x14ac:dyDescent="0.2">
      <c r="A527" s="166"/>
      <c r="B527" s="204" t="e">
        <f>VLOOKUP(A527,Adr!A:B,2,FALSE)</f>
        <v>#N/A</v>
      </c>
      <c r="C527" s="197"/>
      <c r="D527" s="191"/>
      <c r="E527" s="173"/>
      <c r="F527" s="166"/>
      <c r="G527" s="169"/>
      <c r="H527" s="169"/>
      <c r="I527" s="192" t="str">
        <f t="shared" si="47"/>
        <v/>
      </c>
      <c r="J527" s="167"/>
      <c r="K527" s="5"/>
      <c r="L527" s="167" t="str">
        <f t="shared" si="49"/>
        <v/>
      </c>
      <c r="M527" s="5" t="e">
        <f t="shared" ref="M527:M590" si="51">B527&amp;F527&amp;H527&amp;C527</f>
        <v>#N/A</v>
      </c>
      <c r="N527" s="3" t="str">
        <f t="shared" si="50"/>
        <v/>
      </c>
    </row>
    <row r="528" spans="1:14" x14ac:dyDescent="0.2">
      <c r="A528" s="166"/>
      <c r="B528" s="204" t="e">
        <f>VLOOKUP(A528,Adr!A:B,2,FALSE)</f>
        <v>#N/A</v>
      </c>
      <c r="C528" s="197"/>
      <c r="D528" s="191"/>
      <c r="E528" s="173"/>
      <c r="F528" s="166"/>
      <c r="G528" s="169"/>
      <c r="H528" s="169"/>
      <c r="I528" s="192" t="str">
        <f t="shared" si="47"/>
        <v/>
      </c>
      <c r="J528" s="167"/>
      <c r="K528" s="5"/>
      <c r="L528" s="167" t="str">
        <f t="shared" si="49"/>
        <v/>
      </c>
      <c r="M528" s="5" t="e">
        <f t="shared" si="51"/>
        <v>#N/A</v>
      </c>
      <c r="N528" s="3" t="str">
        <f t="shared" si="50"/>
        <v/>
      </c>
    </row>
    <row r="529" spans="1:14" x14ac:dyDescent="0.2">
      <c r="A529" s="166"/>
      <c r="B529" s="204" t="e">
        <f>VLOOKUP(A529,Adr!A:B,2,FALSE)</f>
        <v>#N/A</v>
      </c>
      <c r="C529" s="197"/>
      <c r="D529" s="191"/>
      <c r="E529" s="173"/>
      <c r="F529" s="166"/>
      <c r="G529" s="169"/>
      <c r="H529" s="169"/>
      <c r="I529" s="192" t="str">
        <f t="shared" si="47"/>
        <v/>
      </c>
      <c r="J529" s="167"/>
      <c r="K529" s="5"/>
      <c r="L529" s="167" t="str">
        <f t="shared" si="49"/>
        <v/>
      </c>
      <c r="M529" s="5" t="e">
        <f t="shared" si="51"/>
        <v>#N/A</v>
      </c>
      <c r="N529" s="3" t="str">
        <f t="shared" si="50"/>
        <v/>
      </c>
    </row>
    <row r="530" spans="1:14" x14ac:dyDescent="0.2">
      <c r="A530" s="198"/>
      <c r="B530" s="204" t="e">
        <f>VLOOKUP(A530,Adr!A:B,2,FALSE)</f>
        <v>#N/A</v>
      </c>
      <c r="C530" s="169"/>
      <c r="D530" s="172"/>
      <c r="E530" s="173"/>
      <c r="F530" s="166"/>
      <c r="G530" s="169"/>
      <c r="H530" s="169"/>
      <c r="I530" s="192" t="str">
        <f t="shared" si="47"/>
        <v/>
      </c>
      <c r="J530" s="167"/>
      <c r="K530" s="5"/>
      <c r="L530" s="167" t="str">
        <f t="shared" si="49"/>
        <v/>
      </c>
      <c r="M530" s="5" t="e">
        <f t="shared" si="51"/>
        <v>#N/A</v>
      </c>
      <c r="N530" s="3" t="str">
        <f t="shared" si="50"/>
        <v/>
      </c>
    </row>
    <row r="531" spans="1:14" x14ac:dyDescent="0.2">
      <c r="A531" s="182"/>
      <c r="B531" s="204" t="e">
        <f>VLOOKUP(A531,Adr!A:B,2,FALSE)</f>
        <v>#N/A</v>
      </c>
      <c r="C531" s="185"/>
      <c r="D531" s="187"/>
      <c r="E531" s="230"/>
      <c r="F531" s="182"/>
      <c r="G531" s="185"/>
      <c r="H531" s="185"/>
      <c r="I531" s="192" t="str">
        <f t="shared" si="47"/>
        <v/>
      </c>
      <c r="J531" s="167"/>
      <c r="K531" s="5"/>
      <c r="L531" s="167" t="str">
        <f t="shared" si="49"/>
        <v/>
      </c>
      <c r="M531" s="5" t="e">
        <f t="shared" si="51"/>
        <v>#N/A</v>
      </c>
      <c r="N531" s="3" t="str">
        <f t="shared" si="50"/>
        <v/>
      </c>
    </row>
    <row r="532" spans="1:14" x14ac:dyDescent="0.2">
      <c r="A532" s="166"/>
      <c r="B532" s="204" t="e">
        <f>VLOOKUP(A532,Adr!A:B,2,FALSE)</f>
        <v>#N/A</v>
      </c>
      <c r="C532" s="196"/>
      <c r="D532" s="186"/>
      <c r="E532" s="173"/>
      <c r="F532" s="166"/>
      <c r="G532" s="169"/>
      <c r="H532" s="169"/>
      <c r="I532" s="192" t="str">
        <f t="shared" si="47"/>
        <v/>
      </c>
      <c r="J532" s="167"/>
      <c r="K532" s="5"/>
      <c r="L532" s="167" t="str">
        <f t="shared" si="49"/>
        <v/>
      </c>
      <c r="M532" s="5" t="e">
        <f t="shared" si="51"/>
        <v>#N/A</v>
      </c>
      <c r="N532" s="3" t="str">
        <f t="shared" si="50"/>
        <v/>
      </c>
    </row>
    <row r="533" spans="1:14" x14ac:dyDescent="0.2">
      <c r="A533" s="166"/>
      <c r="B533" s="204" t="e">
        <f>VLOOKUP(A533,Adr!A:B,2,FALSE)</f>
        <v>#N/A</v>
      </c>
      <c r="C533" s="196"/>
      <c r="D533" s="186"/>
      <c r="E533" s="173"/>
      <c r="F533" s="166"/>
      <c r="G533" s="169"/>
      <c r="H533" s="169"/>
      <c r="I533" s="192" t="str">
        <f t="shared" si="47"/>
        <v/>
      </c>
      <c r="J533" s="167"/>
      <c r="K533" s="5"/>
      <c r="L533" s="167" t="str">
        <f t="shared" si="49"/>
        <v/>
      </c>
      <c r="M533" s="5" t="e">
        <f t="shared" si="51"/>
        <v>#N/A</v>
      </c>
      <c r="N533" s="3" t="str">
        <f t="shared" si="50"/>
        <v/>
      </c>
    </row>
    <row r="534" spans="1:14" x14ac:dyDescent="0.2">
      <c r="A534" s="166"/>
      <c r="B534" s="204" t="e">
        <f>VLOOKUP(A534,Adr!A:B,2,FALSE)</f>
        <v>#N/A</v>
      </c>
      <c r="C534" s="196"/>
      <c r="D534" s="187"/>
      <c r="E534" s="173"/>
      <c r="F534" s="166"/>
      <c r="G534" s="169"/>
      <c r="H534" s="169"/>
      <c r="I534" s="192" t="str">
        <f t="shared" si="47"/>
        <v/>
      </c>
      <c r="J534" s="167"/>
      <c r="K534" s="5"/>
      <c r="L534" s="167" t="str">
        <f t="shared" si="49"/>
        <v/>
      </c>
      <c r="M534" s="5" t="e">
        <f t="shared" si="51"/>
        <v>#N/A</v>
      </c>
      <c r="N534" s="3" t="str">
        <f t="shared" si="50"/>
        <v/>
      </c>
    </row>
    <row r="535" spans="1:14" x14ac:dyDescent="0.2">
      <c r="A535" s="166"/>
      <c r="B535" s="204" t="e">
        <f>VLOOKUP(A535,Adr!A:B,2,FALSE)</f>
        <v>#N/A</v>
      </c>
      <c r="C535" s="190"/>
      <c r="D535" s="172"/>
      <c r="E535" s="173"/>
      <c r="F535" s="166"/>
      <c r="G535" s="169"/>
      <c r="H535" s="169"/>
      <c r="I535" s="192" t="str">
        <f t="shared" si="47"/>
        <v/>
      </c>
      <c r="J535" s="167"/>
      <c r="K535" s="5"/>
      <c r="L535" s="167" t="str">
        <f t="shared" si="49"/>
        <v/>
      </c>
      <c r="M535" s="5" t="e">
        <f t="shared" si="51"/>
        <v>#N/A</v>
      </c>
      <c r="N535" s="3" t="str">
        <f t="shared" si="50"/>
        <v/>
      </c>
    </row>
    <row r="536" spans="1:14" x14ac:dyDescent="0.2">
      <c r="A536" s="166"/>
      <c r="B536" s="204" t="e">
        <f>VLOOKUP(A536,Adr!A:B,2,FALSE)</f>
        <v>#N/A</v>
      </c>
      <c r="C536" s="196"/>
      <c r="D536" s="172"/>
      <c r="E536" s="173"/>
      <c r="F536" s="166"/>
      <c r="G536" s="169"/>
      <c r="H536" s="169"/>
      <c r="I536" s="192" t="str">
        <f t="shared" si="47"/>
        <v/>
      </c>
      <c r="J536" s="167"/>
      <c r="K536" s="5"/>
      <c r="L536" s="167" t="str">
        <f t="shared" si="49"/>
        <v/>
      </c>
      <c r="M536" s="5" t="e">
        <f t="shared" si="51"/>
        <v>#N/A</v>
      </c>
      <c r="N536" s="3" t="str">
        <f t="shared" si="50"/>
        <v/>
      </c>
    </row>
    <row r="537" spans="1:14" x14ac:dyDescent="0.2">
      <c r="A537" s="166"/>
      <c r="B537" s="204" t="e">
        <f>VLOOKUP(A537,Adr!A:B,2,FALSE)</f>
        <v>#N/A</v>
      </c>
      <c r="C537" s="190"/>
      <c r="D537" s="172"/>
      <c r="E537" s="173"/>
      <c r="F537" s="166"/>
      <c r="G537" s="169"/>
      <c r="H537" s="169"/>
      <c r="I537" s="192" t="str">
        <f t="shared" si="47"/>
        <v/>
      </c>
      <c r="J537" s="167"/>
      <c r="K537" s="5"/>
      <c r="L537" s="167" t="str">
        <f t="shared" si="49"/>
        <v/>
      </c>
      <c r="M537" s="5" t="e">
        <f t="shared" si="51"/>
        <v>#N/A</v>
      </c>
      <c r="N537" s="3" t="str">
        <f t="shared" si="50"/>
        <v/>
      </c>
    </row>
    <row r="538" spans="1:14" x14ac:dyDescent="0.2">
      <c r="A538" s="166"/>
      <c r="B538" s="204" t="e">
        <f>VLOOKUP(A538,Adr!A:B,2,FALSE)</f>
        <v>#N/A</v>
      </c>
      <c r="C538" s="190"/>
      <c r="D538" s="172"/>
      <c r="E538" s="173"/>
      <c r="F538" s="166"/>
      <c r="G538" s="169"/>
      <c r="H538" s="169"/>
      <c r="I538" s="192" t="str">
        <f t="shared" si="47"/>
        <v/>
      </c>
      <c r="J538" s="167"/>
      <c r="K538" s="5"/>
      <c r="L538" s="167" t="str">
        <f t="shared" si="49"/>
        <v/>
      </c>
      <c r="M538" s="5" t="e">
        <f t="shared" si="51"/>
        <v>#N/A</v>
      </c>
      <c r="N538" s="3" t="str">
        <f t="shared" si="50"/>
        <v/>
      </c>
    </row>
    <row r="539" spans="1:14" x14ac:dyDescent="0.2">
      <c r="A539" s="166"/>
      <c r="B539" s="204" t="e">
        <f>VLOOKUP(A539,Adr!A:B,2,FALSE)</f>
        <v>#N/A</v>
      </c>
      <c r="C539" s="196"/>
      <c r="D539" s="187"/>
      <c r="E539" s="173"/>
      <c r="F539" s="166"/>
      <c r="G539" s="169"/>
      <c r="H539" s="169"/>
      <c r="I539" s="192" t="str">
        <f t="shared" si="47"/>
        <v/>
      </c>
      <c r="J539" s="167"/>
      <c r="K539" s="5"/>
      <c r="L539" s="167" t="str">
        <f t="shared" si="49"/>
        <v/>
      </c>
      <c r="M539" s="5" t="e">
        <f t="shared" si="51"/>
        <v>#N/A</v>
      </c>
      <c r="N539" s="3" t="str">
        <f t="shared" si="50"/>
        <v/>
      </c>
    </row>
    <row r="540" spans="1:14" x14ac:dyDescent="0.2">
      <c r="A540" s="166"/>
      <c r="B540" s="204" t="e">
        <f>VLOOKUP(A540,Adr!A:B,2,FALSE)</f>
        <v>#N/A</v>
      </c>
      <c r="C540" s="196"/>
      <c r="D540" s="187"/>
      <c r="E540" s="173"/>
      <c r="F540" s="166"/>
      <c r="G540" s="169"/>
      <c r="H540" s="169"/>
      <c r="I540" s="192" t="str">
        <f t="shared" si="47"/>
        <v/>
      </c>
      <c r="J540" s="167"/>
      <c r="K540" s="5"/>
      <c r="L540" s="167" t="str">
        <f t="shared" si="49"/>
        <v/>
      </c>
      <c r="M540" s="5" t="e">
        <f t="shared" si="51"/>
        <v>#N/A</v>
      </c>
      <c r="N540" s="3" t="str">
        <f t="shared" si="50"/>
        <v/>
      </c>
    </row>
    <row r="541" spans="1:14" x14ac:dyDescent="0.2">
      <c r="A541" s="166"/>
      <c r="B541" s="204" t="e">
        <f>VLOOKUP(A541,Adr!A:B,2,FALSE)</f>
        <v>#N/A</v>
      </c>
      <c r="C541" s="185"/>
      <c r="D541" s="187"/>
      <c r="E541" s="173"/>
      <c r="F541" s="182"/>
      <c r="G541" s="185"/>
      <c r="H541" s="185"/>
      <c r="I541" s="192" t="str">
        <f t="shared" si="47"/>
        <v/>
      </c>
      <c r="J541" s="167"/>
      <c r="K541" s="5"/>
      <c r="L541" s="167" t="str">
        <f t="shared" si="49"/>
        <v/>
      </c>
      <c r="M541" s="5" t="e">
        <f t="shared" si="51"/>
        <v>#N/A</v>
      </c>
      <c r="N541" s="3" t="str">
        <f t="shared" si="50"/>
        <v/>
      </c>
    </row>
    <row r="542" spans="1:14" x14ac:dyDescent="0.2">
      <c r="A542" s="166"/>
      <c r="B542" s="204" t="e">
        <f>VLOOKUP(A542,Adr!A:B,2,FALSE)</f>
        <v>#N/A</v>
      </c>
      <c r="C542" s="197"/>
      <c r="D542" s="191"/>
      <c r="E542" s="173"/>
      <c r="F542" s="182"/>
      <c r="G542" s="185"/>
      <c r="H542" s="185"/>
      <c r="I542" s="192" t="str">
        <f t="shared" si="47"/>
        <v/>
      </c>
      <c r="J542" s="167"/>
      <c r="K542" s="5"/>
      <c r="L542" s="167" t="str">
        <f t="shared" si="49"/>
        <v/>
      </c>
      <c r="M542" s="5" t="e">
        <f t="shared" si="51"/>
        <v>#N/A</v>
      </c>
      <c r="N542" s="3" t="str">
        <f t="shared" si="50"/>
        <v/>
      </c>
    </row>
    <row r="543" spans="1:14" x14ac:dyDescent="0.2">
      <c r="A543" s="166"/>
      <c r="B543" s="204" t="e">
        <f>VLOOKUP(A543,Adr!A:B,2,FALSE)</f>
        <v>#N/A</v>
      </c>
      <c r="C543" s="185"/>
      <c r="D543" s="187"/>
      <c r="E543" s="173"/>
      <c r="F543" s="182"/>
      <c r="G543" s="185"/>
      <c r="H543" s="185"/>
      <c r="I543" s="192" t="str">
        <f t="shared" si="47"/>
        <v/>
      </c>
      <c r="J543" s="167"/>
      <c r="K543" s="5"/>
      <c r="L543" s="167" t="str">
        <f t="shared" si="49"/>
        <v/>
      </c>
      <c r="M543" s="5" t="e">
        <f t="shared" si="51"/>
        <v>#N/A</v>
      </c>
      <c r="N543" s="3" t="str">
        <f t="shared" si="50"/>
        <v/>
      </c>
    </row>
    <row r="544" spans="1:14" x14ac:dyDescent="0.2">
      <c r="A544" s="182"/>
      <c r="B544" s="204" t="e">
        <f>VLOOKUP(A544,Adr!A:B,2,FALSE)</f>
        <v>#N/A</v>
      </c>
      <c r="C544" s="185"/>
      <c r="D544" s="187"/>
      <c r="E544" s="230"/>
      <c r="F544" s="182"/>
      <c r="G544" s="185"/>
      <c r="H544" s="185"/>
      <c r="I544" s="192" t="str">
        <f t="shared" ref="I544:I607" si="52">A544&amp;F544</f>
        <v/>
      </c>
      <c r="J544" s="167"/>
      <c r="K544" s="5"/>
      <c r="L544" s="167" t="str">
        <f t="shared" ref="L544:L607" si="53">A544&amp;G544&amp;H544</f>
        <v/>
      </c>
      <c r="M544" s="5" t="e">
        <f t="shared" si="51"/>
        <v>#N/A</v>
      </c>
      <c r="N544" s="3" t="str">
        <f t="shared" si="50"/>
        <v/>
      </c>
    </row>
    <row r="545" spans="1:14" x14ac:dyDescent="0.2">
      <c r="A545" s="166"/>
      <c r="B545" s="204" t="e">
        <f>VLOOKUP(A545,Adr!A:B,2,FALSE)</f>
        <v>#N/A</v>
      </c>
      <c r="C545" s="196"/>
      <c r="D545" s="186"/>
      <c r="E545" s="173"/>
      <c r="F545" s="166"/>
      <c r="G545" s="169"/>
      <c r="H545" s="169"/>
      <c r="I545" s="192" t="str">
        <f t="shared" si="52"/>
        <v/>
      </c>
      <c r="J545" s="167"/>
      <c r="K545" s="5"/>
      <c r="L545" s="167" t="str">
        <f t="shared" si="53"/>
        <v/>
      </c>
      <c r="M545" s="5" t="e">
        <f t="shared" si="51"/>
        <v>#N/A</v>
      </c>
      <c r="N545" s="3" t="str">
        <f t="shared" si="50"/>
        <v/>
      </c>
    </row>
    <row r="546" spans="1:14" x14ac:dyDescent="0.2">
      <c r="A546" s="166"/>
      <c r="B546" s="204" t="e">
        <f>VLOOKUP(A546,Adr!A:B,2,FALSE)</f>
        <v>#N/A</v>
      </c>
      <c r="C546" s="196"/>
      <c r="D546" s="186"/>
      <c r="E546" s="173"/>
      <c r="F546" s="166"/>
      <c r="G546" s="169"/>
      <c r="H546" s="169"/>
      <c r="I546" s="192" t="str">
        <f t="shared" si="52"/>
        <v/>
      </c>
      <c r="J546" s="167"/>
      <c r="K546" s="5"/>
      <c r="L546" s="167" t="str">
        <f t="shared" si="53"/>
        <v/>
      </c>
      <c r="M546" s="5" t="e">
        <f t="shared" si="51"/>
        <v>#N/A</v>
      </c>
      <c r="N546" s="3" t="str">
        <f t="shared" si="50"/>
        <v/>
      </c>
    </row>
    <row r="547" spans="1:14" x14ac:dyDescent="0.2">
      <c r="A547" s="166"/>
      <c r="B547" s="204" t="e">
        <f>VLOOKUP(A547,Adr!A:B,2,FALSE)</f>
        <v>#N/A</v>
      </c>
      <c r="C547" s="196"/>
      <c r="D547" s="186"/>
      <c r="E547" s="173"/>
      <c r="F547" s="166"/>
      <c r="G547" s="169"/>
      <c r="H547" s="169"/>
      <c r="I547" s="192" t="str">
        <f t="shared" si="52"/>
        <v/>
      </c>
      <c r="J547" s="167"/>
      <c r="K547" s="5"/>
      <c r="L547" s="167" t="str">
        <f t="shared" si="53"/>
        <v/>
      </c>
      <c r="M547" s="5" t="e">
        <f t="shared" si="51"/>
        <v>#N/A</v>
      </c>
      <c r="N547" s="3" t="str">
        <f t="shared" si="50"/>
        <v/>
      </c>
    </row>
    <row r="548" spans="1:14" x14ac:dyDescent="0.2">
      <c r="A548" s="166"/>
      <c r="B548" s="204" t="e">
        <f>VLOOKUP(A548,Adr!A:B,2,FALSE)</f>
        <v>#N/A</v>
      </c>
      <c r="C548" s="196"/>
      <c r="D548" s="186"/>
      <c r="E548" s="173"/>
      <c r="F548" s="166"/>
      <c r="G548" s="169"/>
      <c r="H548" s="169"/>
      <c r="I548" s="192" t="str">
        <f t="shared" si="52"/>
        <v/>
      </c>
      <c r="J548" s="167"/>
      <c r="K548" s="5"/>
      <c r="L548" s="167" t="str">
        <f t="shared" si="53"/>
        <v/>
      </c>
      <c r="M548" s="5" t="e">
        <f t="shared" si="51"/>
        <v>#N/A</v>
      </c>
      <c r="N548" s="3" t="str">
        <f t="shared" si="50"/>
        <v/>
      </c>
    </row>
    <row r="549" spans="1:14" x14ac:dyDescent="0.2">
      <c r="A549" s="166"/>
      <c r="B549" s="204" t="e">
        <f>VLOOKUP(A549,Adr!A:B,2,FALSE)</f>
        <v>#N/A</v>
      </c>
      <c r="C549" s="190"/>
      <c r="D549" s="172"/>
      <c r="E549" s="173"/>
      <c r="F549" s="166"/>
      <c r="G549" s="169"/>
      <c r="H549" s="169"/>
      <c r="I549" s="192" t="str">
        <f t="shared" si="52"/>
        <v/>
      </c>
      <c r="J549" s="167"/>
      <c r="K549" s="5"/>
      <c r="L549" s="167" t="str">
        <f t="shared" si="53"/>
        <v/>
      </c>
      <c r="M549" s="5" t="e">
        <f t="shared" si="51"/>
        <v>#N/A</v>
      </c>
      <c r="N549" s="3" t="str">
        <f t="shared" si="50"/>
        <v/>
      </c>
    </row>
    <row r="550" spans="1:14" x14ac:dyDescent="0.2">
      <c r="A550" s="182"/>
      <c r="B550" s="204" t="e">
        <f>VLOOKUP(A550,Adr!A:B,2,FALSE)</f>
        <v>#N/A</v>
      </c>
      <c r="C550" s="185"/>
      <c r="D550" s="187"/>
      <c r="E550" s="230"/>
      <c r="F550" s="182"/>
      <c r="G550" s="185"/>
      <c r="H550" s="185"/>
      <c r="I550" s="192" t="str">
        <f t="shared" si="52"/>
        <v/>
      </c>
      <c r="J550" s="167"/>
      <c r="K550" s="5"/>
      <c r="L550" s="167" t="str">
        <f t="shared" si="53"/>
        <v/>
      </c>
      <c r="M550" s="5" t="e">
        <f t="shared" si="51"/>
        <v>#N/A</v>
      </c>
      <c r="N550" s="3" t="str">
        <f t="shared" si="50"/>
        <v/>
      </c>
    </row>
    <row r="551" spans="1:14" x14ac:dyDescent="0.2">
      <c r="A551" s="166"/>
      <c r="B551" s="204" t="e">
        <f>VLOOKUP(A551,Adr!A:B,2,FALSE)</f>
        <v>#N/A</v>
      </c>
      <c r="C551" s="196"/>
      <c r="D551" s="186"/>
      <c r="E551" s="173"/>
      <c r="F551" s="166"/>
      <c r="G551" s="169"/>
      <c r="H551" s="169"/>
      <c r="I551" s="192" t="str">
        <f t="shared" si="52"/>
        <v/>
      </c>
      <c r="J551" s="167"/>
      <c r="K551" s="5"/>
      <c r="L551" s="167" t="str">
        <f t="shared" si="53"/>
        <v/>
      </c>
      <c r="M551" s="5" t="e">
        <f t="shared" si="51"/>
        <v>#N/A</v>
      </c>
      <c r="N551" s="3" t="str">
        <f t="shared" si="50"/>
        <v/>
      </c>
    </row>
    <row r="552" spans="1:14" x14ac:dyDescent="0.2">
      <c r="A552" s="166"/>
      <c r="B552" s="204" t="e">
        <f>VLOOKUP(A552,Adr!A:B,2,FALSE)</f>
        <v>#N/A</v>
      </c>
      <c r="C552" s="196"/>
      <c r="D552" s="186"/>
      <c r="E552" s="173"/>
      <c r="F552" s="166"/>
      <c r="G552" s="169"/>
      <c r="H552" s="169"/>
      <c r="I552" s="192" t="str">
        <f t="shared" si="52"/>
        <v/>
      </c>
      <c r="J552" s="167"/>
      <c r="K552" s="5"/>
      <c r="L552" s="167" t="str">
        <f t="shared" si="53"/>
        <v/>
      </c>
      <c r="M552" s="5" t="e">
        <f t="shared" si="51"/>
        <v>#N/A</v>
      </c>
      <c r="N552" s="3" t="str">
        <f t="shared" si="50"/>
        <v/>
      </c>
    </row>
    <row r="553" spans="1:14" x14ac:dyDescent="0.2">
      <c r="A553" s="166"/>
      <c r="B553" s="204" t="e">
        <f>VLOOKUP(A553,Adr!A:B,2,FALSE)</f>
        <v>#N/A</v>
      </c>
      <c r="C553" s="196"/>
      <c r="D553" s="186"/>
      <c r="E553" s="173"/>
      <c r="F553" s="166"/>
      <c r="G553" s="169"/>
      <c r="H553" s="169"/>
      <c r="I553" s="192" t="str">
        <f t="shared" si="52"/>
        <v/>
      </c>
      <c r="J553" s="167"/>
      <c r="K553" s="5"/>
      <c r="L553" s="167" t="str">
        <f t="shared" si="53"/>
        <v/>
      </c>
      <c r="M553" s="5" t="e">
        <f t="shared" si="51"/>
        <v>#N/A</v>
      </c>
      <c r="N553" s="3" t="str">
        <f t="shared" si="50"/>
        <v/>
      </c>
    </row>
    <row r="554" spans="1:14" x14ac:dyDescent="0.2">
      <c r="A554" s="166"/>
      <c r="B554" s="204" t="e">
        <f>VLOOKUP(A554,Adr!A:B,2,FALSE)</f>
        <v>#N/A</v>
      </c>
      <c r="C554" s="196"/>
      <c r="D554" s="186"/>
      <c r="E554" s="173"/>
      <c r="F554" s="166"/>
      <c r="G554" s="169"/>
      <c r="H554" s="169"/>
      <c r="I554" s="192" t="str">
        <f t="shared" si="52"/>
        <v/>
      </c>
      <c r="J554" s="167"/>
      <c r="K554" s="5"/>
      <c r="L554" s="167" t="str">
        <f t="shared" si="53"/>
        <v/>
      </c>
      <c r="M554" s="5" t="e">
        <f t="shared" si="51"/>
        <v>#N/A</v>
      </c>
      <c r="N554" s="3" t="str">
        <f t="shared" si="50"/>
        <v/>
      </c>
    </row>
    <row r="555" spans="1:14" x14ac:dyDescent="0.2">
      <c r="A555" s="182"/>
      <c r="B555" s="204" t="e">
        <f>VLOOKUP(A555,Adr!A:B,2,FALSE)</f>
        <v>#N/A</v>
      </c>
      <c r="C555" s="185"/>
      <c r="D555" s="187"/>
      <c r="E555" s="230"/>
      <c r="F555" s="182"/>
      <c r="G555" s="185"/>
      <c r="H555" s="185"/>
      <c r="I555" s="192" t="str">
        <f t="shared" si="52"/>
        <v/>
      </c>
      <c r="J555" s="167"/>
      <c r="K555" s="5"/>
      <c r="L555" s="167" t="str">
        <f t="shared" si="53"/>
        <v/>
      </c>
      <c r="M555" s="5" t="e">
        <f t="shared" si="51"/>
        <v>#N/A</v>
      </c>
      <c r="N555" s="3" t="str">
        <f t="shared" si="50"/>
        <v/>
      </c>
    </row>
    <row r="556" spans="1:14" x14ac:dyDescent="0.2">
      <c r="A556" s="166"/>
      <c r="B556" s="204" t="e">
        <f>VLOOKUP(A556,Adr!A:B,2,FALSE)</f>
        <v>#N/A</v>
      </c>
      <c r="C556" s="196"/>
      <c r="D556" s="186"/>
      <c r="E556" s="173"/>
      <c r="F556" s="166"/>
      <c r="G556" s="169"/>
      <c r="H556" s="169"/>
      <c r="I556" s="192" t="str">
        <f t="shared" si="52"/>
        <v/>
      </c>
      <c r="J556" s="167"/>
      <c r="K556" s="5"/>
      <c r="L556" s="167" t="str">
        <f t="shared" si="53"/>
        <v/>
      </c>
      <c r="M556" s="5" t="e">
        <f t="shared" si="51"/>
        <v>#N/A</v>
      </c>
      <c r="N556" s="3" t="str">
        <f t="shared" si="50"/>
        <v/>
      </c>
    </row>
    <row r="557" spans="1:14" x14ac:dyDescent="0.2">
      <c r="A557" s="166"/>
      <c r="B557" s="204" t="e">
        <f>VLOOKUP(A557,Adr!A:B,2,FALSE)</f>
        <v>#N/A</v>
      </c>
      <c r="C557" s="196"/>
      <c r="D557" s="186"/>
      <c r="E557" s="173"/>
      <c r="F557" s="166"/>
      <c r="G557" s="169"/>
      <c r="H557" s="169"/>
      <c r="I557" s="192" t="str">
        <f t="shared" si="52"/>
        <v/>
      </c>
      <c r="J557" s="167"/>
      <c r="K557" s="5"/>
      <c r="L557" s="167" t="str">
        <f t="shared" si="53"/>
        <v/>
      </c>
      <c r="M557" s="5" t="e">
        <f t="shared" si="51"/>
        <v>#N/A</v>
      </c>
      <c r="N557" s="3" t="str">
        <f t="shared" si="50"/>
        <v/>
      </c>
    </row>
    <row r="558" spans="1:14" x14ac:dyDescent="0.2">
      <c r="A558" s="166"/>
      <c r="B558" s="204" t="e">
        <f>VLOOKUP(A558,Adr!A:B,2,FALSE)</f>
        <v>#N/A</v>
      </c>
      <c r="C558" s="196"/>
      <c r="D558" s="186"/>
      <c r="E558" s="173"/>
      <c r="F558" s="166"/>
      <c r="G558" s="169"/>
      <c r="H558" s="169"/>
      <c r="I558" s="192" t="str">
        <f t="shared" si="52"/>
        <v/>
      </c>
      <c r="J558" s="167"/>
      <c r="K558" s="5"/>
      <c r="L558" s="167" t="str">
        <f t="shared" si="53"/>
        <v/>
      </c>
      <c r="M558" s="5" t="e">
        <f t="shared" si="51"/>
        <v>#N/A</v>
      </c>
      <c r="N558" s="3" t="str">
        <f t="shared" si="50"/>
        <v/>
      </c>
    </row>
    <row r="559" spans="1:14" x14ac:dyDescent="0.2">
      <c r="A559" s="166"/>
      <c r="B559" s="204" t="e">
        <f>VLOOKUP(A559,Adr!A:B,2,FALSE)</f>
        <v>#N/A</v>
      </c>
      <c r="C559" s="190"/>
      <c r="D559" s="187"/>
      <c r="E559" s="173"/>
      <c r="F559" s="166"/>
      <c r="G559" s="169"/>
      <c r="H559" s="169"/>
      <c r="I559" s="192" t="str">
        <f t="shared" si="52"/>
        <v/>
      </c>
      <c r="J559" s="167"/>
      <c r="K559" s="5"/>
      <c r="L559" s="167" t="str">
        <f t="shared" si="53"/>
        <v/>
      </c>
      <c r="M559" s="5" t="e">
        <f t="shared" si="51"/>
        <v>#N/A</v>
      </c>
      <c r="N559" s="3" t="str">
        <f t="shared" si="50"/>
        <v/>
      </c>
    </row>
    <row r="560" spans="1:14" x14ac:dyDescent="0.2">
      <c r="A560" s="166"/>
      <c r="B560" s="204" t="e">
        <f>VLOOKUP(A560,Adr!A:B,2,FALSE)</f>
        <v>#N/A</v>
      </c>
      <c r="C560" s="196"/>
      <c r="D560" s="187"/>
      <c r="E560" s="173"/>
      <c r="F560" s="166"/>
      <c r="G560" s="169"/>
      <c r="H560" s="169"/>
      <c r="I560" s="192" t="str">
        <f t="shared" si="52"/>
        <v/>
      </c>
      <c r="J560" s="167"/>
      <c r="K560" s="5"/>
      <c r="L560" s="167" t="str">
        <f t="shared" si="53"/>
        <v/>
      </c>
      <c r="M560" s="5" t="e">
        <f t="shared" si="51"/>
        <v>#N/A</v>
      </c>
      <c r="N560" s="3" t="str">
        <f t="shared" si="50"/>
        <v/>
      </c>
    </row>
    <row r="561" spans="1:14" x14ac:dyDescent="0.2">
      <c r="A561" s="166"/>
      <c r="B561" s="204" t="e">
        <f>VLOOKUP(A561,Adr!A:B,2,FALSE)</f>
        <v>#N/A</v>
      </c>
      <c r="C561" s="190"/>
      <c r="D561" s="172"/>
      <c r="E561" s="173"/>
      <c r="F561" s="166"/>
      <c r="G561" s="169"/>
      <c r="H561" s="169"/>
      <c r="I561" s="192" t="str">
        <f t="shared" si="52"/>
        <v/>
      </c>
      <c r="J561" s="167"/>
      <c r="K561" s="5"/>
      <c r="L561" s="167" t="str">
        <f t="shared" si="53"/>
        <v/>
      </c>
      <c r="M561" s="5" t="e">
        <f t="shared" si="51"/>
        <v>#N/A</v>
      </c>
      <c r="N561" s="3" t="str">
        <f t="shared" si="50"/>
        <v/>
      </c>
    </row>
    <row r="562" spans="1:14" x14ac:dyDescent="0.2">
      <c r="A562" s="166"/>
      <c r="B562" s="204" t="e">
        <f>VLOOKUP(A562,Adr!A:B,2,FALSE)</f>
        <v>#N/A</v>
      </c>
      <c r="C562" s="196"/>
      <c r="D562" s="187"/>
      <c r="E562" s="173"/>
      <c r="F562" s="166"/>
      <c r="G562" s="169"/>
      <c r="H562" s="169"/>
      <c r="I562" s="192" t="str">
        <f t="shared" si="52"/>
        <v/>
      </c>
      <c r="J562" s="167"/>
      <c r="K562" s="5"/>
      <c r="L562" s="167" t="str">
        <f t="shared" si="53"/>
        <v/>
      </c>
      <c r="M562" s="5" t="e">
        <f t="shared" si="51"/>
        <v>#N/A</v>
      </c>
      <c r="N562" s="3" t="str">
        <f t="shared" si="50"/>
        <v/>
      </c>
    </row>
    <row r="563" spans="1:14" x14ac:dyDescent="0.2">
      <c r="A563" s="166"/>
      <c r="B563" s="204" t="e">
        <f>VLOOKUP(A563,Adr!A:B,2,FALSE)</f>
        <v>#N/A</v>
      </c>
      <c r="C563" s="196"/>
      <c r="D563" s="187"/>
      <c r="E563" s="173"/>
      <c r="F563" s="166"/>
      <c r="G563" s="169"/>
      <c r="H563" s="169"/>
      <c r="I563" s="192" t="str">
        <f t="shared" si="52"/>
        <v/>
      </c>
      <c r="J563" s="167"/>
      <c r="K563" s="5"/>
      <c r="L563" s="167" t="str">
        <f t="shared" si="53"/>
        <v/>
      </c>
      <c r="M563" s="5" t="e">
        <f t="shared" si="51"/>
        <v>#N/A</v>
      </c>
      <c r="N563" s="3" t="str">
        <f t="shared" si="50"/>
        <v/>
      </c>
    </row>
    <row r="564" spans="1:14" x14ac:dyDescent="0.2">
      <c r="A564" s="182"/>
      <c r="B564" s="204" t="e">
        <f>VLOOKUP(A564,Adr!A:B,2,FALSE)</f>
        <v>#N/A</v>
      </c>
      <c r="C564" s="185"/>
      <c r="D564" s="187"/>
      <c r="E564" s="230"/>
      <c r="F564" s="182"/>
      <c r="G564" s="185"/>
      <c r="H564" s="185"/>
      <c r="I564" s="192" t="str">
        <f t="shared" si="52"/>
        <v/>
      </c>
      <c r="J564" s="167"/>
      <c r="K564" s="5"/>
      <c r="L564" s="167" t="str">
        <f t="shared" si="53"/>
        <v/>
      </c>
      <c r="M564" s="5" t="e">
        <f t="shared" si="51"/>
        <v>#N/A</v>
      </c>
      <c r="N564" s="3" t="str">
        <f t="shared" si="50"/>
        <v/>
      </c>
    </row>
    <row r="565" spans="1:14" x14ac:dyDescent="0.2">
      <c r="A565" s="166"/>
      <c r="B565" s="204" t="e">
        <f>VLOOKUP(A565,Adr!A:B,2,FALSE)</f>
        <v>#N/A</v>
      </c>
      <c r="C565" s="196"/>
      <c r="D565" s="187"/>
      <c r="E565" s="173"/>
      <c r="F565" s="166"/>
      <c r="G565" s="169"/>
      <c r="H565" s="169"/>
      <c r="I565" s="192" t="str">
        <f t="shared" si="52"/>
        <v/>
      </c>
      <c r="J565" s="167"/>
      <c r="K565" s="5"/>
      <c r="L565" s="167" t="str">
        <f t="shared" si="53"/>
        <v/>
      </c>
      <c r="M565" s="5" t="e">
        <f t="shared" si="51"/>
        <v>#N/A</v>
      </c>
      <c r="N565" s="3" t="str">
        <f t="shared" si="50"/>
        <v/>
      </c>
    </row>
    <row r="566" spans="1:14" x14ac:dyDescent="0.2">
      <c r="A566" s="166"/>
      <c r="B566" s="204" t="e">
        <f>VLOOKUP(A566,Adr!A:B,2,FALSE)</f>
        <v>#N/A</v>
      </c>
      <c r="C566" s="196"/>
      <c r="D566" s="186"/>
      <c r="E566" s="173"/>
      <c r="F566" s="166"/>
      <c r="G566" s="169"/>
      <c r="H566" s="169"/>
      <c r="I566" s="192" t="str">
        <f t="shared" si="52"/>
        <v/>
      </c>
      <c r="J566" s="167"/>
      <c r="K566" s="5"/>
      <c r="L566" s="167" t="str">
        <f t="shared" si="53"/>
        <v/>
      </c>
      <c r="M566" s="5" t="e">
        <f t="shared" si="51"/>
        <v>#N/A</v>
      </c>
      <c r="N566" s="3" t="str">
        <f t="shared" si="50"/>
        <v/>
      </c>
    </row>
    <row r="567" spans="1:14" x14ac:dyDescent="0.2">
      <c r="A567" s="166"/>
      <c r="B567" s="204" t="e">
        <f>VLOOKUP(A567,Adr!A:B,2,FALSE)</f>
        <v>#N/A</v>
      </c>
      <c r="C567" s="196"/>
      <c r="D567" s="187"/>
      <c r="E567" s="173"/>
      <c r="F567" s="166"/>
      <c r="G567" s="169"/>
      <c r="H567" s="169"/>
      <c r="I567" s="192" t="str">
        <f t="shared" si="52"/>
        <v/>
      </c>
      <c r="J567" s="167"/>
      <c r="K567" s="5"/>
      <c r="L567" s="167" t="str">
        <f t="shared" si="53"/>
        <v/>
      </c>
      <c r="M567" s="5" t="e">
        <f t="shared" si="51"/>
        <v>#N/A</v>
      </c>
      <c r="N567" s="3" t="str">
        <f t="shared" si="50"/>
        <v/>
      </c>
    </row>
    <row r="568" spans="1:14" x14ac:dyDescent="0.2">
      <c r="A568" s="198"/>
      <c r="B568" s="204" t="e">
        <f>VLOOKUP(A568,Adr!A:B,2,FALSE)</f>
        <v>#N/A</v>
      </c>
      <c r="C568" s="169"/>
      <c r="D568" s="172"/>
      <c r="E568" s="173"/>
      <c r="F568" s="166"/>
      <c r="G568" s="169"/>
      <c r="H568" s="169"/>
      <c r="I568" s="192" t="str">
        <f t="shared" si="52"/>
        <v/>
      </c>
      <c r="J568" s="167"/>
      <c r="K568" s="5"/>
      <c r="L568" s="167" t="str">
        <f t="shared" si="53"/>
        <v/>
      </c>
      <c r="M568" s="5" t="e">
        <f t="shared" si="51"/>
        <v>#N/A</v>
      </c>
      <c r="N568" s="3" t="str">
        <f t="shared" si="50"/>
        <v/>
      </c>
    </row>
    <row r="569" spans="1:14" x14ac:dyDescent="0.2">
      <c r="A569" s="166"/>
      <c r="B569" s="204" t="e">
        <f>VLOOKUP(A569,Adr!A:B,2,FALSE)</f>
        <v>#N/A</v>
      </c>
      <c r="C569" s="190"/>
      <c r="D569" s="172"/>
      <c r="E569" s="173"/>
      <c r="F569" s="166"/>
      <c r="G569" s="169"/>
      <c r="H569" s="169"/>
      <c r="I569" s="192" t="str">
        <f t="shared" si="52"/>
        <v/>
      </c>
      <c r="J569" s="167"/>
      <c r="K569" s="5"/>
      <c r="L569" s="167" t="str">
        <f t="shared" si="53"/>
        <v/>
      </c>
      <c r="M569" s="5" t="e">
        <f t="shared" si="51"/>
        <v>#N/A</v>
      </c>
      <c r="N569" s="3" t="str">
        <f t="shared" si="50"/>
        <v/>
      </c>
    </row>
    <row r="570" spans="1:14" x14ac:dyDescent="0.2">
      <c r="A570" s="166"/>
      <c r="B570" s="204" t="e">
        <f>VLOOKUP(A570,Adr!A:B,2,FALSE)</f>
        <v>#N/A</v>
      </c>
      <c r="C570" s="190"/>
      <c r="D570" s="172"/>
      <c r="E570" s="173"/>
      <c r="F570" s="166"/>
      <c r="G570" s="169"/>
      <c r="H570" s="169"/>
      <c r="I570" s="192" t="str">
        <f t="shared" si="52"/>
        <v/>
      </c>
      <c r="J570" s="167"/>
      <c r="K570" s="5"/>
      <c r="L570" s="167" t="str">
        <f t="shared" si="53"/>
        <v/>
      </c>
      <c r="M570" s="5" t="e">
        <f t="shared" si="51"/>
        <v>#N/A</v>
      </c>
      <c r="N570" s="3" t="str">
        <f t="shared" si="50"/>
        <v/>
      </c>
    </row>
    <row r="571" spans="1:14" x14ac:dyDescent="0.2">
      <c r="A571" s="166"/>
      <c r="B571" s="204" t="e">
        <f>VLOOKUP(A571,Adr!A:B,2,FALSE)</f>
        <v>#N/A</v>
      </c>
      <c r="C571" s="190"/>
      <c r="D571" s="172"/>
      <c r="E571" s="173"/>
      <c r="F571" s="166"/>
      <c r="G571" s="169"/>
      <c r="H571" s="169"/>
      <c r="I571" s="192" t="str">
        <f t="shared" si="52"/>
        <v/>
      </c>
      <c r="J571" s="167"/>
      <c r="K571" s="5"/>
      <c r="L571" s="167" t="str">
        <f t="shared" si="53"/>
        <v/>
      </c>
      <c r="M571" s="5" t="e">
        <f t="shared" si="51"/>
        <v>#N/A</v>
      </c>
      <c r="N571" s="3" t="str">
        <f t="shared" si="50"/>
        <v/>
      </c>
    </row>
    <row r="572" spans="1:14" x14ac:dyDescent="0.2">
      <c r="A572" s="166"/>
      <c r="B572" s="204" t="e">
        <f>VLOOKUP(A572,Adr!A:B,2,FALSE)</f>
        <v>#N/A</v>
      </c>
      <c r="C572" s="196"/>
      <c r="D572" s="172"/>
      <c r="E572" s="173"/>
      <c r="F572" s="166"/>
      <c r="G572" s="169"/>
      <c r="H572" s="169"/>
      <c r="I572" s="192" t="str">
        <f t="shared" si="52"/>
        <v/>
      </c>
      <c r="J572" s="167"/>
      <c r="K572" s="5"/>
      <c r="L572" s="167" t="str">
        <f t="shared" si="53"/>
        <v/>
      </c>
      <c r="M572" s="5" t="e">
        <f t="shared" si="51"/>
        <v>#N/A</v>
      </c>
      <c r="N572" s="3" t="str">
        <f t="shared" si="50"/>
        <v/>
      </c>
    </row>
    <row r="573" spans="1:14" x14ac:dyDescent="0.2">
      <c r="A573" s="166"/>
      <c r="B573" s="204" t="e">
        <f>VLOOKUP(A573,Adr!A:B,2,FALSE)</f>
        <v>#N/A</v>
      </c>
      <c r="C573" s="190"/>
      <c r="D573" s="172"/>
      <c r="E573" s="173"/>
      <c r="F573" s="166"/>
      <c r="G573" s="169"/>
      <c r="H573" s="169"/>
      <c r="I573" s="192" t="str">
        <f t="shared" si="52"/>
        <v/>
      </c>
      <c r="J573" s="167"/>
      <c r="K573" s="5"/>
      <c r="L573" s="167" t="str">
        <f t="shared" si="53"/>
        <v/>
      </c>
      <c r="M573" s="5" t="e">
        <f t="shared" si="51"/>
        <v>#N/A</v>
      </c>
      <c r="N573" s="3" t="str">
        <f t="shared" si="50"/>
        <v/>
      </c>
    </row>
    <row r="574" spans="1:14" x14ac:dyDescent="0.2">
      <c r="A574" s="166"/>
      <c r="B574" s="204" t="e">
        <f>VLOOKUP(A574,Adr!A:B,2,FALSE)</f>
        <v>#N/A</v>
      </c>
      <c r="C574" s="196"/>
      <c r="D574" s="187"/>
      <c r="E574" s="173"/>
      <c r="F574" s="166"/>
      <c r="G574" s="169"/>
      <c r="H574" s="169"/>
      <c r="I574" s="192" t="str">
        <f t="shared" si="52"/>
        <v/>
      </c>
      <c r="J574" s="167"/>
      <c r="K574" s="5"/>
      <c r="L574" s="167" t="str">
        <f t="shared" si="53"/>
        <v/>
      </c>
      <c r="M574" s="5" t="e">
        <f t="shared" si="51"/>
        <v>#N/A</v>
      </c>
      <c r="N574" s="3" t="str">
        <f t="shared" si="50"/>
        <v/>
      </c>
    </row>
    <row r="575" spans="1:14" x14ac:dyDescent="0.2">
      <c r="A575" s="166"/>
      <c r="B575" s="204" t="e">
        <f>VLOOKUP(A575,Adr!A:B,2,FALSE)</f>
        <v>#N/A</v>
      </c>
      <c r="C575" s="196"/>
      <c r="D575" s="187"/>
      <c r="E575" s="173"/>
      <c r="F575" s="166"/>
      <c r="G575" s="169"/>
      <c r="H575" s="169"/>
      <c r="I575" s="192" t="str">
        <f t="shared" si="52"/>
        <v/>
      </c>
      <c r="J575" s="167"/>
      <c r="K575" s="5"/>
      <c r="L575" s="167" t="str">
        <f t="shared" si="53"/>
        <v/>
      </c>
      <c r="M575" s="5" t="e">
        <f t="shared" si="51"/>
        <v>#N/A</v>
      </c>
      <c r="N575" s="3" t="str">
        <f t="shared" si="50"/>
        <v/>
      </c>
    </row>
    <row r="576" spans="1:14" x14ac:dyDescent="0.2">
      <c r="A576" s="202"/>
      <c r="B576" s="204" t="e">
        <f>VLOOKUP(A576,Adr!A:B,2,FALSE)</f>
        <v>#N/A</v>
      </c>
      <c r="C576" s="169"/>
      <c r="D576" s="172"/>
      <c r="E576" s="173"/>
      <c r="F576" s="166"/>
      <c r="G576" s="169"/>
      <c r="H576" s="169"/>
      <c r="I576" s="192" t="str">
        <f t="shared" si="52"/>
        <v/>
      </c>
      <c r="J576" s="167"/>
      <c r="K576" s="5"/>
      <c r="L576" s="167" t="str">
        <f t="shared" si="53"/>
        <v/>
      </c>
      <c r="M576" s="5" t="e">
        <f t="shared" si="51"/>
        <v>#N/A</v>
      </c>
      <c r="N576" s="3" t="str">
        <f t="shared" si="50"/>
        <v/>
      </c>
    </row>
    <row r="577" spans="1:14" x14ac:dyDescent="0.2">
      <c r="A577" s="202"/>
      <c r="B577" s="204" t="e">
        <f>VLOOKUP(A577,Adr!A:B,2,FALSE)</f>
        <v>#N/A</v>
      </c>
      <c r="C577" s="169"/>
      <c r="D577" s="172"/>
      <c r="E577" s="173"/>
      <c r="F577" s="166"/>
      <c r="G577" s="169"/>
      <c r="H577" s="169"/>
      <c r="I577" s="192" t="str">
        <f t="shared" si="52"/>
        <v/>
      </c>
      <c r="J577" s="167"/>
      <c r="K577" s="5"/>
      <c r="L577" s="167" t="str">
        <f t="shared" si="53"/>
        <v/>
      </c>
      <c r="M577" s="5" t="e">
        <f t="shared" si="51"/>
        <v>#N/A</v>
      </c>
      <c r="N577" s="3" t="str">
        <f t="shared" si="50"/>
        <v/>
      </c>
    </row>
    <row r="578" spans="1:14" x14ac:dyDescent="0.2">
      <c r="A578" s="166"/>
      <c r="B578" s="204" t="e">
        <f>VLOOKUP(A578,Adr!A:B,2,FALSE)</f>
        <v>#N/A</v>
      </c>
      <c r="C578" s="196"/>
      <c r="D578" s="187"/>
      <c r="E578" s="173"/>
      <c r="F578" s="166"/>
      <c r="G578" s="169"/>
      <c r="H578" s="169"/>
      <c r="I578" s="192" t="str">
        <f t="shared" si="52"/>
        <v/>
      </c>
      <c r="J578" s="167"/>
      <c r="K578" s="5"/>
      <c r="L578" s="167" t="str">
        <f t="shared" si="53"/>
        <v/>
      </c>
      <c r="M578" s="5" t="e">
        <f t="shared" si="51"/>
        <v>#N/A</v>
      </c>
      <c r="N578" s="3" t="str">
        <f t="shared" si="50"/>
        <v/>
      </c>
    </row>
    <row r="579" spans="1:14" x14ac:dyDescent="0.2">
      <c r="A579" s="202"/>
      <c r="B579" s="204" t="e">
        <f>VLOOKUP(A579,Adr!A:B,2,FALSE)</f>
        <v>#N/A</v>
      </c>
      <c r="C579" s="169"/>
      <c r="D579" s="172"/>
      <c r="E579" s="173"/>
      <c r="F579" s="166"/>
      <c r="G579" s="169"/>
      <c r="H579" s="169"/>
      <c r="I579" s="192" t="str">
        <f t="shared" si="52"/>
        <v/>
      </c>
      <c r="J579" s="167"/>
      <c r="K579" s="5"/>
      <c r="L579" s="167" t="str">
        <f t="shared" si="53"/>
        <v/>
      </c>
      <c r="M579" s="5" t="e">
        <f t="shared" si="51"/>
        <v>#N/A</v>
      </c>
      <c r="N579" s="3" t="str">
        <f t="shared" si="50"/>
        <v/>
      </c>
    </row>
    <row r="580" spans="1:14" x14ac:dyDescent="0.2">
      <c r="A580" s="166"/>
      <c r="B580" s="204" t="e">
        <f>VLOOKUP(A580,Adr!A:B,2,FALSE)</f>
        <v>#N/A</v>
      </c>
      <c r="C580" s="196"/>
      <c r="D580" s="187"/>
      <c r="E580" s="173"/>
      <c r="F580" s="166"/>
      <c r="G580" s="169"/>
      <c r="H580" s="169"/>
      <c r="I580" s="192" t="str">
        <f t="shared" si="52"/>
        <v/>
      </c>
      <c r="J580" s="167"/>
      <c r="K580" s="5"/>
      <c r="L580" s="167" t="str">
        <f t="shared" si="53"/>
        <v/>
      </c>
      <c r="M580" s="5" t="e">
        <f t="shared" si="51"/>
        <v>#N/A</v>
      </c>
      <c r="N580" s="3" t="str">
        <f t="shared" si="50"/>
        <v/>
      </c>
    </row>
    <row r="581" spans="1:14" x14ac:dyDescent="0.2">
      <c r="A581" s="202"/>
      <c r="B581" s="204" t="e">
        <f>VLOOKUP(A581,Adr!A:B,2,FALSE)</f>
        <v>#N/A</v>
      </c>
      <c r="C581" s="169"/>
      <c r="D581" s="172"/>
      <c r="E581" s="173"/>
      <c r="F581" s="166"/>
      <c r="G581" s="169"/>
      <c r="H581" s="169"/>
      <c r="I581" s="192" t="str">
        <f t="shared" si="52"/>
        <v/>
      </c>
      <c r="J581" s="167"/>
      <c r="K581" s="5"/>
      <c r="L581" s="167" t="str">
        <f t="shared" si="53"/>
        <v/>
      </c>
      <c r="M581" s="5" t="e">
        <f t="shared" si="51"/>
        <v>#N/A</v>
      </c>
      <c r="N581" s="3" t="str">
        <f t="shared" si="50"/>
        <v/>
      </c>
    </row>
    <row r="582" spans="1:14" x14ac:dyDescent="0.2">
      <c r="A582" s="166"/>
      <c r="B582" s="204" t="e">
        <f>VLOOKUP(A582,Adr!A:B,2,FALSE)</f>
        <v>#N/A</v>
      </c>
      <c r="C582" s="190"/>
      <c r="D582" s="172"/>
      <c r="E582" s="173"/>
      <c r="F582" s="166"/>
      <c r="G582" s="169"/>
      <c r="H582" s="169"/>
      <c r="I582" s="192" t="str">
        <f t="shared" si="52"/>
        <v/>
      </c>
      <c r="J582" s="167"/>
      <c r="K582" s="5"/>
      <c r="L582" s="167" t="str">
        <f t="shared" si="53"/>
        <v/>
      </c>
      <c r="M582" s="5" t="e">
        <f t="shared" si="51"/>
        <v>#N/A</v>
      </c>
      <c r="N582" s="3" t="str">
        <f t="shared" ref="N582:N645" si="54">+I582&amp;H582</f>
        <v/>
      </c>
    </row>
    <row r="583" spans="1:14" x14ac:dyDescent="0.2">
      <c r="A583" s="166"/>
      <c r="B583" s="204" t="e">
        <f>VLOOKUP(A583,Adr!A:B,2,FALSE)</f>
        <v>#N/A</v>
      </c>
      <c r="C583" s="196"/>
      <c r="D583" s="187"/>
      <c r="E583" s="173"/>
      <c r="F583" s="166"/>
      <c r="G583" s="169"/>
      <c r="H583" s="169"/>
      <c r="I583" s="192" t="str">
        <f t="shared" si="52"/>
        <v/>
      </c>
      <c r="J583" s="167"/>
      <c r="K583" s="5"/>
      <c r="L583" s="167" t="str">
        <f t="shared" si="53"/>
        <v/>
      </c>
      <c r="M583" s="5" t="e">
        <f t="shared" si="51"/>
        <v>#N/A</v>
      </c>
      <c r="N583" s="3" t="str">
        <f t="shared" si="54"/>
        <v/>
      </c>
    </row>
    <row r="584" spans="1:14" x14ac:dyDescent="0.2">
      <c r="A584" s="166"/>
      <c r="B584" s="204" t="e">
        <f>VLOOKUP(A584,Adr!A:B,2,FALSE)</f>
        <v>#N/A</v>
      </c>
      <c r="C584" s="196"/>
      <c r="D584" s="187"/>
      <c r="E584" s="173"/>
      <c r="F584" s="166"/>
      <c r="G584" s="169"/>
      <c r="H584" s="169"/>
      <c r="I584" s="192" t="str">
        <f t="shared" si="52"/>
        <v/>
      </c>
      <c r="J584" s="167"/>
      <c r="K584" s="5"/>
      <c r="L584" s="167" t="str">
        <f t="shared" si="53"/>
        <v/>
      </c>
      <c r="M584" s="5" t="e">
        <f t="shared" si="51"/>
        <v>#N/A</v>
      </c>
      <c r="N584" s="3" t="str">
        <f t="shared" si="54"/>
        <v/>
      </c>
    </row>
    <row r="585" spans="1:14" x14ac:dyDescent="0.2">
      <c r="A585" s="198"/>
      <c r="B585" s="204" t="e">
        <f>VLOOKUP(A585,Adr!A:B,2,FALSE)</f>
        <v>#N/A</v>
      </c>
      <c r="C585" s="169"/>
      <c r="D585" s="172"/>
      <c r="E585" s="173"/>
      <c r="F585" s="166"/>
      <c r="G585" s="169"/>
      <c r="H585" s="169"/>
      <c r="I585" s="192" t="str">
        <f t="shared" si="52"/>
        <v/>
      </c>
      <c r="J585" s="167"/>
      <c r="K585" s="5"/>
      <c r="L585" s="167" t="str">
        <f t="shared" si="53"/>
        <v/>
      </c>
      <c r="M585" s="5" t="e">
        <f t="shared" si="51"/>
        <v>#N/A</v>
      </c>
      <c r="N585" s="3" t="str">
        <f t="shared" si="54"/>
        <v/>
      </c>
    </row>
    <row r="586" spans="1:14" x14ac:dyDescent="0.2">
      <c r="A586" s="198"/>
      <c r="B586" s="204" t="e">
        <f>VLOOKUP(A586,Adr!A:B,2,FALSE)</f>
        <v>#N/A</v>
      </c>
      <c r="C586" s="169"/>
      <c r="D586" s="172"/>
      <c r="E586" s="173"/>
      <c r="F586" s="166"/>
      <c r="G586" s="169"/>
      <c r="H586" s="169"/>
      <c r="I586" s="192" t="str">
        <f t="shared" si="52"/>
        <v/>
      </c>
      <c r="J586" s="167"/>
      <c r="K586" s="5"/>
      <c r="L586" s="167" t="str">
        <f t="shared" si="53"/>
        <v/>
      </c>
      <c r="M586" s="5" t="e">
        <f t="shared" si="51"/>
        <v>#N/A</v>
      </c>
      <c r="N586" s="3" t="str">
        <f t="shared" si="54"/>
        <v/>
      </c>
    </row>
    <row r="587" spans="1:14" x14ac:dyDescent="0.2">
      <c r="A587" s="166"/>
      <c r="B587" s="204" t="e">
        <f>VLOOKUP(A587,Adr!A:B,2,FALSE)</f>
        <v>#N/A</v>
      </c>
      <c r="C587" s="196"/>
      <c r="D587" s="187"/>
      <c r="E587" s="173"/>
      <c r="F587" s="166"/>
      <c r="G587" s="169"/>
      <c r="H587" s="169"/>
      <c r="I587" s="192" t="str">
        <f t="shared" si="52"/>
        <v/>
      </c>
      <c r="J587" s="167"/>
      <c r="K587" s="5"/>
      <c r="L587" s="167" t="str">
        <f t="shared" si="53"/>
        <v/>
      </c>
      <c r="M587" s="5" t="e">
        <f t="shared" si="51"/>
        <v>#N/A</v>
      </c>
      <c r="N587" s="3" t="str">
        <f t="shared" si="54"/>
        <v/>
      </c>
    </row>
    <row r="588" spans="1:14" x14ac:dyDescent="0.2">
      <c r="A588" s="166"/>
      <c r="B588" s="204" t="e">
        <f>VLOOKUP(A588,Adr!A:B,2,FALSE)</f>
        <v>#N/A</v>
      </c>
      <c r="C588" s="196"/>
      <c r="D588" s="187"/>
      <c r="E588" s="173"/>
      <c r="F588" s="166"/>
      <c r="G588" s="169"/>
      <c r="H588" s="169"/>
      <c r="I588" s="192" t="str">
        <f t="shared" si="52"/>
        <v/>
      </c>
      <c r="J588" s="167"/>
      <c r="K588" s="5"/>
      <c r="L588" s="167" t="str">
        <f t="shared" si="53"/>
        <v/>
      </c>
      <c r="M588" s="5" t="e">
        <f t="shared" si="51"/>
        <v>#N/A</v>
      </c>
      <c r="N588" s="3" t="str">
        <f t="shared" si="54"/>
        <v/>
      </c>
    </row>
    <row r="589" spans="1:14" x14ac:dyDescent="0.2">
      <c r="A589" s="166"/>
      <c r="B589" s="204" t="e">
        <f>VLOOKUP(A589,Adr!A:B,2,FALSE)</f>
        <v>#N/A</v>
      </c>
      <c r="C589" s="190"/>
      <c r="D589" s="172"/>
      <c r="E589" s="173"/>
      <c r="F589" s="166"/>
      <c r="G589" s="169"/>
      <c r="H589" s="169"/>
      <c r="I589" s="192" t="str">
        <f t="shared" si="52"/>
        <v/>
      </c>
      <c r="J589" s="167"/>
      <c r="K589" s="5"/>
      <c r="L589" s="167" t="str">
        <f t="shared" si="53"/>
        <v/>
      </c>
      <c r="M589" s="5" t="e">
        <f t="shared" si="51"/>
        <v>#N/A</v>
      </c>
      <c r="N589" s="3" t="str">
        <f t="shared" si="54"/>
        <v/>
      </c>
    </row>
    <row r="590" spans="1:14" x14ac:dyDescent="0.2">
      <c r="A590" s="166"/>
      <c r="B590" s="204" t="e">
        <f>VLOOKUP(A590,Adr!A:B,2,FALSE)</f>
        <v>#N/A</v>
      </c>
      <c r="C590" s="190"/>
      <c r="D590" s="172"/>
      <c r="E590" s="173"/>
      <c r="F590" s="166"/>
      <c r="G590" s="169"/>
      <c r="H590" s="169"/>
      <c r="I590" s="192" t="str">
        <f t="shared" si="52"/>
        <v/>
      </c>
      <c r="J590" s="167"/>
      <c r="K590" s="5"/>
      <c r="L590" s="167" t="str">
        <f t="shared" si="53"/>
        <v/>
      </c>
      <c r="M590" s="5" t="e">
        <f t="shared" si="51"/>
        <v>#N/A</v>
      </c>
      <c r="N590" s="3" t="str">
        <f t="shared" si="54"/>
        <v/>
      </c>
    </row>
    <row r="591" spans="1:14" x14ac:dyDescent="0.2">
      <c r="A591" s="166"/>
      <c r="B591" s="204" t="e">
        <f>VLOOKUP(A591,Adr!A:B,2,FALSE)</f>
        <v>#N/A</v>
      </c>
      <c r="C591" s="196"/>
      <c r="D591" s="187"/>
      <c r="E591" s="173"/>
      <c r="F591" s="166"/>
      <c r="G591" s="169"/>
      <c r="H591" s="169"/>
      <c r="I591" s="192" t="str">
        <f t="shared" si="52"/>
        <v/>
      </c>
      <c r="J591" s="167"/>
      <c r="K591" s="5"/>
      <c r="L591" s="167" t="str">
        <f t="shared" si="53"/>
        <v/>
      </c>
      <c r="M591" s="5" t="e">
        <f t="shared" ref="M591:M654" si="55">B591&amp;F591&amp;H591&amp;C591</f>
        <v>#N/A</v>
      </c>
      <c r="N591" s="3" t="str">
        <f t="shared" si="54"/>
        <v/>
      </c>
    </row>
    <row r="592" spans="1:14" x14ac:dyDescent="0.2">
      <c r="A592" s="166"/>
      <c r="B592" s="204" t="e">
        <f>VLOOKUP(A592,Adr!A:B,2,FALSE)</f>
        <v>#N/A</v>
      </c>
      <c r="C592" s="196"/>
      <c r="D592" s="187"/>
      <c r="E592" s="173"/>
      <c r="F592" s="166"/>
      <c r="G592" s="169"/>
      <c r="H592" s="169"/>
      <c r="I592" s="192" t="str">
        <f t="shared" si="52"/>
        <v/>
      </c>
      <c r="J592" s="167"/>
      <c r="K592" s="5"/>
      <c r="L592" s="167" t="str">
        <f t="shared" si="53"/>
        <v/>
      </c>
      <c r="M592" s="5" t="e">
        <f t="shared" si="55"/>
        <v>#N/A</v>
      </c>
      <c r="N592" s="3" t="str">
        <f t="shared" si="54"/>
        <v/>
      </c>
    </row>
    <row r="593" spans="1:14" x14ac:dyDescent="0.2">
      <c r="A593" s="202"/>
      <c r="B593" s="204" t="e">
        <f>VLOOKUP(A593,Adr!A:B,2,FALSE)</f>
        <v>#N/A</v>
      </c>
      <c r="C593" s="169"/>
      <c r="D593" s="172"/>
      <c r="E593" s="173"/>
      <c r="F593" s="166"/>
      <c r="G593" s="169"/>
      <c r="H593" s="169"/>
      <c r="I593" s="192" t="str">
        <f t="shared" si="52"/>
        <v/>
      </c>
      <c r="J593" s="167"/>
      <c r="K593" s="5"/>
      <c r="L593" s="167" t="str">
        <f t="shared" si="53"/>
        <v/>
      </c>
      <c r="M593" s="5" t="e">
        <f t="shared" si="55"/>
        <v>#N/A</v>
      </c>
      <c r="N593" s="3" t="str">
        <f t="shared" si="54"/>
        <v/>
      </c>
    </row>
    <row r="594" spans="1:14" x14ac:dyDescent="0.2">
      <c r="A594" s="166"/>
      <c r="B594" s="204" t="e">
        <f>VLOOKUP(A594,Adr!A:B,2,FALSE)</f>
        <v>#N/A</v>
      </c>
      <c r="C594" s="196"/>
      <c r="D594" s="187"/>
      <c r="E594" s="173"/>
      <c r="F594" s="166"/>
      <c r="G594" s="169"/>
      <c r="H594" s="169"/>
      <c r="I594" s="192" t="str">
        <f t="shared" si="52"/>
        <v/>
      </c>
      <c r="J594" s="167"/>
      <c r="K594" s="5"/>
      <c r="L594" s="167" t="str">
        <f t="shared" si="53"/>
        <v/>
      </c>
      <c r="M594" s="5" t="e">
        <f t="shared" si="55"/>
        <v>#N/A</v>
      </c>
      <c r="N594" s="3" t="str">
        <f t="shared" si="54"/>
        <v/>
      </c>
    </row>
    <row r="595" spans="1:14" x14ac:dyDescent="0.2">
      <c r="A595" s="166"/>
      <c r="B595" s="204" t="e">
        <f>VLOOKUP(A595,Adr!A:B,2,FALSE)</f>
        <v>#N/A</v>
      </c>
      <c r="C595" s="197"/>
      <c r="D595" s="191"/>
      <c r="E595" s="173"/>
      <c r="F595" s="182"/>
      <c r="G595" s="185"/>
      <c r="H595" s="185"/>
      <c r="I595" s="192" t="str">
        <f t="shared" si="52"/>
        <v/>
      </c>
      <c r="J595" s="167"/>
      <c r="K595" s="5"/>
      <c r="L595" s="167" t="str">
        <f t="shared" si="53"/>
        <v/>
      </c>
      <c r="M595" s="5" t="e">
        <f t="shared" si="55"/>
        <v>#N/A</v>
      </c>
      <c r="N595" s="3" t="str">
        <f t="shared" si="54"/>
        <v/>
      </c>
    </row>
    <row r="596" spans="1:14" x14ac:dyDescent="0.2">
      <c r="A596" s="166"/>
      <c r="B596" s="204" t="e">
        <f>VLOOKUP(A596,Adr!A:B,2,FALSE)</f>
        <v>#N/A</v>
      </c>
      <c r="C596" s="197"/>
      <c r="D596" s="191"/>
      <c r="E596" s="173"/>
      <c r="F596" s="182"/>
      <c r="G596" s="185"/>
      <c r="H596" s="185"/>
      <c r="I596" s="192" t="str">
        <f t="shared" si="52"/>
        <v/>
      </c>
      <c r="J596" s="167"/>
      <c r="K596" s="5"/>
      <c r="L596" s="167" t="str">
        <f t="shared" si="53"/>
        <v/>
      </c>
      <c r="M596" s="5" t="e">
        <f t="shared" si="55"/>
        <v>#N/A</v>
      </c>
      <c r="N596" s="3" t="str">
        <f t="shared" si="54"/>
        <v/>
      </c>
    </row>
    <row r="597" spans="1:14" x14ac:dyDescent="0.2">
      <c r="A597" s="166"/>
      <c r="B597" s="204" t="e">
        <f>VLOOKUP(A597,Adr!A:B,2,FALSE)</f>
        <v>#N/A</v>
      </c>
      <c r="C597" s="197"/>
      <c r="D597" s="191"/>
      <c r="E597" s="173"/>
      <c r="F597" s="182"/>
      <c r="G597" s="185"/>
      <c r="H597" s="185"/>
      <c r="I597" s="192" t="str">
        <f t="shared" si="52"/>
        <v/>
      </c>
      <c r="J597" s="167"/>
      <c r="K597" s="5"/>
      <c r="L597" s="167" t="str">
        <f t="shared" si="53"/>
        <v/>
      </c>
      <c r="M597" s="5" t="e">
        <f t="shared" si="55"/>
        <v>#N/A</v>
      </c>
      <c r="N597" s="3" t="str">
        <f t="shared" si="54"/>
        <v/>
      </c>
    </row>
    <row r="598" spans="1:14" x14ac:dyDescent="0.2">
      <c r="A598" s="166"/>
      <c r="B598" s="204" t="e">
        <f>VLOOKUP(A598,Adr!A:B,2,FALSE)</f>
        <v>#N/A</v>
      </c>
      <c r="C598" s="197"/>
      <c r="D598" s="191"/>
      <c r="E598" s="173"/>
      <c r="F598" s="182"/>
      <c r="G598" s="185"/>
      <c r="H598" s="185"/>
      <c r="I598" s="192" t="str">
        <f t="shared" si="52"/>
        <v/>
      </c>
      <c r="J598" s="167"/>
      <c r="K598" s="5"/>
      <c r="L598" s="167" t="str">
        <f t="shared" si="53"/>
        <v/>
      </c>
      <c r="M598" s="5" t="e">
        <f t="shared" si="55"/>
        <v>#N/A</v>
      </c>
      <c r="N598" s="3" t="str">
        <f t="shared" si="54"/>
        <v/>
      </c>
    </row>
    <row r="599" spans="1:14" x14ac:dyDescent="0.2">
      <c r="A599" s="166"/>
      <c r="B599" s="204" t="e">
        <f>VLOOKUP(A599,Adr!A:B,2,FALSE)</f>
        <v>#N/A</v>
      </c>
      <c r="C599" s="197"/>
      <c r="D599" s="191"/>
      <c r="E599" s="173"/>
      <c r="F599" s="182"/>
      <c r="G599" s="185"/>
      <c r="H599" s="185"/>
      <c r="I599" s="192" t="str">
        <f t="shared" si="52"/>
        <v/>
      </c>
      <c r="J599" s="167"/>
      <c r="K599" s="5"/>
      <c r="L599" s="167" t="str">
        <f t="shared" si="53"/>
        <v/>
      </c>
      <c r="M599" s="5" t="e">
        <f t="shared" si="55"/>
        <v>#N/A</v>
      </c>
      <c r="N599" s="3" t="str">
        <f t="shared" si="54"/>
        <v/>
      </c>
    </row>
    <row r="600" spans="1:14" x14ac:dyDescent="0.2">
      <c r="A600" s="166"/>
      <c r="B600" s="204" t="e">
        <f>VLOOKUP(A600,Adr!A:B,2,FALSE)</f>
        <v>#N/A</v>
      </c>
      <c r="C600" s="197"/>
      <c r="D600" s="191"/>
      <c r="E600" s="173"/>
      <c r="F600" s="182"/>
      <c r="G600" s="185"/>
      <c r="H600" s="185"/>
      <c r="I600" s="192" t="str">
        <f t="shared" si="52"/>
        <v/>
      </c>
      <c r="J600" s="167"/>
      <c r="K600" s="5"/>
      <c r="L600" s="167" t="str">
        <f t="shared" si="53"/>
        <v/>
      </c>
      <c r="M600" s="5" t="e">
        <f t="shared" si="55"/>
        <v>#N/A</v>
      </c>
      <c r="N600" s="3" t="str">
        <f t="shared" si="54"/>
        <v/>
      </c>
    </row>
    <row r="601" spans="1:14" x14ac:dyDescent="0.2">
      <c r="A601" s="182"/>
      <c r="B601" s="204" t="e">
        <f>VLOOKUP(A601,Adr!A:B,2,FALSE)</f>
        <v>#N/A</v>
      </c>
      <c r="C601" s="185"/>
      <c r="D601" s="187"/>
      <c r="E601" s="173"/>
      <c r="F601" s="182"/>
      <c r="G601" s="185"/>
      <c r="H601" s="185"/>
      <c r="I601" s="192" t="str">
        <f t="shared" si="52"/>
        <v/>
      </c>
      <c r="J601" s="167"/>
      <c r="K601" s="5"/>
      <c r="L601" s="167" t="str">
        <f t="shared" si="53"/>
        <v/>
      </c>
      <c r="M601" s="5" t="e">
        <f t="shared" si="55"/>
        <v>#N/A</v>
      </c>
      <c r="N601" s="3" t="str">
        <f t="shared" si="54"/>
        <v/>
      </c>
    </row>
    <row r="602" spans="1:14" x14ac:dyDescent="0.2">
      <c r="A602" s="166"/>
      <c r="B602" s="204" t="e">
        <f>VLOOKUP(A602,Adr!A:B,2,FALSE)</f>
        <v>#N/A</v>
      </c>
      <c r="C602" s="197"/>
      <c r="D602" s="191"/>
      <c r="E602" s="173"/>
      <c r="F602" s="182"/>
      <c r="G602" s="185"/>
      <c r="H602" s="185"/>
      <c r="I602" s="192" t="str">
        <f t="shared" si="52"/>
        <v/>
      </c>
      <c r="J602" s="167"/>
      <c r="K602" s="5"/>
      <c r="L602" s="167" t="str">
        <f t="shared" si="53"/>
        <v/>
      </c>
      <c r="M602" s="5" t="e">
        <f t="shared" si="55"/>
        <v>#N/A</v>
      </c>
      <c r="N602" s="3" t="str">
        <f t="shared" si="54"/>
        <v/>
      </c>
    </row>
    <row r="603" spans="1:14" x14ac:dyDescent="0.2">
      <c r="A603" s="182"/>
      <c r="B603" s="204" t="e">
        <f>VLOOKUP(A603,Adr!A:B,2,FALSE)</f>
        <v>#N/A</v>
      </c>
      <c r="C603" s="185"/>
      <c r="D603" s="187"/>
      <c r="E603" s="173"/>
      <c r="F603" s="182"/>
      <c r="G603" s="169"/>
      <c r="H603" s="185"/>
      <c r="I603" s="192" t="str">
        <f t="shared" si="52"/>
        <v/>
      </c>
      <c r="J603" s="167"/>
      <c r="K603" s="5"/>
      <c r="L603" s="167" t="str">
        <f t="shared" si="53"/>
        <v/>
      </c>
      <c r="M603" s="5" t="e">
        <f t="shared" si="55"/>
        <v>#N/A</v>
      </c>
      <c r="N603" s="3" t="str">
        <f t="shared" si="54"/>
        <v/>
      </c>
    </row>
    <row r="604" spans="1:14" x14ac:dyDescent="0.2">
      <c r="A604" s="166"/>
      <c r="B604" s="204" t="e">
        <f>VLOOKUP(A604,Adr!A:B,2,FALSE)</f>
        <v>#N/A</v>
      </c>
      <c r="C604" s="196"/>
      <c r="D604" s="187"/>
      <c r="E604" s="173"/>
      <c r="F604" s="166"/>
      <c r="G604" s="169"/>
      <c r="H604" s="169"/>
      <c r="I604" s="192" t="str">
        <f t="shared" si="52"/>
        <v/>
      </c>
      <c r="J604" s="167"/>
      <c r="K604" s="5"/>
      <c r="L604" s="167" t="str">
        <f t="shared" si="53"/>
        <v/>
      </c>
      <c r="M604" s="5" t="e">
        <f t="shared" si="55"/>
        <v>#N/A</v>
      </c>
      <c r="N604" s="3" t="str">
        <f t="shared" si="54"/>
        <v/>
      </c>
    </row>
    <row r="605" spans="1:14" x14ac:dyDescent="0.2">
      <c r="A605" s="166"/>
      <c r="B605" s="204" t="e">
        <f>VLOOKUP(A605,Adr!A:B,2,FALSE)</f>
        <v>#N/A</v>
      </c>
      <c r="C605" s="190"/>
      <c r="D605" s="172"/>
      <c r="E605" s="173"/>
      <c r="F605" s="166"/>
      <c r="G605" s="169"/>
      <c r="H605" s="169"/>
      <c r="I605" s="192" t="str">
        <f t="shared" si="52"/>
        <v/>
      </c>
      <c r="J605" s="167"/>
      <c r="K605" s="5"/>
      <c r="L605" s="167" t="str">
        <f t="shared" si="53"/>
        <v/>
      </c>
      <c r="M605" s="5" t="e">
        <f t="shared" si="55"/>
        <v>#N/A</v>
      </c>
      <c r="N605" s="3" t="str">
        <f t="shared" si="54"/>
        <v/>
      </c>
    </row>
    <row r="606" spans="1:14" x14ac:dyDescent="0.2">
      <c r="A606" s="166"/>
      <c r="B606" s="204" t="e">
        <f>VLOOKUP(A606,Adr!A:B,2,FALSE)</f>
        <v>#N/A</v>
      </c>
      <c r="C606" s="190"/>
      <c r="D606" s="172"/>
      <c r="E606" s="173"/>
      <c r="F606" s="166"/>
      <c r="G606" s="169"/>
      <c r="H606" s="169"/>
      <c r="I606" s="192" t="str">
        <f t="shared" si="52"/>
        <v/>
      </c>
      <c r="J606" s="167"/>
      <c r="K606" s="5"/>
      <c r="L606" s="167" t="str">
        <f t="shared" si="53"/>
        <v/>
      </c>
      <c r="M606" s="5" t="e">
        <f t="shared" si="55"/>
        <v>#N/A</v>
      </c>
      <c r="N606" s="3" t="str">
        <f t="shared" si="54"/>
        <v/>
      </c>
    </row>
    <row r="607" spans="1:14" x14ac:dyDescent="0.2">
      <c r="A607" s="166"/>
      <c r="B607" s="204" t="e">
        <f>VLOOKUP(A607,Adr!A:B,2,FALSE)</f>
        <v>#N/A</v>
      </c>
      <c r="C607" s="190"/>
      <c r="D607" s="172"/>
      <c r="E607" s="173"/>
      <c r="F607" s="166"/>
      <c r="G607" s="169"/>
      <c r="H607" s="169"/>
      <c r="I607" s="192" t="str">
        <f t="shared" si="52"/>
        <v/>
      </c>
      <c r="J607" s="167"/>
      <c r="K607" s="5"/>
      <c r="L607" s="167" t="str">
        <f t="shared" si="53"/>
        <v/>
      </c>
      <c r="M607" s="5" t="e">
        <f t="shared" si="55"/>
        <v>#N/A</v>
      </c>
      <c r="N607" s="3" t="str">
        <f t="shared" si="54"/>
        <v/>
      </c>
    </row>
    <row r="608" spans="1:14" x14ac:dyDescent="0.2">
      <c r="A608" s="166"/>
      <c r="B608" s="204" t="e">
        <f>VLOOKUP(A608,Adr!A:B,2,FALSE)</f>
        <v>#N/A</v>
      </c>
      <c r="C608" s="190"/>
      <c r="D608" s="172"/>
      <c r="E608" s="173"/>
      <c r="F608" s="166"/>
      <c r="G608" s="169"/>
      <c r="H608" s="169"/>
      <c r="I608" s="192" t="str">
        <f t="shared" ref="I608:I615" si="56">A608&amp;F608</f>
        <v/>
      </c>
      <c r="J608" s="167"/>
      <c r="K608" s="5"/>
      <c r="L608" s="167" t="str">
        <f t="shared" ref="L608:L671" si="57">A608&amp;G608&amp;H608</f>
        <v/>
      </c>
      <c r="M608" s="5" t="e">
        <f t="shared" si="55"/>
        <v>#N/A</v>
      </c>
      <c r="N608" s="3" t="str">
        <f t="shared" si="54"/>
        <v/>
      </c>
    </row>
    <row r="609" spans="1:14" x14ac:dyDescent="0.2">
      <c r="A609" s="166"/>
      <c r="B609" s="204" t="e">
        <f>VLOOKUP(A609,Adr!A:B,2,FALSE)</f>
        <v>#N/A</v>
      </c>
      <c r="C609" s="190"/>
      <c r="D609" s="172"/>
      <c r="E609" s="173"/>
      <c r="F609" s="166"/>
      <c r="G609" s="169"/>
      <c r="H609" s="169"/>
      <c r="I609" s="192" t="str">
        <f t="shared" si="56"/>
        <v/>
      </c>
      <c r="J609" s="167"/>
      <c r="K609" s="5"/>
      <c r="L609" s="167" t="str">
        <f t="shared" si="57"/>
        <v/>
      </c>
      <c r="M609" s="5" t="e">
        <f t="shared" si="55"/>
        <v>#N/A</v>
      </c>
      <c r="N609" s="3" t="str">
        <f t="shared" si="54"/>
        <v/>
      </c>
    </row>
    <row r="610" spans="1:14" x14ac:dyDescent="0.2">
      <c r="A610" s="166"/>
      <c r="B610" s="204" t="e">
        <f>VLOOKUP(A610,Adr!A:B,2,FALSE)</f>
        <v>#N/A</v>
      </c>
      <c r="C610" s="185"/>
      <c r="D610" s="187"/>
      <c r="E610" s="173"/>
      <c r="F610" s="182"/>
      <c r="G610" s="185"/>
      <c r="H610" s="185"/>
      <c r="I610" s="192" t="str">
        <f t="shared" si="56"/>
        <v/>
      </c>
      <c r="J610" s="167"/>
      <c r="K610" s="5"/>
      <c r="L610" s="167" t="str">
        <f t="shared" si="57"/>
        <v/>
      </c>
      <c r="M610" s="5" t="e">
        <f t="shared" si="55"/>
        <v>#N/A</v>
      </c>
      <c r="N610" s="3" t="str">
        <f t="shared" si="54"/>
        <v/>
      </c>
    </row>
    <row r="611" spans="1:14" x14ac:dyDescent="0.2">
      <c r="A611" s="166"/>
      <c r="B611" s="204" t="e">
        <f>VLOOKUP(A611,Adr!A:B,2,FALSE)</f>
        <v>#N/A</v>
      </c>
      <c r="C611" s="185"/>
      <c r="D611" s="187"/>
      <c r="E611" s="173"/>
      <c r="F611" s="182"/>
      <c r="G611" s="185"/>
      <c r="H611" s="185"/>
      <c r="I611" s="192" t="str">
        <f t="shared" si="56"/>
        <v/>
      </c>
      <c r="J611" s="167"/>
      <c r="K611" s="5"/>
      <c r="L611" s="167" t="str">
        <f t="shared" si="57"/>
        <v/>
      </c>
      <c r="M611" s="5" t="e">
        <f t="shared" si="55"/>
        <v>#N/A</v>
      </c>
      <c r="N611" s="3" t="str">
        <f t="shared" si="54"/>
        <v/>
      </c>
    </row>
    <row r="612" spans="1:14" x14ac:dyDescent="0.2">
      <c r="A612" s="166"/>
      <c r="B612" s="204" t="e">
        <f>VLOOKUP(A612,Adr!A:B,2,FALSE)</f>
        <v>#N/A</v>
      </c>
      <c r="C612" s="185"/>
      <c r="D612" s="187"/>
      <c r="E612" s="173"/>
      <c r="F612" s="182"/>
      <c r="G612" s="185"/>
      <c r="H612" s="185"/>
      <c r="I612" s="192" t="str">
        <f t="shared" si="56"/>
        <v/>
      </c>
      <c r="J612" s="167"/>
      <c r="K612" s="5"/>
      <c r="L612" s="167" t="str">
        <f t="shared" si="57"/>
        <v/>
      </c>
      <c r="M612" s="5" t="e">
        <f t="shared" si="55"/>
        <v>#N/A</v>
      </c>
      <c r="N612" s="3" t="str">
        <f t="shared" si="54"/>
        <v/>
      </c>
    </row>
    <row r="613" spans="1:14" x14ac:dyDescent="0.2">
      <c r="A613" s="166"/>
      <c r="B613" s="204" t="e">
        <f>VLOOKUP(A613,Adr!A:B,2,FALSE)</f>
        <v>#N/A</v>
      </c>
      <c r="C613" s="185"/>
      <c r="D613" s="187"/>
      <c r="E613" s="173"/>
      <c r="F613" s="182"/>
      <c r="G613" s="185"/>
      <c r="H613" s="185"/>
      <c r="I613" s="192" t="str">
        <f t="shared" si="56"/>
        <v/>
      </c>
      <c r="J613" s="167"/>
      <c r="K613" s="5"/>
      <c r="L613" s="167" t="str">
        <f t="shared" si="57"/>
        <v/>
      </c>
      <c r="M613" s="5" t="e">
        <f t="shared" si="55"/>
        <v>#N/A</v>
      </c>
      <c r="N613" s="3" t="str">
        <f t="shared" si="54"/>
        <v/>
      </c>
    </row>
    <row r="614" spans="1:14" x14ac:dyDescent="0.2">
      <c r="A614" s="166"/>
      <c r="B614" s="204" t="e">
        <f>VLOOKUP(A614,Adr!A:B,2,FALSE)</f>
        <v>#N/A</v>
      </c>
      <c r="C614" s="169"/>
      <c r="D614" s="172"/>
      <c r="E614" s="173"/>
      <c r="F614" s="166"/>
      <c r="G614" s="169"/>
      <c r="H614" s="169"/>
      <c r="I614" s="192" t="str">
        <f t="shared" si="56"/>
        <v/>
      </c>
      <c r="J614" s="167"/>
      <c r="K614" s="5"/>
      <c r="L614" s="167" t="str">
        <f t="shared" si="57"/>
        <v/>
      </c>
      <c r="M614" s="5" t="e">
        <f t="shared" si="55"/>
        <v>#N/A</v>
      </c>
      <c r="N614" s="3" t="str">
        <f t="shared" si="54"/>
        <v/>
      </c>
    </row>
    <row r="615" spans="1:14" x14ac:dyDescent="0.2">
      <c r="A615" s="166"/>
      <c r="B615" s="204" t="e">
        <f>VLOOKUP(A615,Adr!A:B,2,FALSE)</f>
        <v>#N/A</v>
      </c>
      <c r="C615" s="197"/>
      <c r="D615" s="191"/>
      <c r="E615" s="173"/>
      <c r="F615" s="182"/>
      <c r="G615" s="185"/>
      <c r="H615" s="185"/>
      <c r="I615" s="192" t="str">
        <f t="shared" si="56"/>
        <v/>
      </c>
      <c r="J615" s="167"/>
      <c r="K615" s="5"/>
      <c r="L615" s="167" t="str">
        <f t="shared" si="57"/>
        <v/>
      </c>
      <c r="M615" s="5" t="e">
        <f t="shared" si="55"/>
        <v>#N/A</v>
      </c>
      <c r="N615" s="3" t="str">
        <f t="shared" si="54"/>
        <v/>
      </c>
    </row>
    <row r="616" spans="1:14" x14ac:dyDescent="0.2">
      <c r="A616" s="166"/>
      <c r="B616" s="204" t="e">
        <f>VLOOKUP(A616,Adr!A:B,2,FALSE)</f>
        <v>#N/A</v>
      </c>
      <c r="C616" s="197"/>
      <c r="D616" s="191"/>
      <c r="E616" s="173"/>
      <c r="F616" s="182"/>
      <c r="G616" s="185"/>
      <c r="H616" s="185"/>
      <c r="I616" s="167"/>
      <c r="J616" s="167"/>
      <c r="K616" s="5"/>
      <c r="L616" s="167" t="str">
        <f t="shared" si="57"/>
        <v/>
      </c>
      <c r="M616" s="5" t="e">
        <f t="shared" si="55"/>
        <v>#N/A</v>
      </c>
      <c r="N616" s="3" t="str">
        <f t="shared" si="54"/>
        <v/>
      </c>
    </row>
    <row r="617" spans="1:14" x14ac:dyDescent="0.2">
      <c r="A617" s="166"/>
      <c r="B617" s="204" t="e">
        <f>VLOOKUP(A617,Adr!A:B,2,FALSE)</f>
        <v>#N/A</v>
      </c>
      <c r="C617" s="185"/>
      <c r="D617" s="187"/>
      <c r="E617" s="173"/>
      <c r="F617" s="182"/>
      <c r="G617" s="185"/>
      <c r="H617" s="185"/>
      <c r="I617" s="192"/>
      <c r="J617" s="167"/>
      <c r="K617" s="5"/>
      <c r="L617" s="167" t="str">
        <f t="shared" si="57"/>
        <v/>
      </c>
      <c r="M617" s="5" t="e">
        <f t="shared" si="55"/>
        <v>#N/A</v>
      </c>
      <c r="N617" s="3" t="str">
        <f t="shared" si="54"/>
        <v/>
      </c>
    </row>
    <row r="618" spans="1:14" x14ac:dyDescent="0.2">
      <c r="A618" s="182"/>
      <c r="B618" s="204" t="e">
        <f>VLOOKUP(A618,Adr!A:B,2,FALSE)</f>
        <v>#N/A</v>
      </c>
      <c r="C618" s="185"/>
      <c r="D618" s="187"/>
      <c r="E618" s="230"/>
      <c r="F618" s="182"/>
      <c r="G618" s="185"/>
      <c r="H618" s="185"/>
      <c r="I618" s="192"/>
      <c r="J618" s="167"/>
      <c r="K618" s="5"/>
      <c r="L618" s="167" t="str">
        <f t="shared" si="57"/>
        <v/>
      </c>
      <c r="M618" s="5" t="e">
        <f t="shared" si="55"/>
        <v>#N/A</v>
      </c>
      <c r="N618" s="3" t="str">
        <f t="shared" si="54"/>
        <v/>
      </c>
    </row>
    <row r="619" spans="1:14" x14ac:dyDescent="0.2">
      <c r="A619" s="166"/>
      <c r="B619" s="204" t="e">
        <f>VLOOKUP(A619,Adr!A:B,2,FALSE)</f>
        <v>#N/A</v>
      </c>
      <c r="C619" s="196"/>
      <c r="D619" s="187"/>
      <c r="E619" s="173"/>
      <c r="F619" s="166"/>
      <c r="G619" s="169"/>
      <c r="H619" s="169"/>
      <c r="I619" s="167"/>
      <c r="J619" s="167"/>
      <c r="K619" s="5"/>
      <c r="L619" s="167" t="str">
        <f t="shared" si="57"/>
        <v/>
      </c>
      <c r="M619" s="5" t="e">
        <f t="shared" si="55"/>
        <v>#N/A</v>
      </c>
      <c r="N619" s="3" t="str">
        <f t="shared" si="54"/>
        <v/>
      </c>
    </row>
    <row r="620" spans="1:14" x14ac:dyDescent="0.2">
      <c r="A620" s="166"/>
      <c r="B620" s="204" t="e">
        <f>VLOOKUP(A620,Adr!A:B,2,FALSE)</f>
        <v>#N/A</v>
      </c>
      <c r="C620" s="196"/>
      <c r="D620" s="187"/>
      <c r="E620" s="173"/>
      <c r="F620" s="166"/>
      <c r="G620" s="169"/>
      <c r="H620" s="169"/>
      <c r="I620" s="167"/>
      <c r="J620" s="167"/>
      <c r="K620" s="5"/>
      <c r="L620" s="167" t="str">
        <f t="shared" si="57"/>
        <v/>
      </c>
      <c r="M620" s="5" t="e">
        <f t="shared" si="55"/>
        <v>#N/A</v>
      </c>
      <c r="N620" s="3" t="str">
        <f t="shared" si="54"/>
        <v/>
      </c>
    </row>
    <row r="621" spans="1:14" x14ac:dyDescent="0.2">
      <c r="A621" s="166"/>
      <c r="B621" s="204" t="e">
        <f>VLOOKUP(A621,Adr!A:B,2,FALSE)</f>
        <v>#N/A</v>
      </c>
      <c r="C621" s="196"/>
      <c r="D621" s="187"/>
      <c r="E621" s="173"/>
      <c r="F621" s="182"/>
      <c r="G621" s="185"/>
      <c r="H621" s="185"/>
      <c r="I621" s="167"/>
      <c r="J621" s="167"/>
      <c r="K621" s="5"/>
      <c r="L621" s="167" t="str">
        <f t="shared" si="57"/>
        <v/>
      </c>
      <c r="M621" s="5" t="e">
        <f t="shared" si="55"/>
        <v>#N/A</v>
      </c>
      <c r="N621" s="3" t="str">
        <f t="shared" si="54"/>
        <v/>
      </c>
    </row>
    <row r="622" spans="1:14" x14ac:dyDescent="0.2">
      <c r="A622" s="166"/>
      <c r="B622" s="204" t="e">
        <f>VLOOKUP(A622,Adr!A:B,2,FALSE)</f>
        <v>#N/A</v>
      </c>
      <c r="C622" s="196"/>
      <c r="D622" s="187"/>
      <c r="E622" s="173"/>
      <c r="F622" s="182"/>
      <c r="G622" s="185"/>
      <c r="H622" s="185"/>
      <c r="I622" s="167"/>
      <c r="J622" s="167"/>
      <c r="K622" s="5"/>
      <c r="L622" s="167" t="str">
        <f t="shared" si="57"/>
        <v/>
      </c>
      <c r="M622" s="5" t="e">
        <f t="shared" si="55"/>
        <v>#N/A</v>
      </c>
      <c r="N622" s="3" t="str">
        <f t="shared" si="54"/>
        <v/>
      </c>
    </row>
    <row r="623" spans="1:14" x14ac:dyDescent="0.2">
      <c r="A623" s="182"/>
      <c r="B623" s="204" t="e">
        <f>VLOOKUP(A623,Adr!A:B,2,FALSE)</f>
        <v>#N/A</v>
      </c>
      <c r="C623" s="185"/>
      <c r="D623" s="187"/>
      <c r="E623" s="230"/>
      <c r="F623" s="182"/>
      <c r="G623" s="185"/>
      <c r="H623" s="185"/>
      <c r="I623" s="192"/>
      <c r="J623" s="167"/>
      <c r="K623" s="5"/>
      <c r="L623" s="167" t="str">
        <f t="shared" si="57"/>
        <v/>
      </c>
      <c r="M623" s="5" t="e">
        <f t="shared" si="55"/>
        <v>#N/A</v>
      </c>
      <c r="N623" s="3" t="str">
        <f t="shared" si="54"/>
        <v/>
      </c>
    </row>
    <row r="624" spans="1:14" x14ac:dyDescent="0.2">
      <c r="A624" s="166"/>
      <c r="B624" s="204" t="e">
        <f>VLOOKUP(A624,Adr!A:B,2,FALSE)</f>
        <v>#N/A</v>
      </c>
      <c r="C624" s="196"/>
      <c r="D624" s="187"/>
      <c r="E624" s="173"/>
      <c r="F624" s="182"/>
      <c r="G624" s="185"/>
      <c r="H624" s="185"/>
      <c r="I624" s="167"/>
      <c r="J624" s="167"/>
      <c r="K624" s="5"/>
      <c r="L624" s="167" t="str">
        <f t="shared" si="57"/>
        <v/>
      </c>
      <c r="M624" s="5" t="e">
        <f t="shared" si="55"/>
        <v>#N/A</v>
      </c>
      <c r="N624" s="3" t="str">
        <f t="shared" si="54"/>
        <v/>
      </c>
    </row>
    <row r="625" spans="1:14" x14ac:dyDescent="0.2">
      <c r="A625" s="182"/>
      <c r="B625" s="204" t="e">
        <f>VLOOKUP(A625,Adr!A:B,2,FALSE)</f>
        <v>#N/A</v>
      </c>
      <c r="C625" s="185"/>
      <c r="D625" s="187"/>
      <c r="E625" s="230"/>
      <c r="F625" s="182"/>
      <c r="G625" s="185"/>
      <c r="H625" s="185"/>
      <c r="I625" s="192"/>
      <c r="J625" s="167"/>
      <c r="K625" s="5"/>
      <c r="L625" s="167" t="str">
        <f t="shared" si="57"/>
        <v/>
      </c>
      <c r="M625" s="5" t="e">
        <f t="shared" si="55"/>
        <v>#N/A</v>
      </c>
      <c r="N625" s="3" t="str">
        <f t="shared" si="54"/>
        <v/>
      </c>
    </row>
    <row r="626" spans="1:14" x14ac:dyDescent="0.2">
      <c r="A626" s="166"/>
      <c r="B626" s="204" t="e">
        <f>VLOOKUP(A626,Adr!A:B,2,FALSE)</f>
        <v>#N/A</v>
      </c>
      <c r="C626" s="196"/>
      <c r="D626" s="187"/>
      <c r="E626" s="173"/>
      <c r="F626" s="166"/>
      <c r="G626" s="169"/>
      <c r="H626" s="169"/>
      <c r="I626" s="167"/>
      <c r="J626" s="167"/>
      <c r="K626" s="5"/>
      <c r="L626" s="167" t="str">
        <f t="shared" si="57"/>
        <v/>
      </c>
      <c r="M626" s="5" t="e">
        <f t="shared" si="55"/>
        <v>#N/A</v>
      </c>
      <c r="N626" s="3" t="str">
        <f t="shared" si="54"/>
        <v/>
      </c>
    </row>
    <row r="627" spans="1:14" x14ac:dyDescent="0.2">
      <c r="A627" s="166"/>
      <c r="B627" s="204" t="e">
        <f>VLOOKUP(A627,Adr!A:B,2,FALSE)</f>
        <v>#N/A</v>
      </c>
      <c r="C627" s="196"/>
      <c r="D627" s="187"/>
      <c r="E627" s="173"/>
      <c r="F627" s="166"/>
      <c r="G627" s="169"/>
      <c r="H627" s="169"/>
      <c r="I627" s="167"/>
      <c r="J627" s="167"/>
      <c r="K627" s="5"/>
      <c r="L627" s="167" t="str">
        <f t="shared" si="57"/>
        <v/>
      </c>
      <c r="M627" s="5" t="e">
        <f t="shared" si="55"/>
        <v>#N/A</v>
      </c>
      <c r="N627" s="3" t="str">
        <f t="shared" si="54"/>
        <v/>
      </c>
    </row>
    <row r="628" spans="1:14" x14ac:dyDescent="0.2">
      <c r="A628" s="166"/>
      <c r="B628" s="204" t="e">
        <f>VLOOKUP(A628,Adr!A:B,2,FALSE)</f>
        <v>#N/A</v>
      </c>
      <c r="C628" s="190"/>
      <c r="D628" s="172"/>
      <c r="E628" s="173"/>
      <c r="F628" s="166"/>
      <c r="G628" s="169"/>
      <c r="H628" s="169"/>
      <c r="I628" s="167"/>
      <c r="J628" s="167"/>
      <c r="K628" s="5"/>
      <c r="L628" s="167" t="str">
        <f t="shared" si="57"/>
        <v/>
      </c>
      <c r="M628" s="5" t="e">
        <f t="shared" si="55"/>
        <v>#N/A</v>
      </c>
      <c r="N628" s="3" t="str">
        <f t="shared" si="54"/>
        <v/>
      </c>
    </row>
    <row r="629" spans="1:14" x14ac:dyDescent="0.2">
      <c r="A629" s="166"/>
      <c r="B629" s="204" t="e">
        <f>VLOOKUP(A629,Adr!A:B,2,FALSE)</f>
        <v>#N/A</v>
      </c>
      <c r="C629" s="196"/>
      <c r="D629" s="187"/>
      <c r="E629" s="173"/>
      <c r="F629" s="182"/>
      <c r="G629" s="185"/>
      <c r="H629" s="185"/>
      <c r="I629" s="167"/>
      <c r="J629" s="167"/>
      <c r="K629" s="5"/>
      <c r="L629" s="167" t="str">
        <f t="shared" si="57"/>
        <v/>
      </c>
      <c r="M629" s="5" t="e">
        <f t="shared" si="55"/>
        <v>#N/A</v>
      </c>
      <c r="N629" s="3" t="str">
        <f t="shared" si="54"/>
        <v/>
      </c>
    </row>
    <row r="630" spans="1:14" x14ac:dyDescent="0.2">
      <c r="A630" s="166"/>
      <c r="B630" s="204" t="e">
        <f>VLOOKUP(A630,Adr!A:B,2,FALSE)</f>
        <v>#N/A</v>
      </c>
      <c r="C630" s="196"/>
      <c r="D630" s="186"/>
      <c r="E630" s="173"/>
      <c r="F630" s="166"/>
      <c r="G630" s="169"/>
      <c r="H630" s="169"/>
      <c r="I630" s="167"/>
      <c r="J630" s="167"/>
      <c r="K630" s="5"/>
      <c r="L630" s="167" t="str">
        <f t="shared" si="57"/>
        <v/>
      </c>
      <c r="M630" s="5" t="e">
        <f t="shared" si="55"/>
        <v>#N/A</v>
      </c>
      <c r="N630" s="3" t="str">
        <f t="shared" si="54"/>
        <v/>
      </c>
    </row>
    <row r="631" spans="1:14" x14ac:dyDescent="0.2">
      <c r="A631" s="166"/>
      <c r="B631" s="204" t="e">
        <f>VLOOKUP(A631,Adr!A:B,2,FALSE)</f>
        <v>#N/A</v>
      </c>
      <c r="C631" s="196"/>
      <c r="D631" s="187"/>
      <c r="E631" s="173"/>
      <c r="F631" s="166"/>
      <c r="G631" s="169"/>
      <c r="H631" s="169"/>
      <c r="I631" s="167"/>
      <c r="J631" s="167"/>
      <c r="K631" s="5"/>
      <c r="L631" s="167" t="str">
        <f t="shared" si="57"/>
        <v/>
      </c>
      <c r="M631" s="5" t="e">
        <f t="shared" si="55"/>
        <v>#N/A</v>
      </c>
      <c r="N631" s="3" t="str">
        <f t="shared" si="54"/>
        <v/>
      </c>
    </row>
    <row r="632" spans="1:14" x14ac:dyDescent="0.2">
      <c r="A632" s="202"/>
      <c r="B632" s="204" t="e">
        <f>VLOOKUP(A632,Adr!A:B,2,FALSE)</f>
        <v>#N/A</v>
      </c>
      <c r="C632" s="169"/>
      <c r="D632" s="172"/>
      <c r="E632" s="173"/>
      <c r="F632" s="166"/>
      <c r="G632" s="169"/>
      <c r="H632" s="169"/>
      <c r="I632" s="192"/>
      <c r="J632" s="167"/>
      <c r="K632" s="5"/>
      <c r="L632" s="167" t="str">
        <f t="shared" si="57"/>
        <v/>
      </c>
      <c r="M632" s="5" t="e">
        <f t="shared" si="55"/>
        <v>#N/A</v>
      </c>
      <c r="N632" s="3" t="str">
        <f t="shared" si="54"/>
        <v/>
      </c>
    </row>
    <row r="633" spans="1:14" x14ac:dyDescent="0.2">
      <c r="A633" s="166"/>
      <c r="B633" s="204" t="e">
        <f>VLOOKUP(A633,Adr!A:B,2,FALSE)</f>
        <v>#N/A</v>
      </c>
      <c r="C633" s="190"/>
      <c r="D633" s="172"/>
      <c r="E633" s="173"/>
      <c r="F633" s="166"/>
      <c r="G633" s="169"/>
      <c r="H633" s="169"/>
      <c r="I633" s="167"/>
      <c r="J633" s="167"/>
      <c r="K633" s="5"/>
      <c r="L633" s="167" t="str">
        <f t="shared" si="57"/>
        <v/>
      </c>
      <c r="M633" s="5" t="e">
        <f t="shared" si="55"/>
        <v>#N/A</v>
      </c>
      <c r="N633" s="3" t="str">
        <f t="shared" si="54"/>
        <v/>
      </c>
    </row>
    <row r="634" spans="1:14" x14ac:dyDescent="0.2">
      <c r="A634" s="202"/>
      <c r="B634" s="204" t="e">
        <f>VLOOKUP(A634,Adr!A:B,2,FALSE)</f>
        <v>#N/A</v>
      </c>
      <c r="C634" s="169"/>
      <c r="D634" s="172"/>
      <c r="E634" s="173"/>
      <c r="F634" s="166"/>
      <c r="G634" s="169"/>
      <c r="H634" s="169"/>
      <c r="I634" s="192"/>
      <c r="J634" s="167"/>
      <c r="K634" s="5"/>
      <c r="L634" s="167" t="str">
        <f t="shared" si="57"/>
        <v/>
      </c>
      <c r="M634" s="5" t="e">
        <f t="shared" si="55"/>
        <v>#N/A</v>
      </c>
      <c r="N634" s="3" t="str">
        <f t="shared" si="54"/>
        <v/>
      </c>
    </row>
    <row r="635" spans="1:14" x14ac:dyDescent="0.2">
      <c r="A635" s="166"/>
      <c r="B635" s="204" t="e">
        <f>VLOOKUP(A635,Adr!A:B,2,FALSE)</f>
        <v>#N/A</v>
      </c>
      <c r="C635" s="169"/>
      <c r="D635" s="187"/>
      <c r="E635" s="173"/>
      <c r="F635" s="166"/>
      <c r="G635" s="169"/>
      <c r="H635" s="169"/>
      <c r="I635" s="192"/>
      <c r="J635" s="167"/>
      <c r="K635" s="5"/>
      <c r="L635" s="167" t="str">
        <f t="shared" si="57"/>
        <v/>
      </c>
      <c r="M635" s="5" t="e">
        <f t="shared" si="55"/>
        <v>#N/A</v>
      </c>
      <c r="N635" s="3" t="str">
        <f t="shared" si="54"/>
        <v/>
      </c>
    </row>
    <row r="636" spans="1:14" x14ac:dyDescent="0.2">
      <c r="A636" s="166"/>
      <c r="B636" s="204" t="e">
        <f>VLOOKUP(A636,Adr!A:B,2,FALSE)</f>
        <v>#N/A</v>
      </c>
      <c r="C636" s="169"/>
      <c r="D636" s="172"/>
      <c r="E636" s="173"/>
      <c r="F636" s="166"/>
      <c r="G636" s="169"/>
      <c r="H636" s="169"/>
      <c r="I636" s="192"/>
      <c r="J636" s="167"/>
      <c r="K636" s="5"/>
      <c r="L636" s="167" t="str">
        <f t="shared" si="57"/>
        <v/>
      </c>
      <c r="M636" s="5" t="e">
        <f t="shared" si="55"/>
        <v>#N/A</v>
      </c>
      <c r="N636" s="3" t="str">
        <f t="shared" si="54"/>
        <v/>
      </c>
    </row>
    <row r="637" spans="1:14" x14ac:dyDescent="0.2">
      <c r="A637" s="166"/>
      <c r="B637" s="204" t="e">
        <f>VLOOKUP(A637,Adr!A:B,2,FALSE)</f>
        <v>#N/A</v>
      </c>
      <c r="C637" s="169"/>
      <c r="D637" s="172"/>
      <c r="E637" s="173"/>
      <c r="F637" s="166"/>
      <c r="G637" s="169"/>
      <c r="H637" s="169"/>
      <c r="I637" s="192"/>
      <c r="J637" s="167"/>
      <c r="K637" s="5"/>
      <c r="L637" s="167" t="str">
        <f t="shared" si="57"/>
        <v/>
      </c>
      <c r="M637" s="5" t="e">
        <f t="shared" si="55"/>
        <v>#N/A</v>
      </c>
      <c r="N637" s="3" t="str">
        <f t="shared" si="54"/>
        <v/>
      </c>
    </row>
    <row r="638" spans="1:14" x14ac:dyDescent="0.2">
      <c r="A638" s="166"/>
      <c r="B638" s="204" t="e">
        <f>VLOOKUP(A638,Adr!A:B,2,FALSE)</f>
        <v>#N/A</v>
      </c>
      <c r="C638" s="190"/>
      <c r="D638" s="172"/>
      <c r="E638" s="173"/>
      <c r="F638" s="182"/>
      <c r="G638" s="185"/>
      <c r="H638" s="185"/>
      <c r="I638" s="167"/>
      <c r="J638" s="167"/>
      <c r="K638" s="5"/>
      <c r="L638" s="167" t="str">
        <f t="shared" si="57"/>
        <v/>
      </c>
      <c r="M638" s="5" t="e">
        <f t="shared" si="55"/>
        <v>#N/A</v>
      </c>
      <c r="N638" s="3" t="str">
        <f t="shared" si="54"/>
        <v/>
      </c>
    </row>
    <row r="639" spans="1:14" x14ac:dyDescent="0.2">
      <c r="A639" s="166"/>
      <c r="B639" s="204" t="e">
        <f>VLOOKUP(A639,Adr!A:B,2,FALSE)</f>
        <v>#N/A</v>
      </c>
      <c r="C639" s="190"/>
      <c r="D639" s="172"/>
      <c r="E639" s="173"/>
      <c r="F639" s="182"/>
      <c r="G639" s="185"/>
      <c r="H639" s="185"/>
      <c r="I639" s="167"/>
      <c r="J639" s="167"/>
      <c r="K639" s="5"/>
      <c r="L639" s="167" t="str">
        <f t="shared" si="57"/>
        <v/>
      </c>
      <c r="M639" s="5" t="e">
        <f t="shared" si="55"/>
        <v>#N/A</v>
      </c>
      <c r="N639" s="3" t="str">
        <f t="shared" si="54"/>
        <v/>
      </c>
    </row>
    <row r="640" spans="1:14" x14ac:dyDescent="0.2">
      <c r="A640" s="166"/>
      <c r="B640" s="204" t="e">
        <f>VLOOKUP(A640,Adr!A:B,2,FALSE)</f>
        <v>#N/A</v>
      </c>
      <c r="C640" s="169"/>
      <c r="D640" s="172"/>
      <c r="E640" s="173"/>
      <c r="F640" s="166"/>
      <c r="G640" s="169"/>
      <c r="H640" s="169"/>
      <c r="I640" s="192"/>
      <c r="J640" s="167"/>
      <c r="K640" s="5"/>
      <c r="L640" s="167" t="str">
        <f t="shared" si="57"/>
        <v/>
      </c>
      <c r="M640" s="5" t="e">
        <f t="shared" si="55"/>
        <v>#N/A</v>
      </c>
      <c r="N640" s="3" t="str">
        <f t="shared" si="54"/>
        <v/>
      </c>
    </row>
    <row r="641" spans="1:14" x14ac:dyDescent="0.2">
      <c r="A641" s="166"/>
      <c r="B641" s="204" t="e">
        <f>VLOOKUP(A641,Adr!A:B,2,FALSE)</f>
        <v>#N/A</v>
      </c>
      <c r="C641" s="185"/>
      <c r="D641" s="187"/>
      <c r="E641" s="173"/>
      <c r="F641" s="182"/>
      <c r="G641" s="185"/>
      <c r="H641" s="185"/>
      <c r="I641" s="192"/>
      <c r="J641" s="167"/>
      <c r="K641" s="5"/>
      <c r="L641" s="167" t="str">
        <f t="shared" si="57"/>
        <v/>
      </c>
      <c r="M641" s="5" t="e">
        <f t="shared" si="55"/>
        <v>#N/A</v>
      </c>
      <c r="N641" s="3" t="str">
        <f t="shared" si="54"/>
        <v/>
      </c>
    </row>
    <row r="642" spans="1:14" x14ac:dyDescent="0.2">
      <c r="A642" s="166"/>
      <c r="B642" s="204" t="e">
        <f>VLOOKUP(A642,Adr!A:B,2,FALSE)</f>
        <v>#N/A</v>
      </c>
      <c r="C642" s="190"/>
      <c r="D642" s="172"/>
      <c r="E642" s="173"/>
      <c r="F642" s="182"/>
      <c r="G642" s="185"/>
      <c r="H642" s="185"/>
      <c r="I642" s="167"/>
      <c r="J642" s="167"/>
      <c r="K642" s="5"/>
      <c r="L642" s="167" t="str">
        <f t="shared" si="57"/>
        <v/>
      </c>
      <c r="M642" s="5" t="e">
        <f t="shared" si="55"/>
        <v>#N/A</v>
      </c>
      <c r="N642" s="3" t="str">
        <f t="shared" si="54"/>
        <v/>
      </c>
    </row>
    <row r="643" spans="1:14" x14ac:dyDescent="0.2">
      <c r="A643" s="166"/>
      <c r="B643" s="204" t="e">
        <f>VLOOKUP(A643,Adr!A:B,2,FALSE)</f>
        <v>#N/A</v>
      </c>
      <c r="C643" s="185"/>
      <c r="D643" s="187"/>
      <c r="E643" s="173"/>
      <c r="F643" s="182"/>
      <c r="G643" s="185"/>
      <c r="H643" s="185"/>
      <c r="I643" s="192"/>
      <c r="J643" s="167"/>
      <c r="K643" s="5"/>
      <c r="L643" s="167" t="str">
        <f t="shared" si="57"/>
        <v/>
      </c>
      <c r="M643" s="5" t="e">
        <f t="shared" si="55"/>
        <v>#N/A</v>
      </c>
      <c r="N643" s="3" t="str">
        <f t="shared" si="54"/>
        <v/>
      </c>
    </row>
    <row r="644" spans="1:14" x14ac:dyDescent="0.2">
      <c r="A644" s="166"/>
      <c r="B644" s="204" t="e">
        <f>VLOOKUP(A644,Adr!A:B,2,FALSE)</f>
        <v>#N/A</v>
      </c>
      <c r="C644" s="185"/>
      <c r="D644" s="187"/>
      <c r="E644" s="173"/>
      <c r="F644" s="182"/>
      <c r="G644" s="185"/>
      <c r="H644" s="185"/>
      <c r="I644" s="192"/>
      <c r="J644" s="167"/>
      <c r="K644" s="5"/>
      <c r="L644" s="167" t="str">
        <f t="shared" si="57"/>
        <v/>
      </c>
      <c r="M644" s="5" t="e">
        <f t="shared" si="55"/>
        <v>#N/A</v>
      </c>
      <c r="N644" s="3" t="str">
        <f t="shared" si="54"/>
        <v/>
      </c>
    </row>
    <row r="645" spans="1:14" x14ac:dyDescent="0.2">
      <c r="A645" s="166"/>
      <c r="B645" s="204" t="e">
        <f>VLOOKUP(A645,Adr!A:B,2,FALSE)</f>
        <v>#N/A</v>
      </c>
      <c r="C645" s="190"/>
      <c r="D645" s="172"/>
      <c r="E645" s="173"/>
      <c r="F645" s="182"/>
      <c r="G645" s="185"/>
      <c r="H645" s="185"/>
      <c r="I645" s="167"/>
      <c r="J645" s="167"/>
      <c r="K645" s="5"/>
      <c r="L645" s="167" t="str">
        <f t="shared" si="57"/>
        <v/>
      </c>
      <c r="M645" s="5" t="e">
        <f t="shared" si="55"/>
        <v>#N/A</v>
      </c>
      <c r="N645" s="3" t="str">
        <f t="shared" si="54"/>
        <v/>
      </c>
    </row>
    <row r="646" spans="1:14" x14ac:dyDescent="0.2">
      <c r="A646" s="166"/>
      <c r="B646" s="204" t="e">
        <f>VLOOKUP(A646,Adr!A:B,2,FALSE)</f>
        <v>#N/A</v>
      </c>
      <c r="C646" s="169"/>
      <c r="D646" s="172"/>
      <c r="E646" s="173"/>
      <c r="F646" s="166"/>
      <c r="G646" s="169"/>
      <c r="H646" s="169"/>
      <c r="I646" s="192"/>
      <c r="J646" s="167"/>
      <c r="K646" s="5"/>
      <c r="L646" s="167" t="str">
        <f t="shared" si="57"/>
        <v/>
      </c>
      <c r="M646" s="5" t="e">
        <f t="shared" si="55"/>
        <v>#N/A</v>
      </c>
      <c r="N646" s="3" t="str">
        <f t="shared" ref="N646:N709" si="58">+I646&amp;H646</f>
        <v/>
      </c>
    </row>
    <row r="647" spans="1:14" x14ac:dyDescent="0.2">
      <c r="A647" s="166"/>
      <c r="B647" s="204" t="e">
        <f>VLOOKUP(A647,Adr!A:B,2,FALSE)</f>
        <v>#N/A</v>
      </c>
      <c r="C647" s="190"/>
      <c r="D647" s="172"/>
      <c r="E647" s="173"/>
      <c r="F647" s="182"/>
      <c r="G647" s="185"/>
      <c r="H647" s="185"/>
      <c r="I647" s="167"/>
      <c r="J647" s="167"/>
      <c r="K647" s="5"/>
      <c r="L647" s="167" t="str">
        <f t="shared" si="57"/>
        <v/>
      </c>
      <c r="M647" s="5" t="e">
        <f t="shared" si="55"/>
        <v>#N/A</v>
      </c>
      <c r="N647" s="3" t="str">
        <f t="shared" si="58"/>
        <v/>
      </c>
    </row>
    <row r="648" spans="1:14" x14ac:dyDescent="0.2">
      <c r="A648" s="166"/>
      <c r="B648" s="204" t="e">
        <f>VLOOKUP(A648,Adr!A:B,2,FALSE)</f>
        <v>#N/A</v>
      </c>
      <c r="C648" s="169"/>
      <c r="D648" s="172"/>
      <c r="E648" s="173"/>
      <c r="F648" s="166"/>
      <c r="G648" s="169"/>
      <c r="H648" s="169"/>
      <c r="I648" s="192"/>
      <c r="J648" s="167"/>
      <c r="K648" s="5"/>
      <c r="L648" s="167" t="str">
        <f t="shared" si="57"/>
        <v/>
      </c>
      <c r="M648" s="5" t="e">
        <f t="shared" si="55"/>
        <v>#N/A</v>
      </c>
      <c r="N648" s="3" t="str">
        <f t="shared" si="58"/>
        <v/>
      </c>
    </row>
    <row r="649" spans="1:14" x14ac:dyDescent="0.2">
      <c r="A649" s="166"/>
      <c r="B649" s="204" t="e">
        <f>VLOOKUP(A649,Adr!A:B,2,FALSE)</f>
        <v>#N/A</v>
      </c>
      <c r="C649" s="185"/>
      <c r="D649" s="187"/>
      <c r="E649" s="173"/>
      <c r="F649" s="182"/>
      <c r="G649" s="185"/>
      <c r="H649" s="185"/>
      <c r="I649" s="192"/>
      <c r="J649" s="167"/>
      <c r="K649" s="5"/>
      <c r="L649" s="167" t="str">
        <f t="shared" si="57"/>
        <v/>
      </c>
      <c r="M649" s="5" t="e">
        <f t="shared" si="55"/>
        <v>#N/A</v>
      </c>
      <c r="N649" s="3" t="str">
        <f t="shared" si="58"/>
        <v/>
      </c>
    </row>
    <row r="650" spans="1:14" x14ac:dyDescent="0.2">
      <c r="A650" s="166"/>
      <c r="B650" s="204" t="e">
        <f>VLOOKUP(A650,Adr!A:B,2,FALSE)</f>
        <v>#N/A</v>
      </c>
      <c r="C650" s="185"/>
      <c r="D650" s="187"/>
      <c r="E650" s="173"/>
      <c r="F650" s="182"/>
      <c r="G650" s="185"/>
      <c r="H650" s="185"/>
      <c r="I650" s="192"/>
      <c r="J650" s="167"/>
      <c r="K650" s="5"/>
      <c r="L650" s="167" t="str">
        <f t="shared" si="57"/>
        <v/>
      </c>
      <c r="M650" s="5" t="e">
        <f t="shared" si="55"/>
        <v>#N/A</v>
      </c>
      <c r="N650" s="3" t="str">
        <f t="shared" si="58"/>
        <v/>
      </c>
    </row>
    <row r="651" spans="1:14" x14ac:dyDescent="0.2">
      <c r="A651" s="166"/>
      <c r="B651" s="204" t="e">
        <f>VLOOKUP(A651,Adr!A:B,2,FALSE)</f>
        <v>#N/A</v>
      </c>
      <c r="C651" s="185"/>
      <c r="D651" s="186"/>
      <c r="E651" s="173"/>
      <c r="F651" s="182"/>
      <c r="G651" s="185"/>
      <c r="H651" s="185"/>
      <c r="I651" s="192"/>
      <c r="J651" s="167"/>
      <c r="K651" s="5"/>
      <c r="L651" s="167" t="str">
        <f t="shared" si="57"/>
        <v/>
      </c>
      <c r="M651" s="5" t="e">
        <f t="shared" si="55"/>
        <v>#N/A</v>
      </c>
      <c r="N651" s="3" t="str">
        <f t="shared" si="58"/>
        <v/>
      </c>
    </row>
    <row r="652" spans="1:14" x14ac:dyDescent="0.2">
      <c r="A652" s="166"/>
      <c r="B652" s="204" t="e">
        <f>VLOOKUP(A652,Adr!A:B,2,FALSE)</f>
        <v>#N/A</v>
      </c>
      <c r="C652" s="190"/>
      <c r="D652" s="172"/>
      <c r="E652" s="173"/>
      <c r="F652" s="182"/>
      <c r="G652" s="185"/>
      <c r="H652" s="185"/>
      <c r="I652" s="167"/>
      <c r="J652" s="167"/>
      <c r="K652" s="5"/>
      <c r="L652" s="167" t="str">
        <f t="shared" si="57"/>
        <v/>
      </c>
      <c r="M652" s="5" t="e">
        <f t="shared" si="55"/>
        <v>#N/A</v>
      </c>
      <c r="N652" s="3" t="str">
        <f t="shared" si="58"/>
        <v/>
      </c>
    </row>
    <row r="653" spans="1:14" x14ac:dyDescent="0.2">
      <c r="A653" s="166"/>
      <c r="B653" s="204" t="e">
        <f>VLOOKUP(A653,Adr!A:B,2,FALSE)</f>
        <v>#N/A</v>
      </c>
      <c r="C653" s="196"/>
      <c r="D653" s="187"/>
      <c r="E653" s="173"/>
      <c r="F653" s="182"/>
      <c r="G653" s="185"/>
      <c r="H653" s="185"/>
      <c r="I653" s="167"/>
      <c r="J653" s="167"/>
      <c r="K653" s="5"/>
      <c r="L653" s="167" t="str">
        <f t="shared" si="57"/>
        <v/>
      </c>
      <c r="M653" s="5" t="e">
        <f t="shared" si="55"/>
        <v>#N/A</v>
      </c>
      <c r="N653" s="3" t="str">
        <f t="shared" si="58"/>
        <v/>
      </c>
    </row>
    <row r="654" spans="1:14" x14ac:dyDescent="0.2">
      <c r="A654" s="182"/>
      <c r="B654" s="204" t="e">
        <f>VLOOKUP(A654,Adr!A:B,2,FALSE)</f>
        <v>#N/A</v>
      </c>
      <c r="C654" s="185"/>
      <c r="D654" s="187"/>
      <c r="E654" s="173"/>
      <c r="F654" s="182"/>
      <c r="G654" s="185"/>
      <c r="H654" s="185"/>
      <c r="I654" s="192"/>
      <c r="J654" s="167"/>
      <c r="K654" s="5"/>
      <c r="L654" s="167" t="str">
        <f t="shared" si="57"/>
        <v/>
      </c>
      <c r="M654" s="5" t="e">
        <f t="shared" si="55"/>
        <v>#N/A</v>
      </c>
      <c r="N654" s="3" t="str">
        <f t="shared" si="58"/>
        <v/>
      </c>
    </row>
    <row r="655" spans="1:14" x14ac:dyDescent="0.2">
      <c r="A655" s="166"/>
      <c r="B655" s="204" t="e">
        <f>VLOOKUP(A655,Adr!A:B,2,FALSE)</f>
        <v>#N/A</v>
      </c>
      <c r="C655" s="185"/>
      <c r="D655" s="187"/>
      <c r="E655" s="173"/>
      <c r="F655" s="182"/>
      <c r="G655" s="185"/>
      <c r="H655" s="185"/>
      <c r="I655" s="192"/>
      <c r="J655" s="167"/>
      <c r="K655" s="5"/>
      <c r="L655" s="167" t="str">
        <f t="shared" si="57"/>
        <v/>
      </c>
      <c r="M655" s="5" t="e">
        <f t="shared" ref="M655:M718" si="59">B655&amp;F655&amp;H655&amp;C655</f>
        <v>#N/A</v>
      </c>
      <c r="N655" s="3" t="str">
        <f t="shared" si="58"/>
        <v/>
      </c>
    </row>
    <row r="656" spans="1:14" x14ac:dyDescent="0.2">
      <c r="A656" s="166"/>
      <c r="B656" s="204" t="e">
        <f>VLOOKUP(A656,Adr!A:B,2,FALSE)</f>
        <v>#N/A</v>
      </c>
      <c r="C656" s="196"/>
      <c r="D656" s="187"/>
      <c r="E656" s="173"/>
      <c r="F656" s="182"/>
      <c r="G656" s="185"/>
      <c r="H656" s="185"/>
      <c r="I656" s="167"/>
      <c r="J656" s="167"/>
      <c r="K656" s="5"/>
      <c r="L656" s="167" t="str">
        <f t="shared" si="57"/>
        <v/>
      </c>
      <c r="M656" s="5" t="e">
        <f t="shared" si="59"/>
        <v>#N/A</v>
      </c>
      <c r="N656" s="3" t="str">
        <f t="shared" si="58"/>
        <v/>
      </c>
    </row>
    <row r="657" spans="1:14" x14ac:dyDescent="0.2">
      <c r="A657" s="166"/>
      <c r="B657" s="204" t="e">
        <f>VLOOKUP(A657,Adr!A:B,2,FALSE)</f>
        <v>#N/A</v>
      </c>
      <c r="C657" s="196"/>
      <c r="D657" s="187"/>
      <c r="E657" s="173"/>
      <c r="F657" s="182"/>
      <c r="G657" s="185"/>
      <c r="H657" s="185"/>
      <c r="I657" s="167"/>
      <c r="J657" s="167"/>
      <c r="K657" s="5"/>
      <c r="L657" s="167" t="str">
        <f t="shared" si="57"/>
        <v/>
      </c>
      <c r="M657" s="5" t="e">
        <f t="shared" si="59"/>
        <v>#N/A</v>
      </c>
      <c r="N657" s="3" t="str">
        <f t="shared" si="58"/>
        <v/>
      </c>
    </row>
    <row r="658" spans="1:14" x14ac:dyDescent="0.2">
      <c r="A658" s="166"/>
      <c r="B658" s="204" t="e">
        <f>VLOOKUP(A658,Adr!A:B,2,FALSE)</f>
        <v>#N/A</v>
      </c>
      <c r="C658" s="185"/>
      <c r="D658" s="187"/>
      <c r="E658" s="173"/>
      <c r="F658" s="182"/>
      <c r="G658" s="185"/>
      <c r="H658" s="185"/>
      <c r="I658" s="192"/>
      <c r="J658" s="167"/>
      <c r="K658" s="5"/>
      <c r="L658" s="167" t="str">
        <f t="shared" si="57"/>
        <v/>
      </c>
      <c r="M658" s="5" t="e">
        <f t="shared" si="59"/>
        <v>#N/A</v>
      </c>
      <c r="N658" s="3" t="str">
        <f t="shared" si="58"/>
        <v/>
      </c>
    </row>
    <row r="659" spans="1:14" x14ac:dyDescent="0.2">
      <c r="A659" s="166"/>
      <c r="B659" s="204" t="e">
        <f>VLOOKUP(A659,Adr!A:B,2,FALSE)</f>
        <v>#N/A</v>
      </c>
      <c r="C659" s="196"/>
      <c r="D659" s="187"/>
      <c r="E659" s="173"/>
      <c r="F659" s="182"/>
      <c r="G659" s="185"/>
      <c r="H659" s="185"/>
      <c r="I659" s="167"/>
      <c r="J659" s="167"/>
      <c r="K659" s="5"/>
      <c r="L659" s="167" t="str">
        <f t="shared" si="57"/>
        <v/>
      </c>
      <c r="M659" s="5" t="e">
        <f t="shared" si="59"/>
        <v>#N/A</v>
      </c>
      <c r="N659" s="3" t="str">
        <f t="shared" si="58"/>
        <v/>
      </c>
    </row>
    <row r="660" spans="1:14" x14ac:dyDescent="0.2">
      <c r="A660" s="166"/>
      <c r="B660" s="204" t="e">
        <f>VLOOKUP(A660,Adr!A:B,2,FALSE)</f>
        <v>#N/A</v>
      </c>
      <c r="C660" s="196"/>
      <c r="D660" s="186"/>
      <c r="E660" s="173"/>
      <c r="F660" s="166"/>
      <c r="G660" s="169"/>
      <c r="H660" s="169"/>
      <c r="I660" s="167"/>
      <c r="J660" s="167"/>
      <c r="K660" s="5"/>
      <c r="L660" s="167" t="str">
        <f t="shared" si="57"/>
        <v/>
      </c>
      <c r="M660" s="5" t="e">
        <f t="shared" si="59"/>
        <v>#N/A</v>
      </c>
      <c r="N660" s="3" t="str">
        <f t="shared" si="58"/>
        <v/>
      </c>
    </row>
    <row r="661" spans="1:14" x14ac:dyDescent="0.2">
      <c r="A661" s="203"/>
      <c r="B661" s="204" t="e">
        <f>VLOOKUP(A661,Adr!A:B,2,FALSE)</f>
        <v>#N/A</v>
      </c>
      <c r="C661" s="169"/>
      <c r="D661" s="172"/>
      <c r="E661" s="173"/>
      <c r="F661" s="166"/>
      <c r="G661" s="169"/>
      <c r="H661" s="169"/>
      <c r="I661" s="192"/>
      <c r="J661" s="167"/>
      <c r="K661" s="5"/>
      <c r="L661" s="167" t="str">
        <f t="shared" si="57"/>
        <v/>
      </c>
      <c r="M661" s="5" t="e">
        <f t="shared" si="59"/>
        <v>#N/A</v>
      </c>
      <c r="N661" s="3" t="str">
        <f t="shared" si="58"/>
        <v/>
      </c>
    </row>
    <row r="662" spans="1:14" x14ac:dyDescent="0.2">
      <c r="A662" s="166"/>
      <c r="B662" s="204" t="e">
        <f>VLOOKUP(A662,Adr!A:B,2,FALSE)</f>
        <v>#N/A</v>
      </c>
      <c r="C662" s="169"/>
      <c r="D662" s="172"/>
      <c r="E662" s="173"/>
      <c r="F662" s="166"/>
      <c r="G662" s="169"/>
      <c r="H662" s="169"/>
      <c r="I662" s="192"/>
      <c r="J662" s="167"/>
      <c r="K662" s="5"/>
      <c r="L662" s="167" t="str">
        <f t="shared" si="57"/>
        <v/>
      </c>
      <c r="M662" s="5" t="e">
        <f t="shared" si="59"/>
        <v>#N/A</v>
      </c>
      <c r="N662" s="3" t="str">
        <f t="shared" si="58"/>
        <v/>
      </c>
    </row>
    <row r="663" spans="1:14" x14ac:dyDescent="0.2">
      <c r="A663" s="203"/>
      <c r="B663" s="204" t="e">
        <f>VLOOKUP(A663,Adr!A:B,2,FALSE)</f>
        <v>#N/A</v>
      </c>
      <c r="C663" s="169"/>
      <c r="D663" s="172"/>
      <c r="E663" s="173"/>
      <c r="F663" s="166"/>
      <c r="G663" s="169"/>
      <c r="H663" s="169"/>
      <c r="I663" s="192"/>
      <c r="J663" s="167"/>
      <c r="K663" s="5"/>
      <c r="L663" s="167" t="str">
        <f t="shared" si="57"/>
        <v/>
      </c>
      <c r="M663" s="5" t="e">
        <f t="shared" si="59"/>
        <v>#N/A</v>
      </c>
      <c r="N663" s="3" t="str">
        <f t="shared" si="58"/>
        <v/>
      </c>
    </row>
    <row r="664" spans="1:14" x14ac:dyDescent="0.2">
      <c r="A664" s="198"/>
      <c r="B664" s="204" t="e">
        <f>VLOOKUP(A664,Adr!A:B,2,FALSE)</f>
        <v>#N/A</v>
      </c>
      <c r="C664" s="169"/>
      <c r="D664" s="172"/>
      <c r="E664" s="173"/>
      <c r="F664" s="166"/>
      <c r="G664" s="169"/>
      <c r="H664" s="169"/>
      <c r="I664" s="192"/>
      <c r="J664" s="167"/>
      <c r="K664" s="5"/>
      <c r="L664" s="167" t="str">
        <f t="shared" si="57"/>
        <v/>
      </c>
      <c r="M664" s="5" t="e">
        <f t="shared" si="59"/>
        <v>#N/A</v>
      </c>
      <c r="N664" s="3" t="str">
        <f t="shared" si="58"/>
        <v/>
      </c>
    </row>
    <row r="665" spans="1:14" x14ac:dyDescent="0.2">
      <c r="A665" s="202"/>
      <c r="B665" s="204" t="e">
        <f>VLOOKUP(A665,Adr!A:B,2,FALSE)</f>
        <v>#N/A</v>
      </c>
      <c r="C665" s="169"/>
      <c r="D665" s="172"/>
      <c r="E665" s="173"/>
      <c r="F665" s="166"/>
      <c r="G665" s="169"/>
      <c r="H665" s="169"/>
      <c r="I665" s="192"/>
      <c r="J665" s="167"/>
      <c r="K665" s="5"/>
      <c r="L665" s="167" t="str">
        <f t="shared" si="57"/>
        <v/>
      </c>
      <c r="M665" s="5" t="e">
        <f t="shared" si="59"/>
        <v>#N/A</v>
      </c>
      <c r="N665" s="3" t="str">
        <f t="shared" si="58"/>
        <v/>
      </c>
    </row>
    <row r="666" spans="1:14" x14ac:dyDescent="0.2">
      <c r="A666" s="166"/>
      <c r="B666" s="204" t="e">
        <f>VLOOKUP(A666,Adr!A:B,2,FALSE)</f>
        <v>#N/A</v>
      </c>
      <c r="C666" s="169"/>
      <c r="D666" s="172"/>
      <c r="E666" s="173"/>
      <c r="F666" s="166"/>
      <c r="G666" s="169"/>
      <c r="H666" s="169"/>
      <c r="I666" s="192"/>
      <c r="J666" s="167"/>
      <c r="K666" s="5"/>
      <c r="L666" s="167" t="str">
        <f t="shared" si="57"/>
        <v/>
      </c>
      <c r="M666" s="5" t="e">
        <f t="shared" si="59"/>
        <v>#N/A</v>
      </c>
      <c r="N666" s="3" t="str">
        <f t="shared" si="58"/>
        <v/>
      </c>
    </row>
    <row r="667" spans="1:14" x14ac:dyDescent="0.2">
      <c r="A667" s="166"/>
      <c r="B667" s="204" t="e">
        <f>VLOOKUP(A667,Adr!A:B,2,FALSE)</f>
        <v>#N/A</v>
      </c>
      <c r="C667" s="196"/>
      <c r="D667" s="187"/>
      <c r="E667" s="173"/>
      <c r="F667" s="182"/>
      <c r="G667" s="185"/>
      <c r="H667" s="185"/>
      <c r="I667" s="167"/>
      <c r="J667" s="167"/>
      <c r="K667" s="5"/>
      <c r="L667" s="167" t="str">
        <f t="shared" si="57"/>
        <v/>
      </c>
      <c r="M667" s="5" t="e">
        <f t="shared" si="59"/>
        <v>#N/A</v>
      </c>
      <c r="N667" s="3" t="str">
        <f t="shared" si="58"/>
        <v/>
      </c>
    </row>
    <row r="668" spans="1:14" x14ac:dyDescent="0.2">
      <c r="A668" s="166"/>
      <c r="B668" s="204" t="e">
        <f>VLOOKUP(A668,Adr!A:B,2,FALSE)</f>
        <v>#N/A</v>
      </c>
      <c r="C668" s="196"/>
      <c r="D668" s="187"/>
      <c r="E668" s="173"/>
      <c r="F668" s="182"/>
      <c r="G668" s="185"/>
      <c r="H668" s="185"/>
      <c r="I668" s="167"/>
      <c r="J668" s="167"/>
      <c r="K668" s="5"/>
      <c r="L668" s="167" t="str">
        <f t="shared" si="57"/>
        <v/>
      </c>
      <c r="M668" s="5" t="e">
        <f t="shared" si="59"/>
        <v>#N/A</v>
      </c>
      <c r="N668" s="3" t="str">
        <f t="shared" si="58"/>
        <v/>
      </c>
    </row>
    <row r="669" spans="1:14" x14ac:dyDescent="0.2">
      <c r="A669" s="166"/>
      <c r="B669" s="204" t="e">
        <f>VLOOKUP(A669,Adr!A:B,2,FALSE)</f>
        <v>#N/A</v>
      </c>
      <c r="C669" s="196"/>
      <c r="D669" s="186"/>
      <c r="E669" s="173"/>
      <c r="F669" s="166"/>
      <c r="G669" s="169"/>
      <c r="H669" s="169"/>
      <c r="I669" s="167"/>
      <c r="J669" s="167"/>
      <c r="K669" s="5"/>
      <c r="L669" s="167" t="str">
        <f t="shared" si="57"/>
        <v/>
      </c>
      <c r="M669" s="5" t="e">
        <f t="shared" si="59"/>
        <v>#N/A</v>
      </c>
      <c r="N669" s="3" t="str">
        <f t="shared" si="58"/>
        <v/>
      </c>
    </row>
    <row r="670" spans="1:14" x14ac:dyDescent="0.2">
      <c r="A670" s="166"/>
      <c r="B670" s="204" t="e">
        <f>VLOOKUP(A670,Adr!A:B,2,FALSE)</f>
        <v>#N/A</v>
      </c>
      <c r="C670" s="196"/>
      <c r="D670" s="186"/>
      <c r="E670" s="173"/>
      <c r="F670" s="166"/>
      <c r="G670" s="169"/>
      <c r="H670" s="169"/>
      <c r="I670" s="167"/>
      <c r="J670" s="167"/>
      <c r="K670" s="5"/>
      <c r="L670" s="167" t="str">
        <f t="shared" si="57"/>
        <v/>
      </c>
      <c r="M670" s="5" t="e">
        <f t="shared" si="59"/>
        <v>#N/A</v>
      </c>
      <c r="N670" s="3" t="str">
        <f t="shared" si="58"/>
        <v/>
      </c>
    </row>
    <row r="671" spans="1:14" x14ac:dyDescent="0.2">
      <c r="A671" s="166"/>
      <c r="B671" s="204" t="e">
        <f>VLOOKUP(A671,Adr!A:B,2,FALSE)</f>
        <v>#N/A</v>
      </c>
      <c r="C671" s="169"/>
      <c r="D671" s="172"/>
      <c r="E671" s="173"/>
      <c r="F671" s="166"/>
      <c r="G671" s="169"/>
      <c r="H671" s="169"/>
      <c r="I671" s="192"/>
      <c r="J671" s="167"/>
      <c r="K671" s="5"/>
      <c r="L671" s="167" t="str">
        <f t="shared" si="57"/>
        <v/>
      </c>
      <c r="M671" s="5" t="e">
        <f t="shared" si="59"/>
        <v>#N/A</v>
      </c>
      <c r="N671" s="3" t="str">
        <f t="shared" si="58"/>
        <v/>
      </c>
    </row>
    <row r="672" spans="1:14" x14ac:dyDescent="0.2">
      <c r="A672" s="166"/>
      <c r="B672" s="204" t="e">
        <f>VLOOKUP(A672,Adr!A:B,2,FALSE)</f>
        <v>#N/A</v>
      </c>
      <c r="C672" s="169"/>
      <c r="D672" s="172"/>
      <c r="E672" s="173"/>
      <c r="F672" s="166"/>
      <c r="G672" s="169"/>
      <c r="H672" s="169"/>
      <c r="I672" s="192"/>
      <c r="J672" s="167"/>
      <c r="K672" s="5"/>
      <c r="L672" s="167" t="str">
        <f t="shared" ref="L672:L735" si="60">A672&amp;G672&amp;H672</f>
        <v/>
      </c>
      <c r="M672" s="5" t="e">
        <f t="shared" si="59"/>
        <v>#N/A</v>
      </c>
      <c r="N672" s="3" t="str">
        <f t="shared" si="58"/>
        <v/>
      </c>
    </row>
    <row r="673" spans="1:14" x14ac:dyDescent="0.2">
      <c r="A673" s="166"/>
      <c r="B673" s="204" t="e">
        <f>VLOOKUP(A673,Adr!A:B,2,FALSE)</f>
        <v>#N/A</v>
      </c>
      <c r="C673" s="169"/>
      <c r="D673" s="172"/>
      <c r="E673" s="173"/>
      <c r="F673" s="166"/>
      <c r="G673" s="169"/>
      <c r="H673" s="169"/>
      <c r="I673" s="192"/>
      <c r="J673" s="167"/>
      <c r="K673" s="5"/>
      <c r="L673" s="167" t="str">
        <f t="shared" si="60"/>
        <v/>
      </c>
      <c r="M673" s="5" t="e">
        <f t="shared" si="59"/>
        <v>#N/A</v>
      </c>
      <c r="N673" s="3" t="str">
        <f t="shared" si="58"/>
        <v/>
      </c>
    </row>
    <row r="674" spans="1:14" x14ac:dyDescent="0.2">
      <c r="A674" s="166"/>
      <c r="B674" s="204" t="e">
        <f>VLOOKUP(A674,Adr!A:B,2,FALSE)</f>
        <v>#N/A</v>
      </c>
      <c r="C674" s="169"/>
      <c r="D674" s="172"/>
      <c r="E674" s="173"/>
      <c r="F674" s="166"/>
      <c r="G674" s="169"/>
      <c r="H674" s="169"/>
      <c r="I674" s="192"/>
      <c r="J674" s="167"/>
      <c r="K674" s="5"/>
      <c r="L674" s="167" t="str">
        <f t="shared" si="60"/>
        <v/>
      </c>
      <c r="M674" s="5" t="e">
        <f t="shared" si="59"/>
        <v>#N/A</v>
      </c>
      <c r="N674" s="3" t="str">
        <f t="shared" si="58"/>
        <v/>
      </c>
    </row>
    <row r="675" spans="1:14" x14ac:dyDescent="0.2">
      <c r="A675" s="166"/>
      <c r="B675" s="204" t="e">
        <f>VLOOKUP(A675,Adr!A:B,2,FALSE)</f>
        <v>#N/A</v>
      </c>
      <c r="C675" s="196"/>
      <c r="D675" s="186"/>
      <c r="E675" s="173"/>
      <c r="F675" s="166"/>
      <c r="G675" s="169"/>
      <c r="H675" s="169"/>
      <c r="I675" s="167"/>
      <c r="J675" s="167"/>
      <c r="K675" s="5"/>
      <c r="L675" s="167" t="str">
        <f t="shared" si="60"/>
        <v/>
      </c>
      <c r="M675" s="5" t="e">
        <f t="shared" si="59"/>
        <v>#N/A</v>
      </c>
      <c r="N675" s="3" t="str">
        <f t="shared" si="58"/>
        <v/>
      </c>
    </row>
    <row r="676" spans="1:14" x14ac:dyDescent="0.2">
      <c r="A676" s="166"/>
      <c r="B676" s="204" t="e">
        <f>VLOOKUP(A676,Adr!A:B,2,FALSE)</f>
        <v>#N/A</v>
      </c>
      <c r="C676" s="169"/>
      <c r="D676" s="172"/>
      <c r="E676" s="173"/>
      <c r="F676" s="166"/>
      <c r="G676" s="169"/>
      <c r="H676" s="169"/>
      <c r="I676" s="192"/>
      <c r="J676" s="167"/>
      <c r="K676" s="5"/>
      <c r="L676" s="167" t="str">
        <f t="shared" si="60"/>
        <v/>
      </c>
      <c r="M676" s="5" t="e">
        <f t="shared" si="59"/>
        <v>#N/A</v>
      </c>
      <c r="N676" s="3" t="str">
        <f t="shared" si="58"/>
        <v/>
      </c>
    </row>
    <row r="677" spans="1:14" x14ac:dyDescent="0.2">
      <c r="A677" s="166"/>
      <c r="B677" s="204" t="e">
        <f>VLOOKUP(A677,Adr!A:B,2,FALSE)</f>
        <v>#N/A</v>
      </c>
      <c r="C677" s="169"/>
      <c r="D677" s="172"/>
      <c r="E677" s="173"/>
      <c r="F677" s="166"/>
      <c r="G677" s="169"/>
      <c r="H677" s="169"/>
      <c r="I677" s="192"/>
      <c r="J677" s="167"/>
      <c r="K677" s="5"/>
      <c r="L677" s="167" t="str">
        <f t="shared" si="60"/>
        <v/>
      </c>
      <c r="M677" s="5" t="e">
        <f t="shared" si="59"/>
        <v>#N/A</v>
      </c>
      <c r="N677" s="3" t="str">
        <f t="shared" si="58"/>
        <v/>
      </c>
    </row>
    <row r="678" spans="1:14" x14ac:dyDescent="0.2">
      <c r="A678" s="166"/>
      <c r="B678" s="204" t="e">
        <f>VLOOKUP(A678,Adr!A:B,2,FALSE)</f>
        <v>#N/A</v>
      </c>
      <c r="C678" s="169"/>
      <c r="D678" s="172"/>
      <c r="E678" s="173"/>
      <c r="F678" s="166"/>
      <c r="G678" s="169"/>
      <c r="H678" s="169"/>
      <c r="I678" s="192"/>
      <c r="J678" s="167"/>
      <c r="K678" s="5"/>
      <c r="L678" s="167" t="str">
        <f t="shared" si="60"/>
        <v/>
      </c>
      <c r="M678" s="5" t="e">
        <f t="shared" si="59"/>
        <v>#N/A</v>
      </c>
      <c r="N678" s="3" t="str">
        <f t="shared" si="58"/>
        <v/>
      </c>
    </row>
    <row r="679" spans="1:14" x14ac:dyDescent="0.2">
      <c r="A679" s="166"/>
      <c r="B679" s="204" t="e">
        <f>VLOOKUP(A679,Adr!A:B,2,FALSE)</f>
        <v>#N/A</v>
      </c>
      <c r="C679" s="196"/>
      <c r="D679" s="187"/>
      <c r="E679" s="173"/>
      <c r="F679" s="182"/>
      <c r="G679" s="185"/>
      <c r="H679" s="185"/>
      <c r="I679" s="167"/>
      <c r="J679" s="167"/>
      <c r="K679" s="5"/>
      <c r="L679" s="167" t="str">
        <f t="shared" si="60"/>
        <v/>
      </c>
      <c r="M679" s="5" t="e">
        <f t="shared" si="59"/>
        <v>#N/A</v>
      </c>
      <c r="N679" s="3" t="str">
        <f t="shared" si="58"/>
        <v/>
      </c>
    </row>
    <row r="680" spans="1:14" x14ac:dyDescent="0.2">
      <c r="A680" s="166"/>
      <c r="B680" s="204" t="e">
        <f>VLOOKUP(A680,Adr!A:B,2,FALSE)</f>
        <v>#N/A</v>
      </c>
      <c r="C680" s="196"/>
      <c r="D680" s="187"/>
      <c r="E680" s="173"/>
      <c r="F680" s="182"/>
      <c r="G680" s="185"/>
      <c r="H680" s="185"/>
      <c r="I680" s="167"/>
      <c r="J680" s="167"/>
      <c r="K680" s="5"/>
      <c r="L680" s="167" t="str">
        <f t="shared" si="60"/>
        <v/>
      </c>
      <c r="M680" s="5" t="e">
        <f t="shared" si="59"/>
        <v>#N/A</v>
      </c>
      <c r="N680" s="3" t="str">
        <f t="shared" si="58"/>
        <v/>
      </c>
    </row>
    <row r="681" spans="1:14" x14ac:dyDescent="0.2">
      <c r="A681" s="166"/>
      <c r="B681" s="204" t="e">
        <f>VLOOKUP(A681,Adr!A:B,2,FALSE)</f>
        <v>#N/A</v>
      </c>
      <c r="C681" s="196"/>
      <c r="D681" s="187"/>
      <c r="E681" s="173"/>
      <c r="F681" s="182"/>
      <c r="G681" s="185"/>
      <c r="H681" s="185"/>
      <c r="I681" s="167"/>
      <c r="J681" s="167"/>
      <c r="K681" s="5"/>
      <c r="L681" s="167" t="str">
        <f t="shared" si="60"/>
        <v/>
      </c>
      <c r="M681" s="5" t="e">
        <f t="shared" si="59"/>
        <v>#N/A</v>
      </c>
      <c r="N681" s="3" t="str">
        <f t="shared" si="58"/>
        <v/>
      </c>
    </row>
    <row r="682" spans="1:14" x14ac:dyDescent="0.2">
      <c r="A682" s="166"/>
      <c r="B682" s="204" t="e">
        <f>VLOOKUP(A682,Adr!A:B,2,FALSE)</f>
        <v>#N/A</v>
      </c>
      <c r="C682" s="196"/>
      <c r="D682" s="187"/>
      <c r="E682" s="173"/>
      <c r="F682" s="182"/>
      <c r="G682" s="185"/>
      <c r="H682" s="185"/>
      <c r="I682" s="167"/>
      <c r="J682" s="167"/>
      <c r="K682" s="5"/>
      <c r="L682" s="167" t="str">
        <f t="shared" si="60"/>
        <v/>
      </c>
      <c r="M682" s="5" t="e">
        <f t="shared" si="59"/>
        <v>#N/A</v>
      </c>
      <c r="N682" s="3" t="str">
        <f t="shared" si="58"/>
        <v/>
      </c>
    </row>
    <row r="683" spans="1:14" x14ac:dyDescent="0.2">
      <c r="A683" s="166"/>
      <c r="B683" s="204" t="e">
        <f>VLOOKUP(A683,Adr!A:B,2,FALSE)</f>
        <v>#N/A</v>
      </c>
      <c r="C683" s="196"/>
      <c r="D683" s="186"/>
      <c r="E683" s="173"/>
      <c r="F683" s="166"/>
      <c r="G683" s="169"/>
      <c r="H683" s="169"/>
      <c r="I683" s="167"/>
      <c r="J683" s="167"/>
      <c r="K683" s="5"/>
      <c r="L683" s="167" t="str">
        <f t="shared" si="60"/>
        <v/>
      </c>
      <c r="M683" s="5" t="e">
        <f t="shared" si="59"/>
        <v>#N/A</v>
      </c>
      <c r="N683" s="3" t="str">
        <f t="shared" si="58"/>
        <v/>
      </c>
    </row>
    <row r="684" spans="1:14" x14ac:dyDescent="0.2">
      <c r="A684" s="166"/>
      <c r="B684" s="204" t="e">
        <f>VLOOKUP(A684,Adr!A:B,2,FALSE)</f>
        <v>#N/A</v>
      </c>
      <c r="C684" s="196"/>
      <c r="D684" s="186"/>
      <c r="E684" s="173"/>
      <c r="F684" s="166"/>
      <c r="G684" s="169"/>
      <c r="H684" s="169"/>
      <c r="I684" s="167"/>
      <c r="J684" s="167"/>
      <c r="K684" s="5"/>
      <c r="L684" s="167" t="str">
        <f t="shared" si="60"/>
        <v/>
      </c>
      <c r="M684" s="5" t="e">
        <f t="shared" si="59"/>
        <v>#N/A</v>
      </c>
      <c r="N684" s="3" t="str">
        <f t="shared" si="58"/>
        <v/>
      </c>
    </row>
    <row r="685" spans="1:14" x14ac:dyDescent="0.2">
      <c r="A685" s="166"/>
      <c r="B685" s="204" t="e">
        <f>VLOOKUP(A685,Adr!A:B,2,FALSE)</f>
        <v>#N/A</v>
      </c>
      <c r="C685" s="196"/>
      <c r="D685" s="187"/>
      <c r="E685" s="173"/>
      <c r="F685" s="182"/>
      <c r="G685" s="185"/>
      <c r="H685" s="185"/>
      <c r="I685" s="167"/>
      <c r="J685" s="167"/>
      <c r="K685" s="5"/>
      <c r="L685" s="167" t="str">
        <f t="shared" si="60"/>
        <v/>
      </c>
      <c r="M685" s="5" t="e">
        <f t="shared" si="59"/>
        <v>#N/A</v>
      </c>
      <c r="N685" s="3" t="str">
        <f t="shared" si="58"/>
        <v/>
      </c>
    </row>
    <row r="686" spans="1:14" x14ac:dyDescent="0.2">
      <c r="A686" s="166"/>
      <c r="B686" s="204" t="e">
        <f>VLOOKUP(A686,Adr!A:B,2,FALSE)</f>
        <v>#N/A</v>
      </c>
      <c r="C686" s="190"/>
      <c r="D686" s="172"/>
      <c r="E686" s="173"/>
      <c r="F686" s="182"/>
      <c r="G686" s="185"/>
      <c r="H686" s="185"/>
      <c r="I686" s="167"/>
      <c r="J686" s="167"/>
      <c r="K686" s="5"/>
      <c r="L686" s="167" t="str">
        <f t="shared" si="60"/>
        <v/>
      </c>
      <c r="M686" s="5" t="e">
        <f t="shared" si="59"/>
        <v>#N/A</v>
      </c>
      <c r="N686" s="3" t="str">
        <f t="shared" si="58"/>
        <v/>
      </c>
    </row>
    <row r="687" spans="1:14" x14ac:dyDescent="0.2">
      <c r="A687" s="166"/>
      <c r="B687" s="204" t="e">
        <f>VLOOKUP(A687,Adr!A:B,2,FALSE)</f>
        <v>#N/A</v>
      </c>
      <c r="C687" s="190"/>
      <c r="D687" s="172"/>
      <c r="E687" s="173"/>
      <c r="F687" s="182"/>
      <c r="G687" s="185"/>
      <c r="H687" s="185"/>
      <c r="I687" s="167"/>
      <c r="J687" s="167"/>
      <c r="K687" s="5"/>
      <c r="L687" s="167" t="str">
        <f t="shared" si="60"/>
        <v/>
      </c>
      <c r="M687" s="5" t="e">
        <f t="shared" si="59"/>
        <v>#N/A</v>
      </c>
      <c r="N687" s="3" t="str">
        <f t="shared" si="58"/>
        <v/>
      </c>
    </row>
    <row r="688" spans="1:14" x14ac:dyDescent="0.2">
      <c r="A688" s="166"/>
      <c r="B688" s="204" t="e">
        <f>VLOOKUP(A688,Adr!A:B,2,FALSE)</f>
        <v>#N/A</v>
      </c>
      <c r="C688" s="196"/>
      <c r="D688" s="187"/>
      <c r="E688" s="173"/>
      <c r="F688" s="182"/>
      <c r="G688" s="185"/>
      <c r="H688" s="185"/>
      <c r="I688" s="167"/>
      <c r="J688" s="167"/>
      <c r="K688" s="5"/>
      <c r="L688" s="167" t="str">
        <f t="shared" si="60"/>
        <v/>
      </c>
      <c r="M688" s="5" t="e">
        <f t="shared" si="59"/>
        <v>#N/A</v>
      </c>
      <c r="N688" s="3" t="str">
        <f t="shared" si="58"/>
        <v/>
      </c>
    </row>
    <row r="689" spans="1:14" x14ac:dyDescent="0.2">
      <c r="A689" s="166"/>
      <c r="B689" s="204" t="e">
        <f>VLOOKUP(A689,Adr!A:B,2,FALSE)</f>
        <v>#N/A</v>
      </c>
      <c r="C689" s="196"/>
      <c r="D689" s="187"/>
      <c r="E689" s="173"/>
      <c r="F689" s="182"/>
      <c r="G689" s="185"/>
      <c r="H689" s="185"/>
      <c r="I689" s="167"/>
      <c r="J689" s="167"/>
      <c r="K689" s="5"/>
      <c r="L689" s="167" t="str">
        <f t="shared" si="60"/>
        <v/>
      </c>
      <c r="M689" s="5" t="e">
        <f t="shared" si="59"/>
        <v>#N/A</v>
      </c>
      <c r="N689" s="3" t="str">
        <f t="shared" si="58"/>
        <v/>
      </c>
    </row>
    <row r="690" spans="1:14" x14ac:dyDescent="0.2">
      <c r="A690" s="166"/>
      <c r="B690" s="204" t="e">
        <f>VLOOKUP(A690,Adr!A:B,2,FALSE)</f>
        <v>#N/A</v>
      </c>
      <c r="C690" s="196"/>
      <c r="D690" s="187"/>
      <c r="E690" s="173"/>
      <c r="F690" s="182"/>
      <c r="G690" s="185"/>
      <c r="H690" s="185"/>
      <c r="I690" s="167"/>
      <c r="J690" s="167"/>
      <c r="K690" s="5"/>
      <c r="L690" s="167" t="str">
        <f t="shared" si="60"/>
        <v/>
      </c>
      <c r="M690" s="5" t="e">
        <f t="shared" si="59"/>
        <v>#N/A</v>
      </c>
      <c r="N690" s="3" t="str">
        <f t="shared" si="58"/>
        <v/>
      </c>
    </row>
    <row r="691" spans="1:14" x14ac:dyDescent="0.2">
      <c r="A691" s="166"/>
      <c r="B691" s="204" t="e">
        <f>VLOOKUP(A691,Adr!A:B,2,FALSE)</f>
        <v>#N/A</v>
      </c>
      <c r="C691" s="196"/>
      <c r="D691" s="187"/>
      <c r="E691" s="173"/>
      <c r="F691" s="182"/>
      <c r="G691" s="185"/>
      <c r="H691" s="185"/>
      <c r="I691" s="167"/>
      <c r="J691" s="167"/>
      <c r="K691" s="5"/>
      <c r="L691" s="167" t="str">
        <f t="shared" si="60"/>
        <v/>
      </c>
      <c r="M691" s="5" t="e">
        <f t="shared" si="59"/>
        <v>#N/A</v>
      </c>
      <c r="N691" s="3" t="str">
        <f t="shared" si="58"/>
        <v/>
      </c>
    </row>
    <row r="692" spans="1:14" x14ac:dyDescent="0.2">
      <c r="A692" s="166"/>
      <c r="B692" s="204" t="e">
        <f>VLOOKUP(A692,Adr!A:B,2,FALSE)</f>
        <v>#N/A</v>
      </c>
      <c r="C692" s="196"/>
      <c r="D692" s="187"/>
      <c r="E692" s="173"/>
      <c r="F692" s="182"/>
      <c r="G692" s="185"/>
      <c r="H692" s="185"/>
      <c r="I692" s="167"/>
      <c r="J692" s="167"/>
      <c r="K692" s="5"/>
      <c r="L692" s="167" t="str">
        <f t="shared" si="60"/>
        <v/>
      </c>
      <c r="M692" s="5" t="e">
        <f t="shared" si="59"/>
        <v>#N/A</v>
      </c>
      <c r="N692" s="3" t="str">
        <f t="shared" si="58"/>
        <v/>
      </c>
    </row>
    <row r="693" spans="1:14" x14ac:dyDescent="0.2">
      <c r="A693" s="182"/>
      <c r="B693" s="204" t="e">
        <f>VLOOKUP(A693,Adr!A:B,2,FALSE)</f>
        <v>#N/A</v>
      </c>
      <c r="C693" s="185"/>
      <c r="D693" s="187"/>
      <c r="E693" s="230"/>
      <c r="F693" s="182"/>
      <c r="G693" s="185"/>
      <c r="H693" s="185"/>
      <c r="I693" s="192"/>
      <c r="J693" s="167"/>
      <c r="K693" s="5"/>
      <c r="L693" s="167" t="str">
        <f t="shared" si="60"/>
        <v/>
      </c>
      <c r="M693" s="5" t="e">
        <f t="shared" si="59"/>
        <v>#N/A</v>
      </c>
      <c r="N693" s="3" t="str">
        <f t="shared" si="58"/>
        <v/>
      </c>
    </row>
    <row r="694" spans="1:14" x14ac:dyDescent="0.2">
      <c r="A694" s="166"/>
      <c r="B694" s="204" t="e">
        <f>VLOOKUP(A694,Adr!A:B,2,FALSE)</f>
        <v>#N/A</v>
      </c>
      <c r="C694" s="190"/>
      <c r="D694" s="172"/>
      <c r="E694" s="173"/>
      <c r="F694" s="166"/>
      <c r="G694" s="169"/>
      <c r="H694" s="169"/>
      <c r="I694" s="192"/>
      <c r="J694" s="167"/>
      <c r="K694" s="5"/>
      <c r="L694" s="167" t="str">
        <f t="shared" si="60"/>
        <v/>
      </c>
      <c r="M694" s="5" t="e">
        <f t="shared" si="59"/>
        <v>#N/A</v>
      </c>
      <c r="N694" s="3" t="str">
        <f t="shared" si="58"/>
        <v/>
      </c>
    </row>
    <row r="695" spans="1:14" x14ac:dyDescent="0.2">
      <c r="A695" s="166"/>
      <c r="B695" s="204" t="e">
        <f>VLOOKUP(A695,Adr!A:B,2,FALSE)</f>
        <v>#N/A</v>
      </c>
      <c r="C695" s="196"/>
      <c r="D695" s="187"/>
      <c r="E695" s="173"/>
      <c r="F695" s="166"/>
      <c r="G695" s="169"/>
      <c r="H695" s="169"/>
      <c r="I695" s="192"/>
      <c r="J695" s="167"/>
      <c r="K695" s="5"/>
      <c r="L695" s="167" t="str">
        <f t="shared" si="60"/>
        <v/>
      </c>
      <c r="M695" s="5" t="e">
        <f t="shared" si="59"/>
        <v>#N/A</v>
      </c>
      <c r="N695" s="3" t="str">
        <f t="shared" si="58"/>
        <v/>
      </c>
    </row>
    <row r="696" spans="1:14" x14ac:dyDescent="0.2">
      <c r="A696" s="166"/>
      <c r="B696" s="204" t="e">
        <f>VLOOKUP(A696,Adr!A:B,2,FALSE)</f>
        <v>#N/A</v>
      </c>
      <c r="C696" s="196"/>
      <c r="D696" s="187"/>
      <c r="E696" s="173"/>
      <c r="F696" s="166"/>
      <c r="G696" s="169"/>
      <c r="H696" s="169"/>
      <c r="I696" s="192"/>
      <c r="J696" s="167"/>
      <c r="K696" s="5"/>
      <c r="L696" s="167" t="str">
        <f t="shared" si="60"/>
        <v/>
      </c>
      <c r="M696" s="5" t="e">
        <f t="shared" si="59"/>
        <v>#N/A</v>
      </c>
      <c r="N696" s="3" t="str">
        <f t="shared" si="58"/>
        <v/>
      </c>
    </row>
    <row r="697" spans="1:14" x14ac:dyDescent="0.2">
      <c r="A697" s="166"/>
      <c r="B697" s="204" t="e">
        <f>VLOOKUP(A697,Adr!A:B,2,FALSE)</f>
        <v>#N/A</v>
      </c>
      <c r="C697" s="196"/>
      <c r="D697" s="187"/>
      <c r="E697" s="173"/>
      <c r="F697" s="166"/>
      <c r="G697" s="169"/>
      <c r="H697" s="169"/>
      <c r="I697" s="192"/>
      <c r="J697" s="167"/>
      <c r="K697" s="5"/>
      <c r="L697" s="167" t="str">
        <f t="shared" si="60"/>
        <v/>
      </c>
      <c r="M697" s="5" t="e">
        <f t="shared" si="59"/>
        <v>#N/A</v>
      </c>
      <c r="N697" s="3" t="str">
        <f t="shared" si="58"/>
        <v/>
      </c>
    </row>
    <row r="698" spans="1:14" x14ac:dyDescent="0.2">
      <c r="A698" s="166"/>
      <c r="B698" s="204" t="e">
        <f>VLOOKUP(A698,Adr!A:B,2,FALSE)</f>
        <v>#N/A</v>
      </c>
      <c r="C698" s="196"/>
      <c r="D698" s="187"/>
      <c r="E698" s="173"/>
      <c r="F698" s="166"/>
      <c r="G698" s="169"/>
      <c r="H698" s="169"/>
      <c r="I698" s="192"/>
      <c r="J698" s="167"/>
      <c r="K698" s="5"/>
      <c r="L698" s="167" t="str">
        <f t="shared" si="60"/>
        <v/>
      </c>
      <c r="M698" s="5" t="e">
        <f t="shared" si="59"/>
        <v>#N/A</v>
      </c>
      <c r="N698" s="3" t="str">
        <f t="shared" si="58"/>
        <v/>
      </c>
    </row>
    <row r="699" spans="1:14" x14ac:dyDescent="0.2">
      <c r="A699" s="166"/>
      <c r="B699" s="204" t="e">
        <f>VLOOKUP(A699,Adr!A:B,2,FALSE)</f>
        <v>#N/A</v>
      </c>
      <c r="C699" s="196"/>
      <c r="D699" s="187"/>
      <c r="E699" s="173"/>
      <c r="F699" s="166"/>
      <c r="G699" s="169"/>
      <c r="H699" s="169"/>
      <c r="I699" s="192"/>
      <c r="J699" s="167"/>
      <c r="K699" s="5"/>
      <c r="L699" s="167" t="str">
        <f t="shared" si="60"/>
        <v/>
      </c>
      <c r="M699" s="5" t="e">
        <f t="shared" si="59"/>
        <v>#N/A</v>
      </c>
      <c r="N699" s="3" t="str">
        <f t="shared" si="58"/>
        <v/>
      </c>
    </row>
    <row r="700" spans="1:14" x14ac:dyDescent="0.2">
      <c r="A700" s="166"/>
      <c r="B700" s="204" t="e">
        <f>VLOOKUP(A700,Adr!A:B,2,FALSE)</f>
        <v>#N/A</v>
      </c>
      <c r="C700" s="190"/>
      <c r="D700" s="172"/>
      <c r="E700" s="173"/>
      <c r="F700" s="166"/>
      <c r="G700" s="169"/>
      <c r="H700" s="169"/>
      <c r="I700" s="192"/>
      <c r="J700" s="167"/>
      <c r="K700" s="5"/>
      <c r="L700" s="167" t="str">
        <f t="shared" si="60"/>
        <v/>
      </c>
      <c r="M700" s="5" t="e">
        <f t="shared" si="59"/>
        <v>#N/A</v>
      </c>
      <c r="N700" s="3" t="str">
        <f t="shared" si="58"/>
        <v/>
      </c>
    </row>
    <row r="701" spans="1:14" x14ac:dyDescent="0.2">
      <c r="A701" s="198"/>
      <c r="B701" s="204" t="e">
        <f>VLOOKUP(A701,Adr!A:B,2,FALSE)</f>
        <v>#N/A</v>
      </c>
      <c r="C701" s="169"/>
      <c r="D701" s="172"/>
      <c r="E701" s="173"/>
      <c r="F701" s="166"/>
      <c r="G701" s="169"/>
      <c r="H701" s="169"/>
      <c r="I701" s="192"/>
      <c r="J701" s="167"/>
      <c r="K701" s="5"/>
      <c r="L701" s="167" t="str">
        <f t="shared" si="60"/>
        <v/>
      </c>
      <c r="M701" s="5" t="e">
        <f t="shared" si="59"/>
        <v>#N/A</v>
      </c>
      <c r="N701" s="3" t="str">
        <f t="shared" si="58"/>
        <v/>
      </c>
    </row>
    <row r="702" spans="1:14" x14ac:dyDescent="0.2">
      <c r="A702" s="166"/>
      <c r="B702" s="204" t="e">
        <f>VLOOKUP(A702,Adr!A:B,2,FALSE)</f>
        <v>#N/A</v>
      </c>
      <c r="C702" s="196"/>
      <c r="D702" s="187"/>
      <c r="E702" s="173"/>
      <c r="F702" s="166"/>
      <c r="G702" s="169"/>
      <c r="H702" s="169"/>
      <c r="I702" s="192"/>
      <c r="J702" s="167"/>
      <c r="K702" s="5"/>
      <c r="L702" s="167" t="str">
        <f t="shared" si="60"/>
        <v/>
      </c>
      <c r="M702" s="5" t="e">
        <f t="shared" si="59"/>
        <v>#N/A</v>
      </c>
      <c r="N702" s="3" t="str">
        <f t="shared" si="58"/>
        <v/>
      </c>
    </row>
    <row r="703" spans="1:14" x14ac:dyDescent="0.2">
      <c r="A703" s="166"/>
      <c r="B703" s="204" t="e">
        <f>VLOOKUP(A703,Adr!A:B,2,FALSE)</f>
        <v>#N/A</v>
      </c>
      <c r="C703" s="196"/>
      <c r="D703" s="187"/>
      <c r="E703" s="173"/>
      <c r="F703" s="166"/>
      <c r="G703" s="169"/>
      <c r="H703" s="169"/>
      <c r="I703" s="192"/>
      <c r="J703" s="167"/>
      <c r="K703" s="5"/>
      <c r="L703" s="167" t="str">
        <f t="shared" si="60"/>
        <v/>
      </c>
      <c r="M703" s="5" t="e">
        <f t="shared" si="59"/>
        <v>#N/A</v>
      </c>
      <c r="N703" s="3" t="str">
        <f t="shared" si="58"/>
        <v/>
      </c>
    </row>
    <row r="704" spans="1:14" x14ac:dyDescent="0.2">
      <c r="A704" s="202"/>
      <c r="B704" s="204" t="e">
        <f>VLOOKUP(A704,Adr!A:B,2,FALSE)</f>
        <v>#N/A</v>
      </c>
      <c r="C704" s="169"/>
      <c r="D704" s="172"/>
      <c r="E704" s="173"/>
      <c r="F704" s="166"/>
      <c r="G704" s="169"/>
      <c r="H704" s="169"/>
      <c r="I704" s="192"/>
      <c r="J704" s="167"/>
      <c r="K704" s="5"/>
      <c r="L704" s="167" t="str">
        <f t="shared" si="60"/>
        <v/>
      </c>
      <c r="M704" s="5" t="e">
        <f t="shared" si="59"/>
        <v>#N/A</v>
      </c>
      <c r="N704" s="3" t="str">
        <f t="shared" si="58"/>
        <v/>
      </c>
    </row>
    <row r="705" spans="1:14" x14ac:dyDescent="0.2">
      <c r="A705" s="166"/>
      <c r="B705" s="204" t="e">
        <f>VLOOKUP(A705,Adr!A:B,2,FALSE)</f>
        <v>#N/A</v>
      </c>
      <c r="C705" s="190"/>
      <c r="D705" s="172"/>
      <c r="E705" s="173"/>
      <c r="F705" s="166"/>
      <c r="G705" s="169"/>
      <c r="H705" s="169"/>
      <c r="I705" s="192"/>
      <c r="J705" s="167"/>
      <c r="K705" s="5"/>
      <c r="L705" s="167" t="str">
        <f t="shared" si="60"/>
        <v/>
      </c>
      <c r="M705" s="5" t="e">
        <f t="shared" si="59"/>
        <v>#N/A</v>
      </c>
      <c r="N705" s="3" t="str">
        <f t="shared" si="58"/>
        <v/>
      </c>
    </row>
    <row r="706" spans="1:14" x14ac:dyDescent="0.2">
      <c r="A706" s="166"/>
      <c r="B706" s="204" t="e">
        <f>VLOOKUP(A706,Adr!A:B,2,FALSE)</f>
        <v>#N/A</v>
      </c>
      <c r="C706" s="196"/>
      <c r="D706" s="187"/>
      <c r="E706" s="173"/>
      <c r="F706" s="166"/>
      <c r="G706" s="169"/>
      <c r="H706" s="169"/>
      <c r="I706" s="192"/>
      <c r="J706" s="167"/>
      <c r="K706" s="5"/>
      <c r="L706" s="167" t="str">
        <f t="shared" si="60"/>
        <v/>
      </c>
      <c r="M706" s="5" t="e">
        <f t="shared" si="59"/>
        <v>#N/A</v>
      </c>
      <c r="N706" s="3" t="str">
        <f t="shared" si="58"/>
        <v/>
      </c>
    </row>
    <row r="707" spans="1:14" x14ac:dyDescent="0.2">
      <c r="A707" s="166"/>
      <c r="B707" s="204" t="e">
        <f>VLOOKUP(A707,Adr!A:B,2,FALSE)</f>
        <v>#N/A</v>
      </c>
      <c r="C707" s="190"/>
      <c r="D707" s="172"/>
      <c r="E707" s="173"/>
      <c r="F707" s="166"/>
      <c r="G707" s="169"/>
      <c r="H707" s="169"/>
      <c r="I707" s="192"/>
      <c r="J707" s="167"/>
      <c r="K707" s="5"/>
      <c r="L707" s="167" t="str">
        <f t="shared" si="60"/>
        <v/>
      </c>
      <c r="M707" s="5" t="e">
        <f t="shared" si="59"/>
        <v>#N/A</v>
      </c>
      <c r="N707" s="3" t="str">
        <f t="shared" si="58"/>
        <v/>
      </c>
    </row>
    <row r="708" spans="1:14" x14ac:dyDescent="0.2">
      <c r="A708" s="166"/>
      <c r="B708" s="204" t="e">
        <f>VLOOKUP(A708,Adr!A:B,2,FALSE)</f>
        <v>#N/A</v>
      </c>
      <c r="C708" s="190"/>
      <c r="D708" s="172"/>
      <c r="E708" s="173"/>
      <c r="F708" s="166"/>
      <c r="G708" s="169"/>
      <c r="H708" s="169"/>
      <c r="I708" s="192"/>
      <c r="J708" s="167"/>
      <c r="K708" s="5"/>
      <c r="L708" s="167" t="str">
        <f t="shared" si="60"/>
        <v/>
      </c>
      <c r="M708" s="5" t="e">
        <f t="shared" si="59"/>
        <v>#N/A</v>
      </c>
      <c r="N708" s="3" t="str">
        <f t="shared" si="58"/>
        <v/>
      </c>
    </row>
    <row r="709" spans="1:14" x14ac:dyDescent="0.2">
      <c r="A709" s="166"/>
      <c r="B709" s="204" t="e">
        <f>VLOOKUP(A709,Adr!A:B,2,FALSE)</f>
        <v>#N/A</v>
      </c>
      <c r="C709" s="196"/>
      <c r="D709" s="187"/>
      <c r="E709" s="173"/>
      <c r="F709" s="166"/>
      <c r="G709" s="169"/>
      <c r="H709" s="169"/>
      <c r="I709" s="192"/>
      <c r="J709" s="167"/>
      <c r="K709" s="5"/>
      <c r="L709" s="167" t="str">
        <f t="shared" si="60"/>
        <v/>
      </c>
      <c r="M709" s="5" t="e">
        <f t="shared" si="59"/>
        <v>#N/A</v>
      </c>
      <c r="N709" s="3" t="str">
        <f t="shared" si="58"/>
        <v/>
      </c>
    </row>
    <row r="710" spans="1:14" x14ac:dyDescent="0.2">
      <c r="A710" s="166"/>
      <c r="B710" s="204" t="e">
        <f>VLOOKUP(A710,Adr!A:B,2,FALSE)</f>
        <v>#N/A</v>
      </c>
      <c r="C710" s="190"/>
      <c r="D710" s="172"/>
      <c r="E710" s="173"/>
      <c r="F710" s="166"/>
      <c r="G710" s="169"/>
      <c r="H710" s="169"/>
      <c r="I710" s="192"/>
      <c r="J710" s="167"/>
      <c r="K710" s="5"/>
      <c r="L710" s="167" t="str">
        <f t="shared" si="60"/>
        <v/>
      </c>
      <c r="M710" s="5" t="e">
        <f t="shared" si="59"/>
        <v>#N/A</v>
      </c>
      <c r="N710" s="3" t="str">
        <f t="shared" ref="N710:N773" si="61">+I710&amp;H710</f>
        <v/>
      </c>
    </row>
    <row r="711" spans="1:14" x14ac:dyDescent="0.2">
      <c r="A711" s="198"/>
      <c r="B711" s="204" t="e">
        <f>VLOOKUP(A711,Adr!A:B,2,FALSE)</f>
        <v>#N/A</v>
      </c>
      <c r="C711" s="169"/>
      <c r="D711" s="172"/>
      <c r="E711" s="173"/>
      <c r="F711" s="166"/>
      <c r="G711" s="169"/>
      <c r="H711" s="169"/>
      <c r="I711" s="192"/>
      <c r="J711" s="167"/>
      <c r="K711" s="5"/>
      <c r="L711" s="167" t="str">
        <f t="shared" si="60"/>
        <v/>
      </c>
      <c r="M711" s="5" t="e">
        <f t="shared" si="59"/>
        <v>#N/A</v>
      </c>
      <c r="N711" s="3" t="str">
        <f t="shared" si="61"/>
        <v/>
      </c>
    </row>
    <row r="712" spans="1:14" x14ac:dyDescent="0.2">
      <c r="A712" s="166"/>
      <c r="B712" s="204" t="e">
        <f>VLOOKUP(A712,Adr!A:B,2,FALSE)</f>
        <v>#N/A</v>
      </c>
      <c r="C712" s="169"/>
      <c r="D712" s="172"/>
      <c r="E712" s="173"/>
      <c r="F712" s="166"/>
      <c r="G712" s="169"/>
      <c r="H712" s="169"/>
      <c r="I712" s="192"/>
      <c r="J712" s="167"/>
      <c r="K712" s="5"/>
      <c r="L712" s="167" t="str">
        <f t="shared" si="60"/>
        <v/>
      </c>
      <c r="M712" s="5" t="e">
        <f t="shared" si="59"/>
        <v>#N/A</v>
      </c>
      <c r="N712" s="3" t="str">
        <f t="shared" si="61"/>
        <v/>
      </c>
    </row>
    <row r="713" spans="1:14" x14ac:dyDescent="0.2">
      <c r="A713" s="166"/>
      <c r="B713" s="204" t="e">
        <f>VLOOKUP(A713,Adr!A:B,2,FALSE)</f>
        <v>#N/A</v>
      </c>
      <c r="C713" s="185"/>
      <c r="D713" s="187"/>
      <c r="E713" s="173"/>
      <c r="F713" s="182"/>
      <c r="G713" s="185"/>
      <c r="H713" s="185"/>
      <c r="I713" s="192"/>
      <c r="J713" s="167"/>
      <c r="K713" s="5"/>
      <c r="L713" s="167" t="str">
        <f t="shared" si="60"/>
        <v/>
      </c>
      <c r="M713" s="5" t="e">
        <f t="shared" si="59"/>
        <v>#N/A</v>
      </c>
      <c r="N713" s="3" t="str">
        <f t="shared" si="61"/>
        <v/>
      </c>
    </row>
    <row r="714" spans="1:14" x14ac:dyDescent="0.2">
      <c r="A714" s="166"/>
      <c r="B714" s="204" t="e">
        <f>VLOOKUP(A714,Adr!A:B,2,FALSE)</f>
        <v>#N/A</v>
      </c>
      <c r="C714" s="185"/>
      <c r="D714" s="187"/>
      <c r="E714" s="173"/>
      <c r="F714" s="182"/>
      <c r="G714" s="185"/>
      <c r="H714" s="185"/>
      <c r="I714" s="192"/>
      <c r="J714" s="167"/>
      <c r="K714" s="5"/>
      <c r="L714" s="167" t="str">
        <f t="shared" si="60"/>
        <v/>
      </c>
      <c r="M714" s="5" t="e">
        <f t="shared" si="59"/>
        <v>#N/A</v>
      </c>
      <c r="N714" s="3" t="str">
        <f t="shared" si="61"/>
        <v/>
      </c>
    </row>
    <row r="715" spans="1:14" x14ac:dyDescent="0.2">
      <c r="A715" s="166"/>
      <c r="B715" s="204" t="e">
        <f>VLOOKUP(A715,Adr!A:B,2,FALSE)</f>
        <v>#N/A</v>
      </c>
      <c r="C715" s="169"/>
      <c r="D715" s="172"/>
      <c r="E715" s="173"/>
      <c r="F715" s="166"/>
      <c r="G715" s="169"/>
      <c r="H715" s="169"/>
      <c r="I715" s="192"/>
      <c r="J715" s="167"/>
      <c r="K715" s="5"/>
      <c r="L715" s="167" t="str">
        <f t="shared" si="60"/>
        <v/>
      </c>
      <c r="M715" s="5" t="e">
        <f t="shared" si="59"/>
        <v>#N/A</v>
      </c>
      <c r="N715" s="3" t="str">
        <f t="shared" si="61"/>
        <v/>
      </c>
    </row>
    <row r="716" spans="1:14" x14ac:dyDescent="0.2">
      <c r="A716" s="182"/>
      <c r="B716" s="204" t="e">
        <f>VLOOKUP(A716,Adr!A:B,2,FALSE)</f>
        <v>#N/A</v>
      </c>
      <c r="C716" s="185"/>
      <c r="D716" s="187"/>
      <c r="E716" s="173"/>
      <c r="F716" s="182"/>
      <c r="G716" s="169"/>
      <c r="H716" s="185"/>
      <c r="I716" s="192"/>
      <c r="J716" s="167"/>
      <c r="K716" s="5"/>
      <c r="L716" s="167" t="str">
        <f t="shared" si="60"/>
        <v/>
      </c>
      <c r="M716" s="5" t="e">
        <f t="shared" si="59"/>
        <v>#N/A</v>
      </c>
      <c r="N716" s="3" t="str">
        <f t="shared" si="61"/>
        <v/>
      </c>
    </row>
    <row r="717" spans="1:14" x14ac:dyDescent="0.2">
      <c r="A717" s="166"/>
      <c r="B717" s="204" t="e">
        <f>VLOOKUP(A717,Adr!A:B,2,FALSE)</f>
        <v>#N/A</v>
      </c>
      <c r="C717" s="185"/>
      <c r="D717" s="187"/>
      <c r="E717" s="173"/>
      <c r="F717" s="182"/>
      <c r="G717" s="185"/>
      <c r="H717" s="185"/>
      <c r="I717" s="192"/>
      <c r="J717" s="167"/>
      <c r="K717" s="5"/>
      <c r="L717" s="167" t="str">
        <f t="shared" si="60"/>
        <v/>
      </c>
      <c r="M717" s="5" t="e">
        <f t="shared" si="59"/>
        <v>#N/A</v>
      </c>
      <c r="N717" s="3" t="str">
        <f t="shared" si="61"/>
        <v/>
      </c>
    </row>
    <row r="718" spans="1:14" x14ac:dyDescent="0.2">
      <c r="A718" s="166"/>
      <c r="B718" s="204" t="e">
        <f>VLOOKUP(A718,Adr!A:B,2,FALSE)</f>
        <v>#N/A</v>
      </c>
      <c r="C718" s="190"/>
      <c r="D718" s="172"/>
      <c r="E718" s="173"/>
      <c r="F718" s="182"/>
      <c r="G718" s="185"/>
      <c r="H718" s="185"/>
      <c r="I718" s="167"/>
      <c r="J718" s="167"/>
      <c r="K718" s="5"/>
      <c r="L718" s="167" t="str">
        <f t="shared" si="60"/>
        <v/>
      </c>
      <c r="M718" s="5" t="e">
        <f t="shared" si="59"/>
        <v>#N/A</v>
      </c>
      <c r="N718" s="3" t="str">
        <f t="shared" si="61"/>
        <v/>
      </c>
    </row>
    <row r="719" spans="1:14" x14ac:dyDescent="0.2">
      <c r="A719" s="166"/>
      <c r="B719" s="204" t="e">
        <f>VLOOKUP(A719,Adr!A:B,2,FALSE)</f>
        <v>#N/A</v>
      </c>
      <c r="C719" s="190"/>
      <c r="D719" s="172"/>
      <c r="E719" s="173"/>
      <c r="F719" s="182"/>
      <c r="G719" s="185"/>
      <c r="H719" s="185"/>
      <c r="I719" s="167"/>
      <c r="J719" s="167"/>
      <c r="K719" s="5"/>
      <c r="L719" s="167" t="str">
        <f t="shared" si="60"/>
        <v/>
      </c>
      <c r="M719" s="5" t="e">
        <f t="shared" ref="M719:M787" si="62">B719&amp;F719&amp;H719&amp;C719</f>
        <v>#N/A</v>
      </c>
      <c r="N719" s="3" t="str">
        <f t="shared" si="61"/>
        <v/>
      </c>
    </row>
    <row r="720" spans="1:14" x14ac:dyDescent="0.2">
      <c r="A720" s="166"/>
      <c r="B720" s="204" t="e">
        <f>VLOOKUP(A720,Adr!A:B,2,FALSE)</f>
        <v>#N/A</v>
      </c>
      <c r="C720" s="196"/>
      <c r="D720" s="186"/>
      <c r="E720" s="173"/>
      <c r="F720" s="166"/>
      <c r="G720" s="169"/>
      <c r="H720" s="169"/>
      <c r="I720" s="167"/>
      <c r="J720" s="167"/>
      <c r="K720" s="5"/>
      <c r="L720" s="167" t="str">
        <f t="shared" si="60"/>
        <v/>
      </c>
      <c r="M720" s="5" t="e">
        <f t="shared" si="62"/>
        <v>#N/A</v>
      </c>
      <c r="N720" s="3" t="str">
        <f t="shared" si="61"/>
        <v/>
      </c>
    </row>
    <row r="721" spans="1:14" x14ac:dyDescent="0.2">
      <c r="A721" s="166"/>
      <c r="B721" s="204" t="e">
        <f>VLOOKUP(A721,Adr!A:B,2,FALSE)</f>
        <v>#N/A</v>
      </c>
      <c r="C721" s="196"/>
      <c r="D721" s="186"/>
      <c r="E721" s="173"/>
      <c r="F721" s="166"/>
      <c r="G721" s="169"/>
      <c r="H721" s="169"/>
      <c r="I721" s="167"/>
      <c r="J721" s="167"/>
      <c r="K721" s="5"/>
      <c r="L721" s="167" t="str">
        <f t="shared" si="60"/>
        <v/>
      </c>
      <c r="M721" s="5" t="e">
        <f t="shared" si="62"/>
        <v>#N/A</v>
      </c>
      <c r="N721" s="3" t="str">
        <f t="shared" si="61"/>
        <v/>
      </c>
    </row>
    <row r="722" spans="1:14" x14ac:dyDescent="0.2">
      <c r="A722" s="166"/>
      <c r="B722" s="204" t="e">
        <f>VLOOKUP(A722,Adr!A:B,2,FALSE)</f>
        <v>#N/A</v>
      </c>
      <c r="C722" s="190"/>
      <c r="D722" s="172"/>
      <c r="E722" s="173"/>
      <c r="F722" s="166"/>
      <c r="G722" s="169"/>
      <c r="H722" s="169"/>
      <c r="I722" s="192"/>
      <c r="J722" s="167"/>
      <c r="K722" s="5"/>
      <c r="L722" s="167" t="str">
        <f t="shared" si="60"/>
        <v/>
      </c>
      <c r="M722" s="5" t="e">
        <f t="shared" si="62"/>
        <v>#N/A</v>
      </c>
      <c r="N722" s="3" t="str">
        <f t="shared" si="61"/>
        <v/>
      </c>
    </row>
    <row r="723" spans="1:14" x14ac:dyDescent="0.2">
      <c r="A723" s="166"/>
      <c r="B723" s="204" t="e">
        <f>VLOOKUP(A723,Adr!A:B,2,FALSE)</f>
        <v>#N/A</v>
      </c>
      <c r="C723" s="185"/>
      <c r="D723" s="187"/>
      <c r="E723" s="173"/>
      <c r="F723" s="182"/>
      <c r="G723" s="185"/>
      <c r="H723" s="185"/>
      <c r="I723" s="192"/>
      <c r="J723" s="167"/>
      <c r="K723" s="5"/>
      <c r="L723" s="167" t="str">
        <f t="shared" si="60"/>
        <v/>
      </c>
      <c r="M723" s="5" t="e">
        <f t="shared" si="62"/>
        <v>#N/A</v>
      </c>
      <c r="N723" s="3" t="str">
        <f t="shared" si="61"/>
        <v/>
      </c>
    </row>
    <row r="724" spans="1:14" x14ac:dyDescent="0.2">
      <c r="A724" s="166"/>
      <c r="B724" s="204" t="e">
        <f>VLOOKUP(A724,Adr!A:B,2,FALSE)</f>
        <v>#N/A</v>
      </c>
      <c r="C724" s="185"/>
      <c r="D724" s="187"/>
      <c r="E724" s="173"/>
      <c r="F724" s="182"/>
      <c r="G724" s="185"/>
      <c r="H724" s="185"/>
      <c r="I724" s="192"/>
      <c r="J724" s="167"/>
      <c r="K724" s="5"/>
      <c r="L724" s="167" t="str">
        <f t="shared" si="60"/>
        <v/>
      </c>
      <c r="M724" s="5" t="e">
        <f t="shared" si="62"/>
        <v>#N/A</v>
      </c>
      <c r="N724" s="3" t="str">
        <f t="shared" si="61"/>
        <v/>
      </c>
    </row>
    <row r="725" spans="1:14" x14ac:dyDescent="0.2">
      <c r="A725" s="166"/>
      <c r="B725" s="204" t="e">
        <f>VLOOKUP(A725,Adr!A:B,2,FALSE)</f>
        <v>#N/A</v>
      </c>
      <c r="C725" s="190"/>
      <c r="D725" s="172"/>
      <c r="E725" s="173"/>
      <c r="F725" s="182"/>
      <c r="G725" s="185"/>
      <c r="H725" s="185"/>
      <c r="I725" s="167"/>
      <c r="J725" s="167"/>
      <c r="K725" s="5"/>
      <c r="L725" s="167" t="str">
        <f t="shared" si="60"/>
        <v/>
      </c>
      <c r="M725" s="5" t="e">
        <f t="shared" si="62"/>
        <v>#N/A</v>
      </c>
      <c r="N725" s="3" t="str">
        <f t="shared" si="61"/>
        <v/>
      </c>
    </row>
    <row r="726" spans="1:14" x14ac:dyDescent="0.2">
      <c r="A726" s="166"/>
      <c r="B726" s="204" t="e">
        <f>VLOOKUP(A726,Adr!A:B,2,FALSE)</f>
        <v>#N/A</v>
      </c>
      <c r="C726" s="185"/>
      <c r="D726" s="187"/>
      <c r="E726" s="173"/>
      <c r="F726" s="182"/>
      <c r="G726" s="185"/>
      <c r="H726" s="185"/>
      <c r="I726" s="192"/>
      <c r="J726" s="167"/>
      <c r="K726" s="5"/>
      <c r="L726" s="167" t="str">
        <f t="shared" si="60"/>
        <v/>
      </c>
      <c r="M726" s="5" t="e">
        <f t="shared" si="62"/>
        <v>#N/A</v>
      </c>
      <c r="N726" s="3" t="str">
        <f t="shared" si="61"/>
        <v/>
      </c>
    </row>
    <row r="727" spans="1:14" x14ac:dyDescent="0.2">
      <c r="A727" s="166"/>
      <c r="B727" s="204" t="e">
        <f>VLOOKUP(A727,Adr!A:B,2,FALSE)</f>
        <v>#N/A</v>
      </c>
      <c r="C727" s="185"/>
      <c r="D727" s="187"/>
      <c r="E727" s="173"/>
      <c r="F727" s="182"/>
      <c r="G727" s="185"/>
      <c r="H727" s="185"/>
      <c r="I727" s="192"/>
      <c r="J727" s="167"/>
      <c r="K727" s="5"/>
      <c r="L727" s="167" t="str">
        <f t="shared" si="60"/>
        <v/>
      </c>
      <c r="M727" s="5" t="e">
        <f t="shared" si="62"/>
        <v>#N/A</v>
      </c>
      <c r="N727" s="3" t="str">
        <f t="shared" si="61"/>
        <v/>
      </c>
    </row>
    <row r="728" spans="1:14" x14ac:dyDescent="0.2">
      <c r="A728" s="166"/>
      <c r="B728" s="204" t="e">
        <f>VLOOKUP(A728,Adr!A:B,2,FALSE)</f>
        <v>#N/A</v>
      </c>
      <c r="C728" s="185"/>
      <c r="D728" s="187"/>
      <c r="E728" s="173"/>
      <c r="F728" s="182"/>
      <c r="G728" s="185"/>
      <c r="H728" s="185"/>
      <c r="I728" s="192"/>
      <c r="J728" s="167"/>
      <c r="K728" s="5"/>
      <c r="L728" s="167" t="str">
        <f t="shared" si="60"/>
        <v/>
      </c>
      <c r="M728" s="5" t="e">
        <f t="shared" si="62"/>
        <v>#N/A</v>
      </c>
      <c r="N728" s="3" t="str">
        <f t="shared" si="61"/>
        <v/>
      </c>
    </row>
    <row r="729" spans="1:14" x14ac:dyDescent="0.2">
      <c r="A729" s="166"/>
      <c r="B729" s="204" t="e">
        <f>VLOOKUP(A729,Adr!A:B,2,FALSE)</f>
        <v>#N/A</v>
      </c>
      <c r="C729" s="185"/>
      <c r="D729" s="187"/>
      <c r="E729" s="173"/>
      <c r="F729" s="182"/>
      <c r="G729" s="185"/>
      <c r="H729" s="185"/>
      <c r="I729" s="192"/>
      <c r="J729" s="167"/>
      <c r="K729" s="5"/>
      <c r="L729" s="167" t="str">
        <f t="shared" si="60"/>
        <v/>
      </c>
      <c r="M729" s="5" t="e">
        <f t="shared" si="62"/>
        <v>#N/A</v>
      </c>
      <c r="N729" s="3" t="str">
        <f t="shared" si="61"/>
        <v/>
      </c>
    </row>
    <row r="730" spans="1:14" x14ac:dyDescent="0.2">
      <c r="A730" s="166"/>
      <c r="B730" s="204" t="e">
        <f>VLOOKUP(A730,Adr!A:B,2,FALSE)</f>
        <v>#N/A</v>
      </c>
      <c r="C730" s="190"/>
      <c r="D730" s="172"/>
      <c r="E730" s="173"/>
      <c r="F730" s="182"/>
      <c r="G730" s="185"/>
      <c r="H730" s="185"/>
      <c r="I730" s="167"/>
      <c r="J730" s="167"/>
      <c r="K730" s="5"/>
      <c r="L730" s="167" t="str">
        <f t="shared" si="60"/>
        <v/>
      </c>
      <c r="M730" s="5" t="e">
        <f t="shared" si="62"/>
        <v>#N/A</v>
      </c>
      <c r="N730" s="3" t="str">
        <f t="shared" si="61"/>
        <v/>
      </c>
    </row>
    <row r="731" spans="1:14" x14ac:dyDescent="0.2">
      <c r="A731" s="166"/>
      <c r="B731" s="204" t="e">
        <f>VLOOKUP(A731,Adr!A:B,2,FALSE)</f>
        <v>#N/A</v>
      </c>
      <c r="C731" s="185"/>
      <c r="D731" s="187"/>
      <c r="E731" s="173"/>
      <c r="F731" s="182"/>
      <c r="G731" s="185"/>
      <c r="H731" s="185"/>
      <c r="I731" s="192"/>
      <c r="J731" s="167"/>
      <c r="K731" s="5"/>
      <c r="L731" s="167" t="str">
        <f t="shared" si="60"/>
        <v/>
      </c>
      <c r="M731" s="5" t="e">
        <f t="shared" si="62"/>
        <v>#N/A</v>
      </c>
      <c r="N731" s="3" t="str">
        <f t="shared" si="61"/>
        <v/>
      </c>
    </row>
    <row r="732" spans="1:14" x14ac:dyDescent="0.2">
      <c r="A732" s="166"/>
      <c r="B732" s="204" t="e">
        <f>VLOOKUP(A732,Adr!A:B,2,FALSE)</f>
        <v>#N/A</v>
      </c>
      <c r="C732" s="196"/>
      <c r="D732" s="186"/>
      <c r="E732" s="173"/>
      <c r="F732" s="166"/>
      <c r="G732" s="169"/>
      <c r="H732" s="169"/>
      <c r="I732" s="167"/>
      <c r="J732" s="167"/>
      <c r="K732" s="5"/>
      <c r="L732" s="167" t="str">
        <f t="shared" si="60"/>
        <v/>
      </c>
      <c r="M732" s="5" t="e">
        <f t="shared" si="62"/>
        <v>#N/A</v>
      </c>
      <c r="N732" s="3" t="str">
        <f t="shared" si="61"/>
        <v/>
      </c>
    </row>
    <row r="733" spans="1:14" x14ac:dyDescent="0.2">
      <c r="A733" s="166"/>
      <c r="B733" s="204" t="e">
        <f>VLOOKUP(A733,Adr!A:B,2,FALSE)</f>
        <v>#N/A</v>
      </c>
      <c r="C733" s="190"/>
      <c r="D733" s="172"/>
      <c r="E733" s="173"/>
      <c r="F733" s="166"/>
      <c r="G733" s="169"/>
      <c r="H733" s="169"/>
      <c r="I733" s="192"/>
      <c r="J733" s="167"/>
      <c r="K733" s="5"/>
      <c r="L733" s="167" t="str">
        <f t="shared" si="60"/>
        <v/>
      </c>
      <c r="M733" s="5" t="e">
        <f t="shared" si="62"/>
        <v>#N/A</v>
      </c>
      <c r="N733" s="3" t="str">
        <f t="shared" si="61"/>
        <v/>
      </c>
    </row>
    <row r="734" spans="1:14" x14ac:dyDescent="0.2">
      <c r="A734" s="166"/>
      <c r="B734" s="204" t="e">
        <f>VLOOKUP(A734,Adr!A:B,2,FALSE)</f>
        <v>#N/A</v>
      </c>
      <c r="C734" s="196"/>
      <c r="D734" s="187"/>
      <c r="E734" s="173"/>
      <c r="F734" s="166"/>
      <c r="G734" s="169"/>
      <c r="H734" s="169"/>
      <c r="I734" s="192"/>
      <c r="J734" s="167"/>
      <c r="K734" s="5"/>
      <c r="L734" s="167" t="str">
        <f t="shared" si="60"/>
        <v/>
      </c>
      <c r="M734" s="5" t="e">
        <f t="shared" si="62"/>
        <v>#N/A</v>
      </c>
      <c r="N734" s="3" t="str">
        <f t="shared" si="61"/>
        <v/>
      </c>
    </row>
    <row r="735" spans="1:14" x14ac:dyDescent="0.2">
      <c r="A735" s="166"/>
      <c r="B735" s="204" t="e">
        <f>VLOOKUP(A735,Adr!A:B,2,FALSE)</f>
        <v>#N/A</v>
      </c>
      <c r="C735" s="190"/>
      <c r="D735" s="172"/>
      <c r="E735" s="173"/>
      <c r="F735" s="182"/>
      <c r="G735" s="185"/>
      <c r="H735" s="185"/>
      <c r="I735" s="167"/>
      <c r="J735" s="167"/>
      <c r="K735" s="5"/>
      <c r="L735" s="167" t="str">
        <f t="shared" si="60"/>
        <v/>
      </c>
      <c r="M735" s="5" t="e">
        <f t="shared" si="62"/>
        <v>#N/A</v>
      </c>
      <c r="N735" s="3" t="str">
        <f t="shared" si="61"/>
        <v/>
      </c>
    </row>
    <row r="736" spans="1:14" x14ac:dyDescent="0.2">
      <c r="A736" s="166"/>
      <c r="B736" s="204" t="e">
        <f>VLOOKUP(A736,Adr!A:B,2,FALSE)</f>
        <v>#N/A</v>
      </c>
      <c r="C736" s="190"/>
      <c r="D736" s="172"/>
      <c r="E736" s="173"/>
      <c r="F736" s="182"/>
      <c r="G736" s="185"/>
      <c r="H736" s="185"/>
      <c r="I736" s="167"/>
      <c r="J736" s="167"/>
      <c r="K736" s="5"/>
      <c r="L736" s="167" t="str">
        <f t="shared" ref="L736:L787" si="63">A736&amp;G736&amp;H736</f>
        <v/>
      </c>
      <c r="M736" s="5" t="e">
        <f t="shared" si="62"/>
        <v>#N/A</v>
      </c>
      <c r="N736" s="3" t="str">
        <f t="shared" si="61"/>
        <v/>
      </c>
    </row>
    <row r="737" spans="1:14" x14ac:dyDescent="0.2">
      <c r="A737" s="166"/>
      <c r="B737" s="204" t="e">
        <f>VLOOKUP(A737,Adr!A:B,2,FALSE)</f>
        <v>#N/A</v>
      </c>
      <c r="C737" s="185"/>
      <c r="D737" s="187"/>
      <c r="E737" s="173"/>
      <c r="F737" s="182"/>
      <c r="G737" s="185"/>
      <c r="H737" s="185"/>
      <c r="I737" s="192"/>
      <c r="J737" s="167"/>
      <c r="K737" s="5"/>
      <c r="L737" s="167" t="str">
        <f t="shared" si="63"/>
        <v/>
      </c>
      <c r="M737" s="5" t="e">
        <f t="shared" si="62"/>
        <v>#N/A</v>
      </c>
      <c r="N737" s="3" t="str">
        <f t="shared" si="61"/>
        <v/>
      </c>
    </row>
    <row r="738" spans="1:14" x14ac:dyDescent="0.2">
      <c r="A738" s="166"/>
      <c r="B738" s="204" t="e">
        <f>VLOOKUP(A738,Adr!A:B,2,FALSE)</f>
        <v>#N/A</v>
      </c>
      <c r="C738" s="169"/>
      <c r="D738" s="172"/>
      <c r="E738" s="173"/>
      <c r="F738" s="166"/>
      <c r="G738" s="169"/>
      <c r="H738" s="169"/>
      <c r="I738" s="192"/>
      <c r="J738" s="167"/>
      <c r="K738" s="5"/>
      <c r="L738" s="167" t="str">
        <f t="shared" si="63"/>
        <v/>
      </c>
      <c r="M738" s="5" t="e">
        <f t="shared" si="62"/>
        <v>#N/A</v>
      </c>
      <c r="N738" s="3" t="str">
        <f t="shared" si="61"/>
        <v/>
      </c>
    </row>
    <row r="739" spans="1:14" x14ac:dyDescent="0.2">
      <c r="A739" s="166"/>
      <c r="B739" s="204" t="e">
        <f>VLOOKUP(A739,Adr!A:B,2,FALSE)</f>
        <v>#N/A</v>
      </c>
      <c r="C739" s="196"/>
      <c r="D739" s="186"/>
      <c r="E739" s="173"/>
      <c r="F739" s="166"/>
      <c r="G739" s="169"/>
      <c r="H739" s="169"/>
      <c r="I739" s="167"/>
      <c r="J739" s="167"/>
      <c r="K739" s="5"/>
      <c r="L739" s="167" t="str">
        <f t="shared" si="63"/>
        <v/>
      </c>
      <c r="M739" s="5" t="e">
        <f t="shared" si="62"/>
        <v>#N/A</v>
      </c>
      <c r="N739" s="3" t="str">
        <f t="shared" si="61"/>
        <v/>
      </c>
    </row>
    <row r="740" spans="1:14" x14ac:dyDescent="0.2">
      <c r="A740" s="166"/>
      <c r="B740" s="204" t="e">
        <f>VLOOKUP(A740,Adr!A:B,2,FALSE)</f>
        <v>#N/A</v>
      </c>
      <c r="C740" s="196"/>
      <c r="D740" s="186"/>
      <c r="E740" s="173"/>
      <c r="F740" s="166"/>
      <c r="G740" s="169"/>
      <c r="H740" s="169"/>
      <c r="I740" s="167"/>
      <c r="J740" s="167"/>
      <c r="K740" s="5"/>
      <c r="L740" s="167" t="str">
        <f t="shared" si="63"/>
        <v/>
      </c>
      <c r="M740" s="5" t="e">
        <f t="shared" si="62"/>
        <v>#N/A</v>
      </c>
      <c r="N740" s="3" t="str">
        <f t="shared" si="61"/>
        <v/>
      </c>
    </row>
    <row r="741" spans="1:14" x14ac:dyDescent="0.2">
      <c r="A741" s="182"/>
      <c r="B741" s="204" t="e">
        <f>VLOOKUP(A741,Adr!A:B,2,FALSE)</f>
        <v>#N/A</v>
      </c>
      <c r="C741" s="185"/>
      <c r="D741" s="187"/>
      <c r="E741" s="173"/>
      <c r="F741" s="182"/>
      <c r="G741" s="185"/>
      <c r="H741" s="185"/>
      <c r="I741" s="192"/>
      <c r="J741" s="167"/>
      <c r="K741" s="5"/>
      <c r="L741" s="167" t="str">
        <f t="shared" si="63"/>
        <v/>
      </c>
      <c r="M741" s="5" t="e">
        <f t="shared" si="62"/>
        <v>#N/A</v>
      </c>
      <c r="N741" s="3" t="str">
        <f t="shared" si="61"/>
        <v/>
      </c>
    </row>
    <row r="742" spans="1:14" x14ac:dyDescent="0.2">
      <c r="A742" s="202"/>
      <c r="B742" s="204" t="e">
        <f>VLOOKUP(A742,Adr!A:B,2,FALSE)</f>
        <v>#N/A</v>
      </c>
      <c r="C742" s="169"/>
      <c r="D742" s="172"/>
      <c r="E742" s="173"/>
      <c r="F742" s="166"/>
      <c r="G742" s="169"/>
      <c r="H742" s="169"/>
      <c r="I742" s="192"/>
      <c r="J742" s="167"/>
      <c r="K742" s="5"/>
      <c r="L742" s="167" t="str">
        <f t="shared" si="63"/>
        <v/>
      </c>
      <c r="M742" s="5" t="e">
        <f t="shared" si="62"/>
        <v>#N/A</v>
      </c>
      <c r="N742" s="3" t="str">
        <f t="shared" si="61"/>
        <v/>
      </c>
    </row>
    <row r="743" spans="1:14" x14ac:dyDescent="0.2">
      <c r="A743" s="166"/>
      <c r="B743" s="204" t="e">
        <f>VLOOKUP(A743,Adr!A:B,2,FALSE)</f>
        <v>#N/A</v>
      </c>
      <c r="C743" s="190"/>
      <c r="D743" s="172"/>
      <c r="E743" s="173"/>
      <c r="F743" s="166"/>
      <c r="G743" s="169"/>
      <c r="H743" s="169"/>
      <c r="I743" s="192"/>
      <c r="J743" s="167"/>
      <c r="K743" s="5"/>
      <c r="L743" s="167" t="str">
        <f t="shared" si="63"/>
        <v/>
      </c>
      <c r="M743" s="5" t="e">
        <f t="shared" si="62"/>
        <v>#N/A</v>
      </c>
      <c r="N743" s="3" t="str">
        <f t="shared" si="61"/>
        <v/>
      </c>
    </row>
    <row r="744" spans="1:14" x14ac:dyDescent="0.2">
      <c r="A744" s="198"/>
      <c r="B744" s="204" t="e">
        <f>VLOOKUP(A744,Adr!A:B,2,FALSE)</f>
        <v>#N/A</v>
      </c>
      <c r="C744" s="169"/>
      <c r="D744" s="172"/>
      <c r="E744" s="173"/>
      <c r="F744" s="166"/>
      <c r="G744" s="169"/>
      <c r="H744" s="169"/>
      <c r="I744" s="192"/>
      <c r="J744" s="167"/>
      <c r="K744" s="5"/>
      <c r="L744" s="167" t="str">
        <f t="shared" si="63"/>
        <v/>
      </c>
      <c r="M744" s="5" t="e">
        <f t="shared" si="62"/>
        <v>#N/A</v>
      </c>
      <c r="N744" s="3" t="str">
        <f t="shared" si="61"/>
        <v/>
      </c>
    </row>
    <row r="745" spans="1:14" x14ac:dyDescent="0.2">
      <c r="A745" s="198"/>
      <c r="B745" s="204" t="e">
        <f>VLOOKUP(A745,Adr!A:B,2,FALSE)</f>
        <v>#N/A</v>
      </c>
      <c r="C745" s="169"/>
      <c r="D745" s="172"/>
      <c r="E745" s="173"/>
      <c r="F745" s="166"/>
      <c r="G745" s="169"/>
      <c r="H745" s="169"/>
      <c r="I745" s="192"/>
      <c r="J745" s="167"/>
      <c r="K745" s="5"/>
      <c r="L745" s="167" t="str">
        <f t="shared" si="63"/>
        <v/>
      </c>
      <c r="M745" s="5" t="e">
        <f t="shared" si="62"/>
        <v>#N/A</v>
      </c>
      <c r="N745" s="3" t="str">
        <f t="shared" si="61"/>
        <v/>
      </c>
    </row>
    <row r="746" spans="1:14" x14ac:dyDescent="0.2">
      <c r="A746" s="182"/>
      <c r="B746" s="204" t="e">
        <f>VLOOKUP(A746,Adr!A:B,2,FALSE)</f>
        <v>#N/A</v>
      </c>
      <c r="C746" s="185"/>
      <c r="D746" s="187"/>
      <c r="E746" s="173"/>
      <c r="F746" s="182"/>
      <c r="G746" s="185"/>
      <c r="H746" s="185"/>
      <c r="I746" s="192"/>
      <c r="J746" s="167"/>
      <c r="K746" s="5"/>
      <c r="L746" s="167" t="str">
        <f t="shared" si="63"/>
        <v/>
      </c>
      <c r="M746" s="5" t="e">
        <f t="shared" si="62"/>
        <v>#N/A</v>
      </c>
      <c r="N746" s="3" t="str">
        <f t="shared" si="61"/>
        <v/>
      </c>
    </row>
    <row r="747" spans="1:14" x14ac:dyDescent="0.2">
      <c r="A747" s="166"/>
      <c r="B747" s="204" t="e">
        <f>VLOOKUP(A747,Adr!A:B,2,FALSE)</f>
        <v>#N/A</v>
      </c>
      <c r="C747" s="190"/>
      <c r="D747" s="172"/>
      <c r="E747" s="173"/>
      <c r="F747" s="182"/>
      <c r="G747" s="185"/>
      <c r="H747" s="185"/>
      <c r="I747" s="167"/>
      <c r="J747" s="167"/>
      <c r="K747" s="5"/>
      <c r="L747" s="167" t="str">
        <f t="shared" si="63"/>
        <v/>
      </c>
      <c r="M747" s="5" t="e">
        <f t="shared" si="62"/>
        <v>#N/A</v>
      </c>
      <c r="N747" s="3" t="str">
        <f t="shared" si="61"/>
        <v/>
      </c>
    </row>
    <row r="748" spans="1:14" x14ac:dyDescent="0.2">
      <c r="A748" s="166"/>
      <c r="B748" s="204" t="e">
        <f>VLOOKUP(A748,Adr!A:B,2,FALSE)</f>
        <v>#N/A</v>
      </c>
      <c r="C748" s="190"/>
      <c r="D748" s="172"/>
      <c r="E748" s="173"/>
      <c r="F748" s="182"/>
      <c r="G748" s="185"/>
      <c r="H748" s="185"/>
      <c r="I748" s="167"/>
      <c r="J748" s="167"/>
      <c r="K748" s="5"/>
      <c r="L748" s="167" t="str">
        <f t="shared" si="63"/>
        <v/>
      </c>
      <c r="M748" s="5" t="e">
        <f t="shared" si="62"/>
        <v>#N/A</v>
      </c>
      <c r="N748" s="3" t="str">
        <f t="shared" si="61"/>
        <v/>
      </c>
    </row>
    <row r="749" spans="1:14" x14ac:dyDescent="0.2">
      <c r="A749" s="166"/>
      <c r="B749" s="204" t="e">
        <f>VLOOKUP(A749,Adr!A:B,2,FALSE)</f>
        <v>#N/A</v>
      </c>
      <c r="C749" s="169"/>
      <c r="D749" s="172"/>
      <c r="E749" s="173"/>
      <c r="F749" s="166"/>
      <c r="G749" s="169"/>
      <c r="H749" s="169"/>
      <c r="I749" s="192"/>
      <c r="J749" s="167"/>
      <c r="K749" s="5"/>
      <c r="L749" s="167" t="str">
        <f t="shared" si="63"/>
        <v/>
      </c>
      <c r="M749" s="5" t="e">
        <f t="shared" si="62"/>
        <v>#N/A</v>
      </c>
      <c r="N749" s="3" t="str">
        <f t="shared" si="61"/>
        <v/>
      </c>
    </row>
    <row r="750" spans="1:14" x14ac:dyDescent="0.2">
      <c r="A750" s="166"/>
      <c r="B750" s="204" t="e">
        <f>VLOOKUP(A750,Adr!A:B,2,FALSE)</f>
        <v>#N/A</v>
      </c>
      <c r="C750" s="185"/>
      <c r="D750" s="187"/>
      <c r="E750" s="173"/>
      <c r="F750" s="182"/>
      <c r="G750" s="185"/>
      <c r="H750" s="185"/>
      <c r="I750" s="192"/>
      <c r="J750" s="167"/>
      <c r="K750" s="5"/>
      <c r="L750" s="167" t="str">
        <f t="shared" si="63"/>
        <v/>
      </c>
      <c r="M750" s="5" t="e">
        <f t="shared" si="62"/>
        <v>#N/A</v>
      </c>
      <c r="N750" s="3" t="str">
        <f t="shared" si="61"/>
        <v/>
      </c>
    </row>
    <row r="751" spans="1:14" x14ac:dyDescent="0.2">
      <c r="A751" s="166"/>
      <c r="B751" s="204" t="e">
        <f>VLOOKUP(A751,Adr!A:B,2,FALSE)</f>
        <v>#N/A</v>
      </c>
      <c r="C751" s="185"/>
      <c r="D751" s="187"/>
      <c r="E751" s="173"/>
      <c r="F751" s="182"/>
      <c r="G751" s="185"/>
      <c r="H751" s="185"/>
      <c r="I751" s="192"/>
      <c r="J751" s="167"/>
      <c r="K751" s="5"/>
      <c r="L751" s="167" t="str">
        <f t="shared" si="63"/>
        <v/>
      </c>
      <c r="M751" s="5" t="e">
        <f t="shared" si="62"/>
        <v>#N/A</v>
      </c>
      <c r="N751" s="3" t="str">
        <f t="shared" si="61"/>
        <v/>
      </c>
    </row>
    <row r="752" spans="1:14" x14ac:dyDescent="0.2">
      <c r="A752" s="166"/>
      <c r="B752" s="204" t="e">
        <f>VLOOKUP(A752,Adr!A:B,2,FALSE)</f>
        <v>#N/A</v>
      </c>
      <c r="C752" s="190"/>
      <c r="D752" s="172"/>
      <c r="E752" s="173"/>
      <c r="F752" s="182"/>
      <c r="G752" s="185"/>
      <c r="H752" s="185"/>
      <c r="I752" s="167"/>
      <c r="J752" s="167"/>
      <c r="K752" s="5"/>
      <c r="L752" s="167" t="str">
        <f t="shared" si="63"/>
        <v/>
      </c>
      <c r="M752" s="5" t="e">
        <f t="shared" si="62"/>
        <v>#N/A</v>
      </c>
      <c r="N752" s="3" t="str">
        <f t="shared" si="61"/>
        <v/>
      </c>
    </row>
    <row r="753" spans="1:14" x14ac:dyDescent="0.2">
      <c r="A753" s="182"/>
      <c r="B753" s="204" t="e">
        <f>VLOOKUP(A753,Adr!A:B,2,FALSE)</f>
        <v>#N/A</v>
      </c>
      <c r="C753" s="185"/>
      <c r="D753" s="187"/>
      <c r="E753" s="230"/>
      <c r="F753" s="182"/>
      <c r="G753" s="185"/>
      <c r="H753" s="185"/>
      <c r="I753" s="192"/>
      <c r="J753" s="167"/>
      <c r="K753" s="5"/>
      <c r="L753" s="167" t="str">
        <f t="shared" si="63"/>
        <v/>
      </c>
      <c r="M753" s="5" t="e">
        <f t="shared" si="62"/>
        <v>#N/A</v>
      </c>
      <c r="N753" s="3" t="str">
        <f t="shared" si="61"/>
        <v/>
      </c>
    </row>
    <row r="754" spans="1:14" x14ac:dyDescent="0.2">
      <c r="A754" s="182"/>
      <c r="B754" s="204" t="e">
        <f>VLOOKUP(A754,Adr!A:B,2,FALSE)</f>
        <v>#N/A</v>
      </c>
      <c r="C754" s="185"/>
      <c r="D754" s="187"/>
      <c r="E754" s="230"/>
      <c r="F754" s="182"/>
      <c r="G754" s="185"/>
      <c r="H754" s="185"/>
      <c r="I754" s="192"/>
      <c r="J754" s="167"/>
      <c r="K754" s="5"/>
      <c r="L754" s="167" t="str">
        <f t="shared" si="63"/>
        <v/>
      </c>
      <c r="M754" s="5" t="e">
        <f t="shared" si="62"/>
        <v>#N/A</v>
      </c>
      <c r="N754" s="3" t="str">
        <f t="shared" si="61"/>
        <v/>
      </c>
    </row>
    <row r="755" spans="1:14" x14ac:dyDescent="0.2">
      <c r="A755" s="182"/>
      <c r="B755" s="204" t="e">
        <f>VLOOKUP(A755,Adr!A:B,2,FALSE)</f>
        <v>#N/A</v>
      </c>
      <c r="C755" s="185"/>
      <c r="D755" s="187"/>
      <c r="E755" s="230"/>
      <c r="F755" s="182"/>
      <c r="G755" s="185"/>
      <c r="H755" s="185"/>
      <c r="I755" s="192"/>
      <c r="J755" s="167"/>
      <c r="K755" s="5"/>
      <c r="L755" s="167" t="str">
        <f t="shared" si="63"/>
        <v/>
      </c>
      <c r="M755" s="5" t="e">
        <f t="shared" si="62"/>
        <v>#N/A</v>
      </c>
      <c r="N755" s="3" t="str">
        <f t="shared" si="61"/>
        <v/>
      </c>
    </row>
    <row r="756" spans="1:14" x14ac:dyDescent="0.2">
      <c r="A756" s="182"/>
      <c r="B756" s="204" t="e">
        <f>VLOOKUP(A756,Adr!A:B,2,FALSE)</f>
        <v>#N/A</v>
      </c>
      <c r="C756" s="185"/>
      <c r="D756" s="187"/>
      <c r="E756" s="230"/>
      <c r="F756" s="182"/>
      <c r="G756" s="185"/>
      <c r="H756" s="185"/>
      <c r="I756" s="192"/>
      <c r="J756" s="167"/>
      <c r="K756" s="5"/>
      <c r="L756" s="167" t="str">
        <f t="shared" si="63"/>
        <v/>
      </c>
      <c r="M756" s="5" t="e">
        <f t="shared" si="62"/>
        <v>#N/A</v>
      </c>
      <c r="N756" s="3" t="str">
        <f t="shared" si="61"/>
        <v/>
      </c>
    </row>
    <row r="757" spans="1:14" x14ac:dyDescent="0.2">
      <c r="A757" s="182"/>
      <c r="B757" s="204" t="e">
        <f>VLOOKUP(A757,Adr!A:B,2,FALSE)</f>
        <v>#N/A</v>
      </c>
      <c r="C757" s="185"/>
      <c r="D757" s="187"/>
      <c r="E757" s="230"/>
      <c r="F757" s="182"/>
      <c r="G757" s="185"/>
      <c r="H757" s="185"/>
      <c r="I757" s="192"/>
      <c r="J757" s="167"/>
      <c r="K757" s="5"/>
      <c r="L757" s="167" t="str">
        <f t="shared" si="63"/>
        <v/>
      </c>
      <c r="M757" s="5" t="e">
        <f t="shared" si="62"/>
        <v>#N/A</v>
      </c>
      <c r="N757" s="3" t="str">
        <f t="shared" si="61"/>
        <v/>
      </c>
    </row>
    <row r="758" spans="1:14" x14ac:dyDescent="0.2">
      <c r="A758" s="182"/>
      <c r="B758" s="204" t="e">
        <f>VLOOKUP(A758,Adr!A:B,2,FALSE)</f>
        <v>#N/A</v>
      </c>
      <c r="C758" s="185"/>
      <c r="D758" s="187"/>
      <c r="E758" s="230"/>
      <c r="F758" s="182"/>
      <c r="G758" s="185"/>
      <c r="H758" s="185"/>
      <c r="I758" s="192"/>
      <c r="J758" s="167"/>
      <c r="K758" s="5"/>
      <c r="L758" s="167" t="str">
        <f t="shared" si="63"/>
        <v/>
      </c>
      <c r="M758" s="5" t="e">
        <f t="shared" si="62"/>
        <v>#N/A</v>
      </c>
      <c r="N758" s="3" t="str">
        <f t="shared" si="61"/>
        <v/>
      </c>
    </row>
    <row r="759" spans="1:14" x14ac:dyDescent="0.2">
      <c r="A759" s="182"/>
      <c r="B759" s="204" t="e">
        <f>VLOOKUP(A759,Adr!A:B,2,FALSE)</f>
        <v>#N/A</v>
      </c>
      <c r="C759" s="185"/>
      <c r="D759" s="187"/>
      <c r="E759" s="230"/>
      <c r="F759" s="182"/>
      <c r="G759" s="185"/>
      <c r="H759" s="185"/>
      <c r="I759" s="192"/>
      <c r="J759" s="167"/>
      <c r="K759" s="5"/>
      <c r="L759" s="167" t="str">
        <f t="shared" si="63"/>
        <v/>
      </c>
      <c r="M759" s="5" t="e">
        <f t="shared" si="62"/>
        <v>#N/A</v>
      </c>
      <c r="N759" s="3" t="str">
        <f t="shared" si="61"/>
        <v/>
      </c>
    </row>
    <row r="760" spans="1:14" x14ac:dyDescent="0.2">
      <c r="A760" s="182"/>
      <c r="B760" s="204" t="e">
        <f>VLOOKUP(A760,Adr!A:B,2,FALSE)</f>
        <v>#N/A</v>
      </c>
      <c r="C760" s="185"/>
      <c r="D760" s="187"/>
      <c r="E760" s="230"/>
      <c r="F760" s="182"/>
      <c r="G760" s="185"/>
      <c r="H760" s="185"/>
      <c r="I760" s="192"/>
      <c r="J760" s="167"/>
      <c r="K760" s="5"/>
      <c r="L760" s="167" t="str">
        <f t="shared" si="63"/>
        <v/>
      </c>
      <c r="M760" s="5" t="e">
        <f t="shared" si="62"/>
        <v>#N/A</v>
      </c>
      <c r="N760" s="3" t="str">
        <f t="shared" si="61"/>
        <v/>
      </c>
    </row>
    <row r="761" spans="1:14" x14ac:dyDescent="0.2">
      <c r="A761" s="182"/>
      <c r="B761" s="204" t="e">
        <f>VLOOKUP(A761,Adr!A:B,2,FALSE)</f>
        <v>#N/A</v>
      </c>
      <c r="C761" s="185"/>
      <c r="D761" s="187"/>
      <c r="E761" s="230"/>
      <c r="F761" s="182"/>
      <c r="G761" s="185"/>
      <c r="H761" s="185"/>
      <c r="I761" s="192"/>
      <c r="J761" s="167"/>
      <c r="K761" s="5"/>
      <c r="L761" s="167" t="str">
        <f t="shared" si="63"/>
        <v/>
      </c>
      <c r="M761" s="5" t="e">
        <f t="shared" si="62"/>
        <v>#N/A</v>
      </c>
      <c r="N761" s="3" t="str">
        <f t="shared" si="61"/>
        <v/>
      </c>
    </row>
    <row r="762" spans="1:14" x14ac:dyDescent="0.2">
      <c r="A762" s="182"/>
      <c r="B762" s="204" t="e">
        <f>VLOOKUP(A762,Adr!A:B,2,FALSE)</f>
        <v>#N/A</v>
      </c>
      <c r="C762" s="185"/>
      <c r="D762" s="187"/>
      <c r="E762" s="230"/>
      <c r="F762" s="182"/>
      <c r="G762" s="185"/>
      <c r="H762" s="185"/>
      <c r="I762" s="192"/>
      <c r="J762" s="167"/>
      <c r="K762" s="5"/>
      <c r="L762" s="167" t="str">
        <f t="shared" si="63"/>
        <v/>
      </c>
      <c r="M762" s="5" t="e">
        <f t="shared" si="62"/>
        <v>#N/A</v>
      </c>
      <c r="N762" s="3" t="str">
        <f t="shared" si="61"/>
        <v/>
      </c>
    </row>
    <row r="763" spans="1:14" x14ac:dyDescent="0.2">
      <c r="A763" s="182"/>
      <c r="B763" s="204" t="e">
        <f>VLOOKUP(A763,Adr!A:B,2,FALSE)</f>
        <v>#N/A</v>
      </c>
      <c r="C763" s="185"/>
      <c r="D763" s="187"/>
      <c r="E763" s="230"/>
      <c r="F763" s="182"/>
      <c r="G763" s="185"/>
      <c r="H763" s="185"/>
      <c r="I763" s="192"/>
      <c r="J763" s="167"/>
      <c r="K763" s="5"/>
      <c r="L763" s="167" t="str">
        <f t="shared" si="63"/>
        <v/>
      </c>
      <c r="M763" s="5" t="e">
        <f t="shared" si="62"/>
        <v>#N/A</v>
      </c>
      <c r="N763" s="3" t="str">
        <f t="shared" si="61"/>
        <v/>
      </c>
    </row>
    <row r="764" spans="1:14" x14ac:dyDescent="0.2">
      <c r="A764" s="182"/>
      <c r="B764" s="204" t="e">
        <f>VLOOKUP(A764,Adr!A:B,2,FALSE)</f>
        <v>#N/A</v>
      </c>
      <c r="C764" s="185"/>
      <c r="D764" s="187"/>
      <c r="E764" s="230"/>
      <c r="F764" s="182"/>
      <c r="G764" s="185"/>
      <c r="H764" s="185"/>
      <c r="I764" s="192"/>
      <c r="J764" s="167"/>
      <c r="K764" s="5"/>
      <c r="L764" s="167" t="str">
        <f t="shared" si="63"/>
        <v/>
      </c>
      <c r="M764" s="5" t="e">
        <f t="shared" si="62"/>
        <v>#N/A</v>
      </c>
      <c r="N764" s="3" t="str">
        <f t="shared" si="61"/>
        <v/>
      </c>
    </row>
    <row r="765" spans="1:14" x14ac:dyDescent="0.2">
      <c r="A765" s="182"/>
      <c r="B765" s="204" t="e">
        <f>VLOOKUP(A765,Adr!A:B,2,FALSE)</f>
        <v>#N/A</v>
      </c>
      <c r="C765" s="185"/>
      <c r="D765" s="187"/>
      <c r="E765" s="230"/>
      <c r="F765" s="182"/>
      <c r="G765" s="185"/>
      <c r="H765" s="185"/>
      <c r="I765" s="192"/>
      <c r="J765" s="167"/>
      <c r="K765" s="5"/>
      <c r="L765" s="167" t="str">
        <f t="shared" si="63"/>
        <v/>
      </c>
      <c r="M765" s="5" t="e">
        <f t="shared" si="62"/>
        <v>#N/A</v>
      </c>
      <c r="N765" s="3" t="str">
        <f t="shared" si="61"/>
        <v/>
      </c>
    </row>
    <row r="766" spans="1:14" x14ac:dyDescent="0.2">
      <c r="A766" s="182"/>
      <c r="B766" s="204" t="e">
        <f>VLOOKUP(A766,Adr!A:B,2,FALSE)</f>
        <v>#N/A</v>
      </c>
      <c r="C766" s="185"/>
      <c r="D766" s="187"/>
      <c r="E766" s="230"/>
      <c r="F766" s="182"/>
      <c r="G766" s="185"/>
      <c r="H766" s="185"/>
      <c r="I766" s="192"/>
      <c r="J766" s="167"/>
      <c r="K766" s="5"/>
      <c r="L766" s="167" t="str">
        <f t="shared" si="63"/>
        <v/>
      </c>
      <c r="M766" s="5" t="e">
        <f t="shared" si="62"/>
        <v>#N/A</v>
      </c>
      <c r="N766" s="3" t="str">
        <f t="shared" si="61"/>
        <v/>
      </c>
    </row>
    <row r="767" spans="1:14" x14ac:dyDescent="0.2">
      <c r="A767" s="182"/>
      <c r="B767" s="204" t="e">
        <f>VLOOKUP(A767,Adr!A:B,2,FALSE)</f>
        <v>#N/A</v>
      </c>
      <c r="C767" s="185"/>
      <c r="D767" s="187"/>
      <c r="E767" s="230"/>
      <c r="F767" s="182"/>
      <c r="G767" s="185"/>
      <c r="H767" s="185"/>
      <c r="I767" s="192"/>
      <c r="J767" s="167"/>
      <c r="K767" s="5"/>
      <c r="L767" s="167" t="str">
        <f t="shared" si="63"/>
        <v/>
      </c>
      <c r="M767" s="5" t="e">
        <f t="shared" si="62"/>
        <v>#N/A</v>
      </c>
      <c r="N767" s="3" t="str">
        <f t="shared" si="61"/>
        <v/>
      </c>
    </row>
    <row r="768" spans="1:14" x14ac:dyDescent="0.2">
      <c r="A768" s="182"/>
      <c r="B768" s="204" t="e">
        <f>VLOOKUP(A768,Adr!A:B,2,FALSE)</f>
        <v>#N/A</v>
      </c>
      <c r="C768" s="185"/>
      <c r="D768" s="187"/>
      <c r="E768" s="230"/>
      <c r="F768" s="182"/>
      <c r="G768" s="185"/>
      <c r="H768" s="185"/>
      <c r="I768" s="192"/>
      <c r="J768" s="167"/>
      <c r="K768" s="5"/>
      <c r="L768" s="167" t="str">
        <f t="shared" si="63"/>
        <v/>
      </c>
      <c r="M768" s="5" t="e">
        <f t="shared" si="62"/>
        <v>#N/A</v>
      </c>
      <c r="N768" s="3" t="str">
        <f t="shared" si="61"/>
        <v/>
      </c>
    </row>
    <row r="769" spans="1:14" x14ac:dyDescent="0.2">
      <c r="A769" s="182"/>
      <c r="B769" s="204" t="e">
        <f>VLOOKUP(A769,Adr!A:B,2,FALSE)</f>
        <v>#N/A</v>
      </c>
      <c r="C769" s="185"/>
      <c r="D769" s="187"/>
      <c r="E769" s="230"/>
      <c r="F769" s="182"/>
      <c r="G769" s="185"/>
      <c r="H769" s="185"/>
      <c r="I769" s="192"/>
      <c r="J769" s="167"/>
      <c r="K769" s="5"/>
      <c r="L769" s="167" t="str">
        <f t="shared" si="63"/>
        <v/>
      </c>
      <c r="M769" s="5" t="e">
        <f t="shared" si="62"/>
        <v>#N/A</v>
      </c>
      <c r="N769" s="3" t="str">
        <f t="shared" si="61"/>
        <v/>
      </c>
    </row>
    <row r="770" spans="1:14" x14ac:dyDescent="0.2">
      <c r="A770" s="182"/>
      <c r="B770" s="204" t="e">
        <f>VLOOKUP(A770,Adr!A:B,2,FALSE)</f>
        <v>#N/A</v>
      </c>
      <c r="C770" s="185"/>
      <c r="D770" s="187"/>
      <c r="E770" s="230"/>
      <c r="F770" s="182"/>
      <c r="G770" s="185"/>
      <c r="H770" s="185"/>
      <c r="I770" s="192"/>
      <c r="J770" s="167"/>
      <c r="K770" s="5"/>
      <c r="L770" s="167" t="str">
        <f t="shared" si="63"/>
        <v/>
      </c>
      <c r="M770" s="5" t="e">
        <f t="shared" si="62"/>
        <v>#N/A</v>
      </c>
      <c r="N770" s="3" t="str">
        <f t="shared" si="61"/>
        <v/>
      </c>
    </row>
    <row r="771" spans="1:14" x14ac:dyDescent="0.2">
      <c r="A771" s="182"/>
      <c r="B771" s="204" t="e">
        <f>VLOOKUP(A771,Adr!A:B,2,FALSE)</f>
        <v>#N/A</v>
      </c>
      <c r="C771" s="185"/>
      <c r="D771" s="187"/>
      <c r="E771" s="230"/>
      <c r="F771" s="182"/>
      <c r="G771" s="185"/>
      <c r="H771" s="185"/>
      <c r="I771" s="192"/>
      <c r="J771" s="167"/>
      <c r="K771" s="5"/>
      <c r="L771" s="167" t="str">
        <f t="shared" si="63"/>
        <v/>
      </c>
      <c r="M771" s="5" t="e">
        <f t="shared" si="62"/>
        <v>#N/A</v>
      </c>
      <c r="N771" s="3" t="str">
        <f t="shared" si="61"/>
        <v/>
      </c>
    </row>
    <row r="772" spans="1:14" x14ac:dyDescent="0.2">
      <c r="A772" s="182"/>
      <c r="B772" s="204" t="e">
        <f>VLOOKUP(A772,Adr!A:B,2,FALSE)</f>
        <v>#N/A</v>
      </c>
      <c r="C772" s="185"/>
      <c r="D772" s="187"/>
      <c r="E772" s="230"/>
      <c r="F772" s="182"/>
      <c r="G772" s="185"/>
      <c r="H772" s="185"/>
      <c r="I772" s="192"/>
      <c r="J772" s="167"/>
      <c r="K772" s="5"/>
      <c r="L772" s="167" t="str">
        <f t="shared" si="63"/>
        <v/>
      </c>
      <c r="M772" s="5" t="e">
        <f t="shared" si="62"/>
        <v>#N/A</v>
      </c>
      <c r="N772" s="3" t="str">
        <f t="shared" si="61"/>
        <v/>
      </c>
    </row>
    <row r="773" spans="1:14" x14ac:dyDescent="0.2">
      <c r="A773" s="182"/>
      <c r="B773" s="204" t="e">
        <f>VLOOKUP(A773,Adr!A:B,2,FALSE)</f>
        <v>#N/A</v>
      </c>
      <c r="C773" s="185"/>
      <c r="D773" s="187"/>
      <c r="E773" s="230"/>
      <c r="F773" s="182"/>
      <c r="G773" s="185"/>
      <c r="H773" s="185"/>
      <c r="I773" s="192"/>
      <c r="J773" s="167"/>
      <c r="K773" s="5"/>
      <c r="L773" s="167" t="str">
        <f t="shared" si="63"/>
        <v/>
      </c>
      <c r="M773" s="5" t="e">
        <f t="shared" si="62"/>
        <v>#N/A</v>
      </c>
      <c r="N773" s="3" t="str">
        <f t="shared" si="61"/>
        <v/>
      </c>
    </row>
    <row r="774" spans="1:14" x14ac:dyDescent="0.2">
      <c r="A774" s="182"/>
      <c r="B774" s="204" t="e">
        <f>VLOOKUP(A774,Adr!A:B,2,FALSE)</f>
        <v>#N/A</v>
      </c>
      <c r="C774" s="185"/>
      <c r="D774" s="187"/>
      <c r="E774" s="230"/>
      <c r="F774" s="182"/>
      <c r="G774" s="185"/>
      <c r="H774" s="185"/>
      <c r="I774" s="192"/>
      <c r="J774" s="167"/>
      <c r="K774" s="5"/>
      <c r="L774" s="167" t="str">
        <f t="shared" si="63"/>
        <v/>
      </c>
      <c r="M774" s="5" t="e">
        <f t="shared" si="62"/>
        <v>#N/A</v>
      </c>
      <c r="N774" s="3" t="str">
        <f t="shared" ref="N774:N787" si="64">+I774&amp;H774</f>
        <v/>
      </c>
    </row>
    <row r="775" spans="1:14" x14ac:dyDescent="0.2">
      <c r="A775" s="182"/>
      <c r="B775" s="204" t="e">
        <f>VLOOKUP(A775,Adr!A:B,2,FALSE)</f>
        <v>#N/A</v>
      </c>
      <c r="C775" s="185"/>
      <c r="D775" s="187"/>
      <c r="E775" s="230"/>
      <c r="F775" s="182"/>
      <c r="G775" s="185"/>
      <c r="H775" s="185"/>
      <c r="I775" s="192"/>
      <c r="J775" s="167"/>
      <c r="K775" s="5"/>
      <c r="L775" s="167" t="str">
        <f t="shared" si="63"/>
        <v/>
      </c>
      <c r="M775" s="5" t="e">
        <f t="shared" si="62"/>
        <v>#N/A</v>
      </c>
      <c r="N775" s="3" t="str">
        <f t="shared" si="64"/>
        <v/>
      </c>
    </row>
    <row r="776" spans="1:14" x14ac:dyDescent="0.2">
      <c r="A776" s="182"/>
      <c r="B776" s="204" t="e">
        <f>VLOOKUP(A776,Adr!A:B,2,FALSE)</f>
        <v>#N/A</v>
      </c>
      <c r="C776" s="185"/>
      <c r="D776" s="187"/>
      <c r="E776" s="230"/>
      <c r="F776" s="182"/>
      <c r="G776" s="185"/>
      <c r="H776" s="185"/>
      <c r="I776" s="192"/>
      <c r="J776" s="167"/>
      <c r="K776" s="5"/>
      <c r="L776" s="167" t="str">
        <f t="shared" si="63"/>
        <v/>
      </c>
      <c r="M776" s="5" t="e">
        <f t="shared" si="62"/>
        <v>#N/A</v>
      </c>
      <c r="N776" s="3" t="str">
        <f t="shared" si="64"/>
        <v/>
      </c>
    </row>
    <row r="777" spans="1:14" x14ac:dyDescent="0.2">
      <c r="A777" s="166"/>
      <c r="B777" s="204" t="e">
        <f>VLOOKUP(A777,Adr!A:B,2,FALSE)</f>
        <v>#N/A</v>
      </c>
      <c r="C777" s="196"/>
      <c r="D777" s="186"/>
      <c r="E777" s="173"/>
      <c r="F777" s="166"/>
      <c r="G777" s="169"/>
      <c r="H777" s="169"/>
      <c r="I777" s="167"/>
      <c r="J777" s="167"/>
      <c r="K777" s="5"/>
      <c r="L777" s="167" t="str">
        <f t="shared" si="63"/>
        <v/>
      </c>
      <c r="M777" s="5" t="e">
        <f t="shared" si="62"/>
        <v>#N/A</v>
      </c>
      <c r="N777" s="3" t="str">
        <f t="shared" si="64"/>
        <v/>
      </c>
    </row>
    <row r="778" spans="1:14" x14ac:dyDescent="0.2">
      <c r="A778" s="166"/>
      <c r="B778" s="204" t="e">
        <f>VLOOKUP(A778,Adr!A:B,2,FALSE)</f>
        <v>#N/A</v>
      </c>
      <c r="C778" s="196"/>
      <c r="D778" s="186"/>
      <c r="E778" s="173"/>
      <c r="F778" s="166"/>
      <c r="G778" s="169"/>
      <c r="H778" s="169"/>
      <c r="I778" s="167"/>
      <c r="J778" s="167"/>
      <c r="K778" s="5"/>
      <c r="L778" s="167" t="str">
        <f t="shared" si="63"/>
        <v/>
      </c>
      <c r="M778" s="5" t="e">
        <f t="shared" si="62"/>
        <v>#N/A</v>
      </c>
      <c r="N778" s="3" t="str">
        <f t="shared" si="64"/>
        <v/>
      </c>
    </row>
    <row r="779" spans="1:14" x14ac:dyDescent="0.2">
      <c r="A779" s="166"/>
      <c r="B779" s="204" t="e">
        <f>VLOOKUP(A779,Adr!A:B,2,FALSE)</f>
        <v>#N/A</v>
      </c>
      <c r="C779" s="196"/>
      <c r="D779" s="186"/>
      <c r="E779" s="173"/>
      <c r="F779" s="166"/>
      <c r="G779" s="169"/>
      <c r="H779" s="169"/>
      <c r="I779" s="167"/>
      <c r="J779" s="167"/>
      <c r="K779" s="5"/>
      <c r="L779" s="167" t="str">
        <f t="shared" si="63"/>
        <v/>
      </c>
      <c r="M779" s="5" t="e">
        <f t="shared" si="62"/>
        <v>#N/A</v>
      </c>
      <c r="N779" s="3" t="str">
        <f t="shared" si="64"/>
        <v/>
      </c>
    </row>
    <row r="780" spans="1:14" x14ac:dyDescent="0.2">
      <c r="A780" s="166"/>
      <c r="B780" s="204" t="e">
        <f>VLOOKUP(A780,Adr!A:B,2,FALSE)</f>
        <v>#N/A</v>
      </c>
      <c r="C780" s="196"/>
      <c r="D780" s="186"/>
      <c r="E780" s="173"/>
      <c r="F780" s="166"/>
      <c r="G780" s="169"/>
      <c r="H780" s="169"/>
      <c r="I780" s="167"/>
      <c r="J780" s="167"/>
      <c r="K780" s="5"/>
      <c r="L780" s="167" t="str">
        <f t="shared" si="63"/>
        <v/>
      </c>
      <c r="M780" s="5" t="e">
        <f t="shared" si="62"/>
        <v>#N/A</v>
      </c>
      <c r="N780" s="3" t="str">
        <f t="shared" si="64"/>
        <v/>
      </c>
    </row>
    <row r="781" spans="1:14" x14ac:dyDescent="0.2">
      <c r="A781" s="182"/>
      <c r="B781" s="204" t="e">
        <f>VLOOKUP(A781,Adr!A:B,2,FALSE)</f>
        <v>#N/A</v>
      </c>
      <c r="C781" s="185"/>
      <c r="D781" s="187"/>
      <c r="E781" s="173"/>
      <c r="F781" s="182"/>
      <c r="G781" s="185"/>
      <c r="H781" s="185"/>
      <c r="I781" s="192"/>
      <c r="J781" s="167"/>
      <c r="K781" s="5"/>
      <c r="L781" s="167" t="str">
        <f t="shared" si="63"/>
        <v/>
      </c>
      <c r="M781" s="5" t="e">
        <f t="shared" si="62"/>
        <v>#N/A</v>
      </c>
      <c r="N781" s="3" t="str">
        <f t="shared" si="64"/>
        <v/>
      </c>
    </row>
    <row r="782" spans="1:14" x14ac:dyDescent="0.2">
      <c r="A782" s="166"/>
      <c r="B782" s="204" t="e">
        <f>VLOOKUP(A782,Adr!A:B,2,FALSE)</f>
        <v>#N/A</v>
      </c>
      <c r="C782" s="190"/>
      <c r="D782" s="172"/>
      <c r="E782" s="173"/>
      <c r="F782" s="182"/>
      <c r="G782" s="185"/>
      <c r="H782" s="185"/>
      <c r="I782" s="167"/>
      <c r="J782" s="167"/>
      <c r="K782" s="5"/>
      <c r="L782" s="167" t="str">
        <f t="shared" si="63"/>
        <v/>
      </c>
      <c r="M782" s="5" t="e">
        <f t="shared" si="62"/>
        <v>#N/A</v>
      </c>
      <c r="N782" s="3" t="str">
        <f t="shared" si="64"/>
        <v/>
      </c>
    </row>
    <row r="783" spans="1:14" x14ac:dyDescent="0.2">
      <c r="A783" s="166"/>
      <c r="B783" s="204" t="e">
        <f>VLOOKUP(A783,Adr!A:B,2,FALSE)</f>
        <v>#N/A</v>
      </c>
      <c r="C783" s="190"/>
      <c r="D783" s="172"/>
      <c r="E783" s="173"/>
      <c r="F783" s="182"/>
      <c r="G783" s="185"/>
      <c r="H783" s="185"/>
      <c r="I783" s="167"/>
      <c r="J783" s="167"/>
      <c r="K783" s="5"/>
      <c r="L783" s="167" t="str">
        <f t="shared" si="63"/>
        <v/>
      </c>
      <c r="M783" s="5" t="e">
        <f t="shared" si="62"/>
        <v>#N/A</v>
      </c>
      <c r="N783" s="3" t="str">
        <f t="shared" si="64"/>
        <v/>
      </c>
    </row>
    <row r="784" spans="1:14" x14ac:dyDescent="0.2">
      <c r="A784" s="166"/>
      <c r="B784" s="204" t="e">
        <f>VLOOKUP(A784,Adr!A:B,2,FALSE)</f>
        <v>#N/A</v>
      </c>
      <c r="C784" s="185"/>
      <c r="D784" s="187"/>
      <c r="E784" s="173"/>
      <c r="F784" s="182"/>
      <c r="G784" s="185"/>
      <c r="H784" s="185"/>
      <c r="I784" s="192"/>
      <c r="J784" s="167"/>
      <c r="K784" s="5"/>
      <c r="L784" s="167" t="str">
        <f t="shared" si="63"/>
        <v/>
      </c>
      <c r="M784" s="5" t="e">
        <f t="shared" si="62"/>
        <v>#N/A</v>
      </c>
      <c r="N784" s="3" t="str">
        <f t="shared" si="64"/>
        <v/>
      </c>
    </row>
    <row r="785" spans="1:14" x14ac:dyDescent="0.2">
      <c r="A785" s="166"/>
      <c r="B785" s="204" t="e">
        <f>VLOOKUP(A785,Adr!A:B,2,FALSE)</f>
        <v>#N/A</v>
      </c>
      <c r="C785" s="185"/>
      <c r="D785" s="187"/>
      <c r="E785" s="173"/>
      <c r="F785" s="182"/>
      <c r="G785" s="185"/>
      <c r="H785" s="185"/>
      <c r="I785" s="192"/>
      <c r="J785" s="167"/>
      <c r="K785" s="5"/>
      <c r="L785" s="167" t="str">
        <f t="shared" si="63"/>
        <v/>
      </c>
      <c r="M785" s="5" t="e">
        <f t="shared" si="62"/>
        <v>#N/A</v>
      </c>
      <c r="N785" s="3" t="str">
        <f t="shared" si="64"/>
        <v/>
      </c>
    </row>
    <row r="786" spans="1:14" x14ac:dyDescent="0.2">
      <c r="A786" s="166"/>
      <c r="B786" s="204" t="e">
        <f>VLOOKUP(A786,Adr!A:B,2,FALSE)</f>
        <v>#N/A</v>
      </c>
      <c r="C786" s="185"/>
      <c r="D786" s="187"/>
      <c r="E786" s="173"/>
      <c r="F786" s="182"/>
      <c r="G786" s="185"/>
      <c r="H786" s="185"/>
      <c r="I786" s="192"/>
      <c r="J786" s="167"/>
      <c r="K786" s="5"/>
      <c r="L786" s="167" t="str">
        <f t="shared" si="63"/>
        <v/>
      </c>
      <c r="M786" s="5" t="e">
        <f t="shared" si="62"/>
        <v>#N/A</v>
      </c>
      <c r="N786" s="3" t="str">
        <f t="shared" si="64"/>
        <v/>
      </c>
    </row>
    <row r="787" spans="1:14" x14ac:dyDescent="0.2">
      <c r="A787" s="182"/>
      <c r="B787" s="204" t="e">
        <f>VLOOKUP(A787,Adr!A:B,2,FALSE)</f>
        <v>#N/A</v>
      </c>
      <c r="C787" s="185"/>
      <c r="D787" s="187"/>
      <c r="E787" s="230"/>
      <c r="F787" s="182"/>
      <c r="G787" s="185"/>
      <c r="H787" s="185"/>
      <c r="I787" s="192"/>
      <c r="J787" s="167"/>
      <c r="K787" s="5"/>
      <c r="L787" s="167" t="str">
        <f t="shared" si="63"/>
        <v/>
      </c>
      <c r="M787" s="5" t="e">
        <f t="shared" si="62"/>
        <v>#N/A</v>
      </c>
      <c r="N787" s="3" t="str">
        <f t="shared" si="64"/>
        <v/>
      </c>
    </row>
    <row r="788" spans="1:14" x14ac:dyDescent="0.2">
      <c r="C788" s="196"/>
      <c r="G788" s="185"/>
      <c r="H788" s="185"/>
    </row>
    <row r="789" spans="1:14" x14ac:dyDescent="0.2">
      <c r="C789" s="196"/>
      <c r="G789" s="185"/>
      <c r="H789" s="185"/>
    </row>
    <row r="790" spans="1:14" x14ac:dyDescent="0.2">
      <c r="G790" s="185"/>
      <c r="H790" s="185"/>
    </row>
    <row r="791" spans="1:14" x14ac:dyDescent="0.2">
      <c r="G791" s="185"/>
      <c r="H791" s="185"/>
    </row>
    <row r="792" spans="1:14" x14ac:dyDescent="0.2">
      <c r="G792" s="185"/>
      <c r="H792" s="185"/>
    </row>
    <row r="793" spans="1:14" x14ac:dyDescent="0.2">
      <c r="G793" s="185"/>
      <c r="H793" s="185"/>
    </row>
  </sheetData>
  <sortState xmlns:xlrd2="http://schemas.microsoft.com/office/spreadsheetml/2017/richdata2" ref="A2:N787">
    <sortCondition ref="B2:B787"/>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1054</v>
      </c>
      <c r="B1" s="2"/>
      <c r="C1" s="2" t="s">
        <v>335</v>
      </c>
      <c r="D1" s="2" t="s">
        <v>1219</v>
      </c>
      <c r="E1" s="2" t="s">
        <v>1220</v>
      </c>
      <c r="F1" s="2" t="s">
        <v>315</v>
      </c>
      <c r="G1" s="2" t="s">
        <v>1221</v>
      </c>
      <c r="H1" s="2"/>
      <c r="I1" s="2" t="s">
        <v>315</v>
      </c>
      <c r="J1" s="2" t="s">
        <v>1222</v>
      </c>
      <c r="K1" s="2"/>
      <c r="L1" s="2"/>
      <c r="M1" s="2"/>
      <c r="N1" s="2"/>
    </row>
    <row r="2" spans="1:14" x14ac:dyDescent="0.25">
      <c r="A2" t="s">
        <v>1223</v>
      </c>
      <c r="C2" t="s">
        <v>338</v>
      </c>
      <c r="D2" t="s">
        <v>1224</v>
      </c>
      <c r="E2">
        <v>1</v>
      </c>
      <c r="F2" t="s">
        <v>319</v>
      </c>
      <c r="G2" t="s">
        <v>1225</v>
      </c>
      <c r="I2" t="s">
        <v>317</v>
      </c>
      <c r="J2" t="s">
        <v>1226</v>
      </c>
    </row>
    <row r="3" spans="1:14" x14ac:dyDescent="0.25">
      <c r="A3" t="s">
        <v>1060</v>
      </c>
      <c r="C3" t="s">
        <v>340</v>
      </c>
      <c r="D3" t="s">
        <v>1227</v>
      </c>
      <c r="E3">
        <v>1</v>
      </c>
      <c r="F3" t="s">
        <v>319</v>
      </c>
      <c r="G3" t="s">
        <v>1225</v>
      </c>
      <c r="I3" t="s">
        <v>319</v>
      </c>
      <c r="J3" t="s">
        <v>320</v>
      </c>
    </row>
    <row r="4" spans="1:14" x14ac:dyDescent="0.25">
      <c r="A4" t="s">
        <v>1124</v>
      </c>
      <c r="C4" t="s">
        <v>342</v>
      </c>
      <c r="D4" t="s">
        <v>1228</v>
      </c>
      <c r="E4">
        <v>1</v>
      </c>
      <c r="F4" t="s">
        <v>319</v>
      </c>
      <c r="G4" t="s">
        <v>1225</v>
      </c>
      <c r="I4" t="s">
        <v>321</v>
      </c>
      <c r="J4" t="s">
        <v>322</v>
      </c>
    </row>
    <row r="5" spans="1:14" x14ac:dyDescent="0.25">
      <c r="A5" t="s">
        <v>1080</v>
      </c>
      <c r="C5" t="s">
        <v>344</v>
      </c>
      <c r="D5" t="s">
        <v>1229</v>
      </c>
      <c r="E5">
        <v>1</v>
      </c>
      <c r="F5" t="s">
        <v>319</v>
      </c>
      <c r="G5" t="s">
        <v>1225</v>
      </c>
      <c r="I5" t="s">
        <v>323</v>
      </c>
      <c r="J5" t="s">
        <v>324</v>
      </c>
    </row>
    <row r="6" spans="1:14" x14ac:dyDescent="0.25">
      <c r="A6" t="s">
        <v>1230</v>
      </c>
      <c r="C6" t="s">
        <v>346</v>
      </c>
      <c r="D6" t="s">
        <v>1231</v>
      </c>
      <c r="E6">
        <v>1</v>
      </c>
      <c r="F6" t="s">
        <v>319</v>
      </c>
      <c r="G6" t="s">
        <v>1225</v>
      </c>
      <c r="I6" t="s">
        <v>325</v>
      </c>
      <c r="J6" t="s">
        <v>1232</v>
      </c>
    </row>
    <row r="7" spans="1:14" x14ac:dyDescent="0.25">
      <c r="A7" t="s">
        <v>1233</v>
      </c>
      <c r="C7" t="s">
        <v>348</v>
      </c>
      <c r="D7" t="s">
        <v>1234</v>
      </c>
      <c r="E7">
        <v>2</v>
      </c>
      <c r="F7" t="s">
        <v>321</v>
      </c>
      <c r="G7" t="s">
        <v>1235</v>
      </c>
    </row>
    <row r="8" spans="1:14" x14ac:dyDescent="0.25">
      <c r="A8" t="s">
        <v>1088</v>
      </c>
      <c r="C8" t="s">
        <v>350</v>
      </c>
      <c r="D8" t="s">
        <v>1236</v>
      </c>
      <c r="E8">
        <v>3</v>
      </c>
      <c r="F8" t="s">
        <v>321</v>
      </c>
      <c r="G8" t="s">
        <v>1237</v>
      </c>
    </row>
    <row r="9" spans="1:14" x14ac:dyDescent="0.25">
      <c r="A9" t="s">
        <v>1238</v>
      </c>
      <c r="C9" t="s">
        <v>352</v>
      </c>
      <c r="D9" t="s">
        <v>1239</v>
      </c>
      <c r="E9">
        <v>3</v>
      </c>
      <c r="F9" t="s">
        <v>321</v>
      </c>
      <c r="G9" t="s">
        <v>1240</v>
      </c>
    </row>
    <row r="10" spans="1:14" x14ac:dyDescent="0.25">
      <c r="A10" t="s">
        <v>1162</v>
      </c>
      <c r="C10" t="s">
        <v>354</v>
      </c>
      <c r="D10" t="s">
        <v>1241</v>
      </c>
      <c r="E10">
        <v>4</v>
      </c>
      <c r="F10" t="s">
        <v>321</v>
      </c>
      <c r="G10" t="s">
        <v>1242</v>
      </c>
    </row>
    <row r="11" spans="1:14" x14ac:dyDescent="0.25">
      <c r="A11" t="s">
        <v>1164</v>
      </c>
      <c r="C11" t="s">
        <v>356</v>
      </c>
      <c r="D11" t="s">
        <v>1243</v>
      </c>
      <c r="E11">
        <v>4</v>
      </c>
      <c r="F11" t="s">
        <v>317</v>
      </c>
      <c r="G11" t="s">
        <v>1242</v>
      </c>
    </row>
    <row r="12" spans="1:14" x14ac:dyDescent="0.25">
      <c r="A12" t="s">
        <v>1126</v>
      </c>
      <c r="C12" t="s">
        <v>358</v>
      </c>
      <c r="D12" t="s">
        <v>1244</v>
      </c>
      <c r="E12">
        <v>4</v>
      </c>
      <c r="F12" t="s">
        <v>317</v>
      </c>
      <c r="G12" t="s">
        <v>1242</v>
      </c>
    </row>
    <row r="13" spans="1:14" x14ac:dyDescent="0.25">
      <c r="A13" t="s">
        <v>1166</v>
      </c>
      <c r="C13" t="s">
        <v>360</v>
      </c>
      <c r="D13" t="s">
        <v>1245</v>
      </c>
      <c r="E13">
        <v>4</v>
      </c>
      <c r="F13" t="s">
        <v>325</v>
      </c>
      <c r="G13" t="s">
        <v>1242</v>
      </c>
    </row>
    <row r="14" spans="1:14" x14ac:dyDescent="0.25">
      <c r="A14" t="s">
        <v>1062</v>
      </c>
      <c r="C14" t="s">
        <v>362</v>
      </c>
      <c r="D14" t="s">
        <v>1246</v>
      </c>
      <c r="E14">
        <v>4</v>
      </c>
      <c r="F14" t="s">
        <v>321</v>
      </c>
      <c r="G14" t="s">
        <v>1242</v>
      </c>
    </row>
    <row r="15" spans="1:14" x14ac:dyDescent="0.25">
      <c r="A15" t="s">
        <v>1064</v>
      </c>
      <c r="C15" t="s">
        <v>364</v>
      </c>
    </row>
    <row r="16" spans="1:14" x14ac:dyDescent="0.25">
      <c r="A16" t="s">
        <v>1128</v>
      </c>
      <c r="C16" t="s">
        <v>365</v>
      </c>
    </row>
    <row r="17" spans="1:3" x14ac:dyDescent="0.25">
      <c r="A17" t="s">
        <v>1090</v>
      </c>
      <c r="C17" t="s">
        <v>366</v>
      </c>
    </row>
    <row r="18" spans="1:3" x14ac:dyDescent="0.25">
      <c r="A18" t="s">
        <v>1130</v>
      </c>
      <c r="C18" t="s">
        <v>367</v>
      </c>
    </row>
    <row r="19" spans="1:3" x14ac:dyDescent="0.25">
      <c r="A19" t="s">
        <v>1132</v>
      </c>
      <c r="C19" t="s">
        <v>368</v>
      </c>
    </row>
    <row r="20" spans="1:3" x14ac:dyDescent="0.25">
      <c r="A20" t="s">
        <v>1168</v>
      </c>
      <c r="C20" t="s">
        <v>1247</v>
      </c>
    </row>
    <row r="21" spans="1:3" x14ac:dyDescent="0.25">
      <c r="A21" t="s">
        <v>1248</v>
      </c>
      <c r="C21" t="s">
        <v>1249</v>
      </c>
    </row>
    <row r="22" spans="1:3" x14ac:dyDescent="0.25">
      <c r="A22" t="s">
        <v>1250</v>
      </c>
      <c r="C22" t="s">
        <v>1251</v>
      </c>
    </row>
    <row r="23" spans="1:3" x14ac:dyDescent="0.25">
      <c r="A23" t="s">
        <v>1170</v>
      </c>
      <c r="C23" t="s">
        <v>1252</v>
      </c>
    </row>
    <row r="24" spans="1:3" x14ac:dyDescent="0.25">
      <c r="A24" t="s">
        <v>1253</v>
      </c>
      <c r="C24" t="s">
        <v>1254</v>
      </c>
    </row>
    <row r="25" spans="1:3" x14ac:dyDescent="0.25">
      <c r="A25" t="s">
        <v>1172</v>
      </c>
      <c r="C25" t="s">
        <v>1255</v>
      </c>
    </row>
    <row r="26" spans="1:3" x14ac:dyDescent="0.25">
      <c r="A26" t="s">
        <v>1134</v>
      </c>
      <c r="C26" t="s">
        <v>1256</v>
      </c>
    </row>
    <row r="27" spans="1:3" x14ac:dyDescent="0.25">
      <c r="A27" t="s">
        <v>1076</v>
      </c>
      <c r="C27" t="s">
        <v>1257</v>
      </c>
    </row>
    <row r="28" spans="1:3" x14ac:dyDescent="0.25">
      <c r="A28" t="s">
        <v>1094</v>
      </c>
    </row>
    <row r="29" spans="1:3" x14ac:dyDescent="0.25">
      <c r="A29" t="s">
        <v>1096</v>
      </c>
    </row>
    <row r="30" spans="1:3" x14ac:dyDescent="0.25">
      <c r="A30" t="s">
        <v>1174</v>
      </c>
    </row>
    <row r="31" spans="1:3" x14ac:dyDescent="0.25">
      <c r="A31" t="s">
        <v>1136</v>
      </c>
    </row>
    <row r="32" spans="1:3" x14ac:dyDescent="0.25">
      <c r="A32" t="s">
        <v>1176</v>
      </c>
    </row>
    <row r="33" spans="1:1" x14ac:dyDescent="0.25">
      <c r="A33" t="s">
        <v>1100</v>
      </c>
    </row>
    <row r="34" spans="1:1" x14ac:dyDescent="0.25">
      <c r="A34" t="s">
        <v>1178</v>
      </c>
    </row>
    <row r="35" spans="1:1" x14ac:dyDescent="0.25">
      <c r="A35" t="s">
        <v>1198</v>
      </c>
    </row>
    <row r="36" spans="1:1" x14ac:dyDescent="0.25">
      <c r="A36" t="s">
        <v>1102</v>
      </c>
    </row>
    <row r="37" spans="1:1" x14ac:dyDescent="0.25">
      <c r="A37" t="s">
        <v>1180</v>
      </c>
    </row>
    <row r="38" spans="1:1" x14ac:dyDescent="0.25">
      <c r="A38" t="s">
        <v>1258</v>
      </c>
    </row>
    <row r="39" spans="1:1" x14ac:dyDescent="0.25">
      <c r="A39" t="s">
        <v>1182</v>
      </c>
    </row>
    <row r="40" spans="1:1" x14ac:dyDescent="0.25">
      <c r="A40" t="s">
        <v>1216</v>
      </c>
    </row>
    <row r="41" spans="1:1" x14ac:dyDescent="0.25">
      <c r="A41" t="s">
        <v>1078</v>
      </c>
    </row>
    <row r="42" spans="1:1" x14ac:dyDescent="0.25">
      <c r="A42" t="s">
        <v>1140</v>
      </c>
    </row>
    <row r="43" spans="1:1" x14ac:dyDescent="0.25">
      <c r="A43" t="s">
        <v>1259</v>
      </c>
    </row>
    <row r="44" spans="1:1" x14ac:dyDescent="0.25">
      <c r="A44" t="s">
        <v>1260</v>
      </c>
    </row>
    <row r="45" spans="1:1" x14ac:dyDescent="0.25">
      <c r="A45" t="s">
        <v>1261</v>
      </c>
    </row>
    <row r="46" spans="1:1" x14ac:dyDescent="0.25">
      <c r="A46" t="s">
        <v>1184</v>
      </c>
    </row>
    <row r="47" spans="1:1" x14ac:dyDescent="0.25">
      <c r="A47" t="s">
        <v>1104</v>
      </c>
    </row>
    <row r="48" spans="1:1" x14ac:dyDescent="0.25">
      <c r="A48" t="s">
        <v>1144</v>
      </c>
    </row>
    <row r="49" spans="1:1" x14ac:dyDescent="0.25">
      <c r="A49" t="s">
        <v>1142</v>
      </c>
    </row>
    <row r="50" spans="1:1" x14ac:dyDescent="0.25">
      <c r="A50" t="s">
        <v>1218</v>
      </c>
    </row>
    <row r="51" spans="1:1" x14ac:dyDescent="0.25">
      <c r="A51" t="s">
        <v>1186</v>
      </c>
    </row>
    <row r="52" spans="1:1" x14ac:dyDescent="0.25">
      <c r="A52" t="s">
        <v>1106</v>
      </c>
    </row>
    <row r="53" spans="1:1" x14ac:dyDescent="0.25">
      <c r="A53" t="s">
        <v>1262</v>
      </c>
    </row>
    <row r="54" spans="1:1" x14ac:dyDescent="0.25">
      <c r="A54" t="s">
        <v>1188</v>
      </c>
    </row>
    <row r="55" spans="1:1" x14ac:dyDescent="0.25">
      <c r="A55" t="s">
        <v>1263</v>
      </c>
    </row>
    <row r="56" spans="1:1" x14ac:dyDescent="0.25">
      <c r="A56" t="s">
        <v>1110</v>
      </c>
    </row>
    <row r="57" spans="1:1" x14ac:dyDescent="0.25">
      <c r="A57" t="s">
        <v>1264</v>
      </c>
    </row>
    <row r="58" spans="1:1" x14ac:dyDescent="0.25">
      <c r="A58" t="s">
        <v>1214</v>
      </c>
    </row>
    <row r="59" spans="1:1" x14ac:dyDescent="0.25">
      <c r="A59" t="s">
        <v>1265</v>
      </c>
    </row>
    <row r="60" spans="1:1" x14ac:dyDescent="0.25">
      <c r="A60" t="s">
        <v>1190</v>
      </c>
    </row>
    <row r="61" spans="1:1" x14ac:dyDescent="0.25">
      <c r="A61" t="s">
        <v>1266</v>
      </c>
    </row>
    <row r="62" spans="1:1" x14ac:dyDescent="0.25">
      <c r="A62" t="s">
        <v>1192</v>
      </c>
    </row>
    <row r="63" spans="1:1" x14ac:dyDescent="0.25">
      <c r="A63" t="s">
        <v>1267</v>
      </c>
    </row>
    <row r="64" spans="1:1" x14ac:dyDescent="0.25">
      <c r="A64" t="s">
        <v>1112</v>
      </c>
    </row>
    <row r="65" spans="1:1" x14ac:dyDescent="0.25">
      <c r="A65" t="s">
        <v>1194</v>
      </c>
    </row>
    <row r="66" spans="1:1" x14ac:dyDescent="0.25">
      <c r="A66" t="s">
        <v>1146</v>
      </c>
    </row>
    <row r="67" spans="1:1" x14ac:dyDescent="0.25">
      <c r="A67" t="s">
        <v>1268</v>
      </c>
    </row>
    <row r="68" spans="1:1" x14ac:dyDescent="0.25">
      <c r="A68" t="s">
        <v>1196</v>
      </c>
    </row>
    <row r="69" spans="1:1" x14ac:dyDescent="0.25">
      <c r="A69" t="s">
        <v>1269</v>
      </c>
    </row>
    <row r="70" spans="1:1" x14ac:dyDescent="0.25">
      <c r="A70" t="s">
        <v>1270</v>
      </c>
    </row>
    <row r="71" spans="1:1" x14ac:dyDescent="0.25">
      <c r="A71" t="s">
        <v>1072</v>
      </c>
    </row>
    <row r="72" spans="1:1" x14ac:dyDescent="0.25">
      <c r="A72" t="s">
        <v>1114</v>
      </c>
    </row>
    <row r="73" spans="1:1" x14ac:dyDescent="0.25">
      <c r="A73" t="s">
        <v>1271</v>
      </c>
    </row>
    <row r="74" spans="1:1" x14ac:dyDescent="0.25">
      <c r="A74" t="s">
        <v>1116</v>
      </c>
    </row>
    <row r="75" spans="1:1" x14ac:dyDescent="0.25">
      <c r="A75" t="s">
        <v>1118</v>
      </c>
    </row>
    <row r="76" spans="1:1" x14ac:dyDescent="0.25">
      <c r="A76" t="s">
        <v>1148</v>
      </c>
    </row>
    <row r="77" spans="1:1" x14ac:dyDescent="0.25">
      <c r="A77" t="s">
        <v>1150</v>
      </c>
    </row>
    <row r="78" spans="1:1" x14ac:dyDescent="0.25">
      <c r="A78" t="s">
        <v>1272</v>
      </c>
    </row>
    <row r="79" spans="1:1" x14ac:dyDescent="0.25">
      <c r="A79" t="s">
        <v>1273</v>
      </c>
    </row>
    <row r="80" spans="1:1" x14ac:dyDescent="0.25">
      <c r="A80" t="s">
        <v>1152</v>
      </c>
    </row>
    <row r="81" spans="1:1" x14ac:dyDescent="0.25">
      <c r="A81" t="s">
        <v>1154</v>
      </c>
    </row>
    <row r="82" spans="1:1" x14ac:dyDescent="0.25">
      <c r="A82" t="s">
        <v>1212</v>
      </c>
    </row>
    <row r="83" spans="1:1" x14ac:dyDescent="0.25">
      <c r="A83" t="s">
        <v>1274</v>
      </c>
    </row>
    <row r="84" spans="1:1" x14ac:dyDescent="0.25">
      <c r="A84" t="s">
        <v>1200</v>
      </c>
    </row>
    <row r="85" spans="1:1" x14ac:dyDescent="0.25">
      <c r="A85" t="s">
        <v>1074</v>
      </c>
    </row>
    <row r="86" spans="1:1" x14ac:dyDescent="0.25">
      <c r="A86" t="s">
        <v>1084</v>
      </c>
    </row>
    <row r="87" spans="1:1" x14ac:dyDescent="0.25">
      <c r="A87" t="s">
        <v>1202</v>
      </c>
    </row>
    <row r="88" spans="1:1" x14ac:dyDescent="0.25">
      <c r="A88" t="s">
        <v>1156</v>
      </c>
    </row>
    <row r="89" spans="1:1" x14ac:dyDescent="0.25">
      <c r="A89" t="s">
        <v>1108</v>
      </c>
    </row>
    <row r="90" spans="1:1" x14ac:dyDescent="0.25">
      <c r="A90" t="s">
        <v>1120</v>
      </c>
    </row>
    <row r="91" spans="1:1" x14ac:dyDescent="0.25">
      <c r="A91" t="s">
        <v>1158</v>
      </c>
    </row>
    <row r="92" spans="1:1" x14ac:dyDescent="0.25">
      <c r="A92" t="s">
        <v>1204</v>
      </c>
    </row>
    <row r="93" spans="1:1" x14ac:dyDescent="0.25">
      <c r="A93" t="s">
        <v>1275</v>
      </c>
    </row>
    <row r="94" spans="1:1" x14ac:dyDescent="0.25">
      <c r="A94" t="s">
        <v>1206</v>
      </c>
    </row>
    <row r="95" spans="1:1" x14ac:dyDescent="0.25">
      <c r="A95" t="s">
        <v>1122</v>
      </c>
    </row>
    <row r="96" spans="1:1" x14ac:dyDescent="0.25">
      <c r="A96" t="s">
        <v>1208</v>
      </c>
    </row>
    <row r="97" spans="1:1" x14ac:dyDescent="0.25">
      <c r="A97" t="s">
        <v>1066</v>
      </c>
    </row>
    <row r="98" spans="1:1" x14ac:dyDescent="0.25">
      <c r="A98" t="s">
        <v>1160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F6" sqref="F6"/>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379" t="str">
        <f>Spolu!C3&amp;", "&amp;Spolu!C6</f>
        <v>Slovenská plavecká federácia, Za kasárňou 315/1, Bratislava, 831 03</v>
      </c>
      <c r="B1" s="379"/>
      <c r="C1" s="379"/>
      <c r="N1" s="137" t="str">
        <f>O1&amp;" - "&amp;P1</f>
        <v>a - príspevok uznaným športom</v>
      </c>
      <c r="O1" s="137" t="s">
        <v>338</v>
      </c>
      <c r="P1" s="137" t="s">
        <v>339</v>
      </c>
    </row>
    <row r="2" spans="1:16" x14ac:dyDescent="0.25">
      <c r="N2" s="137" t="str">
        <f t="shared" ref="N2:N18" si="0">O2&amp;" - "&amp;P2</f>
        <v>b - príspevok Slovenskému olympijskému a športovému výboru</v>
      </c>
      <c r="O2" s="137" t="s">
        <v>340</v>
      </c>
      <c r="P2" s="137" t="s">
        <v>341</v>
      </c>
    </row>
    <row r="3" spans="1:16" x14ac:dyDescent="0.25">
      <c r="E3" s="380" t="s">
        <v>1276</v>
      </c>
      <c r="F3" s="381"/>
      <c r="N3" s="137" t="str">
        <f t="shared" si="0"/>
        <v>c - príspevok Slovenskému paralympijskému výboru</v>
      </c>
      <c r="O3" s="137" t="s">
        <v>342</v>
      </c>
      <c r="P3" s="137" t="s">
        <v>343</v>
      </c>
    </row>
    <row r="4" spans="1:16" ht="45.75" customHeight="1" x14ac:dyDescent="0.25">
      <c r="E4" s="381"/>
      <c r="F4" s="381"/>
      <c r="N4" s="137" t="str">
        <f t="shared" si="0"/>
        <v>d - príspevok športovcom top tímu</v>
      </c>
      <c r="O4" s="137" t="s">
        <v>344</v>
      </c>
      <c r="P4" s="137" t="s">
        <v>345</v>
      </c>
    </row>
    <row r="5" spans="1:16" ht="30.75" customHeight="1" x14ac:dyDescent="0.25">
      <c r="C5" s="138" t="s">
        <v>1277</v>
      </c>
      <c r="N5" s="137" t="str">
        <f t="shared" si="0"/>
        <v>e - rozvoj športov, ktoré nie sú uznanými podľa zákona č. 440/2015 Z. z.</v>
      </c>
      <c r="O5" s="137" t="s">
        <v>346</v>
      </c>
      <c r="P5" s="137" t="s">
        <v>351</v>
      </c>
    </row>
    <row r="6" spans="1:16" ht="30" x14ac:dyDescent="0.25">
      <c r="C6" s="138" t="s">
        <v>1278</v>
      </c>
      <c r="E6" s="140" t="s">
        <v>1279</v>
      </c>
      <c r="F6" s="149"/>
      <c r="N6" s="137" t="str">
        <f t="shared" si="0"/>
        <v>f - organizovanie významných a tradičných športových podujatí na území SR v roku 2020</v>
      </c>
      <c r="O6" s="137" t="s">
        <v>348</v>
      </c>
      <c r="P6" s="137" t="s">
        <v>1280</v>
      </c>
    </row>
    <row r="7" spans="1:16" x14ac:dyDescent="0.25">
      <c r="C7" s="138" t="s">
        <v>1281</v>
      </c>
      <c r="E7" s="140" t="s">
        <v>1282</v>
      </c>
      <c r="F7" s="150"/>
      <c r="N7" s="137" t="str">
        <f t="shared" si="0"/>
        <v>g - projekty školského, univerzitného športu a športu pre všetkých</v>
      </c>
      <c r="O7" s="137" t="s">
        <v>350</v>
      </c>
      <c r="P7" s="137" t="s">
        <v>1283</v>
      </c>
    </row>
    <row r="8" spans="1:16" x14ac:dyDescent="0.25">
      <c r="C8" s="138" t="s">
        <v>1284</v>
      </c>
      <c r="E8" s="140" t="s">
        <v>1285</v>
      </c>
      <c r="F8" s="151"/>
      <c r="N8" s="137" t="str">
        <f t="shared" si="0"/>
        <v>h - podpora a rozvoj turistických a cykloturistických trás</v>
      </c>
      <c r="O8" s="137" t="s">
        <v>352</v>
      </c>
      <c r="P8" s="137" t="s">
        <v>353</v>
      </c>
    </row>
    <row r="9" spans="1:16" x14ac:dyDescent="0.25">
      <c r="E9" s="140" t="s">
        <v>1286</v>
      </c>
      <c r="F9" s="149"/>
      <c r="N9" s="137" t="str">
        <f t="shared" si="0"/>
        <v>i - finančné odmeny športovcom za výsledky dosiahnuté v roku 2019 a trénerom mládeže za dosiahnuté výsledky ich športovcov v roku 2019 a za celoživotnú prácu s mládežou</v>
      </c>
      <c r="O9" s="137" t="s">
        <v>354</v>
      </c>
      <c r="P9" s="137" t="s">
        <v>1287</v>
      </c>
    </row>
    <row r="10" spans="1:16" x14ac:dyDescent="0.25">
      <c r="N10" s="137" t="str">
        <f t="shared" si="0"/>
        <v>j - projekty pre popularizáciu pohybových aktivít detí, mládeže a seniorov</v>
      </c>
      <c r="O10" s="137" t="s">
        <v>356</v>
      </c>
      <c r="P10" s="137" t="s">
        <v>1288</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82" t="s">
        <v>1289</v>
      </c>
      <c r="B12" s="382"/>
      <c r="C12" s="382"/>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1290</v>
      </c>
    </row>
    <row r="14" spans="1:16" ht="45" customHeight="1" x14ac:dyDescent="0.25">
      <c r="A14" s="383"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3"/>
      <c r="C14" s="383"/>
      <c r="F14" s="141"/>
      <c r="N14" s="137" t="str">
        <f t="shared" si="0"/>
        <v>n - organizovanie významnej súťaže podľa § 55 ods. 1 písm. b)</v>
      </c>
      <c r="O14" s="137" t="s">
        <v>364</v>
      </c>
      <c r="P14" s="137" t="s">
        <v>1291</v>
      </c>
    </row>
    <row r="15" spans="1:16" ht="32.1" customHeight="1" thickBot="1" x14ac:dyDescent="0.3">
      <c r="A15" s="139" t="s">
        <v>1292</v>
      </c>
      <c r="B15" s="384" t="s">
        <v>1293</v>
      </c>
      <c r="C15" s="385"/>
      <c r="N15" s="137" t="str">
        <f t="shared" si="0"/>
        <v>o - účasť na významnej súťaži podľa § 3 písm. h) druhého až štvrtého bodu Zákona o športe vrátane prípravy na túto súťaž</v>
      </c>
      <c r="O15" s="137" t="s">
        <v>365</v>
      </c>
      <c r="P15" s="137" t="s">
        <v>1294</v>
      </c>
    </row>
    <row r="16" spans="1:16" x14ac:dyDescent="0.25">
      <c r="A16" s="139" t="s">
        <v>1295</v>
      </c>
      <c r="B16" s="142">
        <f>F8</f>
        <v>0</v>
      </c>
      <c r="E16" s="145" t="s">
        <v>1296</v>
      </c>
      <c r="F16" s="146"/>
      <c r="N16" s="137" t="str">
        <f t="shared" si="0"/>
        <v>p - účasť na významnej súťaži podľa § 3 písm. h) prvého bodu Zákona o športe</v>
      </c>
      <c r="O16" s="137" t="s">
        <v>366</v>
      </c>
      <c r="P16" s="137" t="s">
        <v>1297</v>
      </c>
    </row>
    <row r="17" spans="1:16" x14ac:dyDescent="0.25">
      <c r="A17" s="139" t="s">
        <v>1298</v>
      </c>
      <c r="B17" s="254" t="s">
        <v>1299</v>
      </c>
      <c r="C17" s="194"/>
      <c r="E17" s="147"/>
      <c r="F17" s="284"/>
      <c r="N17" s="137" t="str">
        <f t="shared" si="0"/>
        <v xml:space="preserve">q - </v>
      </c>
      <c r="O17" s="137" t="s">
        <v>367</v>
      </c>
    </row>
    <row r="18" spans="1:16" x14ac:dyDescent="0.25">
      <c r="B18" s="193" t="s">
        <v>1300</v>
      </c>
      <c r="C18" s="142" t="str">
        <f>Spolu!C4</f>
        <v>36068764</v>
      </c>
      <c r="E18" s="147" t="s">
        <v>1301</v>
      </c>
      <c r="F18" s="284">
        <v>421947749446</v>
      </c>
      <c r="N18" s="137" t="str">
        <f t="shared" si="0"/>
        <v xml:space="preserve">r - </v>
      </c>
      <c r="O18" s="137" t="s">
        <v>368</v>
      </c>
    </row>
    <row r="19" spans="1:16" x14ac:dyDescent="0.25">
      <c r="E19" s="147" t="s">
        <v>1302</v>
      </c>
      <c r="F19" s="284">
        <v>421947749756</v>
      </c>
    </row>
    <row r="20" spans="1:16" ht="15.6" thickBot="1" x14ac:dyDescent="0.3">
      <c r="A20" s="139" t="s">
        <v>396</v>
      </c>
      <c r="B20" s="143">
        <f>F6</f>
        <v>0</v>
      </c>
      <c r="E20" s="208"/>
      <c r="F20" s="285"/>
    </row>
    <row r="21" spans="1:16" ht="189" customHeight="1" x14ac:dyDescent="0.25">
      <c r="B21" s="211"/>
      <c r="C21" s="144"/>
    </row>
    <row r="22" spans="1:16" ht="39.75" customHeight="1" x14ac:dyDescent="0.25">
      <c r="B22" s="378" t="s">
        <v>1303</v>
      </c>
      <c r="C22" s="378"/>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1304</v>
      </c>
    </row>
    <row r="29" spans="1:16" x14ac:dyDescent="0.25">
      <c r="N29" s="137" t="s">
        <v>1305</v>
      </c>
    </row>
    <row r="30" spans="1:16" x14ac:dyDescent="0.25">
      <c r="N30" s="137" t="s">
        <v>1306</v>
      </c>
    </row>
  </sheetData>
  <sheetProtection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82e76a2cf9431377d655ecc628a4bed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5718e751925022348635e391b1f0cdc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B3C1FF37-FAEA-430F-81A0-5BEA0F7AA300}">
  <ds:schemaRefs>
    <ds:schemaRef ds:uri="http://purl.org/dc/dcmitype/"/>
    <ds:schemaRef ds:uri="http://www.w3.org/XML/1998/namespace"/>
    <ds:schemaRef ds:uri="http://purl.org/dc/terms/"/>
    <ds:schemaRef ds:uri="http://purl.org/dc/elements/1.1/"/>
    <ds:schemaRef ds:uri="http://schemas.microsoft.com/office/2006/documentManagement/types"/>
    <ds:schemaRef ds:uri="http://schemas.microsoft.com/office/2006/metadata/properties"/>
    <ds:schemaRef ds:uri="6bdf28ae-65c4-4f6e-bc50-9bbd2c60ae30"/>
    <ds:schemaRef ds:uri="http://schemas.openxmlformats.org/package/2006/metadata/core-properties"/>
    <ds:schemaRef ds:uri="http://schemas.microsoft.com/office/infopath/2007/PartnerControls"/>
    <ds:schemaRef ds:uri="1761cb37-c33f-42c7-9eeb-6f00cca254d3"/>
  </ds:schemaRefs>
</ds:datastoreItem>
</file>

<file path=customXml/itemProps2.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3.xml><?xml version="1.0" encoding="utf-8"?>
<ds:datastoreItem xmlns:ds="http://schemas.openxmlformats.org/officeDocument/2006/customXml" ds:itemID="{437A1F15-157D-425B-83FB-060BC7B9F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63F4465-2521-43CC-8A9D-B437C1CBD81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Jaroslava Adamcová</cp:lastModifiedBy>
  <cp:revision/>
  <cp:lastPrinted>2025-09-23T05:41:21Z</cp:lastPrinted>
  <dcterms:created xsi:type="dcterms:W3CDTF">2017-02-20T06:20:12Z</dcterms:created>
  <dcterms:modified xsi:type="dcterms:W3CDTF">2025-11-25T07:45:31Z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