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to_zošit" defaultThemeVersion="124226"/>
  <mc:AlternateContent xmlns:mc="http://schemas.openxmlformats.org/markup-compatibility/2006">
    <mc:Choice Requires="x15">
      <x15ac:absPath xmlns:x15ac="http://schemas.microsoft.com/office/spreadsheetml/2010/11/ac" url="C:\Users\Adamcova\Documents\SPF\ROZPOČET\2026 minedu zverejnenie\"/>
    </mc:Choice>
  </mc:AlternateContent>
  <xr:revisionPtr revIDLastSave="0" documentId="13_ncr:1_{13902B2F-82AC-4EA6-ACE3-F70D3EC9609C}"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I12" i="4" s="1"/>
  <c r="A46" i="4"/>
  <c r="K46" i="4" s="1"/>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C51" i="4"/>
  <c r="F28" i="4"/>
  <c r="K80" i="9" s="1"/>
  <c r="H5" i="4"/>
  <c r="B57" i="9" s="1"/>
  <c r="I55" i="4"/>
  <c r="J54" i="4"/>
  <c r="H3" i="4"/>
  <c r="B55" i="9" s="1"/>
  <c r="A89" i="4"/>
  <c r="K89" i="4" s="1"/>
  <c r="H12" i="4"/>
  <c r="B64" i="9" s="1"/>
  <c r="I18" i="4"/>
  <c r="F41" i="4"/>
  <c r="K93" i="9" s="1"/>
  <c r="H64" i="4"/>
  <c r="B116" i="9" s="1"/>
  <c r="F91" i="4"/>
  <c r="M83" i="4"/>
  <c r="K82" i="4"/>
  <c r="C14" i="6"/>
  <c r="C13" i="6"/>
  <c r="C10" i="6"/>
  <c r="K40" i="9"/>
  <c r="L41" i="9"/>
  <c r="L43" i="9"/>
  <c r="L46" i="9" s="1"/>
  <c r="K45" i="9"/>
  <c r="B43" i="9" s="1"/>
  <c r="C11" i="6"/>
  <c r="K12" i="4" l="1"/>
  <c r="J12" i="4" s="1"/>
  <c r="M13" i="4"/>
  <c r="M47" i="4"/>
  <c r="I15" i="4"/>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<sst xmlns="http://schemas.openxmlformats.org/spreadsheetml/2006/main" count="5974" uniqueCount="2986">
  <si>
    <t>Číslo: 00730/2026</t>
  </si>
  <si>
    <t>Usmernenie k priebežnému čerpaniu a vyúčtovaniu finančných prostriedkov poskytnutých Ministerstvom cestovného ruchu a športu SR v oblasti športu
v roku 2026</t>
  </si>
  <si>
    <t>ZÁKLADNÉ POKYNY</t>
  </si>
  <si>
    <t>1. Vložiť údaje do hárkov "Príjmy" a "Doklady".</t>
  </si>
  <si>
    <t>2. Skontrolovať hárky "Doklady" a "Spolu".</t>
  </si>
  <si>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</si>
  <si>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</si>
  <si>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</si>
  <si>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</si>
  <si>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</si>
  <si>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</si>
  <si>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t>Pri vypĺňaní odporúčame použiť hárok „Príklady“, v ktorom je uvedený spôsob uvádzania niektorých druhov výdavkov.</t>
  </si>
  <si>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</si>
  <si>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</si>
  <si>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</si>
  <si>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</si>
  <si>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</si>
  <si>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</si>
  <si>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</si>
  <si>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</si>
  <si>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</si>
  <si>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</si>
  <si>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</si>
  <si>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</si>
  <si>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</si>
  <si>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</si>
  <si>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</si>
  <si>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</si>
  <si>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</si>
  <si>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</si>
  <si>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</si>
  <si>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</si>
  <si>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</si>
  <si>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</si>
  <si>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</si>
  <si>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</si>
  <si>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</si>
  <si>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</si>
  <si>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</si>
  <si>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t>b) skontrolujte identifikačné údaje o Vašej organizácii (v prípade potreby zmeny identifikačných údajov organizácie je potrebné písomne informovať poskytovateľa na adrese ziadosti.sport@mincrs.sk).</t>
  </si>
  <si>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</si>
  <si>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</si>
  <si>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</si>
  <si>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</si>
  <si>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</si>
  <si>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</si>
  <si>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</si>
  <si>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</si>
  <si>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</si>
  <si>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</si>
  <si>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3.9.2026</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</si>
  <si>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</si>
  <si>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</si>
  <si>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</si>
  <si>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</si>
  <si>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</si>
  <si>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</si>
  <si>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</si>
  <si>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</si>
  <si>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</si>
  <si>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</si>
  <si>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</si>
  <si>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</si>
  <si>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Číslo externého (originálneho) účtovného dokladu (stĺpec C)</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</si>
  <si>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</si>
  <si>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t>Dátum skutočnej úhrady účtovného dokladu (stĺpec D)</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</si>
  <si>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</si>
  <si>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</si>
  <si>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</si>
  <si>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 xml:space="preserve"> </t>
  </si>
  <si>
    <t>Popis úhrady (stĺpec F)</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</si>
  <si>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</si>
  <si>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</si>
  <si>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t>V prípade, ak je vo faktúre uvedené, že dodávateľ fakturuje podľa zmluvy, v popise úhrady nestačí uviesť "v zmysle zmluvy č. xxx", ale treba uviesť presný a jednoznačný popis, čo sa nakúpilo/uhradilo.</t>
  </si>
  <si>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</si>
  <si>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r>
      <t xml:space="preserve">Dodatočne poskytnuté zľavy z pôvodnej ceny tovarov, služieb, storná za platby, dobropisy atď. </t>
    </r>
    <r>
      <rPr>
        <b/>
        <sz val="10"/>
        <rFont val="Arial"/>
        <family val="2"/>
        <charset val="238"/>
      </rPr>
      <t>uvádzajte záporným číslom s označením "STORNO", "ZĽAVA", "DOBROPIS" atď.</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</si>
  <si>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</si>
  <si>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</si>
  <si>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</si>
  <si>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</si>
  <si>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</si>
  <si>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</si>
  <si>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</si>
  <si>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</si>
  <si>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</si>
  <si>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</si>
  <si>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e) konečný prijímateľ finančných prostriedkov, dodávateľ podľa faktúry/pokladničného bloku, napríklad: Slovenská pošta, Slovak Telekom, Gumon a.s., Jozef Mak - podnikateľ.</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</si>
  <si>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</si>
  <si>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</si>
  <si>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</si>
  <si>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</si>
  <si>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</si>
  <si>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</si>
  <si>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 xml:space="preserve">V Bratislave dňa 22.01.2026
</t>
  </si>
  <si>
    <t>.......................................................................
JUDr. Dušan Hačko
poverený vykonávaním funkcie 
generálneho riaditeľa sekcie financovania športu
a štátnej športovej politiky</t>
  </si>
  <si>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</si>
  <si>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</si>
  <si>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</si>
  <si>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</si>
  <si>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</si>
  <si>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</si>
  <si>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</si>
  <si>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</si>
  <si>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</si>
  <si>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</si>
  <si>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</si>
  <si>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</si>
  <si>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</si>
  <si>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124/2026</t>
  </si>
  <si>
    <t>DF 24</t>
  </si>
  <si>
    <t>náklady na ubytovanie 10 športovcov + 1 tréner</t>
  </si>
  <si>
    <t>Chata Breznovčan</t>
  </si>
  <si>
    <t>100/2026</t>
  </si>
  <si>
    <t>3020</t>
  </si>
  <si>
    <t>grafické práce na výrobe loga podujatia</t>
  </si>
  <si>
    <t>Anna Malá - PROMOTION, s.r.o.</t>
  </si>
  <si>
    <t>121/2026</t>
  </si>
  <si>
    <t>100002352</t>
  </si>
  <si>
    <t xml:space="preserve">cestovné - vlak - Bratislava - Brezno, 16 osôb </t>
  </si>
  <si>
    <t>Ján Rýchly</t>
  </si>
  <si>
    <t>125/2026</t>
  </si>
  <si>
    <t>DF 26</t>
  </si>
  <si>
    <t>stravovanie 20 osôb</t>
  </si>
  <si>
    <t>Reštaurácia "U vodníka", Brezno</t>
  </si>
  <si>
    <t>126/2026</t>
  </si>
  <si>
    <t>DF 29</t>
  </si>
  <si>
    <t>prenájom plavárne</t>
  </si>
  <si>
    <t>STARZ, Bratislava</t>
  </si>
  <si>
    <t>128/2026</t>
  </si>
  <si>
    <t>DF 30</t>
  </si>
  <si>
    <t>nákup športového oblečenia - 15 ks</t>
  </si>
  <si>
    <t>Adidas, Brezno</t>
  </si>
  <si>
    <t>270/2026</t>
  </si>
  <si>
    <t>3252514</t>
  </si>
  <si>
    <t>nákup leteniek - 6 ks</t>
  </si>
  <si>
    <t>Czech Airlines</t>
  </si>
  <si>
    <t>274/2026</t>
  </si>
  <si>
    <t>D/258/2026</t>
  </si>
  <si>
    <t>materiálové zabezpečenie pretekov - nákup 4 pušiek</t>
  </si>
  <si>
    <t>Puškárstvo - Ernest Bezaj, Malinovo</t>
  </si>
  <si>
    <t>275/2026</t>
  </si>
  <si>
    <t>DF 32</t>
  </si>
  <si>
    <t>občerstvenie - 6 osôb</t>
  </si>
  <si>
    <t>Messing Catering, s.r.o., Rovinka</t>
  </si>
  <si>
    <t>280/2026</t>
  </si>
  <si>
    <t>DF 33</t>
  </si>
  <si>
    <t>ubytovanie - 2 osoby</t>
  </si>
  <si>
    <t>Jozef Karát - privát, Šaľa</t>
  </si>
  <si>
    <t>190/2026</t>
  </si>
  <si>
    <t>DF50</t>
  </si>
  <si>
    <t>prenájom miestnosti</t>
  </si>
  <si>
    <t>Double Tree Hotel, Bratislava</t>
  </si>
  <si>
    <t>250/2026</t>
  </si>
  <si>
    <t>999</t>
  </si>
  <si>
    <t>cestovné - Cerová - Trnava a späť, 3.9.2026, 2 osoby</t>
  </si>
  <si>
    <t>Železničná spoločnosť, a.s., Slovensko</t>
  </si>
  <si>
    <t>251/2026</t>
  </si>
  <si>
    <t>258963</t>
  </si>
  <si>
    <t>vecné ceny - poháre 3 ks</t>
  </si>
  <si>
    <t>Victory sport, s.r.o.</t>
  </si>
  <si>
    <t>256</t>
  </si>
  <si>
    <t>20</t>
  </si>
  <si>
    <t>zdravotné služby - Veľká cena Slovenska, Žilina, 1.1.2026 - 2.1.2026</t>
  </si>
  <si>
    <t>DZS OPTIMUS, s.r.o.</t>
  </si>
  <si>
    <t>P1/V/316</t>
  </si>
  <si>
    <t>Hrubé mzdy vyplatené osobám (zamestnancom) vrátane odvodov zamestnávateľa za rok 2026
počet fyzických osôb: 5</t>
  </si>
  <si>
    <t>osoba 1, osoba 4 - 7</t>
  </si>
  <si>
    <t>J/2026-20</t>
  </si>
  <si>
    <t>258</t>
  </si>
  <si>
    <t>doplnky výživy - 21 športovcov</t>
  </si>
  <si>
    <t>Lekáreň Kozia, Bratislava</t>
  </si>
  <si>
    <t>DF2026/326</t>
  </si>
  <si>
    <t>oprava športtesteru</t>
  </si>
  <si>
    <t>TOP TREND Patrik Valo</t>
  </si>
  <si>
    <t>DF2026/193</t>
  </si>
  <si>
    <t>havarijné poistenie 1-3/2026, EČV BA 258 KK</t>
  </si>
  <si>
    <t>Uniqa poisťovňa, a.s.</t>
  </si>
  <si>
    <t>diaľničná nálepka na rok 2026</t>
  </si>
  <si>
    <t>OMV, s.r.o.</t>
  </si>
  <si>
    <t>199/2026</t>
  </si>
  <si>
    <t>32</t>
  </si>
  <si>
    <t>poštovné</t>
  </si>
  <si>
    <t>Slovenská pošta, a.s.</t>
  </si>
  <si>
    <t>3</t>
  </si>
  <si>
    <t>nájom kancelárskych priestorov 2/2026</t>
  </si>
  <si>
    <t>Slovenské združenie telesnej kultúry</t>
  </si>
  <si>
    <t>P1/V/259</t>
  </si>
  <si>
    <t>20123698752</t>
  </si>
  <si>
    <t>regenerácia, 8 športovcov, 8/2026</t>
  </si>
  <si>
    <t>SPORTMEDICAL s.r.o., Bratislava</t>
  </si>
  <si>
    <t>235/2026</t>
  </si>
  <si>
    <t>40010</t>
  </si>
  <si>
    <t>nákup materiálu - reprezentačná vlajka 1 ks</t>
  </si>
  <si>
    <t>ADAT, s.r.o.</t>
  </si>
  <si>
    <t>206/2026</t>
  </si>
  <si>
    <t>DF100/9/2026</t>
  </si>
  <si>
    <t xml:space="preserve">refundácia nákladov na základe zmluvy pre CTM Žilina: Okresné kolo v skúškach, 7.8.2026, Žilina, 43 osôb, z toho: 37 športovcov, 1 tréner, 1 strážna služba,  1 masér, 3 technickí pracovníci, úhrada nákladov za stravovanie </t>
  </si>
  <si>
    <t>Prestige catering, s.r.o.</t>
  </si>
  <si>
    <t>207/2026</t>
  </si>
  <si>
    <t>DF500</t>
  </si>
  <si>
    <t>prenájom plavárne, 4 dráhy, 8 hodín</t>
  </si>
  <si>
    <t>Mesto Žilina</t>
  </si>
  <si>
    <t>305/20246</t>
  </si>
  <si>
    <t>14</t>
  </si>
  <si>
    <t>upratovacie služby 5/2026</t>
  </si>
  <si>
    <t>Boris Dubaj - živnostník</t>
  </si>
  <si>
    <t>V-2026-3</t>
  </si>
  <si>
    <t>bankové poplatky</t>
  </si>
  <si>
    <t>SLSP, a.s.</t>
  </si>
  <si>
    <t>980</t>
  </si>
  <si>
    <t>poplatok medzinárodnej federácii za rok 2026</t>
  </si>
  <si>
    <t>Internationale Asociation .....</t>
  </si>
  <si>
    <t>5</t>
  </si>
  <si>
    <t>členský poplatok za rok 2026</t>
  </si>
  <si>
    <t>Konfederácia športových zväzov</t>
  </si>
  <si>
    <t>301/2026</t>
  </si>
  <si>
    <t>78954787</t>
  </si>
  <si>
    <t>prenájom optického kábla 3/2026</t>
  </si>
  <si>
    <t>e-Net, s.r.o.</t>
  </si>
  <si>
    <t>330/2026</t>
  </si>
  <si>
    <t>FD52</t>
  </si>
  <si>
    <t>poplatky za telefón, 7/2026</t>
  </si>
  <si>
    <t>Slovak telekom, a.s.</t>
  </si>
  <si>
    <t>V1-12</t>
  </si>
  <si>
    <t>PHM - služobné motorové vozidlo
EČV: BA 111 SA
Obdobie: 14.4. - 18.4.2026
Najazdené kilometre: 800 km</t>
  </si>
  <si>
    <t>Slovnaft, a.s. Bratislava</t>
  </si>
  <si>
    <t>25</t>
  </si>
  <si>
    <t>358</t>
  </si>
  <si>
    <t>trénerské služby 10/2026</t>
  </si>
  <si>
    <t>Ondrej Pado - živnostník</t>
  </si>
  <si>
    <t>26985235</t>
  </si>
  <si>
    <t>oprava služobného motorového vozidla, BA 222 AA</t>
  </si>
  <si>
    <t>Prvý autoservis, Bratislava</t>
  </si>
  <si>
    <t>P1/V/309</t>
  </si>
  <si>
    <t>PP46130119</t>
  </si>
  <si>
    <t>lekárske vyšetrenie - 10 športovcov</t>
  </si>
  <si>
    <t>Alpha medical a.s.</t>
  </si>
  <si>
    <t>300/2026</t>
  </si>
  <si>
    <t>laboratórne vyšetrenie</t>
  </si>
  <si>
    <t>Nemocnica s poliklinikou, Prešov</t>
  </si>
  <si>
    <t>V/2026/3</t>
  </si>
  <si>
    <t>DF2026/143</t>
  </si>
  <si>
    <t>lyžiarsky servis - február 2026</t>
  </si>
  <si>
    <t>Dušan Otčenáš - Martek Sport</t>
  </si>
  <si>
    <t>ID258</t>
  </si>
  <si>
    <t>športová výstroj - tenisové rakety - 7 ks</t>
  </si>
  <si>
    <t>Sportissimo, Bratislava</t>
  </si>
  <si>
    <t>b - Sergej Bubka</t>
  </si>
  <si>
    <t>DF2026/309</t>
  </si>
  <si>
    <t>trénerské služby - 1.12-20.12.2026</t>
  </si>
  <si>
    <t xml:space="preserve">Peter Konrád </t>
  </si>
  <si>
    <t>R/2026/11</t>
  </si>
  <si>
    <t>regenerácia</t>
  </si>
  <si>
    <t>369</t>
  </si>
  <si>
    <t>prenájom tenisového kurtu 1.2.2026</t>
  </si>
  <si>
    <t>Národné tenisové centrum, a.s.</t>
  </si>
  <si>
    <t>40/2026</t>
  </si>
  <si>
    <t>25412</t>
  </si>
  <si>
    <t>doplnky výživy</t>
  </si>
  <si>
    <t>Sunpharma, s.r.o.</t>
  </si>
  <si>
    <t>a - kriket - kapitálové výdavky</t>
  </si>
  <si>
    <t>4/2026/DU</t>
  </si>
  <si>
    <t>nákup mikrobusu, EVČ BA 111 SS (faktúra doložená v prílohe vyúčtovania)</t>
  </si>
  <si>
    <t>AUDI centrum, s.r.o.</t>
  </si>
  <si>
    <t>k - kriket - rekonštrukcia haly v Čadci</t>
  </si>
  <si>
    <t>89/2026</t>
  </si>
  <si>
    <t>36/14</t>
  </si>
  <si>
    <t>rekonštrukcia športovej haly v Čadci - opláštenie tribúny, výmena sedadiel, rekonštrukcia šatní a sociálnych zariadení (faktúra doložená v prílohe vyúčtovania)</t>
  </si>
  <si>
    <t>Rekostav, s.r.o., Čadca</t>
  </si>
  <si>
    <t>ID082</t>
  </si>
  <si>
    <t>555</t>
  </si>
  <si>
    <t>doprava, BUS, 2.7.2026, 7.6.2021, 39 osôb</t>
  </si>
  <si>
    <t>Autodoprava Charvát, Veľké Bielice</t>
  </si>
  <si>
    <t>ID100</t>
  </si>
  <si>
    <t>444</t>
  </si>
  <si>
    <t>cestovné, VLAK, Banská Bystrica - Košice, 3.7.2026, 8 osôb</t>
  </si>
  <si>
    <t>Ján Rýchly, prezident zväzu</t>
  </si>
  <si>
    <t>FA213090</t>
  </si>
  <si>
    <t>1300072</t>
  </si>
  <si>
    <t xml:space="preserve">potlač 4 ks športových dresov </t>
  </si>
  <si>
    <t>RES Promotion, s.r.o., Košice 1</t>
  </si>
  <si>
    <t>310/2026</t>
  </si>
  <si>
    <t>DF2555</t>
  </si>
  <si>
    <t>regenerácia 16.5.2026, 1 športovec</t>
  </si>
  <si>
    <t>Fyziopraktik, s.r.o.</t>
  </si>
  <si>
    <t>32/2026</t>
  </si>
  <si>
    <t>PZ5</t>
  </si>
  <si>
    <t>trénerská činnosť 12/2026</t>
  </si>
  <si>
    <t>Henrich Madaj - živnostník</t>
  </si>
  <si>
    <t>25/2026</t>
  </si>
  <si>
    <t>254</t>
  </si>
  <si>
    <t>Materiálové vybavenie športovcov CTM Žilina, náhradné súčiastky na bicykel</t>
  </si>
  <si>
    <t>Bottico, s.r.o. Otrokovice</t>
  </si>
  <si>
    <t>288/2026</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</si>
  <si>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</si>
  <si>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</si>
  <si>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</si>
  <si>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</si>
  <si>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30.6.-7.7.2026, Bardejov, ubytovanie, 12 osôb </t>
  </si>
  <si>
    <t>Ubytovňa Nádej, Bardejov</t>
  </si>
  <si>
    <t>f - finančné odmeny športovcom a trénerom - Eleonóra Sihoťová</t>
  </si>
  <si>
    <t>760998</t>
  </si>
  <si>
    <t>odmena športovcom za výsledky dosiahnuté v roku 2026</t>
  </si>
  <si>
    <t>Peter Novák</t>
  </si>
  <si>
    <t xml:space="preserve">f - finančné odmeny športovcom a trénerom -  Miroslav Hurban </t>
  </si>
  <si>
    <t>13/2026</t>
  </si>
  <si>
    <t>760852</t>
  </si>
  <si>
    <t xml:space="preserve">odmena trénerovi mládeže </t>
  </si>
  <si>
    <t>Miroslav Hurban</t>
  </si>
  <si>
    <t>e - Národná súťaž v skúškach</t>
  </si>
  <si>
    <t>66/2026</t>
  </si>
  <si>
    <t>tlač diplomov A4 547 ks</t>
  </si>
  <si>
    <t>Mouton, s.r.o. Žilina</t>
  </si>
  <si>
    <t>361/2026</t>
  </si>
  <si>
    <t>36</t>
  </si>
  <si>
    <t xml:space="preserve">technické a organizačné zabezpečenie súťaže - úprava pretekárskej dráhy, stavba pódia, organizácia záverečného ceremoniálu, moderovanie </t>
  </si>
  <si>
    <t>Dušan Tesár - Select Managering, s.r.o.</t>
  </si>
  <si>
    <t>98/2026</t>
  </si>
  <si>
    <t>nákup športového vybavenia - 20 ks lôpt</t>
  </si>
  <si>
    <t>Sport, s.r.o. Poprad</t>
  </si>
  <si>
    <t>PC2026/36</t>
  </si>
  <si>
    <t>56/C</t>
  </si>
  <si>
    <t>PHM - služobné motorové vozidlo
EČV: BL 363 AA
Obdobie: 10.6.-15.6.2026
Najazdené kilometre: 600</t>
  </si>
  <si>
    <t>OMV, s.r.o., Bratislava</t>
  </si>
  <si>
    <t>380/2026</t>
  </si>
  <si>
    <t>952</t>
  </si>
  <si>
    <t>športový materiál - bedmintonové rakety, košíky</t>
  </si>
  <si>
    <t xml:space="preserve">Funny sport, s.r.o., Prešov </t>
  </si>
  <si>
    <t>390/2026</t>
  </si>
  <si>
    <t>3852/2026</t>
  </si>
  <si>
    <t>zdravotné služby</t>
  </si>
  <si>
    <t>f - obnova turistických značkovaných trás a údržba turistických informačných miest</t>
  </si>
  <si>
    <t>400/2026</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</si>
  <si>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</si>
  <si>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</si>
  <si>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</si>
  <si>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</si>
  <si>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</si>
  <si>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</si>
  <si>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</si>
  <si>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</si>
  <si>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</si>
  <si>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</si>
  <si>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</si>
  <si>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</si>
  <si>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</si>
  <si>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</si>
  <si>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</si>
  <si>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</si>
  <si>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</si>
  <si>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</si>
  <si>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</si>
  <si>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</si>
  <si>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</si>
  <si>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</si>
  <si>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</si>
  <si>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</si>
  <si>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</si>
  <si>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</si>
  <si>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</si>
  <si>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</si>
  <si>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</si>
  <si>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</si>
  <si>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</si>
  <si>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</si>
  <si>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</si>
  <si>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</si>
  <si>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</si>
  <si>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</si>
  <si>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</si>
  <si>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</si>
  <si>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</si>
  <si>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</si>
  <si>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</si>
  <si>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</si>
  <si>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</si>
  <si>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</si>
  <si>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</si>
  <si>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</si>
  <si>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</si>
  <si>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podpora národného projektu športu pre všetkých so zameraním na mládež</t>
  </si>
  <si>
    <t>j</t>
  </si>
  <si>
    <t>projekty školského športu, univerzitného športu a športu pre všetkých</t>
  </si>
  <si>
    <t>k</t>
  </si>
  <si>
    <t>výstavba, modernizácia a rekonštrukcia športovej infraštruktúry národného významu</t>
  </si>
  <si>
    <t>l</t>
  </si>
  <si>
    <t>športové pohybové tábory pre mládež</t>
  </si>
  <si>
    <t>m</t>
  </si>
  <si>
    <t>organizácia tradičných športových podujatí</t>
  </si>
  <si>
    <t>n</t>
  </si>
  <si>
    <t>o</t>
  </si>
  <si>
    <t>p</t>
  </si>
  <si>
    <t>q</t>
  </si>
  <si>
    <t>r</t>
  </si>
  <si>
    <t>Použitie príspevku uznanému športu</t>
  </si>
  <si>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</si>
  <si>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</si>
  <si>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</si>
  <si>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prevádzka
</t>
    </r>
    <r>
      <rPr>
        <b/>
        <sz val="8"/>
        <color indexed="56"/>
        <rFont val="Arial"/>
        <family val="2"/>
        <charset val="238"/>
      </rPr>
      <t>MAX.15%</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</si>
  <si>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</si>
  <si>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</si>
  <si>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</si>
  <si>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</si>
  <si>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</si>
  <si>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</si>
  <si>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</si>
  <si>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</si>
  <si>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</si>
  <si>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</si>
  <si>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</si>
  <si>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</si>
  <si>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</si>
  <si>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</si>
  <si>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</si>
  <si>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</si>
  <si>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</si>
  <si>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</si>
  <si>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</si>
  <si>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2026,</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</si>
  <si>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</si>
  <si>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</si>
  <si>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</si>
  <si>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</si>
  <si>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</si>
  <si>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</si>
  <si>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</si>
  <si>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</si>
  <si>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</si>
  <si>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Priebežné čerpanie a vyúčtovanie finančných prostriedkov poskytnutých zo štátneho rozpočtu v oblasti športu v roku 2026</t>
  </si>
  <si>
    <t>V1</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</si>
  <si>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</si>
  <si>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</si>
  <si>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</si>
  <si>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</si>
  <si>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</si>
  <si>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</si>
  <si>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</si>
  <si>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</si>
  <si>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</si>
  <si>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</si>
  <si>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a - plavecké športy - bežné transfery</t>
  </si>
  <si>
    <t>2620š0009</t>
  </si>
  <si>
    <t>4733,4718</t>
  </si>
  <si>
    <t>dialničné poplatky vozidla KE102OR počas cesty na podujatie ME muži 10-21.1.2026 Belehrad Srbsko</t>
  </si>
  <si>
    <t>JT PUTEVI Srbsko</t>
  </si>
  <si>
    <t>26FA40016</t>
  </si>
  <si>
    <t>24260014</t>
  </si>
  <si>
    <t>ubytovanie pre 2 osoby- športovci  počas VT ženy 8-12.1.2026 Rapallo Taliansko</t>
  </si>
  <si>
    <t>31391621</t>
  </si>
  <si>
    <t>STH-Stavohotely,a.s.</t>
  </si>
  <si>
    <t>2620š0007</t>
  </si>
  <si>
    <t>955</t>
  </si>
  <si>
    <t>nákup PHM do prenajatého vozidla KE102OR na podujatie ME muži 10-21.1.2026 Belehrad Srbsko</t>
  </si>
  <si>
    <t>NIS PETROL</t>
  </si>
  <si>
    <t>2620š0008</t>
  </si>
  <si>
    <t>03569</t>
  </si>
  <si>
    <t>34140425</t>
  </si>
  <si>
    <t>T a M trans spedition, s.r.o.</t>
  </si>
  <si>
    <t>2620š0006</t>
  </si>
  <si>
    <t>10.January 2026/ck</t>
  </si>
  <si>
    <t>Splash Manager, aktualizácia na rok 2026</t>
  </si>
  <si>
    <t>Splash Software GmbH</t>
  </si>
  <si>
    <t>26FA40011</t>
  </si>
  <si>
    <t>I-43565</t>
  </si>
  <si>
    <t>členský poplatok SPF v svetovej federácii na rok 2026</t>
  </si>
  <si>
    <t>World Aquatics</t>
  </si>
  <si>
    <t>poplatok banke k faktúre 26FA40011</t>
  </si>
  <si>
    <t>26STR002</t>
  </si>
  <si>
    <t>Finančný príspevok na stravné na 02/26</t>
  </si>
  <si>
    <t>zamestnanci</t>
  </si>
  <si>
    <t>26FA40028</t>
  </si>
  <si>
    <t>VIGSK-2026-43</t>
  </si>
  <si>
    <t>dialničná znamka 10 dňová HU na prenajaté vozidlo AA636GF a AA406GU počas cesty ME muži 10-21.1.2026 Belehrad Srbsko</t>
  </si>
  <si>
    <t>AutoVignet Kft.</t>
  </si>
  <si>
    <t>26FA40017</t>
  </si>
  <si>
    <t>24260011</t>
  </si>
  <si>
    <t>26FA40019</t>
  </si>
  <si>
    <t>24260020</t>
  </si>
  <si>
    <t>ubytovanie pre 2 osoby- 1 športovec+ 1 real.tím  počas VT ženy 16-18.1.2026 Nováky</t>
  </si>
  <si>
    <t>26FA40026</t>
  </si>
  <si>
    <t>10260302</t>
  </si>
  <si>
    <t>Poplatok za zmenu letenky pre 1 športovca na ME muži 10-21.1.2026 Belehrad Srbsko</t>
  </si>
  <si>
    <t>31379508</t>
  </si>
  <si>
    <t>ETN Slovakia, s.r.o.</t>
  </si>
  <si>
    <t>26FA40014</t>
  </si>
  <si>
    <t>20012026</t>
  </si>
  <si>
    <t>služby fyzioterapeuta počas MT ženy 2-5.1.2026 Malta</t>
  </si>
  <si>
    <t>45715858</t>
  </si>
  <si>
    <t>LYNX Group s. r. o.</t>
  </si>
  <si>
    <t>26FA40021</t>
  </si>
  <si>
    <t>20260001</t>
  </si>
  <si>
    <t>preprava družstva VP pre 7 športovcov počas VT muži 2-7.1.2026 Košice</t>
  </si>
  <si>
    <t>51016842</t>
  </si>
  <si>
    <t>BoGo bus s.r.o.</t>
  </si>
  <si>
    <t>26FA40027</t>
  </si>
  <si>
    <t>2026001</t>
  </si>
  <si>
    <t>prenájom vozidla KE102OR -preprava družstva VP 4 športovcov+4 real.tím na a z podujatia ME muži 10-21.1.2026 Belehrad Srbsko</t>
  </si>
  <si>
    <t>50478257</t>
  </si>
  <si>
    <t>Hornets Security s.r.o.</t>
  </si>
  <si>
    <t>26FA40022</t>
  </si>
  <si>
    <t>2026002</t>
  </si>
  <si>
    <t>strava pre 20 športovcov počas VT muži 2-7.1.2026 Košice</t>
  </si>
  <si>
    <t>57063869</t>
  </si>
  <si>
    <t>KATLIN s. r. o.</t>
  </si>
  <si>
    <t>26FA40020</t>
  </si>
  <si>
    <t>120260001</t>
  </si>
  <si>
    <t>ubytovanie pre 13 osôb- športovci počas VT muži 2-7.1.2026 Košice</t>
  </si>
  <si>
    <t>54938023</t>
  </si>
  <si>
    <t>SO-VA s. r. o.</t>
  </si>
  <si>
    <t>26FA40024</t>
  </si>
  <si>
    <t>1/2026</t>
  </si>
  <si>
    <t>17181534</t>
  </si>
  <si>
    <t>Poláčik Roman</t>
  </si>
  <si>
    <t>26FA40025</t>
  </si>
  <si>
    <t>36997587</t>
  </si>
  <si>
    <t>Bačo Karol ml.</t>
  </si>
  <si>
    <t>26FA40023</t>
  </si>
  <si>
    <t>20260006</t>
  </si>
  <si>
    <t>prenájom dvoch vozidiel AA406GU a AA636GF-preprava družstva VP 18 osôb-14 športovcov+ 4 real.tím  počas ME muži 10-21.1.2026 Belehrad Srbsko</t>
  </si>
  <si>
    <t>26FA40013</t>
  </si>
  <si>
    <t>10260320</t>
  </si>
  <si>
    <t>letenky pre 8 osôb-6 športovcov+2 real.tím na Swim Open Stockholm 8.-13.4.2026 Stokholm/SWE</t>
  </si>
  <si>
    <t>26FA40018</t>
  </si>
  <si>
    <t>20260004</t>
  </si>
  <si>
    <t>pobytové náklady vrátane stravy pre 18 osôb-15 športovcov+3 real.tím, prenájom bazéna  počas VT ženy 16-18.1.2026 Nováky</t>
  </si>
  <si>
    <t>26FA40029</t>
  </si>
  <si>
    <t>TD01 fattura 1/FE</t>
  </si>
  <si>
    <t>ubytovanie pre 17 osôb -13 športovcov+4 real.tím počas VT ženy 8-12.1.2026 Rapallo Taliansko</t>
  </si>
  <si>
    <t>ALBERGO CAPRILE S.A.S. DI FAUSTO CAPRILE</t>
  </si>
  <si>
    <t>26FA40012</t>
  </si>
  <si>
    <t>107468</t>
  </si>
  <si>
    <t>ubytovanie vrátane stravy pre 9 osôb-7 športovcov+2 real.tím počas Swim Open Stockholm 8.-13.4.2026 Stokholm/SWE</t>
  </si>
  <si>
    <t>Svenska Simförbundet</t>
  </si>
  <si>
    <t>26FA40015</t>
  </si>
  <si>
    <t>10260013</t>
  </si>
  <si>
    <t>letenky pre 17 osôb-15 športovcov+2 real.tím na MT ženy 2-5.1.2026 Malta</t>
  </si>
  <si>
    <t>26STR005</t>
  </si>
  <si>
    <t>Finančný príspevok na stravné na 03/26</t>
  </si>
  <si>
    <t>VUB022026</t>
  </si>
  <si>
    <t>Hrubé mzdy vyplatené osobám (zamestnancom) vrátane odvodov zamestnávateľa
počet fyzických osôb: 6 TPP
obdobie 1/2026</t>
  </si>
  <si>
    <t>6 osôb</t>
  </si>
  <si>
    <t>Hrubé mzdy vyplatené osobám (zamestnancom) vrátane odvodov zamestnávateľa
počet fyzických osôb: 2 TPP+3 dohody
obdobie: 1/2026</t>
  </si>
  <si>
    <t>5 osôb</t>
  </si>
  <si>
    <t>Hrubé mzdy vyplatené osobám (zamestnancom) vrátane odvodov zamestnávateľa
počet fyzických osôb: 3 TPP+ 8 dohôd
obdobie: 1/2026</t>
  </si>
  <si>
    <t>11 osôb</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</si>
  <si>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</si>
  <si>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</si>
  <si>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</si>
  <si>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</si>
  <si>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</si>
  <si>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</si>
  <si>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</si>
  <si>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</si>
  <si>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</si>
  <si>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</si>
  <si>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</si>
  <si>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</si>
  <si>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</si>
  <si>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2</t>
  </si>
  <si>
    <t>IBAN TOP</t>
  </si>
  <si>
    <t>IBAN DOT</t>
  </si>
  <si>
    <t>37894021</t>
  </si>
  <si>
    <t>ASOCIÁCIA MAŽORETKOVÉHO ŠPORTU SLOVENSKO</t>
  </si>
  <si>
    <t>občianske združenie</t>
  </si>
  <si>
    <t>Rozkvet 2073/155</t>
  </si>
  <si>
    <t>Považská Bystrica</t>
  </si>
  <si>
    <t>017 01</t>
  </si>
  <si>
    <t>www.amas.sk</t>
  </si>
  <si>
    <t>elllapb@gmail.com</t>
  </si>
  <si>
    <t>Elena Martinková</t>
  </si>
  <si>
    <t>prezident</t>
  </si>
  <si>
    <t>SK55 7500 0000 0040 3499 6617</t>
  </si>
  <si>
    <t>42254388</t>
  </si>
  <si>
    <t>Deaflympijský výbor Slovenska</t>
  </si>
  <si>
    <t>Kýčerského 7</t>
  </si>
  <si>
    <t>Bratislava 1</t>
  </si>
  <si>
    <t>811 05</t>
  </si>
  <si>
    <t>www.deaflympic.sk</t>
  </si>
  <si>
    <t>office@deaflympic.sk</t>
  </si>
  <si>
    <t>Peter Birka</t>
  </si>
  <si>
    <t>Milena Fabšičová</t>
  </si>
  <si>
    <t>SK30 1100 0000 0029 2988 5740</t>
  </si>
  <si>
    <t>50642804</t>
  </si>
  <si>
    <t>iCompete Natural Slovakia</t>
  </si>
  <si>
    <t>Jesenského 71</t>
  </si>
  <si>
    <t>Zvolen</t>
  </si>
  <si>
    <t>960 01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</si>
  <si>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</si>
  <si>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</si>
  <si>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</si>
  <si>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</si>
  <si>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</si>
  <si>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</si>
  <si>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</si>
  <si>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</si>
  <si>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</si>
  <si>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</si>
  <si>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</si>
  <si>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</si>
  <si>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</si>
  <si>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</si>
  <si>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</si>
  <si>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</si>
  <si>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Bratislava 3</t>
  </si>
  <si>
    <t>831 52</t>
  </si>
  <si>
    <t>www.ocraslovakia.sk</t>
  </si>
  <si>
    <t>martin.raffay@gmail.com</t>
  </si>
  <si>
    <t>Martin Raffay</t>
  </si>
  <si>
    <t>Richard Zavadil</t>
  </si>
  <si>
    <t>SK69 1100 0000 0029 4520 3666</t>
  </si>
  <si>
    <t>30787009</t>
  </si>
  <si>
    <t>Slovenská asociácia amerického futbalu, o.z.</t>
  </si>
  <si>
    <t>Nevädzová 17211/6B</t>
  </si>
  <si>
    <t>Bratislava</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</si>
  <si>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</si>
  <si>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</si>
  <si>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</si>
  <si>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</si>
  <si>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</si>
  <si>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</si>
  <si>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</si>
  <si>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</si>
  <si>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</si>
  <si>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</si>
  <si>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</si>
  <si>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</si>
  <si>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</si>
  <si>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</si>
  <si>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</si>
  <si>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</si>
  <si>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</si>
  <si>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</si>
  <si>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</si>
  <si>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</si>
  <si>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</si>
  <si>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</si>
  <si>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</si>
  <si>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</si>
  <si>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</si>
  <si>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</si>
  <si>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</si>
  <si>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Košice</t>
  </si>
  <si>
    <t>040 01</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</si>
  <si>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</si>
  <si>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</si>
  <si>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</si>
  <si>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</si>
  <si>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</si>
  <si>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</si>
  <si>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</si>
  <si>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</si>
  <si>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</si>
  <si>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</si>
  <si>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</si>
  <si>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Lucia Čermáková</t>
  </si>
  <si>
    <t>SK77 0900 0000 0051 7589 2912</t>
  </si>
  <si>
    <t>31749852</t>
  </si>
  <si>
    <t>Slovenská asociácia Frisbee</t>
  </si>
  <si>
    <t>Malženice 511</t>
  </si>
  <si>
    <t>Malženice</t>
  </si>
  <si>
    <t>919 29</t>
  </si>
  <si>
    <t>www.szf.sk</t>
  </si>
  <si>
    <t>safslovakia@gmail.com</t>
  </si>
  <si>
    <t>Richard Kollár</t>
  </si>
  <si>
    <t>predseda</t>
  </si>
  <si>
    <t>Martin Keseg</t>
  </si>
  <si>
    <t>SK62 0200 0000 0000 7763 5012</t>
  </si>
  <si>
    <t>30844711</t>
  </si>
  <si>
    <t>Slovenská asociácia go</t>
  </si>
  <si>
    <t>www.sago.sk</t>
  </si>
  <si>
    <t>slovakgo@gmail.com</t>
  </si>
  <si>
    <t>Martin Lukáč</t>
  </si>
  <si>
    <t>Martin Lukáč; Miroslav Poliak</t>
  </si>
  <si>
    <t>421903187087; 421903200136</t>
  </si>
  <si>
    <t>SK31 8330 0000 0025 0173 0318</t>
  </si>
  <si>
    <t>31940668</t>
  </si>
  <si>
    <t>Slovenská asociácia korfbalu</t>
  </si>
  <si>
    <t>Makovického 6/2</t>
  </si>
  <si>
    <t>Prievidza</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</si>
  <si>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</si>
  <si>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</si>
  <si>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</si>
  <si>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</si>
  <si>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</si>
  <si>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</si>
  <si>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</si>
  <si>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</si>
  <si>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</si>
  <si>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</si>
  <si>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</si>
  <si>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</si>
  <si>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</si>
  <si>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</si>
  <si>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</si>
  <si>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45009660</t>
  </si>
  <si>
    <t>Slovenská asociácia naturálnej kulturistiky</t>
  </si>
  <si>
    <t>Štefániková 3509/20</t>
  </si>
  <si>
    <t>Michalovce</t>
  </si>
  <si>
    <t>071 01</t>
  </si>
  <si>
    <t>www.sank.sk</t>
  </si>
  <si>
    <t>rigosank@gmail.com</t>
  </si>
  <si>
    <t>Viliam Rigo</t>
  </si>
  <si>
    <t>SK83 0900 0000 0051 5460 0722</t>
  </si>
  <si>
    <t>30811686</t>
  </si>
  <si>
    <t>Slovenská asociácia pretláčania rukou</t>
  </si>
  <si>
    <t>Vavrečka 311</t>
  </si>
  <si>
    <t>Námestovo</t>
  </si>
  <si>
    <t>029 01</t>
  </si>
  <si>
    <t>www.armsport.sk</t>
  </si>
  <si>
    <t>sekretariat@armsport.sk</t>
  </si>
  <si>
    <t>Ján Germánus</t>
  </si>
  <si>
    <t>Dagmar Petrová</t>
  </si>
  <si>
    <t>SK46 0900 0000 0000 1147 3305</t>
  </si>
  <si>
    <t>30814910</t>
  </si>
  <si>
    <t>Slovenská asociácia taekwondo WT</t>
  </si>
  <si>
    <t>Hlavná 37/68</t>
  </si>
  <si>
    <t>new.satkd.sk</t>
  </si>
  <si>
    <t>satkd.office@gmail.com</t>
  </si>
  <si>
    <t>Mário Švec</t>
  </si>
  <si>
    <t>Pavel Ižarik; Alexandra Filipová</t>
  </si>
  <si>
    <t>421902901640; 421911011900</t>
  </si>
  <si>
    <t>SK19 8330 0000 0021 0142 0070</t>
  </si>
  <si>
    <t>Slovenská asociácia univerzitného športu</t>
  </si>
  <si>
    <t>Trnavská cesta 37</t>
  </si>
  <si>
    <t>831 04</t>
  </si>
  <si>
    <t>www.saus.sk</t>
  </si>
  <si>
    <t>saus@saus.sk</t>
  </si>
  <si>
    <t>Július Dubovský</t>
  </si>
  <si>
    <t>Michaela Masárová</t>
  </si>
  <si>
    <t>SK51 1100 0000 0026 2902 3663</t>
  </si>
  <si>
    <t>31929931</t>
  </si>
  <si>
    <t>SLOVENSKÁ ASOCIÁCIA ZLATOKOPOV</t>
  </si>
  <si>
    <t>Ulica R. Jašíka 3004/1D</t>
  </si>
  <si>
    <t>https://ryzovaniezlata.sk/</t>
  </si>
  <si>
    <t>asociaciazlatokopov@gmail.com</t>
  </si>
  <si>
    <t>František Küffer</t>
  </si>
  <si>
    <t>SK81 0900 0000 0052 3329 5500</t>
  </si>
  <si>
    <t>30841798</t>
  </si>
  <si>
    <t>Slovenská asociácia zrakovo postihnutých športovcov</t>
  </si>
  <si>
    <t>Kúpeľná 1843/81</t>
  </si>
  <si>
    <t>Bojnice</t>
  </si>
  <si>
    <t>972 01</t>
  </si>
  <si>
    <t>www.sazps.sk</t>
  </si>
  <si>
    <t>sazps@sazps.sk</t>
  </si>
  <si>
    <t>Jakub Krako</t>
  </si>
  <si>
    <t>SK95 8330 0000 0021 0076 9190</t>
  </si>
  <si>
    <t>30844568</t>
  </si>
  <si>
    <t>Slovenská baseballová federácia</t>
  </si>
  <si>
    <t>www.slovakiabaseball.com</t>
  </si>
  <si>
    <t>office@slovakiabaseball.com</t>
  </si>
  <si>
    <t xml:space="preserve">Martin Čerňák </t>
  </si>
  <si>
    <t>František Bunta</t>
  </si>
  <si>
    <t>SK09 0200 0000 0017 8566 0854</t>
  </si>
  <si>
    <t>17315166</t>
  </si>
  <si>
    <t>Slovenská basketbalová asociácia</t>
  </si>
  <si>
    <t>Kalinčiakova 33</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</si>
  <si>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</si>
  <si>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</si>
  <si>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</si>
  <si>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</si>
  <si>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</si>
  <si>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</si>
  <si>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</si>
  <si>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</si>
  <si>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</si>
  <si>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</si>
  <si>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</si>
  <si>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</si>
  <si>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</si>
  <si>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</si>
  <si>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</si>
  <si>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</si>
  <si>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</si>
  <si>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</si>
  <si>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</si>
  <si>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</si>
  <si>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</si>
  <si>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</si>
  <si>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</si>
  <si>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</si>
  <si>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</si>
  <si>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</si>
  <si>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</si>
  <si>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</si>
  <si>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</si>
  <si>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</si>
  <si>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</si>
  <si>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</si>
  <si>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</si>
  <si>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</si>
  <si>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</si>
  <si>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821 08</t>
  </si>
  <si>
    <t>www.karate-slovakia.sk</t>
  </si>
  <si>
    <t>info@karate-slovakia.sk</t>
  </si>
  <si>
    <t>Daniel Baran</t>
  </si>
  <si>
    <t>Peter Kotásek</t>
  </si>
  <si>
    <t>SK51 0200 0000 0011 8096 9955</t>
  </si>
  <si>
    <t>36064742</t>
  </si>
  <si>
    <t>Slovenská federácia pétanque</t>
  </si>
  <si>
    <t>Karpatské námestie 10A</t>
  </si>
  <si>
    <t>831 06</t>
  </si>
  <si>
    <t>www.sfp.sk</t>
  </si>
  <si>
    <t>peter.sury@gmail.com</t>
  </si>
  <si>
    <t>Peter Šúry</t>
  </si>
  <si>
    <t>SK28 8330 0000 0023 0103 3104</t>
  </si>
  <si>
    <t>Slovenská footgolfová asociácia</t>
  </si>
  <si>
    <t>Medveďovej 13</t>
  </si>
  <si>
    <t>851 04</t>
  </si>
  <si>
    <t>www.sfga.sk</t>
  </si>
  <si>
    <t>info@sfga.sk</t>
  </si>
  <si>
    <t>Viliam Nemčko</t>
  </si>
  <si>
    <t>Tomáš Bartko</t>
  </si>
  <si>
    <t>SK72 1111 0000 0014 6314 7011</t>
  </si>
  <si>
    <t>50284363</t>
  </si>
  <si>
    <t>Slovenská golfová asociácia</t>
  </si>
  <si>
    <t>Kukučínova 26</t>
  </si>
  <si>
    <t>831 02</t>
  </si>
  <si>
    <t>www.skga.sk</t>
  </si>
  <si>
    <t>skga@skga.sk</t>
  </si>
  <si>
    <t>Michal Krnáč, Miroslav Rusnák</t>
  </si>
  <si>
    <t>prezident, viceprezident</t>
  </si>
  <si>
    <t>Zuzana Soldánová</t>
  </si>
  <si>
    <t>SK42 0900 0000 0052 1113 2866</t>
  </si>
  <si>
    <t>00688321</t>
  </si>
  <si>
    <t>Slovenská gymnastická federácia</t>
  </si>
  <si>
    <t>www.sgf.sk</t>
  </si>
  <si>
    <t>office@sgf.sk</t>
  </si>
  <si>
    <t>Ľuboš Vilček, Silvia Ruščinová</t>
  </si>
  <si>
    <t>prezident, generálna sekretárka</t>
  </si>
  <si>
    <t>Silvia Ruščinová</t>
  </si>
  <si>
    <t>SK53 0900 0000 0051 0865 8667</t>
  </si>
  <si>
    <t>00603091</t>
  </si>
  <si>
    <t>Slovenská hokejbalová únia</t>
  </si>
  <si>
    <t>www.hokejbal.sk</t>
  </si>
  <si>
    <t>hokejbal@hokejbal.sk</t>
  </si>
  <si>
    <t>Miroslav Dragun</t>
  </si>
  <si>
    <t>SK77 0200 0000 0017 8572 3456</t>
  </si>
  <si>
    <t>54041368</t>
  </si>
  <si>
    <t>SLOVENSKÁ CHEERLEADING ÚNIA</t>
  </si>
  <si>
    <t>Novozámocká 3212/22</t>
  </si>
  <si>
    <t>www.scu.sk</t>
  </si>
  <si>
    <t>president.scu@scu.sk; info@scu.sk</t>
  </si>
  <si>
    <t>Zuzana Niščáková</t>
  </si>
  <si>
    <t>prezidentka</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</si>
  <si>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</si>
  <si>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</si>
  <si>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</si>
  <si>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</si>
  <si>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</si>
  <si>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</si>
  <si>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</si>
  <si>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</si>
  <si>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</si>
  <si>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</si>
  <si>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</si>
  <si>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</si>
  <si>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Richard Galovič, Erik Vlček</t>
  </si>
  <si>
    <t>prezident, predseda</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</si>
  <si>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</si>
  <si>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</si>
  <si>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</si>
  <si>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</si>
  <si>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</si>
  <si>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</si>
  <si>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</si>
  <si>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</si>
  <si>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</si>
  <si>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</si>
  <si>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36075809</t>
  </si>
  <si>
    <t>Slovenská lukostrelecká asociácia 3D</t>
  </si>
  <si>
    <t>Trnovec nad Váhom 1040</t>
  </si>
  <si>
    <t xml:space="preserve">Trnovec nad Váhom  </t>
  </si>
  <si>
    <t>825 71</t>
  </si>
  <si>
    <t>www.archery3d.sk</t>
  </si>
  <si>
    <t>info@archery3d.sk</t>
  </si>
  <si>
    <t>Jana Harabinová</t>
  </si>
  <si>
    <t>SK63 8330 0000 0020 0175 2748</t>
  </si>
  <si>
    <t>30813883</t>
  </si>
  <si>
    <t>Slovenská motocyklová federácia</t>
  </si>
  <si>
    <t>Športovcov 340</t>
  </si>
  <si>
    <t>www.smf.sk</t>
  </si>
  <si>
    <t>smf@smf.sk</t>
  </si>
  <si>
    <t>Peter Lazar</t>
  </si>
  <si>
    <t>Tatiana Kašlíková</t>
  </si>
  <si>
    <t>SK96 0900 0000 0003 6178 9457</t>
  </si>
  <si>
    <t>34057587</t>
  </si>
  <si>
    <t xml:space="preserve">Slovenská Muaythai Asociácia </t>
  </si>
  <si>
    <t>Lermontovova 3</t>
  </si>
  <si>
    <t xml:space="preserve">www.smta.sk </t>
  </si>
  <si>
    <t xml:space="preserve">office@smta.sk </t>
  </si>
  <si>
    <t>Róbert Kajánek</t>
  </si>
  <si>
    <t>SK64 1100 0000 0029 4704 5980</t>
  </si>
  <si>
    <t>Slovenská nohejbalová asociácia</t>
  </si>
  <si>
    <t>Olympijské námestie 14290/2</t>
  </si>
  <si>
    <t>www.nohejbalsk.com</t>
  </si>
  <si>
    <t>nohejbal.sna@gmail.com</t>
  </si>
  <si>
    <t>Miroslav Kováč</t>
  </si>
  <si>
    <t>SK75 0200 0000 0017 8646 8258</t>
  </si>
  <si>
    <t>36068764</t>
  </si>
  <si>
    <t>Slovenská plavecká federácia</t>
  </si>
  <si>
    <t>Za kasárňou 315/1</t>
  </si>
  <si>
    <t>831 03</t>
  </si>
  <si>
    <t>www.swimmsvk.sk</t>
  </si>
  <si>
    <t>prezident@swimmsvk.sk</t>
  </si>
  <si>
    <t>Ivan Šulek</t>
  </si>
  <si>
    <t>SK13 0200 0000 0030 7422 5951</t>
  </si>
  <si>
    <t>30851459</t>
  </si>
  <si>
    <t>Slovenská rugbyová únia</t>
  </si>
  <si>
    <t>Hrobákova 1</t>
  </si>
  <si>
    <t>851 02</t>
  </si>
  <si>
    <t>www.rugbyunion.sk</t>
  </si>
  <si>
    <t>office@rugbyunion.sk</t>
  </si>
  <si>
    <t>Eduard Krützner</t>
  </si>
  <si>
    <t>Miloslav Surgoš</t>
  </si>
  <si>
    <t>SK14 0200 0000 0028 4751 3556</t>
  </si>
  <si>
    <t>37998919</t>
  </si>
  <si>
    <t>Slovenská skialpinistická asociácia</t>
  </si>
  <si>
    <t>Jalovec 98</t>
  </si>
  <si>
    <t>Bobrovec</t>
  </si>
  <si>
    <t>032 21</t>
  </si>
  <si>
    <t>www.slovakskimo.sk</t>
  </si>
  <si>
    <t>info@slovakskimo.sk</t>
  </si>
  <si>
    <t>Michaela Babčanová</t>
  </si>
  <si>
    <t>podpredseda</t>
  </si>
  <si>
    <t>SK69 1100 0000 0026 2009 8466</t>
  </si>
  <si>
    <t>17316723</t>
  </si>
  <si>
    <t>Slovenská softballová asociácia</t>
  </si>
  <si>
    <t>www.slovakiasoftball.com</t>
  </si>
  <si>
    <t>office@softballslovakia.com</t>
  </si>
  <si>
    <t>Mojmír Jankovič</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</si>
  <si>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</si>
  <si>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</si>
  <si>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</si>
  <si>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</si>
  <si>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</si>
  <si>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</si>
  <si>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</si>
  <si>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</si>
  <si>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</si>
  <si>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</si>
  <si>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</si>
  <si>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</si>
  <si>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Simon Brunovský</t>
  </si>
  <si>
    <t>Peter Dobiaš</t>
  </si>
  <si>
    <t>SK41 0200 0000 0017 8359 4857</t>
  </si>
  <si>
    <t>00688819</t>
  </si>
  <si>
    <t>Slovenská volejbalová federácia</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</si>
  <si>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</si>
  <si>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</si>
  <si>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</si>
  <si>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</si>
  <si>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</si>
  <si>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</si>
  <si>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</si>
  <si>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</si>
  <si>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</si>
  <si>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</si>
  <si>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</si>
  <si>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</si>
  <si>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</si>
  <si>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</si>
  <si>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</si>
  <si>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www.sbiz.sk</t>
  </si>
  <si>
    <t>lukas.kovac@sbiz.sk</t>
  </si>
  <si>
    <t>Lukáš Kováč</t>
  </si>
  <si>
    <t>SK40 0200 0000 0017 8851 0253</t>
  </si>
  <si>
    <t>36128147</t>
  </si>
  <si>
    <t>Slovenský bowlingový zväz</t>
  </si>
  <si>
    <t>Dunajská 12</t>
  </si>
  <si>
    <t xml:space="preserve">Košice </t>
  </si>
  <si>
    <t>040 11</t>
  </si>
  <si>
    <t>www.slovakbowling.sk</t>
  </si>
  <si>
    <t xml:space="preserve">merkovskyv@gmail.com </t>
  </si>
  <si>
    <t xml:space="preserve">Vladimír Merkovský </t>
  </si>
  <si>
    <t>SK70 1100 0000 0026 2878 1403</t>
  </si>
  <si>
    <t>31770908</t>
  </si>
  <si>
    <t>Slovenský bridžový zväz</t>
  </si>
  <si>
    <t>Pluhová 1662</t>
  </si>
  <si>
    <t>Rovinka</t>
  </si>
  <si>
    <t>900 41</t>
  </si>
  <si>
    <t>www.bridgeclub.sk</t>
  </si>
  <si>
    <t>sbz@bridgeclub.sk</t>
  </si>
  <si>
    <t>Milan Krajčo</t>
  </si>
  <si>
    <t>SK65 0900 0000 0001 7666 9007</t>
  </si>
  <si>
    <t>37841866</t>
  </si>
  <si>
    <t>Slovenský curlingový zväz</t>
  </si>
  <si>
    <t>Nevädzova 806/5</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</si>
  <si>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</si>
  <si>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</si>
  <si>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</si>
  <si>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</si>
  <si>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</si>
  <si>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</si>
  <si>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</si>
  <si>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</si>
  <si>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</si>
  <si>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</si>
  <si>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</si>
  <si>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</si>
  <si>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</si>
  <si>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</si>
  <si>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</si>
  <si>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</si>
  <si>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</si>
  <si>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</si>
  <si>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</si>
  <si>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Slovenský kolkársky zväz</t>
  </si>
  <si>
    <t>Štúrova 1158/22</t>
  </si>
  <si>
    <t>Piešťany</t>
  </si>
  <si>
    <t>921 01</t>
  </si>
  <si>
    <t>www.kolky.sk</t>
  </si>
  <si>
    <t>sekretariat@kolky.sk</t>
  </si>
  <si>
    <t>Štefan Kočan</t>
  </si>
  <si>
    <t>Eva Ondrejkovičová</t>
  </si>
  <si>
    <t>SK56 0200 0000 0017 8579 0958</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</si>
  <si>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</si>
  <si>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</si>
  <si>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</si>
  <si>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</si>
  <si>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</si>
  <si>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</si>
  <si>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</si>
  <si>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</si>
  <si>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</si>
  <si>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</si>
  <si>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</si>
  <si>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</si>
  <si>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</si>
  <si>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</si>
  <si>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</si>
  <si>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</si>
  <si>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</si>
  <si>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Žilina</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</si>
  <si>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</si>
  <si>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</si>
  <si>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</si>
  <si>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</si>
  <si>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</si>
  <si>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</si>
  <si>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</si>
  <si>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</si>
  <si>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</si>
  <si>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</si>
  <si>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</si>
  <si>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</si>
  <si>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</si>
  <si>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</si>
  <si>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31745661</t>
  </si>
  <si>
    <t>Slovenský paralympijský výbor</t>
  </si>
  <si>
    <t>Benediktiho 5</t>
  </si>
  <si>
    <t>www.spv.sk</t>
  </si>
  <si>
    <t>spcoffice@spv.sk</t>
  </si>
  <si>
    <t>Ján Riapoš</t>
  </si>
  <si>
    <t>Ján Riapoš; Maroš Čambal</t>
  </si>
  <si>
    <t>421905788436; 421257789713</t>
  </si>
  <si>
    <t>SK62 8120 0000 0014 1226 2060</t>
  </si>
  <si>
    <t>30688060</t>
  </si>
  <si>
    <t>Slovenský rýchlokorčuliarsky zväz</t>
  </si>
  <si>
    <t>Bancíkovej 17007/1A</t>
  </si>
  <si>
    <t>Bratislava 2</t>
  </si>
  <si>
    <t>821 03</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</si>
  <si>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</si>
  <si>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</si>
  <si>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</si>
  <si>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</si>
  <si>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</si>
  <si>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</si>
  <si>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</si>
  <si>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</si>
  <si>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</si>
  <si>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</si>
  <si>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</si>
  <si>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</si>
  <si>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</si>
  <si>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</si>
  <si>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</si>
  <si>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</si>
  <si>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</si>
  <si>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</si>
  <si>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</si>
  <si>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</si>
  <si>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</si>
  <si>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</si>
  <si>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</si>
  <si>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</si>
  <si>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</si>
  <si>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</si>
  <si>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</si>
  <si>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</si>
  <si>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</si>
  <si>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</si>
  <si>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</si>
  <si>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</si>
  <si>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</si>
  <si>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</si>
  <si>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</si>
  <si>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</si>
  <si>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</si>
  <si>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</si>
  <si>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</si>
  <si>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</si>
  <si>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</si>
  <si>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</si>
  <si>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</si>
  <si>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</si>
  <si>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</si>
  <si>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</si>
  <si>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</si>
  <si>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</si>
  <si>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</si>
  <si>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</si>
  <si>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</si>
  <si>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Nábrežie armádneho generála Ludvíka Svobodu 4298/9</t>
  </si>
  <si>
    <t>814 69</t>
  </si>
  <si>
    <t>www.veslovanie.sk</t>
  </si>
  <si>
    <t>rowingslovakia@gmail.com</t>
  </si>
  <si>
    <t>Ján Žiška</t>
  </si>
  <si>
    <t>SK97 0200 0000 0017 8584 7256</t>
  </si>
  <si>
    <t>31791981</t>
  </si>
  <si>
    <t>SLOVENSKÝ ZÁPASNÍCKY ZVÄZ</t>
  </si>
  <si>
    <t>www.slovenskezapasenie.sk</t>
  </si>
  <si>
    <t>szz@zapasenie.sk</t>
  </si>
  <si>
    <t>Patrícia Repčíková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</si>
  <si>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</si>
  <si>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</si>
  <si>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</si>
  <si>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</si>
  <si>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</si>
  <si>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</si>
  <si>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</si>
  <si>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</si>
  <si>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</si>
  <si>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</si>
  <si>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</si>
  <si>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</si>
  <si>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</si>
  <si>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</si>
  <si>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Banská Bystrica</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</si>
  <si>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</si>
  <si>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</si>
  <si>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</si>
  <si>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</si>
  <si>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</si>
  <si>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</si>
  <si>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</si>
  <si>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</si>
  <si>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</si>
  <si>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</si>
  <si>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</si>
  <si>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</si>
  <si>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</si>
  <si>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</si>
  <si>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</si>
  <si>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</si>
  <si>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</si>
  <si>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</si>
  <si>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</si>
  <si>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</si>
  <si>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</si>
  <si>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</si>
  <si>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</si>
  <si>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</si>
  <si>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</si>
  <si>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</si>
  <si>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</si>
  <si>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</si>
  <si>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</si>
  <si>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</si>
  <si>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</si>
  <si>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</si>
  <si>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</si>
  <si>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</si>
  <si>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</si>
  <si>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</si>
  <si>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</si>
  <si>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</si>
  <si>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</si>
  <si>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</si>
  <si>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</si>
  <si>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</si>
  <si>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</si>
  <si>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</si>
  <si>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</si>
  <si>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</si>
  <si>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</si>
  <si>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</si>
  <si>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</si>
  <si>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</si>
  <si>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</si>
  <si>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</si>
  <si>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</si>
  <si>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</si>
  <si>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</si>
  <si>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</si>
  <si>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</si>
  <si>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</si>
  <si>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30793211</t>
  </si>
  <si>
    <t>Slovenský zväz jachtingu</t>
  </si>
  <si>
    <t>www.sailing.sk</t>
  </si>
  <si>
    <t>szj@sailing.sk</t>
  </si>
  <si>
    <t>Martin Mydlík</t>
  </si>
  <si>
    <t>Zuzana Vargová</t>
  </si>
  <si>
    <t>SK82 1100 0000 0029 4803 1855</t>
  </si>
  <si>
    <t>17308518</t>
  </si>
  <si>
    <t>Slovenský zväz Judo</t>
  </si>
  <si>
    <t>www.judo.sk</t>
  </si>
  <si>
    <t>szj@judo.sk</t>
  </si>
  <si>
    <t>Anton Pospíšek, Jozef Tománek ml.</t>
  </si>
  <si>
    <t>predseda, podpredseda</t>
  </si>
  <si>
    <t>Sophia Kanátová, Peter Pisoň</t>
  </si>
  <si>
    <t>421944318444; 421903270569</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</si>
  <si>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</si>
  <si>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</si>
  <si>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</si>
  <si>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</si>
  <si>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</si>
  <si>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</si>
  <si>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</si>
  <si>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</si>
  <si>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</si>
  <si>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</si>
  <si>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</si>
  <si>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jkolozsy@gmail.com; 33amadeus@gmail.com</t>
  </si>
  <si>
    <t>Jozef Kolozsy</t>
  </si>
  <si>
    <t>Viliam Sabol; Alexandra Melková</t>
  </si>
  <si>
    <t>SK90 0200 0000 0017 8509 1655</t>
  </si>
  <si>
    <t>30845386</t>
  </si>
  <si>
    <t>Slovenský zväz ľadového hokeja</t>
  </si>
  <si>
    <t>Kalinčiakova 14083/33</t>
  </si>
  <si>
    <t>www.hockeyslovakia.sk</t>
  </si>
  <si>
    <t>lazo@szlh.sk</t>
  </si>
  <si>
    <t>Miroslav Lažo</t>
  </si>
  <si>
    <t>Andrea Urbanová</t>
  </si>
  <si>
    <t>SK58 0200 0000 0013 0803 9053</t>
  </si>
  <si>
    <t>Slovenský zväz malého futbalu</t>
  </si>
  <si>
    <t>Ružinovská 28</t>
  </si>
  <si>
    <t>www.malyfutbal.sk</t>
  </si>
  <si>
    <t>peter.kralik@malyfutbal.sk</t>
  </si>
  <si>
    <t>Peter Králik</t>
  </si>
  <si>
    <t>SK19 1100 0000 0029 4108 0902</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</si>
  <si>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</si>
  <si>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</si>
  <si>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</si>
  <si>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</si>
  <si>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</si>
  <si>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</si>
  <si>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</si>
  <si>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</si>
  <si>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</si>
  <si>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</si>
  <si>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</si>
  <si>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</si>
  <si>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</si>
  <si>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</si>
  <si>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</si>
  <si>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</si>
  <si>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</si>
  <si>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</si>
  <si>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</si>
  <si>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</si>
  <si>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</si>
  <si>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</si>
  <si>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</si>
  <si>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</si>
  <si>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Studienka 175</t>
  </si>
  <si>
    <t>Studienka</t>
  </si>
  <si>
    <t>908 75</t>
  </si>
  <si>
    <t>www.mushing.sk</t>
  </si>
  <si>
    <t>sab.salova@gmail.com</t>
  </si>
  <si>
    <t>Sabína Šálová</t>
  </si>
  <si>
    <t>Igor Pribula</t>
  </si>
  <si>
    <t>SK61 5600 0000 0012 2522 5002</t>
  </si>
  <si>
    <t>31871526</t>
  </si>
  <si>
    <t>Slovenský zväz rybolovnej techniky</t>
  </si>
  <si>
    <t>Komjatická 60</t>
  </si>
  <si>
    <t>940 02</t>
  </si>
  <si>
    <t>www.szrtnz.sk</t>
  </si>
  <si>
    <t>szrtnz@szm.sk</t>
  </si>
  <si>
    <t>Jan Mészáros</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</si>
  <si>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</si>
  <si>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</si>
  <si>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</si>
  <si>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</si>
  <si>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</si>
  <si>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</si>
  <si>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</si>
  <si>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</si>
  <si>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</si>
  <si>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</si>
  <si>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</si>
  <si>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17326087</t>
  </si>
  <si>
    <t>Slovenský zväz športovcov s mentálnym postihnutím</t>
  </si>
  <si>
    <t>SNP 90</t>
  </si>
  <si>
    <t>Košice-Lorinčík</t>
  </si>
  <si>
    <t>www.szsmp.sk</t>
  </si>
  <si>
    <t>robert@cassovianet.sk</t>
  </si>
  <si>
    <t>Róbert Luby</t>
  </si>
  <si>
    <t>SK00 0900 0000 0000 0000 0000</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</si>
  <si>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</si>
  <si>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</si>
  <si>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</si>
  <si>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</si>
  <si>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</si>
  <si>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</si>
  <si>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</si>
  <si>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</si>
  <si>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</si>
  <si>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</si>
  <si>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</si>
  <si>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</si>
  <si>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</si>
  <si>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</si>
  <si>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</si>
  <si>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</si>
  <si>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</si>
  <si>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37938941</t>
  </si>
  <si>
    <t>Slovenský zväz Taekwon-Do ITF</t>
  </si>
  <si>
    <t>Trnavská 18</t>
  </si>
  <si>
    <t>Smolenice</t>
  </si>
  <si>
    <t>919 04</t>
  </si>
  <si>
    <t>www.sztkd-itf.sk</t>
  </si>
  <si>
    <t>sztkditf@gmail.com</t>
  </si>
  <si>
    <t>Ladislav Huňady</t>
  </si>
  <si>
    <t>SK27 1100 0000 0026 2903 9227</t>
  </si>
  <si>
    <t>00684767</t>
  </si>
  <si>
    <t>Slovenský zväz tanečných športov</t>
  </si>
  <si>
    <t>www.szts.sk</t>
  </si>
  <si>
    <t>szts@szts.sk</t>
  </si>
  <si>
    <t>Peter Ivanič</t>
  </si>
  <si>
    <t>SK50 0200 0000 0019 7814 8953</t>
  </si>
  <si>
    <t>22665234</t>
  </si>
  <si>
    <t>Slovenský zväz telesne postihnutých športovcov</t>
  </si>
  <si>
    <t>www.sztps.sk</t>
  </si>
  <si>
    <t>tps@sztps.sk</t>
  </si>
  <si>
    <t>Ján Riapoš
Martina Balcová</t>
  </si>
  <si>
    <t>421905788436; 421918940356</t>
  </si>
  <si>
    <t>SK47 8120 0000 0014 1246 5060</t>
  </si>
  <si>
    <t>30793203</t>
  </si>
  <si>
    <t>Slovenský zväz vodného lyžovania a wakeboardingu</t>
  </si>
  <si>
    <t>Garbiarska 5</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</si>
  <si>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</si>
  <si>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</si>
  <si>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</si>
  <si>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</si>
  <si>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</si>
  <si>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</si>
  <si>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</si>
  <si>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</si>
  <si>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</si>
  <si>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</si>
  <si>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</si>
  <si>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</si>
  <si>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</si>
  <si>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</si>
  <si>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</si>
  <si>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</si>
  <si>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</si>
  <si>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</si>
  <si>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</si>
  <si>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30811406</t>
  </si>
  <si>
    <t>Špeciálne olympiády Slovensko</t>
  </si>
  <si>
    <t>www.specialolympics.sk</t>
  </si>
  <si>
    <t>office@specialolympics.sk</t>
  </si>
  <si>
    <t>Eva Gažová</t>
  </si>
  <si>
    <t>Národná riaditeľka</t>
  </si>
  <si>
    <t>SK31 0200 0000 0013 5172 7951</t>
  </si>
  <si>
    <t>53007344</t>
  </si>
  <si>
    <t>Teqballová federácia Slovenska</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</si>
  <si>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</si>
  <si>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</si>
  <si>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</si>
  <si>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</si>
  <si>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</si>
  <si>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</si>
  <si>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</si>
  <si>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</si>
  <si>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</si>
  <si>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</si>
  <si>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</si>
  <si>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</si>
  <si>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</si>
  <si>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</si>
  <si>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</si>
  <si>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Wolkrova 3335/4</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</si>
  <si>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</si>
  <si>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</si>
  <si>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</si>
  <si>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</si>
  <si>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</si>
  <si>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</si>
  <si>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</si>
  <si>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</si>
  <si>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</si>
  <si>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</si>
  <si>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</si>
  <si>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</si>
  <si>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</si>
  <si>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</si>
  <si>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</si>
  <si>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</si>
  <si>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</si>
  <si>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</si>
  <si>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</si>
  <si>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</si>
  <si>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</si>
  <si>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31945732</t>
  </si>
  <si>
    <t>ZVÄZ ŠPORTOVEJ KYNOLÓGIE SR</t>
  </si>
  <si>
    <t>Partizánska cesta 6883/97</t>
  </si>
  <si>
    <t>www.zsksr.sk</t>
  </si>
  <si>
    <t>veronika.piatrova@zsksr.sk</t>
  </si>
  <si>
    <t>Juraj Štaudinger</t>
  </si>
  <si>
    <t>Veronika Piatrová</t>
  </si>
  <si>
    <t>SK76 1100 0000 0026 2648 0455</t>
  </si>
  <si>
    <t>Predmet
(názov, miesto, termín, parametre)</t>
  </si>
  <si>
    <t>Schválená
(eur)</t>
  </si>
  <si>
    <t>SF
(%)</t>
  </si>
  <si>
    <t>B/K</t>
  </si>
  <si>
    <t>ico+ucel</t>
  </si>
  <si>
    <t>ico+ppg</t>
  </si>
  <si>
    <t>Šport</t>
  </si>
  <si>
    <t>ICO+PPG+BK</t>
  </si>
  <si>
    <t>Zoraď</t>
  </si>
  <si>
    <t>ico+ucel+B/K</t>
  </si>
  <si>
    <t>B</t>
  </si>
  <si>
    <t>zabezpečenie činnosti a úloh v roku 2025</t>
  </si>
  <si>
    <t>Antušeková Adela</t>
  </si>
  <si>
    <t>Antušeková Martina</t>
  </si>
  <si>
    <t>Birošová Tereza</t>
  </si>
  <si>
    <t>Debnár Šimon</t>
  </si>
  <si>
    <t>Ďuriš Matúš</t>
  </si>
  <si>
    <t>Jelínek Rastislav</t>
  </si>
  <si>
    <t>Keinath Thomas</t>
  </si>
  <si>
    <t>Krištofičová Ivana</t>
  </si>
  <si>
    <t>Lepótová Amália</t>
  </si>
  <si>
    <t xml:space="preserve">Novotná Eva </t>
  </si>
  <si>
    <t>Pristač Dávid</t>
  </si>
  <si>
    <t>Tutura Marek</t>
  </si>
  <si>
    <t>Vaco Marek</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</si>
  <si>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</si>
  <si>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</si>
  <si>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</si>
  <si>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</si>
  <si>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</si>
  <si>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</si>
  <si>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</si>
  <si>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</si>
  <si>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americký futbal - bežné transfery</t>
  </si>
  <si>
    <t>americký futbal</t>
  </si>
  <si>
    <t>boccia - bežné transfery</t>
  </si>
  <si>
    <t>boccia</t>
  </si>
  <si>
    <t>boccia - kapitálové transfery</t>
  </si>
  <si>
    <t>K</t>
  </si>
  <si>
    <t>boule lyonnaise - bežné transfery</t>
  </si>
  <si>
    <t>boule lyonnaise</t>
  </si>
  <si>
    <t>boule lyonnaise - kapitálové transfery</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</si>
  <si>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</si>
  <si>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</si>
  <si>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</si>
  <si>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</si>
  <si>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</si>
  <si>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</si>
  <si>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</si>
  <si>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</si>
  <si>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</si>
  <si>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</si>
  <si>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</si>
  <si>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</si>
  <si>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</si>
  <si>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</si>
  <si>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</si>
  <si>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</si>
  <si>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</si>
  <si>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</si>
  <si>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</si>
  <si>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</si>
  <si>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zabezpečenie a rozvoj športu taekwondo zdravotne postihnutých športovcov</t>
  </si>
  <si>
    <t>Bérešová Adriana</t>
  </si>
  <si>
    <t>Aktivity a úlohy v oblasti univerzitného športu v roku 2026</t>
  </si>
  <si>
    <t>baseball - bežné transfery</t>
  </si>
  <si>
    <t>baseball</t>
  </si>
  <si>
    <t>baseball - kapitálové transfery</t>
  </si>
  <si>
    <t>basketbal - bežné transfery</t>
  </si>
  <si>
    <t>basketbal</t>
  </si>
  <si>
    <t>box - bežné transfery</t>
  </si>
  <si>
    <t>box</t>
  </si>
  <si>
    <t>Bóna Juraj</t>
  </si>
  <si>
    <t>Herceg Miroslav</t>
  </si>
  <si>
    <t>Jedináková Miroslava</t>
  </si>
  <si>
    <t>Kubalová Tamara</t>
  </si>
  <si>
    <t>Lovašová Bibiana</t>
  </si>
  <si>
    <t>Triebeľová Jessica</t>
  </si>
  <si>
    <t>Záhradníček Dávid</t>
  </si>
  <si>
    <t>pétanque - bežné transfery</t>
  </si>
  <si>
    <t>pétanque</t>
  </si>
  <si>
    <t>golf - bežné transfery</t>
  </si>
  <si>
    <t>golf</t>
  </si>
  <si>
    <t>zabezpečenie a rozvoj športu golf zdravotne postihnutých športovcov</t>
  </si>
  <si>
    <t>gymnastika - bežné transfery</t>
  </si>
  <si>
    <t>gymnastika</t>
  </si>
  <si>
    <t>gymnastika - kapitálové transfery</t>
  </si>
  <si>
    <t>družstvo - juniorky</t>
  </si>
  <si>
    <t>Ostrihoňová Nela</t>
  </si>
  <si>
    <t>Piliarová Lucia</t>
  </si>
  <si>
    <t>cheerleading - bežné transfery</t>
  </si>
  <si>
    <t>cheerleading</t>
  </si>
  <si>
    <t>jazdectvo - bežné transfery</t>
  </si>
  <si>
    <t>jazdectvo</t>
  </si>
  <si>
    <t>kanoistika - bežné transfery</t>
  </si>
  <si>
    <t>kanoistika</t>
  </si>
  <si>
    <t>Abrahámová Karolína</t>
  </si>
  <si>
    <t>Bábik Martin</t>
  </si>
  <si>
    <t>Baláž Samuel</t>
  </si>
  <si>
    <t>Bartolčič Jakub</t>
  </si>
  <si>
    <t>Beňuš Matej</t>
  </si>
  <si>
    <t>Bergendi Sofia</t>
  </si>
  <si>
    <t>Botek Adam</t>
  </si>
  <si>
    <t>Bugár Reka</t>
  </si>
  <si>
    <t>Čulenová Dagmar</t>
  </si>
  <si>
    <t>Duda Filip</t>
  </si>
  <si>
    <t>Ďurčo Oskar</t>
  </si>
  <si>
    <t>Egyházy Dominik</t>
  </si>
  <si>
    <t>Gavlider Alex</t>
  </si>
  <si>
    <t>Gavorová Hana</t>
  </si>
  <si>
    <t>Grigar Jakub</t>
  </si>
  <si>
    <t>Halčin Martin</t>
  </si>
  <si>
    <t>Hvojníková Nikola</t>
  </si>
  <si>
    <t>Kaláber Artur</t>
  </si>
  <si>
    <t>Kořínek Matyáš</t>
  </si>
  <si>
    <t>Lukáč Teo Peter</t>
  </si>
  <si>
    <t>Luknárová Emanuela</t>
  </si>
  <si>
    <t>Marsal Máté</t>
  </si>
  <si>
    <t>Martikán Michal</t>
  </si>
  <si>
    <t>Mintálová Eliška</t>
  </si>
  <si>
    <t>Mirgorodský Marko</t>
  </si>
  <si>
    <t>Myšák Denis</t>
  </si>
  <si>
    <t>Paňková Zuzana</t>
  </si>
  <si>
    <t>Pecsuková Katarína</t>
  </si>
  <si>
    <t>Sidová Bianka</t>
  </si>
  <si>
    <t>Skubík Dávid</t>
  </si>
  <si>
    <t>Stanovská Soňa</t>
  </si>
  <si>
    <t>Szabó Maximilián</t>
  </si>
  <si>
    <t>Záhorská Zara</t>
  </si>
  <si>
    <t>Zalka Csaba</t>
  </si>
  <si>
    <t>lakros - bežné transfery</t>
  </si>
  <si>
    <t>lakros</t>
  </si>
  <si>
    <t>motocyklový šport - bežné transfery</t>
  </si>
  <si>
    <t>motocyklový šport</t>
  </si>
  <si>
    <t>thajský box - bežné transfery</t>
  </si>
  <si>
    <t>thajský box</t>
  </si>
  <si>
    <t>Chochlíková Monika</t>
  </si>
  <si>
    <t>plavecké športy - bežné transfery</t>
  </si>
  <si>
    <t>plavecké športy</t>
  </si>
  <si>
    <t>Ásványiová Veronika</t>
  </si>
  <si>
    <t>Duša Matej</t>
  </si>
  <si>
    <t>Košťál Samuel</t>
  </si>
  <si>
    <t>Krajčovičová Lea Anna</t>
  </si>
  <si>
    <t>Lajčáková Johana</t>
  </si>
  <si>
    <t>Markušová Tamara</t>
  </si>
  <si>
    <t>Podmaníková Andrea</t>
  </si>
  <si>
    <t>Potocká Tamara</t>
  </si>
  <si>
    <t>Strapeková Žofia</t>
  </si>
  <si>
    <t>štafeta - plávanie</t>
  </si>
  <si>
    <t>Vilímová Isabella</t>
  </si>
  <si>
    <t>Vilímová Mia</t>
  </si>
  <si>
    <t>Vojtko Milan</t>
  </si>
  <si>
    <t>rugby - bežné transfery</t>
  </si>
  <si>
    <t>rugby</t>
  </si>
  <si>
    <t>skialpinizmus - bežné transfery</t>
  </si>
  <si>
    <t>skialpinizmus</t>
  </si>
  <si>
    <t>Cully Rebeka</t>
  </si>
  <si>
    <t>dvojica - mix - skialpinizmus</t>
  </si>
  <si>
    <t>Jagerčíková Marianna</t>
  </si>
  <si>
    <t>Kulanga Alex</t>
  </si>
  <si>
    <t>Šiarnik Jakub</t>
  </si>
  <si>
    <t>softbal - bežné transfery</t>
  </si>
  <si>
    <t>softbal</t>
  </si>
  <si>
    <t>squash - bežné transfery</t>
  </si>
  <si>
    <t>squash</t>
  </si>
  <si>
    <t>triatlon - bežné transfery</t>
  </si>
  <si>
    <t>triatlon</t>
  </si>
  <si>
    <t>zabezpečenie a rozvoj športu triatlon zdravotne postihnutých športovcov</t>
  </si>
  <si>
    <t>Dunajská Diana</t>
  </si>
  <si>
    <t>Ivančík Dominik</t>
  </si>
  <si>
    <t>Michaličková Zuzana</t>
  </si>
  <si>
    <t>volejbal - bežné transfery</t>
  </si>
  <si>
    <t>volejbal</t>
  </si>
  <si>
    <t>atletika - bežné transfery</t>
  </si>
  <si>
    <t>atletika</t>
  </si>
  <si>
    <t>atletika - kapitálové transfery</t>
  </si>
  <si>
    <t>Čorejová Tereza</t>
  </si>
  <si>
    <t>Forster Viktória</t>
  </si>
  <si>
    <t>Frličková Laura</t>
  </si>
  <si>
    <t>Gajanová Gabriela</t>
  </si>
  <si>
    <t>Gymerská Lenka</t>
  </si>
  <si>
    <t>Hejčíková Nina</t>
  </si>
  <si>
    <t>Ledecká Daniela</t>
  </si>
  <si>
    <t>Perončíková Paula</t>
  </si>
  <si>
    <t>Slezáková Rebecca</t>
  </si>
  <si>
    <t>Zapletalová Emma</t>
  </si>
  <si>
    <t>biliard - bežné transfery</t>
  </si>
  <si>
    <t>biliard</t>
  </si>
  <si>
    <t>bowling - bežné transfery</t>
  </si>
  <si>
    <t>bowling</t>
  </si>
  <si>
    <t>bridž - bežné transfery</t>
  </si>
  <si>
    <t>bridž</t>
  </si>
  <si>
    <t>curling - bežné transfery</t>
  </si>
  <si>
    <t>curling</t>
  </si>
  <si>
    <t>futbal - bežné transfery</t>
  </si>
  <si>
    <t>futbal</t>
  </si>
  <si>
    <t>futbal - kapitálové transfery</t>
  </si>
  <si>
    <t>horolezectvo - bežné transfery</t>
  </si>
  <si>
    <t>horolezectvo</t>
  </si>
  <si>
    <t>športové lezenie - bežné transfery</t>
  </si>
  <si>
    <t>športové lezenie</t>
  </si>
  <si>
    <t>zabezpečenie a rozvoj športu para lezenie zdravotne postihnutých športovcov</t>
  </si>
  <si>
    <t>Buršíková Martina</t>
  </si>
  <si>
    <t>Matejička Filip</t>
  </si>
  <si>
    <t>krasokorčuľovanie - bežné transfery</t>
  </si>
  <si>
    <t>krasokorčuľovanie</t>
  </si>
  <si>
    <t>Hagara Adam</t>
  </si>
  <si>
    <t>lukostreľba - bežné transfery</t>
  </si>
  <si>
    <t>lukostreľba</t>
  </si>
  <si>
    <t>Baránková Denisa</t>
  </si>
  <si>
    <t>letecké športy - bežné transfery</t>
  </si>
  <si>
    <t>letecké športy</t>
  </si>
  <si>
    <t>činnosť Slovenského olympijského a športového výboru</t>
  </si>
  <si>
    <t>Olympijské hry mládeže Dakar 2026</t>
  </si>
  <si>
    <t>zabezpečenie účasti reprezentantov SR na XXV. ZOH v Miláne a Cortine d´Ampezzo</t>
  </si>
  <si>
    <t>Zimný Európsky olympijský festival mládeže Brašov 2027</t>
  </si>
  <si>
    <t>činnosť Slovenského paralympijského výboru</t>
  </si>
  <si>
    <t>Batka Martin</t>
  </si>
  <si>
    <t>Čuchran Ladislav</t>
  </si>
  <si>
    <t>Kuřeja Marián</t>
  </si>
  <si>
    <t>Laczkó Dušan</t>
  </si>
  <si>
    <t>Majerníková Lea</t>
  </si>
  <si>
    <t>Malenovský Radoslav</t>
  </si>
  <si>
    <t>Petrikovičová Karin</t>
  </si>
  <si>
    <t>Vadovičová Veronika</t>
  </si>
  <si>
    <t>zabezpečenie účasti reprezentantov SR na XIV. ZPH v Miláne a Cortine d´Ampezzo v roku 2026</t>
  </si>
  <si>
    <t>rýchlokorčuľovanie - bežné transfery</t>
  </si>
  <si>
    <t>rýchlokorčuľovanie</t>
  </si>
  <si>
    <t>Popovičová Lea</t>
  </si>
  <si>
    <t>Tokárová Tamara</t>
  </si>
  <si>
    <t>stolný tenis - bežné transfery</t>
  </si>
  <si>
    <t>stolný tenis</t>
  </si>
  <si>
    <t>stolný tenis - kapitálové transfery</t>
  </si>
  <si>
    <t xml:space="preserve">družstvo - juniori </t>
  </si>
  <si>
    <t>streľba - bežné transfery</t>
  </si>
  <si>
    <t>streľba</t>
  </si>
  <si>
    <t>streľba - kapitálové transfery</t>
  </si>
  <si>
    <t xml:space="preserve">dvojica - trap mix </t>
  </si>
  <si>
    <t xml:space="preserve">dvojica - VzPu mix </t>
  </si>
  <si>
    <t>Gese Teo</t>
  </si>
  <si>
    <t>Hocková Miroslava</t>
  </si>
  <si>
    <t>Hocková Vanesa</t>
  </si>
  <si>
    <t>Hrbeková Danka</t>
  </si>
  <si>
    <t>Jány Patrik</t>
  </si>
  <si>
    <t>Novotná Kamila</t>
  </si>
  <si>
    <t>Štefečeková Rehák Zuzana</t>
  </si>
  <si>
    <t>Štibravá Monika</t>
  </si>
  <si>
    <t>Tužinský Juraj</t>
  </si>
  <si>
    <t>šach - bežné transfery</t>
  </si>
  <si>
    <t>šach</t>
  </si>
  <si>
    <t>zabezpečenie a rozvoj športu šach zdravotne postihnutých športovcov</t>
  </si>
  <si>
    <t>šerm - bežné transfery</t>
  </si>
  <si>
    <t>šerm</t>
  </si>
  <si>
    <t>družstvo - juniori - fleuret</t>
  </si>
  <si>
    <t>tenis - bežné transfery</t>
  </si>
  <si>
    <t>tenis</t>
  </si>
  <si>
    <t>tenis - kapitálové transfery</t>
  </si>
  <si>
    <t>Jamrichová Renáta</t>
  </si>
  <si>
    <t>Pohánková Mia</t>
  </si>
  <si>
    <t>Schmiedlová Karolína Anna (MD)</t>
  </si>
  <si>
    <t>Šupová Kali</t>
  </si>
  <si>
    <t>Žabková Kiara</t>
  </si>
  <si>
    <t>veslovanie - bežné transfery</t>
  </si>
  <si>
    <t>veslovanie</t>
  </si>
  <si>
    <t>zabezpečenie a rozvoj športu veslovanie zdravotne postihnutých športovcov</t>
  </si>
  <si>
    <t>Jurga Viktor</t>
  </si>
  <si>
    <t>Šimek Oliver</t>
  </si>
  <si>
    <t>Žemla Michal</t>
  </si>
  <si>
    <t>zápasenie - bežné transfery</t>
  </si>
  <si>
    <t>zápasenie</t>
  </si>
  <si>
    <t>Görcs Lara</t>
  </si>
  <si>
    <t>Hegedus Réka</t>
  </si>
  <si>
    <t>Jakšík Adam</t>
  </si>
  <si>
    <t>Molnár Zsuzsanna</t>
  </si>
  <si>
    <t>Salkazanov Tajmuraz</t>
  </si>
  <si>
    <t>Tsakulov Batyrbek</t>
  </si>
  <si>
    <t>bedminton - bežné transfery</t>
  </si>
  <si>
    <t>bedminton</t>
  </si>
  <si>
    <t>zabezpečenie a rozvoj športu bedminton zdravotne postihnutých športovcov</t>
  </si>
  <si>
    <t>biatlon - bežné transfery</t>
  </si>
  <si>
    <t>biatlon</t>
  </si>
  <si>
    <t>biatlon - kapitálové transfery</t>
  </si>
  <si>
    <t>Adamov Šimon</t>
  </si>
  <si>
    <t>Bátovská Fialková Paulína</t>
  </si>
  <si>
    <t>Borguľa Jakub</t>
  </si>
  <si>
    <t>Iskhakov Arthur</t>
  </si>
  <si>
    <t>Kapustová Ema</t>
  </si>
  <si>
    <t>Kuzmina Anastasia</t>
  </si>
  <si>
    <t>Remeňová Mária</t>
  </si>
  <si>
    <t>Straková Michaela</t>
  </si>
  <si>
    <t>štafeta - biatlon - juniori</t>
  </si>
  <si>
    <t>štafeta - biatlon - juniorky</t>
  </si>
  <si>
    <t>štafeta - biatlon - single mix</t>
  </si>
  <si>
    <t>štafeta - biatlon - ženy</t>
  </si>
  <si>
    <t>boby a skeleton - bežné transfery</t>
  </si>
  <si>
    <t>boby a skeleton</t>
  </si>
  <si>
    <t>Čerňanská Viktória</t>
  </si>
  <si>
    <t>Mokrášová Lucia</t>
  </si>
  <si>
    <t>cyklistika - bežné transfery</t>
  </si>
  <si>
    <t>cyklistika</t>
  </si>
  <si>
    <t>zabezpečenie a rozvoj športu cyklistika zdravotne postihnutých športovcov</t>
  </si>
  <si>
    <t>Čorej Jozef</t>
  </si>
  <si>
    <t>Chladoňová Viktória</t>
  </si>
  <si>
    <t>Maniková Dominika</t>
  </si>
  <si>
    <t>Metelka Jozef</t>
  </si>
  <si>
    <t>Svrček Martin</t>
  </si>
  <si>
    <t>dráhový golf - bežné transfery</t>
  </si>
  <si>
    <t>dráhový golf</t>
  </si>
  <si>
    <t>florbal - bežné transfery</t>
  </si>
  <si>
    <t>florbal</t>
  </si>
  <si>
    <t>hádzaná - bežné transfery</t>
  </si>
  <si>
    <t>hádzaná</t>
  </si>
  <si>
    <t>jachting - bežné transfery</t>
  </si>
  <si>
    <t>jachting</t>
  </si>
  <si>
    <t>judo - bežné transfery</t>
  </si>
  <si>
    <t>judo</t>
  </si>
  <si>
    <t>Fízeľ Márius</t>
  </si>
  <si>
    <t>Fízeľová Ema</t>
  </si>
  <si>
    <t>Maťašeje Benjamín</t>
  </si>
  <si>
    <t>Scheffel Oliver</t>
  </si>
  <si>
    <t>Tománková Patrícia</t>
  </si>
  <si>
    <t>karate - bežné transfery</t>
  </si>
  <si>
    <t>karate</t>
  </si>
  <si>
    <t>karate - kapitálové transfery</t>
  </si>
  <si>
    <t>zabezpečenie a rozvoj športu karate zdravotne postihnutých športovcov</t>
  </si>
  <si>
    <t>kickbox - bežné transfery</t>
  </si>
  <si>
    <t>kickbox</t>
  </si>
  <si>
    <t>Cmárová Lucia</t>
  </si>
  <si>
    <t>ľadový hokej - bežné transfery</t>
  </si>
  <si>
    <t>ľadový hokej</t>
  </si>
  <si>
    <t>ľadový hokej - kapitálové transfery</t>
  </si>
  <si>
    <t>moderný päťboj - bežné transfery</t>
  </si>
  <si>
    <t>moderný päťboj</t>
  </si>
  <si>
    <t>orientačné športy - bežné transfery</t>
  </si>
  <si>
    <t>orientačné športy</t>
  </si>
  <si>
    <t>Šmelíková Tamara</t>
  </si>
  <si>
    <t>pozemný hokej - bežné transfery</t>
  </si>
  <si>
    <t>pozemný hokej</t>
  </si>
  <si>
    <t>psie záprahy - bežné transfery</t>
  </si>
  <si>
    <t>psie záprahy</t>
  </si>
  <si>
    <t>rybolovná technika - bežné transfery</t>
  </si>
  <si>
    <t>rybolovná technika</t>
  </si>
  <si>
    <t>sánkovanie - bežné transfery</t>
  </si>
  <si>
    <t>sánkovanie</t>
  </si>
  <si>
    <t>Bosman Christían</t>
  </si>
  <si>
    <t>Mick Bruno</t>
  </si>
  <si>
    <t>Ninis Jozef</t>
  </si>
  <si>
    <t>Praxová Viktória</t>
  </si>
  <si>
    <t>Špitzová Desana</t>
  </si>
  <si>
    <t>ju-jitsu - bežné transfery</t>
  </si>
  <si>
    <t>ju-jitsu</t>
  </si>
  <si>
    <t>športové rybárstvo - bežné transfery</t>
  </si>
  <si>
    <t>športové rybárstvo</t>
  </si>
  <si>
    <t>tanečný šport - bežné transfery</t>
  </si>
  <si>
    <t>tanečný šport</t>
  </si>
  <si>
    <t>zabezpečenie činnosti a úloh SZTPŠ v roku 2025</t>
  </si>
  <si>
    <t>družstvo - boccia (BC1-2)</t>
  </si>
  <si>
    <t>družstvo - boccia (BC4)</t>
  </si>
  <si>
    <t>Ivan Dávid</t>
  </si>
  <si>
    <t>Ivan Denis</t>
  </si>
  <si>
    <t>Jankechová Eliška</t>
  </si>
  <si>
    <t>Kánová Alena</t>
  </si>
  <si>
    <t>Král Tomáš</t>
  </si>
  <si>
    <t>Lacová Lilian</t>
  </si>
  <si>
    <t>Lovaš Peter</t>
  </si>
  <si>
    <t>Melicherová Nina</t>
  </si>
  <si>
    <t>Mezík Róbert</t>
  </si>
  <si>
    <t>Pavlík Marcel</t>
  </si>
  <si>
    <t>Riapoš Ján</t>
  </si>
  <si>
    <t>Trávníček Boris</t>
  </si>
  <si>
    <t>vodné lyžovanie - bežné transfery</t>
  </si>
  <si>
    <t>vodné lyžovanie</t>
  </si>
  <si>
    <t>vodný motorizmus - bežné transfery</t>
  </si>
  <si>
    <t>vodný motorizmus</t>
  </si>
  <si>
    <t>dvojica - mix</t>
  </si>
  <si>
    <t>Strculová Emma</t>
  </si>
  <si>
    <t>vzpieranie - bežné transfery</t>
  </si>
  <si>
    <t>vzpieranie</t>
  </si>
  <si>
    <t>teqball - bežné transfery</t>
  </si>
  <si>
    <t>teqball</t>
  </si>
  <si>
    <t>teqball - kapitálové transfery</t>
  </si>
  <si>
    <t>šípky - bežné transfery</t>
  </si>
  <si>
    <t>šípky</t>
  </si>
  <si>
    <t>šípky - kapitálové transfery</t>
  </si>
  <si>
    <t>potápačské športy - bežné transfery</t>
  </si>
  <si>
    <t>potápačské športy</t>
  </si>
  <si>
    <t>kolieskové korčuľovanie - bežné transfery</t>
  </si>
  <si>
    <t>kolieskové korčuľovanie</t>
  </si>
  <si>
    <t>Tury Richard</t>
  </si>
  <si>
    <t>lyžovanie - bežné transfery</t>
  </si>
  <si>
    <t>lyžovanie</t>
  </si>
  <si>
    <t>zabezpečenie a rozvoj športu lyžovanie zdravotne postihnutých športovcov</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</si>
  <si>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</si>
  <si>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</si>
  <si>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</si>
  <si>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</si>
  <si>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</si>
  <si>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</si>
  <si>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</si>
  <si>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</si>
  <si>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</si>
  <si>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</si>
  <si>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Pitoňáková Sára</t>
  </si>
  <si>
    <t>Rexová Alexandra + navádzač</t>
  </si>
  <si>
    <t>Sakál Samuel</t>
  </si>
  <si>
    <t>Šrobová Katarína</t>
  </si>
  <si>
    <t>Vlhová Petra</t>
  </si>
  <si>
    <t>Žampa Andreas</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</si>
  <si>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</si>
  <si>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</si>
  <si>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</si>
  <si>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</si>
  <si>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</si>
  <si>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</si>
  <si>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</si>
  <si>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</si>
  <si>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</si>
  <si>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</si>
  <si>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</si>
  <si>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</si>
  <si>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</si>
  <si>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</si>
  <si>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</si>
  <si>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</si>
  <si>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</si>
  <si>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</si>
  <si>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</si>
  <si>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</si>
  <si>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</si>
  <si>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</si>
  <si>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</si>
  <si>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</si>
  <si>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</si>
  <si>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</si>
  <si>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</si>
  <si>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</si>
  <si>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</si>
  <si>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</si>
  <si>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</si>
  <si>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</si>
  <si>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</si>
  <si>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</si>
  <si>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</si>
  <si>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</si>
  <si>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</si>
  <si>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</si>
  <si>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</si>
  <si>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</si>
  <si>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</si>
  <si>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</si>
  <si>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</si>
  <si>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</si>
  <si>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</si>
  <si>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</si>
  <si>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</si>
  <si>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</si>
  <si>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</si>
  <si>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</si>
  <si>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</si>
  <si>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</si>
  <si>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</si>
  <si>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</si>
  <si>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</si>
  <si>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</si>
  <si>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</si>
  <si>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</si>
  <si>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</si>
  <si>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</si>
  <si>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</si>
  <si>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</si>
  <si>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</si>
  <si>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</si>
  <si>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</si>
  <si>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</si>
  <si>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</si>
  <si>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</si>
  <si>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</si>
  <si>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</si>
  <si>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</si>
  <si>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podpora zdravotne postihnutých športovcov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</si>
  <si>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</si>
  <si>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</si>
  <si>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</si>
  <si>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</si>
  <si>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</si>
  <si>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</si>
  <si>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</si>
  <si>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</si>
  <si>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</si>
  <si>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</si>
  <si>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</si>
  <si>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</si>
  <si>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</si>
  <si>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</si>
  <si>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</si>
  <si>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</si>
  <si>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</si>
  <si>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</si>
  <si>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</si>
  <si>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</si>
  <si>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</si>
  <si>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</si>
  <si>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</si>
  <si>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</si>
  <si>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</si>
  <si>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</si>
  <si>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</si>
  <si>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</si>
  <si>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</si>
  <si>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</si>
  <si>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</si>
  <si>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</si>
  <si>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</si>
  <si>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</si>
  <si>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</si>
  <si>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</si>
  <si>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</si>
  <si>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</si>
  <si>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</si>
  <si>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</si>
  <si>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</si>
  <si>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</si>
  <si>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</si>
  <si>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</si>
  <si>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</si>
  <si>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</si>
  <si>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</si>
  <si>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</si>
  <si>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</si>
  <si>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</si>
  <si>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</si>
  <si>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</si>
  <si>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</si>
  <si>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</si>
  <si>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</si>
  <si>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</si>
  <si>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</si>
  <si>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</si>
  <si>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</si>
  <si>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</si>
  <si>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</si>
  <si>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</si>
  <si>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</si>
  <si>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</si>
  <si>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</si>
  <si>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</si>
  <si>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2620š0122</t>
  </si>
  <si>
    <t>26200122</t>
  </si>
  <si>
    <t>cestovné náhrady športovca z VT ženy 8-11.1.2026 Rapallo Taliansko</t>
  </si>
  <si>
    <t>Telypko Dina</t>
  </si>
  <si>
    <t>26FA40096</t>
  </si>
  <si>
    <t>INV-26-00246</t>
  </si>
  <si>
    <t>členský poplatok r. 2026</t>
  </si>
  <si>
    <t>European Aquatics</t>
  </si>
  <si>
    <t>26FA40098</t>
  </si>
  <si>
    <t>21</t>
  </si>
  <si>
    <t>mentálny coaching reprezentácie VP počas ME ženy 26.1.-5.2.2026 Funchal Portugalsko</t>
  </si>
  <si>
    <t>PUCCIO AURORA MARIA ANGELA</t>
  </si>
  <si>
    <t>26FA40099</t>
  </si>
  <si>
    <t>20260046</t>
  </si>
  <si>
    <t xml:space="preserve">pobytové náklady vrátane stravy pre 13 osôb-10 športovcov+3 real.tím, prenájom bazéna počas VT ženy 20-22.2.2026 Nováky </t>
  </si>
  <si>
    <t>26FA40095</t>
  </si>
  <si>
    <t>26-ZZ023000001</t>
  </si>
  <si>
    <t xml:space="preserve">ubytovanie a prenájom bazéna pre 20 osôb-17 športovcov+3 real.rím počas VT U15 muži 18-22.2.2026 Kragujevac/SRB </t>
  </si>
  <si>
    <t>SPORTSKO PRIVREDNO DRUSTVO RADNICKI D.O.O.</t>
  </si>
  <si>
    <t>26FA40094</t>
  </si>
  <si>
    <t>2026005</t>
  </si>
  <si>
    <t xml:space="preserve">služby športového odborníka -trénerské služby počas VT U15 muži 18-22.2.2026 Kragujevac/SRB </t>
  </si>
  <si>
    <t>57283397</t>
  </si>
  <si>
    <t>Ing. Michal Kratochvíl</t>
  </si>
  <si>
    <t>26š10</t>
  </si>
  <si>
    <t>2026-281-16</t>
  </si>
  <si>
    <t>záloha na ubytovanie pre 2 osoby-športovci počas SP v DP 25.-27.3.2026 Somabay, Egypt</t>
  </si>
  <si>
    <t>Mindset Sport Management &amp; Development</t>
  </si>
  <si>
    <t>poplatok za odoslanú platbu k zálohovej faktúre č. 26š10</t>
  </si>
  <si>
    <t>poplatok za odoslanú platbu k faktúre 26FA40095</t>
  </si>
  <si>
    <t>26FA40075</t>
  </si>
  <si>
    <t>INV-150703</t>
  </si>
  <si>
    <t>ročný poplatok-WT Standard software licencie 4 ks pre poloautomatické časomiery PL</t>
  </si>
  <si>
    <t>William Ferguson Wylas Timing</t>
  </si>
  <si>
    <t>poplatok za odoslanú platbu k faktúre 26FA40075</t>
  </si>
  <si>
    <t>26FA40091</t>
  </si>
  <si>
    <t>01/2026</t>
  </si>
  <si>
    <t>55706886</t>
  </si>
  <si>
    <t>Ing. Ján Baranovič</t>
  </si>
  <si>
    <t>2620š0090</t>
  </si>
  <si>
    <t>26200090</t>
  </si>
  <si>
    <t>cestovné náhrady športovca počas ME muži 8-19.1.2026 Belehrad Srbsko</t>
  </si>
  <si>
    <t>Tkáč Maroš</t>
  </si>
  <si>
    <t>2620š0088</t>
  </si>
  <si>
    <t>26200088</t>
  </si>
  <si>
    <t>Seman Lukáš</t>
  </si>
  <si>
    <t>2620š0089</t>
  </si>
  <si>
    <t>26200089</t>
  </si>
  <si>
    <t>cestovné náhrady rozhodcu počas ME muži 8-19.1.2026 Belehrad Srbsko</t>
  </si>
  <si>
    <t>Radič Peter</t>
  </si>
  <si>
    <t>2620š0121</t>
  </si>
  <si>
    <t>26200121</t>
  </si>
  <si>
    <t>činnosť člena rozhodcovského zboru počas M-SR &amp;  Zlatá rybka &amp; Elementy Open 7.2.2026 Bratislava</t>
  </si>
  <si>
    <t>Žáková Zuzana</t>
  </si>
  <si>
    <t>2620š0093</t>
  </si>
  <si>
    <t>26200093</t>
  </si>
  <si>
    <t>2620š0094</t>
  </si>
  <si>
    <t>26200094</t>
  </si>
  <si>
    <t>Švahlová Ingrid</t>
  </si>
  <si>
    <t>2620š0095</t>
  </si>
  <si>
    <t>26200095</t>
  </si>
  <si>
    <t>Letkovičová Lenka</t>
  </si>
  <si>
    <t>2620š0096</t>
  </si>
  <si>
    <t>26200096</t>
  </si>
  <si>
    <t>Jedličková Petra</t>
  </si>
  <si>
    <t>2620š0097</t>
  </si>
  <si>
    <t>26200097</t>
  </si>
  <si>
    <t>Ždánová Nina</t>
  </si>
  <si>
    <t>2620š0098</t>
  </si>
  <si>
    <t>26200098</t>
  </si>
  <si>
    <t xml:space="preserve">Zemanova Liza </t>
  </si>
  <si>
    <t>2620š0099</t>
  </si>
  <si>
    <t>26200099</t>
  </si>
  <si>
    <t>Vydarená Dušana, JUDr.</t>
  </si>
  <si>
    <t>2620š0100</t>
  </si>
  <si>
    <t>26200100</t>
  </si>
  <si>
    <t>Vachálková Jana</t>
  </si>
  <si>
    <t>2620š0101</t>
  </si>
  <si>
    <t>26200101</t>
  </si>
  <si>
    <t>Vaculčík Martina Nela</t>
  </si>
  <si>
    <t>2620š0102</t>
  </si>
  <si>
    <t>26200102</t>
  </si>
  <si>
    <t>Šulcová Andrea</t>
  </si>
  <si>
    <t>2620š0103</t>
  </si>
  <si>
    <t>26200103</t>
  </si>
  <si>
    <t>Marcela Szócs Dindová</t>
  </si>
  <si>
    <t>2620š0104</t>
  </si>
  <si>
    <t>26200104</t>
  </si>
  <si>
    <t>Strapeková Veronika</t>
  </si>
  <si>
    <t>2620š0105</t>
  </si>
  <si>
    <t>26200105</t>
  </si>
  <si>
    <t>Rábeková Sylvia</t>
  </si>
  <si>
    <t>2620š0106</t>
  </si>
  <si>
    <t>26200106</t>
  </si>
  <si>
    <t>Nagyová Zuzana</t>
  </si>
  <si>
    <t>2620š0107</t>
  </si>
  <si>
    <t>26200107</t>
  </si>
  <si>
    <t>Mezovská Jana</t>
  </si>
  <si>
    <t>2620š0108</t>
  </si>
  <si>
    <t>26200108</t>
  </si>
  <si>
    <t>Lörinczová Linda</t>
  </si>
  <si>
    <t>2620š0109</t>
  </si>
  <si>
    <t>26200109</t>
  </si>
  <si>
    <t>Kvasňovská Kristína</t>
  </si>
  <si>
    <t>2620š0110</t>
  </si>
  <si>
    <t>26200110</t>
  </si>
  <si>
    <t>Krajčovičová Natália</t>
  </si>
  <si>
    <t>2620š0111</t>
  </si>
  <si>
    <t>26200111</t>
  </si>
  <si>
    <t>Guziová Tatiana</t>
  </si>
  <si>
    <t>2620š0112</t>
  </si>
  <si>
    <t>26200112</t>
  </si>
  <si>
    <t>Domčeková Laura</t>
  </si>
  <si>
    <t>2620š0113</t>
  </si>
  <si>
    <t>26200113</t>
  </si>
  <si>
    <t>Bendová Jana</t>
  </si>
  <si>
    <t>2620š0114</t>
  </si>
  <si>
    <t>26200114</t>
  </si>
  <si>
    <t>Bednáriková Miriam</t>
  </si>
  <si>
    <t>2620š0115</t>
  </si>
  <si>
    <t>26200115</t>
  </si>
  <si>
    <t>Aczelová Lucia</t>
  </si>
  <si>
    <t>2620š0116</t>
  </si>
  <si>
    <t>26200116</t>
  </si>
  <si>
    <t>Horváthová  Katarína</t>
  </si>
  <si>
    <t>2620š0117</t>
  </si>
  <si>
    <t>26200117</t>
  </si>
  <si>
    <t>Krasnohorská Lucia</t>
  </si>
  <si>
    <t>2620š0118</t>
  </si>
  <si>
    <t>26200118</t>
  </si>
  <si>
    <t>Mackanič Rastislav</t>
  </si>
  <si>
    <t>2620š0119</t>
  </si>
  <si>
    <t>26200119</t>
  </si>
  <si>
    <t>McDonnell Jana</t>
  </si>
  <si>
    <t>2620š0120</t>
  </si>
  <si>
    <t>26200120</t>
  </si>
  <si>
    <t>Jánoška Tomáš</t>
  </si>
  <si>
    <t>2620š0091</t>
  </si>
  <si>
    <t>26200091</t>
  </si>
  <si>
    <t>činnosť člena rozhodcovského zboru počas NL juniori 14.-15.2.2026 Nováky</t>
  </si>
  <si>
    <t>Svítok Martin</t>
  </si>
  <si>
    <t>2620š0092</t>
  </si>
  <si>
    <t>26200092</t>
  </si>
  <si>
    <t>Kolář Erik</t>
  </si>
  <si>
    <t>26dš02</t>
  </si>
  <si>
    <t>107624</t>
  </si>
  <si>
    <t>Oprava základu dane (dobropis) k dokladu por. číslo 26FA40012</t>
  </si>
  <si>
    <t>2620š0087</t>
  </si>
  <si>
    <t>26200087</t>
  </si>
  <si>
    <t>cestovné náhrady člena realizačného tímu počas ME ženy 22.1.-5.2.2026 Funchal Portugalsko</t>
  </si>
  <si>
    <t>Michaela Zaťovičová</t>
  </si>
  <si>
    <t>26FA40088</t>
  </si>
  <si>
    <t>2026007</t>
  </si>
  <si>
    <t>55666396</t>
  </si>
  <si>
    <t>GameTime s.r.o.</t>
  </si>
  <si>
    <t>26FA40085</t>
  </si>
  <si>
    <t>služby športového odborníka-kondičný tréner počas VT U15 muži 22-25.1.2026 Šamorín</t>
  </si>
  <si>
    <t>46488529</t>
  </si>
  <si>
    <t>Mensy, s. r. o.</t>
  </si>
  <si>
    <t>26FA40084</t>
  </si>
  <si>
    <t>2665400120</t>
  </si>
  <si>
    <t>materiálne zabezpečenie reprezantáciu VP -doprava k fa 26FA40084</t>
  </si>
  <si>
    <t>50049194</t>
  </si>
  <si>
    <t>yoursport, s.r.o.</t>
  </si>
  <si>
    <t>výroba nálepiek na medaile -
Jarné M-VSO dlhé trate 21.2.2026 Poprad 170 ks</t>
  </si>
  <si>
    <t>výroba nálepiek na medaile -
Jarné M-SSO dlhé trate 28.2.2026 Žilina 170 ks</t>
  </si>
  <si>
    <t xml:space="preserve">výroba nálepiek na medaile -
Jarné M-ZSO dlhé trate 7.3.2026 Nové Zámky 170 ks, </t>
  </si>
  <si>
    <t>výroba nálepiek na medaile -
Jarné M-BAO dlhé trate 28.3.2026 Bratislava 170 ks,</t>
  </si>
  <si>
    <t>trénerské služby počas MT ženy 2-5.1.2026 Malta</t>
  </si>
  <si>
    <t>trénerské služby počas ME ženy 26.1.-5.2.2026 Funchal Portugalsko</t>
  </si>
  <si>
    <t>Organizácia podujatia
názov podujatia: NL SR juniori 
miesto konania: Nováky 
termín:14-15.2.2026 
počet aktívnych účastníkov:47 športovcov a 2 členov rozhodcovského zboru 
počet odpracovaných hodín spolu:30</t>
  </si>
  <si>
    <t>Organizácia podujatia
názov podujatia: Jarné M-VSO dlhé trate 
miesto konania: Poprad
termín: 21.2.2026 
počet aktívnych účastníkov: 216 športovcov a 30 členov rozhodcovského zboru
počet odpracovaných hodín spolu: 312</t>
  </si>
  <si>
    <t>2620š0011</t>
  </si>
  <si>
    <t>2394714, 2394675</t>
  </si>
  <si>
    <t>nákup PHM do prenajatých vozidiel AA636GF a AA406GU počas ME muži 10-21.1.2026 Belehrad Srbsko</t>
  </si>
  <si>
    <t>31322832</t>
  </si>
  <si>
    <t>Slovnaft a.s.</t>
  </si>
  <si>
    <t>2620š0012</t>
  </si>
  <si>
    <t>400629</t>
  </si>
  <si>
    <t>nákup PHM do prenajatého vozidla AA636GF počas ME muži 10-21.1.2026 Belehrad Srbsko</t>
  </si>
  <si>
    <t>LUKOIL BEOGRAD</t>
  </si>
  <si>
    <t>2620š0013</t>
  </si>
  <si>
    <t>01956</t>
  </si>
  <si>
    <t>00604381</t>
  </si>
  <si>
    <t>OMV Slovensko, s.r.o.</t>
  </si>
  <si>
    <t>2620š0014</t>
  </si>
  <si>
    <t>46949</t>
  </si>
  <si>
    <t>MOL SERBIA</t>
  </si>
  <si>
    <t>2620š0015</t>
  </si>
  <si>
    <t>864699, 929706</t>
  </si>
  <si>
    <t>dialničné poplatky prenajatého vozidla AA406GU počas ME muži 10-21.1.2026 Belehrad Srbsko</t>
  </si>
  <si>
    <t>JP PUTEVI SUBOTICA</t>
  </si>
  <si>
    <t>2620š0016</t>
  </si>
  <si>
    <t>834544,474698</t>
  </si>
  <si>
    <t>2620š0019</t>
  </si>
  <si>
    <t>0154</t>
  </si>
  <si>
    <t>výživový doplnok, masážny krém, tejpovacie pásky na fyzioterapeutické služby pre 14 športovcov počas ME muži 10-21.1.2026 Belehrad Srbsko</t>
  </si>
  <si>
    <t>47336137</t>
  </si>
  <si>
    <t>CENTRUM PHARMACIA I. s.r.o.</t>
  </si>
  <si>
    <t>2620š0029</t>
  </si>
  <si>
    <t>26200029</t>
  </si>
  <si>
    <t>Mihál Marco Peter</t>
  </si>
  <si>
    <t>2620š0030</t>
  </si>
  <si>
    <t>26200030</t>
  </si>
  <si>
    <t>2620š0031</t>
  </si>
  <si>
    <t>26200031</t>
  </si>
  <si>
    <t>Ďurík Lukáš</t>
  </si>
  <si>
    <t>2620š0032</t>
  </si>
  <si>
    <t>26200032</t>
  </si>
  <si>
    <t>Tkáč Marek</t>
  </si>
  <si>
    <t>2620š0033</t>
  </si>
  <si>
    <t>26200033</t>
  </si>
  <si>
    <t>Šmihuľa Štefan</t>
  </si>
  <si>
    <t>2620š0071</t>
  </si>
  <si>
    <t>26200071</t>
  </si>
  <si>
    <t>Čaraj Matej</t>
  </si>
  <si>
    <t>2620š0072</t>
  </si>
  <si>
    <t>26200072</t>
  </si>
  <si>
    <t>cestovné náhrady športovca počas ME muži 8-19.1.2026 Belehrad Srbsko, KE 2-7.1.26</t>
  </si>
  <si>
    <t>Furman Adam</t>
  </si>
  <si>
    <t>2620š0073</t>
  </si>
  <si>
    <t>26200073</t>
  </si>
  <si>
    <t>cestovné náhrady športovca počas VT muži 2-7.1.2026 Košice, ME muži 8-19.1.2026 Belehrad Srbsko</t>
  </si>
  <si>
    <t>Kozmér Lukáš</t>
  </si>
  <si>
    <t>2620š0017</t>
  </si>
  <si>
    <t>26200017</t>
  </si>
  <si>
    <t>Sedláková Monika</t>
  </si>
  <si>
    <t>2620š0024</t>
  </si>
  <si>
    <t>26200024</t>
  </si>
  <si>
    <t>cestovné náhrady športovca na MT ženy 2-5.1.2026 Malta</t>
  </si>
  <si>
    <t>2620š0025</t>
  </si>
  <si>
    <t>26200025</t>
  </si>
  <si>
    <t>Kiernoszova Martina</t>
  </si>
  <si>
    <t>26FA40071</t>
  </si>
  <si>
    <t>8891014653/02</t>
  </si>
  <si>
    <t>50013602</t>
  </si>
  <si>
    <t>Colonnade Insurance S.A., pobočka poisťovne z iného členského štátu</t>
  </si>
  <si>
    <t>cestovné poistenie počas MT ženy 2-5.1.2026 Malta</t>
  </si>
  <si>
    <t>cestovné poistenie počas VT ženy 8-12.1.2026 Rapallo Taliansko</t>
  </si>
  <si>
    <t>cestovné poistenie počas ME ženy 26.1.-5.2.2026 Funchal Portugalsko</t>
  </si>
  <si>
    <t>2620š0018</t>
  </si>
  <si>
    <t>19430/0029,19428/0028</t>
  </si>
  <si>
    <t>50554174</t>
  </si>
  <si>
    <t>Dr. Max 110 s.r.o.</t>
  </si>
  <si>
    <t>2620š0020</t>
  </si>
  <si>
    <t>372</t>
  </si>
  <si>
    <t>masážny krém na fyzioterapeutické služby pre 14 športovcov počas VT+ME ženy 22.1.-5.2.2026 Funchal Portugalsko/Novaky</t>
  </si>
  <si>
    <t>31393781</t>
  </si>
  <si>
    <t>dm drogerie markt, s.r.o.</t>
  </si>
  <si>
    <t>2620š0069</t>
  </si>
  <si>
    <t>26200069</t>
  </si>
  <si>
    <t>cestovné náhrady športovca počas VT+ME ženy 22.1.-5.2.2026 Funchal Portugalsko/Nováky</t>
  </si>
  <si>
    <t>2620š0070</t>
  </si>
  <si>
    <t>26200070</t>
  </si>
  <si>
    <t>Garančovská Lenka</t>
  </si>
  <si>
    <t>2620š0021</t>
  </si>
  <si>
    <t>26200021</t>
  </si>
  <si>
    <t>cestovné náhrady športovca na VT ženy 16-18.1.2026 Nováky</t>
  </si>
  <si>
    <t>Kačková Karin</t>
  </si>
  <si>
    <t>2620š0022</t>
  </si>
  <si>
    <t>26200022</t>
  </si>
  <si>
    <t>Matoušková Kristína</t>
  </si>
  <si>
    <t>2620š0023</t>
  </si>
  <si>
    <t>26200023</t>
  </si>
  <si>
    <t>2620š0026</t>
  </si>
  <si>
    <t>26200026</t>
  </si>
  <si>
    <t>cestovné náhrady športovca na VT ženy 8-11.1.2026 Rapallo Taliansko</t>
  </si>
  <si>
    <t>2620š0027</t>
  </si>
  <si>
    <t>26200027</t>
  </si>
  <si>
    <t>Vargová Ivana</t>
  </si>
  <si>
    <t>2620š0028</t>
  </si>
  <si>
    <t>59814c3ff5</t>
  </si>
  <si>
    <t>refundácia nákladov - poplatok za batožinu na letisku počas VT+ME ženy 22.1.-5.2.2026 Funchal Portugalsko</t>
  </si>
  <si>
    <t>Edelwess Air AG</t>
  </si>
  <si>
    <t>26FA40048</t>
  </si>
  <si>
    <t>FO2026001</t>
  </si>
  <si>
    <t>52151905</t>
  </si>
  <si>
    <t>Tomáš Fiľak</t>
  </si>
  <si>
    <t>26FA40052</t>
  </si>
  <si>
    <t>202601</t>
  </si>
  <si>
    <t>30685931</t>
  </si>
  <si>
    <t>MUDr. Ivan Buzga</t>
  </si>
  <si>
    <t>2620š0034</t>
  </si>
  <si>
    <t>26200034</t>
  </si>
  <si>
    <t>cestovné náhrady športovca počas VT muži 2-7.1.2026 Košice</t>
  </si>
  <si>
    <t>26FA40073</t>
  </si>
  <si>
    <t>20260042</t>
  </si>
  <si>
    <t>prenájom bazéna počas VT muži 2-7.1.2026 Košice</t>
  </si>
  <si>
    <t>31679692</t>
  </si>
  <si>
    <t>Tepelné hospodárstvo spoločnosť s ručením obmedzeným</t>
  </si>
  <si>
    <t>26FA40074</t>
  </si>
  <si>
    <t>20265041</t>
  </si>
  <si>
    <t>cestovné poistenie počas ME muži 10-21.1.2026 Belehrad Srbsko</t>
  </si>
  <si>
    <t>26FA40053</t>
  </si>
  <si>
    <t>10260307</t>
  </si>
  <si>
    <t>Poplatok za batožinu na letisku pre 2 rozhodcov na ME ženy 26.1.-5.2.2026 Funchal Portugalsko</t>
  </si>
  <si>
    <t>26FA40050</t>
  </si>
  <si>
    <t>10260703</t>
  </si>
  <si>
    <t>Poplatok za batožinu na letisku pre 1 rozhodcu na ME ženy 26.1.-5.2.2026 Funchal Portugalsko</t>
  </si>
  <si>
    <t>26FA40051</t>
  </si>
  <si>
    <t>24260053</t>
  </si>
  <si>
    <t>ubytovanie pre 5 osôb- športovci  počas ME ženy 26.1.-4.2.2026 Funchal Portugalsko</t>
  </si>
  <si>
    <t>26FA40079</t>
  </si>
  <si>
    <t>10260567</t>
  </si>
  <si>
    <t>letenka pre 4 osoby-2 športovci+2 real.tím na ME ženy 26.1.-5.2.2026 Funchal Portugalsko</t>
  </si>
  <si>
    <t>2620š0085</t>
  </si>
  <si>
    <t>26200085</t>
  </si>
  <si>
    <t>cestovné náhrady počas ME ženy 22.1.-5.2.2026 Funchal Portugalsko</t>
  </si>
  <si>
    <t>Kuníková Martina</t>
  </si>
  <si>
    <t>26FA40041</t>
  </si>
  <si>
    <t>26F00046</t>
  </si>
  <si>
    <t>pitný režim -športový iontový nápoj -koncentrát 2 ks pre 14 športovcov na podujatie ME ženy 26.1.-5.2.2026 Funchal Portugalsko</t>
  </si>
  <si>
    <t>46347372</t>
  </si>
  <si>
    <t>PROagility s. r. o.</t>
  </si>
  <si>
    <t>26FA40042</t>
  </si>
  <si>
    <t>20260011</t>
  </si>
  <si>
    <t>26FA40080</t>
  </si>
  <si>
    <t>1120600083</t>
  </si>
  <si>
    <t>správa webu is.vodnepolo.com, vodnepolo.com za mesiac 2026/01</t>
  </si>
  <si>
    <t>26340933</t>
  </si>
  <si>
    <t>eSports.cz, s.r.o.</t>
  </si>
  <si>
    <t>26FA40072</t>
  </si>
  <si>
    <t>10260804</t>
  </si>
  <si>
    <t>letenka pre 1 osobu-športovec na SP Somabay-Egypt 2026 25-27.3.2026 Somabay Egypt</t>
  </si>
  <si>
    <t>26FA40030</t>
  </si>
  <si>
    <t>2665400034</t>
  </si>
  <si>
    <t>materiálne zabezpečenie reprezantácie VP -zimná čiapka 20 ks, mikina 33 ks, tričko 131 ks, soft shell bunda 28 ks, nohavice 14 ks, tepláky 34 ks, taška 20 ks, kraťasy 34 ks, polokošela 74 ks</t>
  </si>
  <si>
    <t>26FA40031</t>
  </si>
  <si>
    <t>2665400052</t>
  </si>
  <si>
    <t>materiálne zabezpečenie reprezantácie VP - mikina 10 ks, tričko 40 ks, soft shell bunda 3 ks, tepláky 3 ks, polokošela 20 ks</t>
  </si>
  <si>
    <t>26FA40032</t>
  </si>
  <si>
    <t>2665400048</t>
  </si>
  <si>
    <t>materiálne zabezpečenie reprezantáciu VP ženy- obuv 26 ks</t>
  </si>
  <si>
    <t>26FA40037</t>
  </si>
  <si>
    <t>20260003</t>
  </si>
  <si>
    <t>administratívne služby manažéra reprezentácií vodného póla za 01/2026</t>
  </si>
  <si>
    <t>56769148</t>
  </si>
  <si>
    <t>Gogola Miro s. r. o.</t>
  </si>
  <si>
    <t>26FA40039</t>
  </si>
  <si>
    <t>2026003</t>
  </si>
  <si>
    <t>služby športového odborníka -trénerské služby počas VT U15 muži 22-25.1.2026 Šamorín</t>
  </si>
  <si>
    <t>26FA40049</t>
  </si>
  <si>
    <t>činnosť športového odborníka -trénerské služby počas VT U15 muži 22-25.1.2026 Šamorín</t>
  </si>
  <si>
    <t>40838765</t>
  </si>
  <si>
    <t>Miroslav Gogola</t>
  </si>
  <si>
    <t>26FA40038</t>
  </si>
  <si>
    <t>20260104</t>
  </si>
  <si>
    <t>konzultačné a rozvojové služby počas VT U15 muži 22-25.1.2026 Šamorín</t>
  </si>
  <si>
    <t>43282938</t>
  </si>
  <si>
    <t>Michala Bednáriková - Pro Performance</t>
  </si>
  <si>
    <t>2620š0080</t>
  </si>
  <si>
    <t>26200080</t>
  </si>
  <si>
    <t>činnosť člena rozhodcovského zboru počas Extraliga muži 7.2.2025 Šamorín</t>
  </si>
  <si>
    <t>Rexa Vladimír</t>
  </si>
  <si>
    <t>2620š0081</t>
  </si>
  <si>
    <t>26200081</t>
  </si>
  <si>
    <t>Horváth Róbert</t>
  </si>
  <si>
    <t>2620š0082</t>
  </si>
  <si>
    <t>26200082</t>
  </si>
  <si>
    <t>26FA40043</t>
  </si>
  <si>
    <t>Činnosť športového odborníka -trénerske služby počas VT ženy 8-12.1.2026 Rapallo Taliansko</t>
  </si>
  <si>
    <t>50988450</t>
  </si>
  <si>
    <t>Ragusa Nunzia Cinzia</t>
  </si>
  <si>
    <t>26FA40047</t>
  </si>
  <si>
    <t>činnosť športového odborníka -trénerské služby VP počas VT ženy 8-12.1.2026 Rapallo Taliansko</t>
  </si>
  <si>
    <t>35189801</t>
  </si>
  <si>
    <t>Milan Cipov</t>
  </si>
  <si>
    <t>2620š0077</t>
  </si>
  <si>
    <t>26200077</t>
  </si>
  <si>
    <t>činnosť člena rozhodcovského zboru počas Extraliga muži 7.2.2026 Nováky</t>
  </si>
  <si>
    <t>Prelovský Róbert</t>
  </si>
  <si>
    <t>2620š0078</t>
  </si>
  <si>
    <t>26200078</t>
  </si>
  <si>
    <t>Bohát Ján</t>
  </si>
  <si>
    <t>2620š0079</t>
  </si>
  <si>
    <t>26200079</t>
  </si>
  <si>
    <t>2620š0083</t>
  </si>
  <si>
    <t>26200083</t>
  </si>
  <si>
    <t>činnosť člena rozhodcovského zboru počas NL ml. žiaci 31.1.-1.2.2026 Topoľčany</t>
  </si>
  <si>
    <t xml:space="preserve">Bebjak Martin </t>
  </si>
  <si>
    <t>2620š0084</t>
  </si>
  <si>
    <t>26200084</t>
  </si>
  <si>
    <t>Krajčík Milan</t>
  </si>
  <si>
    <t>26FA40040</t>
  </si>
  <si>
    <t>20260026</t>
  </si>
  <si>
    <t>pobytové náklady vrátane stravy pre 28 osôb-24 športovcov+4 real.tím, prenájom bazéna  počas VT U18 muži 29.1.-1.2.2026 Nováky</t>
  </si>
  <si>
    <t>26š03</t>
  </si>
  <si>
    <t>116/2026</t>
  </si>
  <si>
    <t>záloha na ubytovanie družstva VP pre 17 osôb-14 športovcov+3 real.tím počas podujatia Men World Cup Division 2, 7.-13.4.2026 Matla</t>
  </si>
  <si>
    <t>Aquatic Sports Association of Malta</t>
  </si>
  <si>
    <t>26š04</t>
  </si>
  <si>
    <t>108/2026</t>
  </si>
  <si>
    <t>záloha na ubytovanie družstva VP pre 17 osôb-14 športovcov+3 real.tím počas podujatia Women World Cup Division 2,  21.-26.4.2026 Matla</t>
  </si>
  <si>
    <t>26š05</t>
  </si>
  <si>
    <t>109/2026</t>
  </si>
  <si>
    <t>záloha na ubytovanie rozhodcu počas podujatia Women World Cup Division 2,    21.-26.4.2026 Matla</t>
  </si>
  <si>
    <t>26š06</t>
  </si>
  <si>
    <t>117/2026</t>
  </si>
  <si>
    <t>záloha na ubytovanie rozhodcu počas podujatia Men World Cup Division 2,    7.-13.4.2026 Matla</t>
  </si>
  <si>
    <t>26š07</t>
  </si>
  <si>
    <t>D-2020000415</t>
  </si>
  <si>
    <t>záloha na ubytovanie pre 4 osoby-2 športovci+1 tréner+1 rozhodca počas ARTISTIC SWIMMING WORLD CUP 2026 27.3-29.3.2026 Paríž, Francúzko</t>
  </si>
  <si>
    <t>SPARTNER EVENT ET CONSULTING</t>
  </si>
  <si>
    <t>Organizácia podujatia
názov podujatia: NL ml. žiaci  
miesto konania: Topoľčany
termín: 31.1.-1.2.2026
počet aktívnych účastníkov: 53 športovcov a 2 členov rozhodcovského zboru
počet odpracovaných hodín spolu:30</t>
  </si>
  <si>
    <t>VUB0012026</t>
  </si>
  <si>
    <t>VUB0022026</t>
  </si>
  <si>
    <t>VUB002026</t>
  </si>
  <si>
    <t xml:space="preserve">Pracovná cesta
názov podujatia:ME muži 
Miesto konania: Belehrad Srbsko
Termín podujatia:10.01.-21.1.2026
Spôsob prepravy:
Počet všetkých osôb na pracovnej ceste: 22                                                   z toho:
- športovci: 14
- realizačný tím: 7+1 rozhodca                                                                 </t>
  </si>
  <si>
    <t xml:space="preserve">Pracovná cesta
názov podujatia: VT U15 muži   
Miesto konania: Kragujevac/SRB
Termín podujatia: 18-22.2.2026 
Spôsob prepravy:
Počet všetkých osôb na pracovnej ceste: 20                                                 z toho:
- športovci: 17
- realizačný tím:  3                                                               </t>
  </si>
  <si>
    <t>Pracovná cesta
názov podujatia: ME ženy  
Miesto konania: Funchal Portugalsko 
Termín podujatia: 26.1.-5.2.2026
Spôsob prepravy:
Počet všetkých osôb na pracovnej ceste: 18                                                z toho:
- športovci: 14
- realizačný tím: 4</t>
  </si>
  <si>
    <t xml:space="preserve">Pracovná cesta
názov podujatia: Swim Open Stockholm 
Miesto konania: Stokholm/SWE
Termín podujatia: 8.-13.4.2026 
Spôsob prepravy: letecky
Počet všetkých osôb na pracovnej ceste:  9                                                 z toho:
- športovci: 7
- realizačný tím: 2                                                                </t>
  </si>
  <si>
    <t>Organizácia podujatia
názov podujatia: Jarné M-ZSO dlhé trate 
miesto konania: Nové Zámky
termín: 7.3.2026 
počet aktívnych účastníkov: 105 športovcov a  21 členov rozhodcovského zboru
počet odpracovaných hodín spolu:210</t>
  </si>
  <si>
    <t>DÚ DPH</t>
  </si>
  <si>
    <t>26DPH002</t>
  </si>
  <si>
    <t>DPH k 2620š0006</t>
  </si>
  <si>
    <t>26DPH006</t>
  </si>
  <si>
    <t>DPH k 26FA40080</t>
  </si>
  <si>
    <t xml:space="preserve">materiál-masážny krém (11,90), tape pásky(10,40) pre fyzioterapeutické služby pre 14 športovcov počas VT+ME ženy 22.1.-5.2.2026 Funchal Portugalsko/Nováky </t>
  </si>
  <si>
    <t>činnosť športového odborníka -trénerske služby počas VT muži 2-7.1.2026 Košice</t>
  </si>
  <si>
    <t>činnosť športového odborníka -trénerske služby počas ME muži 10-21.1.2026 Belehrad Srbsko</t>
  </si>
  <si>
    <t>činnosť športového odborníka -fyzioterapeuta počas ME muži 10-21.1.2026 Belehrad Srbsko</t>
  </si>
  <si>
    <t>činnosť športového odborníka -fyzioterapeuta počas VT muži 2-7.1.2026 Košice,</t>
  </si>
  <si>
    <t>zdravotnícke služby  počas VT muži 2-7.1.2026 Košice - príprava na ME muži 10-21.1.2026 Belehrad Srbsko</t>
  </si>
  <si>
    <t>trénerské služby počas VT ženy 8-12.1.2026 Rapallo Taliansko</t>
  </si>
  <si>
    <t>trénerské služby počas VT ženy 16-18.1.2026 Nováky</t>
  </si>
  <si>
    <t xml:space="preserve">Pracovná cesta :  
názov: VT ženy 
Miesto konania: Rapallo Taliansko
Termín: 8-12.1.2026
Spôsob prepravy:
Počet všetkých osôb na pracovnej ceste: 17                                                  z toho:
- športovci: 13
- realizačný tím: 4                                                         </t>
  </si>
  <si>
    <t>Pracovná cesta
názov: VT Ženy
miesto konania: Nováky
termín: 16-18.1.2026
Spôsob prepravy:
Počet všetkých osôb na pracovnej ceste: 18                                                 z toho:
- športovci: 15
- realizačný tím: 3</t>
  </si>
  <si>
    <t>cestovné náhrady športovca na podujatie MT ženy 2-5.1.2026 Malta</t>
  </si>
  <si>
    <t xml:space="preserve">Pracovná cesta 
názov : MT ženy 
Miesto konania: Malta
Termín: 2-5.1.2026 
Spôsob prepravy:
Počet všetkých osôb na pracovnej ceste: 18                                                   z toho:
- športovci: 16
- realizačný tím: 2                                                           </t>
  </si>
  <si>
    <t xml:space="preserve">Pracovná cesta
názov: VT Muži
miesto konania: Košice
termín: 2-8.1.2026
Spôsob prepravy:
Počet všetkých osôb na pracovnej ceste: 24                                                  z toho:
- športovci: 20
- realizačný tím: 4 </t>
  </si>
  <si>
    <t>pobytové náklady vrátane stravy pre 18 osôb-14 športovcov+4 real.tím, prenájom bazéna + preprava počas ME ženy 26.1.-5.2.2026 Funchal Portugalsko</t>
  </si>
  <si>
    <t xml:space="preserve">Pracovná cesta
názov:VT ženy 
miesto konania: Nováky
termín: 20-22.2.2026  
Spôsob prepravy:
Počet všetkých osôb na pracovnej ceste: 13                                                 z toho:
- športovci: 10
- realizačný tím:  3   </t>
  </si>
  <si>
    <t xml:space="preserve">Pracovná cesta
názov podujatia: SP v DP 
Miesto konania: Somabay, Egypt
Termín podujatia: 25.-27.3.2026 
Spôsob prepravy:
Počet všetkých osôb na pracovnej ceste: 3                                                  z toho:
- športovci: 2
- realizačný tím:  1                                                          </t>
  </si>
  <si>
    <t xml:space="preserve">Pracovná cesta
názov: VT U15 muži  
miesto konania: Šamorín
termín: 22-25.1.2026
Spôsob prepravy:
Počet všetkých osôb na pracovnej ceste: 21                                                z toho:
- športovci: 19
- realizačný tím:  5  </t>
  </si>
  <si>
    <t>Organizácia podujatia
názov podujatia: Extraliga  muži
miesto konania: Šamorín
termín: 7.2.2026
počet aktívnych účastníkov: 28 športovcov a 3  členov rozhodcovského zboru
počet odpracovaných hodín spolu: 7,5</t>
  </si>
  <si>
    <t xml:space="preserve">Pracovná cesta
názov: VT U18 muži  
miesto konania: Nováky
termín: 29.1.-1.2.2026
Spôsob prepravy:
Počet všetkých osôb na pracovnej ceste:   28                                                z toho:
- športovci:24
- realizačný tím:  4 </t>
  </si>
  <si>
    <t xml:space="preserve">Pracovná cesta
názov podujatia: Men World Cup Division 2,  
Miesto konania: Malta
Termín podujatia: 7.-13.4.2026 
Spôsob prepravy:
Počet všetkých osôb na pracovnej ceste:  17                                                 z toho:
- športovci: 14
- realizačný tím:       3                                                          </t>
  </si>
  <si>
    <t xml:space="preserve">Pracovná cesta
názov podujatia: Women World Cup Division 2,  
Miesto konania: Malta
Termín podujatia: 21.-26.4.2026 
Spôsob prepravy:
Počet všetkých osôb na pracovnej ceste:   17                                                z toho:
- športovci:14
- realizačný tím: 3                                                             </t>
  </si>
  <si>
    <t xml:space="preserve">Pracovná cesta
názov podujatia: ARTISTIC SWIMMING WORLD CUP 2026  
Miesto konania: Paríž, Francúzko 
Termín podujatia: 27.3-29.3.2026 
Spôsob prepravy:
Počet všetkých osôb na pracovnej ceste:  4                                                 z toho:
- športovci: 2
- realizačný tím:   1                                                             -    rozhodca:  1                                                         </t>
  </si>
  <si>
    <t>26FA40100</t>
  </si>
  <si>
    <t>2026300078</t>
  </si>
  <si>
    <t>prenájom bazéna počas podujatia Jarné M-VSO dlhé trate 21.2.2026 Poprad</t>
  </si>
  <si>
    <t>36482609</t>
  </si>
  <si>
    <t>Aquapark Poprad s.r.o.</t>
  </si>
  <si>
    <t>2620š0137</t>
  </si>
  <si>
    <t>26200137</t>
  </si>
  <si>
    <t>činnosť člena rozhodcovského zboru počas Jarné M-VSO dlhé trate 21.2.2026 Poprad</t>
  </si>
  <si>
    <t>Kosecová Andrea</t>
  </si>
  <si>
    <t>2620š0138</t>
  </si>
  <si>
    <t>26200138</t>
  </si>
  <si>
    <t>Piškaninová Zuzana</t>
  </si>
  <si>
    <t>2620š0139</t>
  </si>
  <si>
    <t>26200139</t>
  </si>
  <si>
    <t>Dankovič Daniel</t>
  </si>
  <si>
    <t>2620š0140</t>
  </si>
  <si>
    <t>26200140</t>
  </si>
  <si>
    <t>Baluchová Nela</t>
  </si>
  <si>
    <t>2620š0141</t>
  </si>
  <si>
    <t>26200141</t>
  </si>
  <si>
    <t>Čech Oliver</t>
  </si>
  <si>
    <t>2620š0142</t>
  </si>
  <si>
    <t>26200142</t>
  </si>
  <si>
    <t>Závacký Ondrej</t>
  </si>
  <si>
    <t>2620š0143</t>
  </si>
  <si>
    <t>26200143</t>
  </si>
  <si>
    <t>Hudžík Stanislav</t>
  </si>
  <si>
    <t>2620š0144</t>
  </si>
  <si>
    <t>26200144</t>
  </si>
  <si>
    <t>Horníková Soňa</t>
  </si>
  <si>
    <t>2620š0145</t>
  </si>
  <si>
    <t>26200145</t>
  </si>
  <si>
    <t>Gemzova Janka</t>
  </si>
  <si>
    <t>2620š0146</t>
  </si>
  <si>
    <t>26200146</t>
  </si>
  <si>
    <t>Slimáková Linda</t>
  </si>
  <si>
    <t>2620š0147</t>
  </si>
  <si>
    <t>26200147</t>
  </si>
  <si>
    <t>Žeňuchová Martina</t>
  </si>
  <si>
    <t>2620š0148</t>
  </si>
  <si>
    <t>26200148</t>
  </si>
  <si>
    <t>Ogurčák Adam</t>
  </si>
  <si>
    <t>2620š0149</t>
  </si>
  <si>
    <t>26200149</t>
  </si>
  <si>
    <t>Slimák Filip</t>
  </si>
  <si>
    <t>2620š0150</t>
  </si>
  <si>
    <t>26200150</t>
  </si>
  <si>
    <t>Vasiľková Petra</t>
  </si>
  <si>
    <t>2620š0151</t>
  </si>
  <si>
    <t>26200151</t>
  </si>
  <si>
    <t>Kosecová Lenka</t>
  </si>
  <si>
    <t>2620š0152</t>
  </si>
  <si>
    <t>26200152</t>
  </si>
  <si>
    <t>Kuceková Regína</t>
  </si>
  <si>
    <t>2620š0153</t>
  </si>
  <si>
    <t>26200153</t>
  </si>
  <si>
    <t>Kormaníková Tatiana</t>
  </si>
  <si>
    <t>2620š0154</t>
  </si>
  <si>
    <t>26200154</t>
  </si>
  <si>
    <t>Hudžíková Nina</t>
  </si>
  <si>
    <t>2620š0155</t>
  </si>
  <si>
    <t>26200155</t>
  </si>
  <si>
    <t>Bortlová Soňa</t>
  </si>
  <si>
    <t>2620š0156</t>
  </si>
  <si>
    <t>26200156</t>
  </si>
  <si>
    <t>Rijáková Karolína</t>
  </si>
  <si>
    <t>2620š0157</t>
  </si>
  <si>
    <t>26200157</t>
  </si>
  <si>
    <t>Mattová Ľudmila</t>
  </si>
  <si>
    <t>2620š0158</t>
  </si>
  <si>
    <t>26200158</t>
  </si>
  <si>
    <t>Lištinský Ladislav</t>
  </si>
  <si>
    <t>2620š0159</t>
  </si>
  <si>
    <t>26200159</t>
  </si>
  <si>
    <t>Kaňuk Maroš, Mgr.</t>
  </si>
  <si>
    <t>2620š0160</t>
  </si>
  <si>
    <t>26200160</t>
  </si>
  <si>
    <t>Kostyšáková Marcela</t>
  </si>
  <si>
    <t>2620š0161</t>
  </si>
  <si>
    <t>26200161</t>
  </si>
  <si>
    <t>Micikášová Dana</t>
  </si>
  <si>
    <t>2620š0162</t>
  </si>
  <si>
    <t>26200162</t>
  </si>
  <si>
    <t>Kiššová Weidnerová Michaela</t>
  </si>
  <si>
    <t>2620š0163</t>
  </si>
  <si>
    <t>26200163</t>
  </si>
  <si>
    <t>Daňo Miroslav</t>
  </si>
  <si>
    <t>2620š0164</t>
  </si>
  <si>
    <t>26200164</t>
  </si>
  <si>
    <t>Pitoňáková Jurčová Ingrid</t>
  </si>
  <si>
    <t>2620š0165</t>
  </si>
  <si>
    <t>26200165</t>
  </si>
  <si>
    <t>Pitoňák Martin</t>
  </si>
  <si>
    <t>2620š0166</t>
  </si>
  <si>
    <t>26200166</t>
  </si>
  <si>
    <t>Králik Martin</t>
  </si>
  <si>
    <t>2620š0167</t>
  </si>
  <si>
    <t>26200167</t>
  </si>
  <si>
    <t>Földeš Anton</t>
  </si>
  <si>
    <t>26FA40105</t>
  </si>
  <si>
    <t>VIGEN-2026-541</t>
  </si>
  <si>
    <t xml:space="preserve">dialničná znamka 10 dňová HU na prenajaté vozidlo AA441PU počas cesty na VT U15 muži 18-22.2.2026 Kragujevac/SRB </t>
  </si>
  <si>
    <t>2620š0171</t>
  </si>
  <si>
    <t>888</t>
  </si>
  <si>
    <t xml:space="preserve">nákup PHM do prenajatého vozidla AA441PU a služobného vozidla BT147AB počas VT U15 muži 18-22.2.2026 Kragujevac/SRB </t>
  </si>
  <si>
    <t>2620š0172</t>
  </si>
  <si>
    <t>341714</t>
  </si>
  <si>
    <t xml:space="preserve">nákup PHM do prenajatého vozidla AA441PU  počas VT U15 muži 18-22.2.2026 Kragujevac/SRB </t>
  </si>
  <si>
    <t>2620š0173</t>
  </si>
  <si>
    <t>020419,440420,293217,608632</t>
  </si>
  <si>
    <t xml:space="preserve">mýtne poplatky do prenajatého vozidla AA441PU a služobného vozidla BT147AB počas VT U15 muži 18-22.2.2026 Kragujevac/SRB </t>
  </si>
  <si>
    <t>Putevi Srbije d.o.o.</t>
  </si>
  <si>
    <t>26FA40106</t>
  </si>
  <si>
    <t>01022026</t>
  </si>
  <si>
    <t>činnosť športového odborníka -trénerské služby počas  VT U18 muži 29.1.-1.2.2026 Nováky</t>
  </si>
  <si>
    <t>43356273</t>
  </si>
  <si>
    <t>Pavol Kertész</t>
  </si>
  <si>
    <t>26FA40107</t>
  </si>
  <si>
    <t xml:space="preserve">Finančný príspevok na usporiadanie-prípravu podujatia  Jarné M-VSO dlhé trate 21.2.2026 Poprad,  na základe zmluvy č. 01/2026-refundácia nákladov na občerstvenie </t>
  </si>
  <si>
    <t>42038154</t>
  </si>
  <si>
    <t xml:space="preserve">Klub plávania AQUACITY Poprad </t>
  </si>
  <si>
    <t>26FA40108</t>
  </si>
  <si>
    <t>F907-1/2026</t>
  </si>
  <si>
    <t>obuv pre 19 osôb-14 športovcov+5 real.tím na podujatie ME muži 10-21.1.2026 Belehrad Srbsko</t>
  </si>
  <si>
    <t>36204871</t>
  </si>
  <si>
    <t>STENIA a.s.</t>
  </si>
  <si>
    <t>26FA40109</t>
  </si>
  <si>
    <t>administratívne služby asistenta vodného póla ženy za 2026/02</t>
  </si>
  <si>
    <t>57230676</t>
  </si>
  <si>
    <t>RPX s. r. o.</t>
  </si>
  <si>
    <t>26FA40110</t>
  </si>
  <si>
    <t>administratívne služby manažéra reprezentácií vodného póla za 2026/02</t>
  </si>
  <si>
    <t>2620š0175</t>
  </si>
  <si>
    <t>26200175</t>
  </si>
  <si>
    <t>cestovné náhrady športovca počas VT ženy 20-22.2.2026 Nováky</t>
  </si>
  <si>
    <t>26FA40113</t>
  </si>
  <si>
    <t>INV-26-00302</t>
  </si>
  <si>
    <t>diety pre rozhodcu nominovaného na podujatie European Aquatics: ME muži 10-21.1.2026 Belehrad Srbsko</t>
  </si>
  <si>
    <t>26FA40115</t>
  </si>
  <si>
    <t>INV-26-00286</t>
  </si>
  <si>
    <t>diety pre rozhodcu nominovaného na podujatie European Aquatics: ME ženy 26.1.-5.2.2026 Funchal Portugalsko</t>
  </si>
  <si>
    <t>26FA40116</t>
  </si>
  <si>
    <t>02/2026</t>
  </si>
  <si>
    <t>činnosť športového odborníka -trénerské služby VP počas VT ženy 20-22.2.2026 Nováky</t>
  </si>
  <si>
    <t>26FA40117</t>
  </si>
  <si>
    <t>10261498</t>
  </si>
  <si>
    <t>2620š0177</t>
  </si>
  <si>
    <t>478</t>
  </si>
  <si>
    <t>nákup toneru do tlačiarne na podujatie Jarné M-BAO-dlhé trate 28.3.2026 Bratislava</t>
  </si>
  <si>
    <t>35712783</t>
  </si>
  <si>
    <t>FAST PLUS,spol.s.r.o.</t>
  </si>
  <si>
    <t>26FA40120</t>
  </si>
  <si>
    <t>20260007</t>
  </si>
  <si>
    <t>vedenie reprezentácie DP spojené s administratívou v zmysle Zmluvy č. 001/2026 za 2026/02</t>
  </si>
  <si>
    <t>53082621</t>
  </si>
  <si>
    <t>Tomáš Vachan</t>
  </si>
  <si>
    <t>26š11</t>
  </si>
  <si>
    <t>26010</t>
  </si>
  <si>
    <t>27478611</t>
  </si>
  <si>
    <t>Hotel EURO Pardubice, a.s.</t>
  </si>
  <si>
    <t>záloha na ubytovanie vrátene stravy pre 8 osôb - 6 športovcov + 2 real.tím počas sústredenia v Pardubiciach, časť</t>
  </si>
  <si>
    <t>26FA40119</t>
  </si>
  <si>
    <t>26102022</t>
  </si>
  <si>
    <t>46931317</t>
  </si>
  <si>
    <t>Správa športových zariadení mesta Žilina, s.r.o.</t>
  </si>
  <si>
    <t>prenájom plaveckých dráh počas Jarné M-SSO dlhé trate 28.2.2026 Žilina, časť</t>
  </si>
  <si>
    <t>Organizácia podujatia
názov podujatia: MSR v PF SZ, MZ/zlata rybka elements open 2025
miesto konania: Bratislava
termín: 7.2.2026
počet aktívnych účastníkov:157 športovcov a 26 členov rozhodcovského zboru
počet odpracovaných hodín spolu:246</t>
  </si>
  <si>
    <t>26FA40125</t>
  </si>
  <si>
    <t>2026004</t>
  </si>
  <si>
    <t>výroba nálepiek na medaile na M-SR &amp;  Zlatá rybka &amp; Elementy Open 7.2.2026 Bratislava 80ks, časť</t>
  </si>
  <si>
    <t>výroba nálepiek na medaile na MSR Open ml. juniori a seniori 14-15.3.2026 Bratislava 130 ks, M-SR</t>
  </si>
  <si>
    <t>26FA40124</t>
  </si>
  <si>
    <t>20260014</t>
  </si>
  <si>
    <t>ksis registrácia na podujatie M-SR &amp;  Zlatá rybka &amp; Elementy Open 7.2.2026 Bratislava</t>
  </si>
  <si>
    <t>33765081</t>
  </si>
  <si>
    <t>Ing. Attila Molnár</t>
  </si>
  <si>
    <t xml:space="preserve">Pracovná cesta
názov: Sústredenie plaveckej reprezentácie  
miesto konania: Aquacity Poprad
termín: 8.-20.2.2026
Spôsob prepravy:
Počet všetkých osôb na pracovnej ceste: 9                                                z toho:
- športovci: 6
- realizačný tím:  3 </t>
  </si>
  <si>
    <t>26FA40131</t>
  </si>
  <si>
    <t>ubytovanie vrátane stravy+prenájom bazéna pre 12 osôb-9 športovcov+3 real.tím počas Sústredenie PL reprezentácie 8.-20.2.2026 Poprad, časť</t>
  </si>
  <si>
    <t>26FA40146</t>
  </si>
  <si>
    <t>trénerské služby počas VT ženy 20-22.2.2026 Nováky</t>
  </si>
  <si>
    <t>2620š0183</t>
  </si>
  <si>
    <t>26200183</t>
  </si>
  <si>
    <t>cestovné náhrady športovca  na podujatie ME muži 8-19.1.2026 Belehrad Srbsko</t>
  </si>
  <si>
    <t>Molnár Marek</t>
  </si>
  <si>
    <t>26FA40133</t>
  </si>
  <si>
    <t>OF0209/026</t>
  </si>
  <si>
    <t>prenájom bazéna počas Jarné M-ZSO dlhé trate 7.3.2026 Nové Zámky</t>
  </si>
  <si>
    <t>34014721</t>
  </si>
  <si>
    <t xml:space="preserve">NOVOVITAL </t>
  </si>
  <si>
    <t>26FA40134</t>
  </si>
  <si>
    <t>3260001062</t>
  </si>
  <si>
    <t>prenájom bazéna počas M-SR &amp;  Zlatá rybka &amp; Elementy Open 7.2.2026 Bratislava</t>
  </si>
  <si>
    <t>00397865</t>
  </si>
  <si>
    <t>Univerzita Komenského v Bratislave, Fakulta telesnej výchovy a športu</t>
  </si>
  <si>
    <t>26š13</t>
  </si>
  <si>
    <t>116.2/2026</t>
  </si>
  <si>
    <t>druhá záloha na ubytovanie družstva VP pre 17 osôb-14 športovcov+3 real.tím počas podujatia Men World Cup Division 2, 7.-13.4.2026 Matla</t>
  </si>
  <si>
    <t>26FA40142</t>
  </si>
  <si>
    <t>20260065</t>
  </si>
  <si>
    <t>ubytovanie 1 osoby-rozhodca počas I. NL ml.kadeti 7-8.3.2026 Nováky</t>
  </si>
  <si>
    <t>26FA40136</t>
  </si>
  <si>
    <t>260025</t>
  </si>
  <si>
    <t>pobytové náklady pre 2 osoby-rozhodcovia počas Extraliga muži 28.2.-1.3.2026 Košice</t>
  </si>
  <si>
    <t>36722014</t>
  </si>
  <si>
    <t>Hotel Gloria Palac,s.r.o.</t>
  </si>
  <si>
    <t>Organizácia podujatia
názov podujatia: Extraliga muži
miesto konania: Nováky
termín: 7.2.2026
počet aktívnych účastníkov: 28 športovcov a 3  členov rozhodcovského zboru
počet odpracovaných hodín spolu: 7,5</t>
  </si>
  <si>
    <t>26FA40135</t>
  </si>
  <si>
    <t>10261209</t>
  </si>
  <si>
    <t>letenka pre 1 osobu- člen realizačného tímu na podujatie MT Dunajský pohár muži 1.-5.4.2026 Nováky</t>
  </si>
  <si>
    <t>26FA40137</t>
  </si>
  <si>
    <t>10261210</t>
  </si>
  <si>
    <t>letenka pre 1 osobu-športovec na prípravné sústredenie 12.3.-10.4.2026 v stredisku Gloria, Belek, Antalya Turecko, časť</t>
  </si>
  <si>
    <t>26FA40141</t>
  </si>
  <si>
    <t>26020003</t>
  </si>
  <si>
    <t>trénerská činnosť SP za 2026/02 pre RD juniori a seniori</t>
  </si>
  <si>
    <t>54255732</t>
  </si>
  <si>
    <t>Ing.arch. Romana Horská</t>
  </si>
  <si>
    <t>2620š0188</t>
  </si>
  <si>
    <t>1196</t>
  </si>
  <si>
    <t>občerstvenie pre rozhodcov počas M-SR &amp;  Zlatá rybka &amp; Elementy Open 7.2.2026 Bratislava</t>
  </si>
  <si>
    <t>35790164</t>
  </si>
  <si>
    <t>Kaufland SR,v.o.s.Bratislava</t>
  </si>
  <si>
    <t>2620š0184</t>
  </si>
  <si>
    <t>26031383</t>
  </si>
  <si>
    <t xml:space="preserve">vitamíny a výživové doplnky pre športovcov na podujatie World Cup muži 7-13.4.2026 Malta </t>
  </si>
  <si>
    <t>46880674</t>
  </si>
  <si>
    <t>Mgr. Jozef Mindala - FitForm.sk</t>
  </si>
  <si>
    <t>26FA40152</t>
  </si>
  <si>
    <t>8891014653/03</t>
  </si>
  <si>
    <t>cestovné poistenie počas VT U15 muži 18-22.2.2026 Kragujevac/SRB, časť</t>
  </si>
  <si>
    <t>26FA40150</t>
  </si>
  <si>
    <t>1120600183</t>
  </si>
  <si>
    <t>správa webu is.vodnepolo.com, vodnepolo.com za mesiac 2026/02</t>
  </si>
  <si>
    <t>26FA40149</t>
  </si>
  <si>
    <t>5418449446</t>
  </si>
  <si>
    <t>Laserová tlačiareň Brother HL-B2180DW Toner Benefit,  toner do tlačiarne 2 ks</t>
  </si>
  <si>
    <t>36562939</t>
  </si>
  <si>
    <t>Alza.sk s.r.o.</t>
  </si>
  <si>
    <t>26FA40151</t>
  </si>
  <si>
    <t>5020260868</t>
  </si>
  <si>
    <t>46640134</t>
  </si>
  <si>
    <t>X-BIONIC SPHERE a.s.</t>
  </si>
  <si>
    <t>26FA40147</t>
  </si>
  <si>
    <t>5020260597</t>
  </si>
  <si>
    <t>ubytovanie vrátane stravy a prenájom bazéna počas VT U15 muži 22-25.1.2026 Šamorín, časť</t>
  </si>
  <si>
    <t>prenájom bazéna počas športovej prípravy SP 8.2., 14.2., 22.2. a 28.2.2026 v Šamoríne, časť</t>
  </si>
  <si>
    <t>26FA40153</t>
  </si>
  <si>
    <t>260100029</t>
  </si>
  <si>
    <t>00214086</t>
  </si>
  <si>
    <t>TJ TESLA BRNO z.s.</t>
  </si>
  <si>
    <t>účastnícky poplatok pre 13 športovcov+2 rozhodkyne+ 3 real.tím na podujatie MČR Open-SENIOR a YOUTH 20.-22.3.2026 Brno, časť</t>
  </si>
  <si>
    <t>26š15</t>
  </si>
  <si>
    <t>17/02/2026</t>
  </si>
  <si>
    <t>záloha na prenájom dráh pre 23 osôb-20 športovcov+3 real.tím počas sústredenia UTM DP 10-21.5.2026 v Calella, Španielsko</t>
  </si>
  <si>
    <t>CROL CENTRE CALELLA</t>
  </si>
  <si>
    <t xml:space="preserve">Pracovná cesta
názov podujatia: Mistrovství České Republiky Open - Senior a Youth
Miesto konania: Brno, CZE
Termín podujatia: 20.-22.3.2026
Spôsob prepravy:
Počet všetkých osôb na pracovnej ceste: 18                                                 z toho:
- športovci: 13
- realizačný tím: 3  -rozhodca: 2                     </t>
  </si>
  <si>
    <t>2620š0194</t>
  </si>
  <si>
    <t>26200194</t>
  </si>
  <si>
    <t>činnosť člena rozhodcovského zboru počas Jarné M-SSO dlhé trate 28.2.2026 Žilina</t>
  </si>
  <si>
    <t>Svrčková Kristína</t>
  </si>
  <si>
    <t>2620š0195</t>
  </si>
  <si>
    <t>26200195</t>
  </si>
  <si>
    <t>Knapec Matúš</t>
  </si>
  <si>
    <t>2620š0196</t>
  </si>
  <si>
    <t>26200196</t>
  </si>
  <si>
    <t>Lokajová Janka</t>
  </si>
  <si>
    <t>2620š0197</t>
  </si>
  <si>
    <t>26200197</t>
  </si>
  <si>
    <t>Krajčovičová Daniela</t>
  </si>
  <si>
    <t>2620š0198</t>
  </si>
  <si>
    <t>26200198</t>
  </si>
  <si>
    <t>Šmigurová Karin</t>
  </si>
  <si>
    <t>2620š0199</t>
  </si>
  <si>
    <t>26200199</t>
  </si>
  <si>
    <t>Majdiaková Lívia</t>
  </si>
  <si>
    <t>2620š0200</t>
  </si>
  <si>
    <t>26200200</t>
  </si>
  <si>
    <t>Stranianek Juraj</t>
  </si>
  <si>
    <t>2620š0201</t>
  </si>
  <si>
    <t>26200201</t>
  </si>
  <si>
    <t>Pavlík Ján</t>
  </si>
  <si>
    <t>2620š0202</t>
  </si>
  <si>
    <t>26200202</t>
  </si>
  <si>
    <t>Hlatká Nina</t>
  </si>
  <si>
    <t>2620š0203</t>
  </si>
  <si>
    <t>26200203</t>
  </si>
  <si>
    <t>Haviarová Romana</t>
  </si>
  <si>
    <t>2620š0204</t>
  </si>
  <si>
    <t>26200204</t>
  </si>
  <si>
    <t>Macek Ján</t>
  </si>
  <si>
    <t>2620š0205</t>
  </si>
  <si>
    <t>26200205</t>
  </si>
  <si>
    <t>Pagáčová Terézia</t>
  </si>
  <si>
    <t>2620š0206</t>
  </si>
  <si>
    <t>26200206</t>
  </si>
  <si>
    <t>Kekely Matej</t>
  </si>
  <si>
    <t>2620š0207</t>
  </si>
  <si>
    <t>26200207</t>
  </si>
  <si>
    <t>Potančoková Veronika</t>
  </si>
  <si>
    <t>2620š0208</t>
  </si>
  <si>
    <t>26200208</t>
  </si>
  <si>
    <t>Valko Adam</t>
  </si>
  <si>
    <t>2620š0209</t>
  </si>
  <si>
    <t>26200209</t>
  </si>
  <si>
    <t>Potančoková Janka</t>
  </si>
  <si>
    <t>2620š0210</t>
  </si>
  <si>
    <t>26200210</t>
  </si>
  <si>
    <t>Šimun  Miroslav</t>
  </si>
  <si>
    <t>2620š0211</t>
  </si>
  <si>
    <t>26200211</t>
  </si>
  <si>
    <t>Nemček Matej</t>
  </si>
  <si>
    <t>2620š0212</t>
  </si>
  <si>
    <t>26200212</t>
  </si>
  <si>
    <t>Skopal Juraj</t>
  </si>
  <si>
    <t>2620š0213</t>
  </si>
  <si>
    <t>26200213</t>
  </si>
  <si>
    <t>Pavlíková Edita</t>
  </si>
  <si>
    <t>2620š0214</t>
  </si>
  <si>
    <t>26200214</t>
  </si>
  <si>
    <t>Hrabovský Marián</t>
  </si>
  <si>
    <t>2620š0215</t>
  </si>
  <si>
    <t>26200215</t>
  </si>
  <si>
    <t>činnosť člena rozhodcovského zboru počas Jarné M-ZSO dlhé trate 7.3.2026 Nové Zámky</t>
  </si>
  <si>
    <t>Horská Ema</t>
  </si>
  <si>
    <t>2620š0216</t>
  </si>
  <si>
    <t>26200216</t>
  </si>
  <si>
    <t>Macalák Filip</t>
  </si>
  <si>
    <t>2620š0217</t>
  </si>
  <si>
    <t>26200217</t>
  </si>
  <si>
    <t>Palkovič Jakub</t>
  </si>
  <si>
    <t>2620š0218</t>
  </si>
  <si>
    <t>26200218</t>
  </si>
  <si>
    <t>Nošková Jana</t>
  </si>
  <si>
    <t>2620š0219</t>
  </si>
  <si>
    <t>26200219</t>
  </si>
  <si>
    <t>Šiška Samuel</t>
  </si>
  <si>
    <t>2620š0220</t>
  </si>
  <si>
    <t>26200220</t>
  </si>
  <si>
    <t>Kormaník Ondrej</t>
  </si>
  <si>
    <t>2620š0221</t>
  </si>
  <si>
    <t>26200221</t>
  </si>
  <si>
    <t>Kosibová Naďa</t>
  </si>
  <si>
    <t>2620š0222</t>
  </si>
  <si>
    <t>26200222</t>
  </si>
  <si>
    <t>Hudecová Margaréta</t>
  </si>
  <si>
    <t>2620š0223</t>
  </si>
  <si>
    <t>26200223</t>
  </si>
  <si>
    <t>Gronichová Melánia</t>
  </si>
  <si>
    <t>2620š0224</t>
  </si>
  <si>
    <t>26200224</t>
  </si>
  <si>
    <t>Nováková Dorota</t>
  </si>
  <si>
    <t>2620š0225</t>
  </si>
  <si>
    <t>26200225</t>
  </si>
  <si>
    <t>Štern Marek</t>
  </si>
  <si>
    <t>2620š0226</t>
  </si>
  <si>
    <t>26200226</t>
  </si>
  <si>
    <t>Garajová Emma</t>
  </si>
  <si>
    <t>2620š0227</t>
  </si>
  <si>
    <t>26200227</t>
  </si>
  <si>
    <t>Chmurová Karin</t>
  </si>
  <si>
    <t>2620š0228</t>
  </si>
  <si>
    <t>26200228</t>
  </si>
  <si>
    <t>Mináriková Lujza</t>
  </si>
  <si>
    <t>2620š0229</t>
  </si>
  <si>
    <t>26200229</t>
  </si>
  <si>
    <t>Vevurková Gabriela</t>
  </si>
  <si>
    <t>2620š0230</t>
  </si>
  <si>
    <t>26200230</t>
  </si>
  <si>
    <t>Gronich Radek</t>
  </si>
  <si>
    <t>2620š0231</t>
  </si>
  <si>
    <t>26200231</t>
  </si>
  <si>
    <t>Kormaníková Katarína</t>
  </si>
  <si>
    <t>2620š0232</t>
  </si>
  <si>
    <t>26200232</t>
  </si>
  <si>
    <t>Štern Alexander</t>
  </si>
  <si>
    <t>2620š0233</t>
  </si>
  <si>
    <t>26200233</t>
  </si>
  <si>
    <t>Királyová Emma</t>
  </si>
  <si>
    <t>2620š0234</t>
  </si>
  <si>
    <t>26200234</t>
  </si>
  <si>
    <t>Tóthová  Judita</t>
  </si>
  <si>
    <t>2620š0235</t>
  </si>
  <si>
    <t>26200235</t>
  </si>
  <si>
    <t>Felixová Ema</t>
  </si>
  <si>
    <t xml:space="preserve">Pracovná cesta
názov podujatia: VT U15 muži
Miesto konania: Nováky
Termín podujatia: 16.-19.4.2026
Spôsob prepravy:
Počet všetkých osôb na pracovnej ceste:                                                 z toho:
- športovci:
- realizačný tím:   -rozhodca:                 </t>
  </si>
  <si>
    <t>26FA40161</t>
  </si>
  <si>
    <t>10261600</t>
  </si>
  <si>
    <t>letenka pre 1 osobu- člen realizačného tímu na podujatie VT U15 muži 16-19.4.2026 Nováky</t>
  </si>
  <si>
    <t>26FA40159</t>
  </si>
  <si>
    <t>260154</t>
  </si>
  <si>
    <t xml:space="preserve">ubytovanie pre 1 osobu-školitela počas školenia obsluhy automatického časomerného zariadenia 6.-8.3.2026 v Bratislave -zasadačka SPF </t>
  </si>
  <si>
    <t>46192301</t>
  </si>
  <si>
    <t>A Premium Services, s.r.o.</t>
  </si>
  <si>
    <t>26FA40169</t>
  </si>
  <si>
    <t>10260002</t>
  </si>
  <si>
    <t>Finančný príspevok na usporiadanie organizáciu a prípravu podujatia  Jarné M-ZSO dlhé trate 7.3.2026 Nové Zámky,  na základe zmluvy č. 03/2026-refundácia nákladov na občerstvenie a technický materiál</t>
  </si>
  <si>
    <t>36106763</t>
  </si>
  <si>
    <t>Plavecký klub Nové Zámky, o. z.</t>
  </si>
  <si>
    <t>2620š0242</t>
  </si>
  <si>
    <t>26200242</t>
  </si>
  <si>
    <t>činnosť člena rozhodcovského zboru počas Extraliga muži 28.2.2026 Bratislava</t>
  </si>
  <si>
    <t>2620š0240</t>
  </si>
  <si>
    <t>26200240</t>
  </si>
  <si>
    <t>2620š0241</t>
  </si>
  <si>
    <t>26200241</t>
  </si>
  <si>
    <t>Balázs Alexander</t>
  </si>
  <si>
    <t>2620š0244</t>
  </si>
  <si>
    <t>26200244</t>
  </si>
  <si>
    <t>činnosť člena rozhodcovského zboru počas Extraliga muži 28.2.-1.3.2026 Košice</t>
  </si>
  <si>
    <t>Bačo Karol PhDr.</t>
  </si>
  <si>
    <t>2620š0243</t>
  </si>
  <si>
    <t>26200243</t>
  </si>
  <si>
    <t>2620š0245</t>
  </si>
  <si>
    <t>26200245</t>
  </si>
  <si>
    <t>2620š0246</t>
  </si>
  <si>
    <t>26200246</t>
  </si>
  <si>
    <t>činnosť člena rozhodcovského zboru počas I. NL ml.kadeti 7-8.3.2026 Nováky</t>
  </si>
  <si>
    <t>Žucha Marián</t>
  </si>
  <si>
    <t>2620š0247</t>
  </si>
  <si>
    <t>26200247</t>
  </si>
  <si>
    <t>26FA40163</t>
  </si>
  <si>
    <t>1903260002</t>
  </si>
  <si>
    <t>Dialničná známka  SK  BL062GD   24.3.2026-23.3.2027</t>
  </si>
  <si>
    <t>56974485</t>
  </si>
  <si>
    <t>Supanext s. r. o.</t>
  </si>
  <si>
    <t>26FA40168</t>
  </si>
  <si>
    <t>10260003</t>
  </si>
  <si>
    <t>Finančný príspevok na usporiadanie organizáciu a prípravu podujatia  Jarné M-ZSO dlhé trate 7.3.2026 Nové Zámky,  na základe zmluvy č. 03/2026-zabezpečenie technickej čaty</t>
  </si>
  <si>
    <t>26FA40166</t>
  </si>
  <si>
    <t>10261618</t>
  </si>
  <si>
    <t xml:space="preserve">letenka pre 1 osobu- rozhodca z podujatia World Cup muži 7-13.4.2026 Malta </t>
  </si>
  <si>
    <t>26FA40165</t>
  </si>
  <si>
    <t>10261665</t>
  </si>
  <si>
    <t xml:space="preserve">letenka pre 1 osobu- rozhodca na podujatie World Cup muži 7-13.4.2026 Malta </t>
  </si>
  <si>
    <t>26FA40162</t>
  </si>
  <si>
    <t>INV-CZ-9794625</t>
  </si>
  <si>
    <t>dialničná známka  -BT147AB, BL976KD -CZ  25.3.2026-24.3.2027</t>
  </si>
  <si>
    <t>barely digital GmbH &amp; Co. KG</t>
  </si>
  <si>
    <t>26FA40167</t>
  </si>
  <si>
    <t>10260001</t>
  </si>
  <si>
    <t>Finančný príspevok na usporiadanie organizáciu a prípravu podujatia  Jarné M-ZSO dlhé trate 7.3.2026 Nové Zámky,  na základe zmluvy č. 03/2026</t>
  </si>
  <si>
    <t>26FA40164</t>
  </si>
  <si>
    <t>5020260944</t>
  </si>
  <si>
    <t>ubytovanie vrátane stravy a prenájom bazéna pre 38 osôb-32 športovcov +6 real.tím počas Sústredenia plaveckej reprezentácie 2-12.3.2026 v Šamoríne, časť</t>
  </si>
  <si>
    <t>2620š0248</t>
  </si>
  <si>
    <t>26200248</t>
  </si>
  <si>
    <t>Hrabovský Denis</t>
  </si>
  <si>
    <t>2620š0249</t>
  </si>
  <si>
    <t>26200249</t>
  </si>
  <si>
    <t>Drábiková Kristína</t>
  </si>
  <si>
    <t>2620š0250</t>
  </si>
  <si>
    <t xml:space="preserve">2179,1516,2568 </t>
  </si>
  <si>
    <t>náklady na občerstvenie rozhodcovského zboru počas MSR Open ml. juniori a seniori 14-15.3.2026 Bratislava</t>
  </si>
  <si>
    <t>2620š0251</t>
  </si>
  <si>
    <t>ZA66SR</t>
  </si>
  <si>
    <t>refundácia nákladov na letenku 1 športovec na pretek Swim Open 8.4-13.4.2026 Stockholm, Švédsko</t>
  </si>
  <si>
    <t>Norwegian Air Shuttle</t>
  </si>
  <si>
    <t>VUB032026</t>
  </si>
  <si>
    <t>7 osôb</t>
  </si>
  <si>
    <t>Hrubé mzdy vyplatené osobám (zamestnancom) vrátane odvodov zamestnávateľa
počet fyzických osôb: 7 TPP
obdobie 2/2026</t>
  </si>
  <si>
    <t>Hrubé mzdy vyplatené osobám (zamestnancom) vrátane odvodov zamestnávateľa
počet fyzických osôb: 2 TPP+6 dohody
obdobie: 2/2026</t>
  </si>
  <si>
    <t>8 osôb</t>
  </si>
  <si>
    <t>Hrubé mzdy vyplatené osobám (zamestnancom) vrátane odvodov zamestnávateľa
počet fyzických osôb: 3 TPP+ 13 dohôd
obdobie: 2/2026</t>
  </si>
  <si>
    <t>16 osôb</t>
  </si>
  <si>
    <t>26STR007</t>
  </si>
  <si>
    <t>Finančný príspevok na stravné na 04/26</t>
  </si>
  <si>
    <t>26FA40175</t>
  </si>
  <si>
    <t>2026</t>
  </si>
  <si>
    <t>ubytovanie pre 4 osoby- 3 športovci+1 real.tím+1 rozhodca počas ARTISTIC SWIMMING WORLD CUP 1-3.5.2026 Xi´an/CHN</t>
  </si>
  <si>
    <t>XIAN AO TI OPERATION MANAGEMENT CO. ,LTD</t>
  </si>
  <si>
    <t>VUB</t>
  </si>
  <si>
    <t>26š16</t>
  </si>
  <si>
    <t>20032026</t>
  </si>
  <si>
    <t>Ozaltin Otel Isletmeleri A.S.</t>
  </si>
  <si>
    <t>Bankový poplatok k zálohovej faktúre 26š16</t>
  </si>
  <si>
    <t>Bankový poplatok k faktúre 26FA40175</t>
  </si>
  <si>
    <t>26FA40180</t>
  </si>
  <si>
    <t>260031</t>
  </si>
  <si>
    <t>pobytové náklady pre 1 osobu-rozhodca počas I. NL starší žiaci 13-15.3.2026 Košice</t>
  </si>
  <si>
    <t>26FA40179</t>
  </si>
  <si>
    <t>2026/00013</t>
  </si>
  <si>
    <t>ubytovanie pre 1 osobu-rozhodca počas NL st. kadetky 14-15.3.2026 Topoľčany</t>
  </si>
  <si>
    <t>55416586</t>
  </si>
  <si>
    <t>Žochar TO s. r. o.</t>
  </si>
  <si>
    <t>26FA40178</t>
  </si>
  <si>
    <t>20260018</t>
  </si>
  <si>
    <t xml:space="preserve">služby športového odborníka-kondičný tréner počas VT U15 muži 18-22.2.2026 Kragujevac/SRB </t>
  </si>
  <si>
    <t>26FA40176</t>
  </si>
  <si>
    <t>10261707</t>
  </si>
  <si>
    <t xml:space="preserve">letenky pre 19 osôb-15 športovcov+4 real.tím na World Cup muži 7-13.4.2026 Malta </t>
  </si>
  <si>
    <t>26FA40190</t>
  </si>
  <si>
    <t>20260082</t>
  </si>
  <si>
    <t>ubytovanie 1 osoby-rozhodcu počas Extraliga muži 20-21.3.2026 Nováky</t>
  </si>
  <si>
    <t>26FA40170</t>
  </si>
  <si>
    <t>FA 2026000987</t>
  </si>
  <si>
    <t>36369420</t>
  </si>
  <si>
    <t>YVEX, s.r.o.</t>
  </si>
  <si>
    <t>pobytové náklady pre 12 osôb-10 športovcov+2 real.tím počas sústredenia reprezentácie DP-Gohal 2026 7.-20.2.2026 Liptovská Osada, časť</t>
  </si>
  <si>
    <t>26FA40181</t>
  </si>
  <si>
    <t>B20260346</t>
  </si>
  <si>
    <t>53068866</t>
  </si>
  <si>
    <t>4H Group s. r. o.</t>
  </si>
  <si>
    <t>ubytovanie pre 1 rozhodcu a viceprezident VP počas MT Dunajský pohár muži 1.-5.4.2026 Nováky, časť</t>
  </si>
  <si>
    <t>26FA40191</t>
  </si>
  <si>
    <t>24260176</t>
  </si>
  <si>
    <t>ubytovanie pre 1 osobu-rozhodcu počas I. NL ml. kadeti 20-21.3.2026 Bratislava</t>
  </si>
  <si>
    <t>26FA40183</t>
  </si>
  <si>
    <t>ksis registrácia na podujatie MSR Open ml. juniori a seniori 14-15.3.2026 Bratislava</t>
  </si>
  <si>
    <t>26FA40182</t>
  </si>
  <si>
    <t>260100037</t>
  </si>
  <si>
    <t>refundácia nákladov športovca na ubytovanie, prepravu a štartovné počas športovej prípravy 13-16.3.2026 Maribor Slovinsko</t>
  </si>
  <si>
    <t>42272581</t>
  </si>
  <si>
    <t>Plavecký Klub Azeta, o. z.</t>
  </si>
  <si>
    <t>26FA40185</t>
  </si>
  <si>
    <t>2026013</t>
  </si>
  <si>
    <t>prenájom stolov a stoličiek počas MSR Open ml. juniori a seniori 14-15.3.2026 Bratislava</t>
  </si>
  <si>
    <t>26FA40186</t>
  </si>
  <si>
    <t>01/03/26</t>
  </si>
  <si>
    <t>Technické zabezpečenie podujatia MSR Open ml. juniori a seniori 14-15.3.2026 Bratislava</t>
  </si>
  <si>
    <t>52383962</t>
  </si>
  <si>
    <t>ZVUČKO, k. s.</t>
  </si>
  <si>
    <t>26FA40187</t>
  </si>
  <si>
    <t>20260311</t>
  </si>
  <si>
    <t>zdravotnícka služba počas MSR Open ml. juniori a seniori 14-15.3.2026 Bratislava</t>
  </si>
  <si>
    <t>52389413</t>
  </si>
  <si>
    <t>ZÁCHRANNÁ SLUŽBA-Event Medical Solutions, s. r. o.</t>
  </si>
  <si>
    <t>26FA40184</t>
  </si>
  <si>
    <t>0001FV000188/26</t>
  </si>
  <si>
    <t>Materiálne zabezpečenie súťaží-450 ks medailí na podujatie MSR Open ml. juniori a seniori 14-15.3.2026 Bratislava</t>
  </si>
  <si>
    <t>35774282</t>
  </si>
  <si>
    <t>Victory sport, spol. s.r.o.</t>
  </si>
  <si>
    <t>26FA40188</t>
  </si>
  <si>
    <t>02</t>
  </si>
  <si>
    <t>organizačné, technické a administratívne zabezpečenie činností v synchronizovanom plávaní, na základe Zmluvy o poskytovaní služieb za 2026/01</t>
  </si>
  <si>
    <t>52098605</t>
  </si>
  <si>
    <t>Slávia STU Artistic Swimming</t>
  </si>
  <si>
    <t>26FA40189</t>
  </si>
  <si>
    <t>03</t>
  </si>
  <si>
    <t>organizačné, technické a administratívne zabezpečenie činností v synchronizovanom plávaní, na základe Zmluvy o poskytovaní služieb za 2026/02</t>
  </si>
  <si>
    <t>26FA40192</t>
  </si>
  <si>
    <t>1120600205</t>
  </si>
  <si>
    <t>programátorské služby k webu vodnepolo.com v zmysle objednávky 26VP0001, spl.1/10 k 15.3.2026</t>
  </si>
  <si>
    <t>Pracovná cesta
názov podujatia: Svetový pohár v diaľkovom plávaní
Miesto konania: Ibiza
Termín podujatia: 22.-25.4.2026
Spôsob prepravy:lietadlo
Počet všetkých osôb na pracovnej ceste: 9                                               z toho:
- športovci: 7
- realizačný tím: 2 -rozhodca:</t>
  </si>
  <si>
    <t>26š17</t>
  </si>
  <si>
    <t>E82/4163/19746/21</t>
  </si>
  <si>
    <t xml:space="preserve">záloha na ubytovanie pre 9 osôb-7 športovcov+2 real.tím počas podujatia Svetový pohár v diaľkovom plávaní 22-25.4.2026 Ibiza </t>
  </si>
  <si>
    <t>SEKAI CORPORATE TRAVEL S.L.U.</t>
  </si>
  <si>
    <t>26FA40209</t>
  </si>
  <si>
    <t>20261961</t>
  </si>
  <si>
    <t>34109986</t>
  </si>
  <si>
    <t>AUTOGRAND, a. s.</t>
  </si>
  <si>
    <t>servisné služby, prezutie kolies služobného vozidla BT147AB, časť</t>
  </si>
  <si>
    <t>26DPH009</t>
  </si>
  <si>
    <t>DPH k faktúre 26FA40150</t>
  </si>
  <si>
    <t>DÚ</t>
  </si>
  <si>
    <t>26DPH005</t>
  </si>
  <si>
    <t>DPH k faktúre 26FA40075</t>
  </si>
  <si>
    <t>26FA40211</t>
  </si>
  <si>
    <t>26AUTO120</t>
  </si>
  <si>
    <t>47145013</t>
  </si>
  <si>
    <t>VEZIE, s. r. o.</t>
  </si>
  <si>
    <t>preprava reprezentácie SP-3 osoby-2 športovci+1 real.tím  a 1 rozhodca na a z letiska na ARTISTIC SWIMMING WORLD CUP 24-30.3.26 PARIS/FR, časť</t>
  </si>
  <si>
    <t>26FA40212</t>
  </si>
  <si>
    <t>107995</t>
  </si>
  <si>
    <t>štartovné pre 7 športovcov na podujatie Swim Open Stockholm 8.-13.4.2026 Stokholm/SWE</t>
  </si>
  <si>
    <t>26š18</t>
  </si>
  <si>
    <t>108.1/2026</t>
  </si>
  <si>
    <t>druhá záloha na ubytovanie družstva VP pre 17 osôb-14 športovcov+3 real.tím počas podujatia Women World Cup Division 2,  21.-26.4.2026 Matla</t>
  </si>
  <si>
    <t>poplatok za vedenie konta VUB</t>
  </si>
  <si>
    <t>Organizácia podujatia
názov podujatia: Jarné M-SSO dlhé trate 
miesto konania: Žilina
termín:28.2.2026 
počet aktívnych účastníkov: 202 športovcov a  25 členov rozhodcovského zboru
počet odpracovaných hodín spolu:257</t>
  </si>
  <si>
    <t>Organizácia podujatia
názov podujatia: 1.NL mladší kadeti
Miesto konania: Bratislava
Termín podujatia: 20.-21.3.2026
počet aktívnych účastníkov: 40 športovcov a 4 členovia rozhodcovského zboru
počet odpracovaných hodín spolu: 30</t>
  </si>
  <si>
    <t xml:space="preserve">Pracovná cesta
názov podujatia: Sústredenie reprezentácie DP - Gothal 2026
Miesto konania: Liptovská Osada
Termín podujatia: 7.-20.2.2026
Spôsob prepravy:
Počet všetkých osôb na pracovnej ceste:    12                                            z toho:
- športovci: 10
- realizačný tím: 2 </t>
  </si>
  <si>
    <t xml:space="preserve">Organizácia podujatia
názov podujatia: Extraliga muži
Miesto konania: Nováky
Termín podujatia: 20.-21.3.2026
 počet aktívnych účastníkov: 40 športovcov a 3 členovia rozhodcovského zboru
počet odpracovaných hodín spolu: 15   </t>
  </si>
  <si>
    <t xml:space="preserve">Organizácia podujatia
názov podujatia: NL staršie kadetky
Miesto konania: Topoľčany
Termín podujatia: 14.-15.3.2026
počet aktívnych účastníkov: 50 športovcov a 2 členovia rozhodcovského zboru
počet odpracovaných hodín spolu: 30       </t>
  </si>
  <si>
    <t xml:space="preserve">Organizácia podujatia
názov podujatia: 1.NL starší žiaci
Miesto konania: Košice
Termín podujatia: 13.-15.3.2026
počet aktívnych účastníkov: 80 športovcov a 5 členovia rozhodcovského zboru
počet odpracovaných hodín spolu: 75
  </t>
  </si>
  <si>
    <t xml:space="preserve">Pracovná cesta
názov podujatia: Sústredenie PL reprezentácie
Miesto konania: Šamorín
Termín podujatia: 2.-12.3.2026
Spôsob prepravy:
Počet všetkých osôb na pracovnej ceste: 38                                                z toho:
- športovci: 32
- realizačný tím: 6                </t>
  </si>
  <si>
    <t>Organizácia podujatia
názov podujatia: Extraliga muži
miesto konania: Bratislava
termín: 28.2.2026
počet aktívnych účastníkov: 24 športovcov a 3 členov rozhodcovského zboru
počet odpracovaných hodín spolu: 7,5</t>
  </si>
  <si>
    <t xml:space="preserve">Pracovná cesta
názov podujatia: Sústredenie ÚTM DP
Miesto konania: Calella, ESP
Termín podujatia: 10.-21.5.2026
Spôsob prepravy:
Počet všetkých osôb na pracovnej ceste:   23                                               z toho:
- športovci: 20
- realizačný tím:   3                                                        </t>
  </si>
  <si>
    <t>záloha na pobytové náklady pre 1 športovca počas športovej prípravy na sústredení Gloria Sports Arena 21.3-10.4.2026 Antalya, Turecko</t>
  </si>
  <si>
    <t xml:space="preserve">Pracovná cesta
názov podujatia: MT Dunajský pohár
Miesto konania: Nováky
Termín podujatia: 1.-5.4.2026 
Spôsob prepravy:
Počet všetkých osôb na pracovnej ceste: 21                                                  z toho:
- športovci:18
- realizačný tím: 3                                           - rozhodca:     1              </t>
  </si>
  <si>
    <t>Organizácia podujatia
názov podujatia: Extraliga muži 7. a 8.kolo
miesto konania: Košice
termín: 28.2.-1.3.2026
počet aktívnych účastníkov: 38 športovcov a 3  členov rozhodcovského zboru
počet odpracovaných hodín spolu: 15</t>
  </si>
  <si>
    <t>Organizácia podujatia
názov podujatia: I. NL ml.kadeti 1.turnaj
miesto konania: Nováky
termín: 7.-8.3.2026
počet aktívnych účastníkov: 56 športovcov a 2  členov rozhodcovského zboru
počet odpracovaných hodín spolu: 30</t>
  </si>
  <si>
    <t xml:space="preserve">Pracovná cesta
názov podujatia: Sústredenie plaveckej reprezentácie 2026
Miesto konania: Pardubice, ČR
Termín podujatia: 22-28.3.2026 
Spôsob prepravy:
Počet všetkých osôb na pracovnej ceste: 8                                                  z toho:
- športovci: 6
- realizačný tím: 2                                                             </t>
  </si>
  <si>
    <t>letenky pre 3 osoby-2 športovci+ 1 real.tím na podujatie ARTISTIC SWIMMING WORLD CUP 1-3.5.2026 Xi´an, Čína</t>
  </si>
  <si>
    <t xml:space="preserve">Pracovná cesta
názov podujatia: ARTISTIC SWIMMING WORLD CUP 2026
Miesto konania: Xi´an, Čína 
Termín podujatia: 1-3.5.2026 
Spôsob prepravy:
Počet všetkých osôb na pracovnej ceste:  3                                                 z toho:
- športovci: 2
- realizačný tím: 1                                                                   </t>
  </si>
  <si>
    <t>Organizácia podujatia
názov podujatia: Jarné M-BAO dlhé trate
miesto konania: Bratislava
termín: 28.3.2026
počet aktívnych účastníkov: 190 športovcov a 23 členov rozhodcovského zboru
počet odpracovaných hodín spolu: 246,5</t>
  </si>
  <si>
    <t>Organizácia podujatia
názov podujatia: Majstrovstvá SR Open mladší juniori a seniori
miesto konania: Bratislava
termín:14-15.3.2026 
počet aktívnych účastníkov: 150 športovcov a 33 členov rozhodcovského zboru 
počet odpracovaných hodín spolu:508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</si>
</sst>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FF00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4" fillId="0" borderId="0" applyNumberFormat="0" applyFill="0" applyBorder="0" applyAlignment="0" applyProtection="0"/>
  </cellStyleXfs>
  <cellXfs count="384">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4" fontId="81"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3"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7"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8"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xf numFmtId="49" fontId="1" fillId="16" borderId="0" xfId="0" applyNumberFormat="1" applyFont="1" applyFill="1" applyAlignment="1" applyProtection="1">
      <alignment vertical="top" wrapText="1"/>
      <protection locked="0"/>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15">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40" val="22"/>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topLeftCell="A117" zoomScale="130" zoomScaleNormal="130" workbookViewId="0">
      <selection activeCell="B84" sqref="B84"/>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ht="22.2" customHeight="1" x14ac:dyDescent="0.25">
      <c r="A1" s="318" t="s">
        <v>0</v>
      </c>
    </row>
    <row r="2" spans="1:4" s="18" customFormat="1" ht="61.2" customHeight="1" x14ac:dyDescent="0.25">
      <c r="A2" s="296" t="s">
        <v>1</v>
      </c>
      <c r="C2" s="327"/>
      <c r="D2" s="327"/>
    </row>
    <row r="3" spans="1:4" s="18" customFormat="1" ht="17.399999999999999" customHeight="1" x14ac:dyDescent="0.25">
      <c r="A3" s="17"/>
      <c r="C3" s="197"/>
      <c r="D3" s="197"/>
    </row>
    <row r="4" spans="1:4" s="18" customFormat="1" ht="17.399999999999999" x14ac:dyDescent="0.25">
      <c r="A4" s="259" t="s">
        <v>2</v>
      </c>
      <c r="C4" s="197"/>
      <c r="D4" s="197"/>
    </row>
    <row r="5" spans="1:4" s="18" customFormat="1" ht="17.399999999999999" x14ac:dyDescent="0.25">
      <c r="A5" s="260" t="s">
        <v>3</v>
      </c>
      <c r="C5" s="197"/>
      <c r="D5" s="197"/>
    </row>
    <row r="6" spans="1:4" s="18" customFormat="1" ht="17.399999999999999" x14ac:dyDescent="0.25">
      <c r="A6" s="260" t="s">
        <v>4</v>
      </c>
      <c r="C6" s="197"/>
      <c r="D6" s="197"/>
    </row>
    <row r="7" spans="1:4" s="18" customFormat="1" ht="26.4" x14ac:dyDescent="0.25">
      <c r="A7" s="260" t="s">
        <v>5</v>
      </c>
      <c r="C7" s="197"/>
      <c r="D7" s="197"/>
    </row>
    <row r="8" spans="1:4" s="18" customFormat="1" ht="17.399999999999999" x14ac:dyDescent="0.25">
      <c r="A8" s="284" t="s">
        <v>6</v>
      </c>
      <c r="C8" s="197"/>
      <c r="D8" s="197"/>
    </row>
    <row r="9" spans="1:4" s="18" customFormat="1" ht="17.399999999999999" x14ac:dyDescent="0.25">
      <c r="A9" s="261" t="s">
        <v>7</v>
      </c>
      <c r="C9" s="197"/>
      <c r="D9" s="197"/>
    </row>
    <row r="10" spans="1:4" s="18" customFormat="1" ht="17.399999999999999" x14ac:dyDescent="0.25">
      <c r="A10" s="261" t="s">
        <v>8</v>
      </c>
      <c r="C10" s="197"/>
      <c r="D10" s="197"/>
    </row>
    <row r="11" spans="1:4" s="18" customFormat="1" ht="17.399999999999999" x14ac:dyDescent="0.25">
      <c r="A11" s="284" t="s">
        <v>9</v>
      </c>
      <c r="C11" s="197"/>
      <c r="D11" s="197"/>
    </row>
    <row r="12" spans="1:4" s="18" customFormat="1" ht="39.6" x14ac:dyDescent="0.25">
      <c r="A12" s="284" t="s">
        <v>10</v>
      </c>
      <c r="C12" s="197"/>
      <c r="D12" s="197"/>
    </row>
    <row r="13" spans="1:4" s="18" customFormat="1" ht="24.6" customHeight="1" x14ac:dyDescent="0.25">
      <c r="A13" s="292" t="s">
        <v>11</v>
      </c>
      <c r="C13" s="197"/>
      <c r="D13" s="197"/>
    </row>
    <row r="14" spans="1:4" s="18" customFormat="1" ht="17.399999999999999" customHeight="1" x14ac:dyDescent="0.25">
      <c r="A14" s="297"/>
      <c r="C14" s="197"/>
      <c r="D14" s="197"/>
    </row>
    <row r="15" spans="1:4" s="18" customFormat="1" ht="19.95" customHeight="1" x14ac:dyDescent="0.25">
      <c r="A15" s="298" t="s">
        <v>12</v>
      </c>
      <c r="C15" s="197"/>
      <c r="D15" s="197"/>
    </row>
    <row r="16" spans="1:4" ht="17.399999999999999" customHeight="1" x14ac:dyDescent="0.25">
      <c r="A16" s="127"/>
      <c r="C16" s="21"/>
    </row>
    <row r="17" spans="1:4" ht="315.60000000000002" customHeight="1" x14ac:dyDescent="0.25">
      <c r="A17" s="286" t="s">
        <v>13</v>
      </c>
      <c r="C17" s="21"/>
    </row>
    <row r="18" spans="1:4" ht="17.399999999999999" customHeight="1" x14ac:dyDescent="0.25">
      <c r="A18" s="21"/>
      <c r="C18" s="21"/>
    </row>
    <row r="19" spans="1:4" ht="227.4" customHeight="1" x14ac:dyDescent="0.25">
      <c r="A19" s="286" t="s">
        <v>14</v>
      </c>
      <c r="B19" s="249"/>
      <c r="C19" s="21"/>
    </row>
    <row r="20" spans="1:4" x14ac:dyDescent="0.25">
      <c r="A20" s="21"/>
      <c r="B20" s="249"/>
      <c r="C20" s="21"/>
    </row>
    <row r="21" spans="1:4" ht="17.399999999999999" x14ac:dyDescent="0.25">
      <c r="A21" s="287" t="s">
        <v>15</v>
      </c>
      <c r="C21" s="21"/>
    </row>
    <row r="22" spans="1:4" ht="39.6" x14ac:dyDescent="0.25">
      <c r="A22" s="19" t="s">
        <v>16</v>
      </c>
      <c r="C22" s="328"/>
      <c r="D22" s="328"/>
    </row>
    <row r="23" spans="1:4" x14ac:dyDescent="0.25">
      <c r="C23" s="329"/>
      <c r="D23" s="328"/>
    </row>
    <row r="24" spans="1:4" ht="67.95" customHeight="1" x14ac:dyDescent="0.25">
      <c r="A24" s="23" t="s">
        <v>17</v>
      </c>
      <c r="C24" s="247"/>
      <c r="D24" s="248"/>
    </row>
    <row r="25" spans="1:4" x14ac:dyDescent="0.25">
      <c r="C25" s="325"/>
      <c r="D25" s="326"/>
    </row>
    <row r="26" spans="1:4" ht="28.5" customHeight="1" x14ac:dyDescent="0.25">
      <c r="A26" s="23" t="s">
        <v>18</v>
      </c>
    </row>
    <row r="28" spans="1:4" ht="26.4" x14ac:dyDescent="0.25">
      <c r="A28" s="19" t="s">
        <v>19</v>
      </c>
      <c r="B28" s="253"/>
    </row>
    <row r="29" spans="1:4" x14ac:dyDescent="0.25">
      <c r="A29" s="20"/>
    </row>
    <row r="30" spans="1:4" ht="41.7" customHeight="1" x14ac:dyDescent="0.25">
      <c r="A30" s="23" t="s">
        <v>20</v>
      </c>
    </row>
    <row r="32" spans="1:4" ht="26.4" x14ac:dyDescent="0.25">
      <c r="A32" s="19" t="s">
        <v>21</v>
      </c>
    </row>
    <row r="34" spans="1:3" x14ac:dyDescent="0.25">
      <c r="A34" s="19" t="s">
        <v>22</v>
      </c>
    </row>
    <row r="36" spans="1:3" ht="52.8" x14ac:dyDescent="0.25">
      <c r="A36" s="19" t="s">
        <v>23</v>
      </c>
    </row>
    <row r="38" spans="1:3" ht="26.4" x14ac:dyDescent="0.25">
      <c r="A38" s="263" t="s">
        <v>24</v>
      </c>
    </row>
    <row r="40" spans="1:3" ht="79.2" x14ac:dyDescent="0.25">
      <c r="A40" s="23" t="s">
        <v>25</v>
      </c>
    </row>
    <row r="42" spans="1:3" ht="26.4" x14ac:dyDescent="0.25">
      <c r="A42" s="19" t="s">
        <v>26</v>
      </c>
    </row>
    <row r="44" spans="1:3" ht="79.2" x14ac:dyDescent="0.25">
      <c r="A44" s="290" t="s">
        <v>27</v>
      </c>
      <c r="C44" s="22"/>
    </row>
    <row r="45" spans="1:3" ht="66" x14ac:dyDescent="0.25">
      <c r="A45" s="288" t="s">
        <v>28</v>
      </c>
      <c r="C45" s="22"/>
    </row>
    <row r="46" spans="1:3" x14ac:dyDescent="0.25">
      <c r="A46" s="288"/>
      <c r="C46" s="22"/>
    </row>
    <row r="47" spans="1:3" ht="52.8" x14ac:dyDescent="0.25">
      <c r="A47" s="289" t="s">
        <v>29</v>
      </c>
      <c r="C47" s="22"/>
    </row>
    <row r="49" spans="1:1" x14ac:dyDescent="0.25">
      <c r="A49" s="290" t="s">
        <v>30</v>
      </c>
    </row>
    <row r="51" spans="1:1" ht="39.6" x14ac:dyDescent="0.25">
      <c r="A51" s="19" t="s">
        <v>31</v>
      </c>
    </row>
    <row r="53" spans="1:1" ht="79.2" x14ac:dyDescent="0.25">
      <c r="A53" s="19" t="s">
        <v>32</v>
      </c>
    </row>
    <row r="55" spans="1:1" ht="48.45" customHeight="1" x14ac:dyDescent="0.25">
      <c r="A55" s="19" t="s">
        <v>33</v>
      </c>
    </row>
    <row r="57" spans="1:1" ht="19.2" customHeight="1" x14ac:dyDescent="0.25">
      <c r="A57" s="19" t="s">
        <v>34</v>
      </c>
    </row>
    <row r="59" spans="1:1" ht="18.45" customHeight="1" x14ac:dyDescent="0.25">
      <c r="A59" s="19" t="s">
        <v>35</v>
      </c>
    </row>
    <row r="61" spans="1:1" ht="145.19999999999999" x14ac:dyDescent="0.25">
      <c r="A61" s="23" t="s">
        <v>36</v>
      </c>
    </row>
    <row r="62" spans="1:1" x14ac:dyDescent="0.25">
      <c r="A62" s="23"/>
    </row>
    <row r="63" spans="1:1" x14ac:dyDescent="0.25">
      <c r="A63" s="19" t="s">
        <v>37</v>
      </c>
    </row>
    <row r="64" spans="1:1" ht="26.4" x14ac:dyDescent="0.25">
      <c r="A64" s="19" t="s">
        <v>38</v>
      </c>
    </row>
    <row r="65" spans="1:1" ht="29.7" customHeight="1" x14ac:dyDescent="0.25">
      <c r="A65" s="19" t="s">
        <v>39</v>
      </c>
    </row>
    <row r="67" spans="1:1" ht="88.2" customHeight="1" x14ac:dyDescent="0.25">
      <c r="A67" s="23" t="s">
        <v>40</v>
      </c>
    </row>
    <row r="69" spans="1:1" ht="17.399999999999999" x14ac:dyDescent="0.25">
      <c r="A69" s="250" t="s">
        <v>41</v>
      </c>
    </row>
    <row r="71" spans="1:1" ht="178.5" customHeight="1" x14ac:dyDescent="0.25">
      <c r="A71" s="251" t="s">
        <v>42</v>
      </c>
    </row>
    <row r="72" spans="1:1" x14ac:dyDescent="0.25">
      <c r="A72" s="251"/>
    </row>
    <row r="73" spans="1:1" ht="173.4" customHeight="1" x14ac:dyDescent="0.25">
      <c r="A73" s="299" t="s">
        <v>43</v>
      </c>
    </row>
    <row r="74" spans="1:1" ht="39.6" x14ac:dyDescent="0.25">
      <c r="A74" s="23" t="s">
        <v>44</v>
      </c>
    </row>
    <row r="75" spans="1:1" x14ac:dyDescent="0.25">
      <c r="A75" s="25" t="s">
        <v>45</v>
      </c>
    </row>
    <row r="76" spans="1:1" ht="52.8" x14ac:dyDescent="0.25">
      <c r="A76" s="23" t="s">
        <v>46</v>
      </c>
    </row>
    <row r="77" spans="1:1" ht="26.4" x14ac:dyDescent="0.25">
      <c r="A77" s="23" t="s">
        <v>47</v>
      </c>
    </row>
    <row r="78" spans="1:1" x14ac:dyDescent="0.25">
      <c r="A78" s="128" t="s">
        <v>48</v>
      </c>
    </row>
    <row r="79" spans="1:1" x14ac:dyDescent="0.25">
      <c r="A79" s="129" t="s">
        <v>49</v>
      </c>
    </row>
    <row r="80" spans="1:1" x14ac:dyDescent="0.25">
      <c r="A80" s="129" t="s">
        <v>50</v>
      </c>
    </row>
    <row r="81" spans="1:2" x14ac:dyDescent="0.25">
      <c r="A81" s="129" t="s">
        <v>51</v>
      </c>
    </row>
    <row r="82" spans="1:2" x14ac:dyDescent="0.25">
      <c r="A82" s="130" t="s">
        <v>52</v>
      </c>
    </row>
    <row r="83" spans="1:2" x14ac:dyDescent="0.25">
      <c r="A83" s="129" t="s">
        <v>53</v>
      </c>
    </row>
    <row r="84" spans="1:2" x14ac:dyDescent="0.25">
      <c r="A84" s="130" t="s">
        <v>54</v>
      </c>
    </row>
    <row r="85" spans="1:2" x14ac:dyDescent="0.25">
      <c r="A85" s="129" t="s">
        <v>55</v>
      </c>
    </row>
    <row r="86" spans="1:2" x14ac:dyDescent="0.25">
      <c r="A86" s="131" t="s">
        <v>56</v>
      </c>
    </row>
    <row r="87" spans="1:2" x14ac:dyDescent="0.25">
      <c r="A87" s="24"/>
    </row>
    <row r="88" spans="1:2" ht="17.399999999999999" x14ac:dyDescent="0.25">
      <c r="A88" s="293" t="s">
        <v>57</v>
      </c>
    </row>
    <row r="90" spans="1:2" x14ac:dyDescent="0.25">
      <c r="A90" s="252" t="s">
        <v>58</v>
      </c>
    </row>
    <row r="91" spans="1:2" x14ac:dyDescent="0.25">
      <c r="A91" s="23" t="s">
        <v>59</v>
      </c>
    </row>
    <row r="92" spans="1:2" x14ac:dyDescent="0.25">
      <c r="A92" s="25" t="s">
        <v>45</v>
      </c>
    </row>
    <row r="93" spans="1:2" ht="16.95" customHeight="1" x14ac:dyDescent="0.25">
      <c r="A93" s="23" t="s">
        <v>60</v>
      </c>
      <c r="B93" s="254"/>
    </row>
    <row r="94" spans="1:2" x14ac:dyDescent="0.25">
      <c r="A94" s="23"/>
    </row>
    <row r="95" spans="1:2" x14ac:dyDescent="0.25">
      <c r="A95" s="252" t="s">
        <v>61</v>
      </c>
    </row>
    <row r="96" spans="1:2" ht="52.8" x14ac:dyDescent="0.25">
      <c r="A96" s="23" t="s">
        <v>62</v>
      </c>
    </row>
    <row r="97" spans="1:4" x14ac:dyDescent="0.25">
      <c r="A97" s="23"/>
    </row>
    <row r="98" spans="1:4" x14ac:dyDescent="0.25">
      <c r="A98" s="252" t="s">
        <v>63</v>
      </c>
    </row>
    <row r="99" spans="1:4" ht="79.2" x14ac:dyDescent="0.25">
      <c r="A99" s="23" t="s">
        <v>64</v>
      </c>
    </row>
    <row r="100" spans="1:4" x14ac:dyDescent="0.25">
      <c r="A100" s="23"/>
    </row>
    <row r="101" spans="1:4" x14ac:dyDescent="0.25">
      <c r="A101" s="252" t="s">
        <v>65</v>
      </c>
    </row>
    <row r="102" spans="1:4" ht="82.2" customHeight="1" x14ac:dyDescent="0.25">
      <c r="A102" s="23" t="s">
        <v>66</v>
      </c>
    </row>
    <row r="103" spans="1:4" x14ac:dyDescent="0.25">
      <c r="A103" s="23"/>
    </row>
    <row r="104" spans="1:4" x14ac:dyDescent="0.25">
      <c r="A104" s="285" t="s">
        <v>67</v>
      </c>
    </row>
    <row r="105" spans="1:4" ht="55.2" customHeight="1" x14ac:dyDescent="0.25">
      <c r="A105" s="23" t="s">
        <v>68</v>
      </c>
    </row>
    <row r="106" spans="1:4" x14ac:dyDescent="0.25">
      <c r="A106" s="23"/>
      <c r="B106" s="20" t="s">
        <v>69</v>
      </c>
    </row>
    <row r="107" spans="1:4" x14ac:dyDescent="0.25">
      <c r="A107" s="252" t="s">
        <v>70</v>
      </c>
    </row>
    <row r="108" spans="1:4" ht="67.5" customHeight="1" x14ac:dyDescent="0.25">
      <c r="A108" s="19" t="s">
        <v>71</v>
      </c>
    </row>
    <row r="109" spans="1:4" ht="39.6" x14ac:dyDescent="0.25">
      <c r="A109" s="19" t="s">
        <v>72</v>
      </c>
    </row>
    <row r="110" spans="1:4" ht="29.7" customHeight="1" x14ac:dyDescent="0.25">
      <c r="A110" s="19" t="s">
        <v>73</v>
      </c>
    </row>
    <row r="111" spans="1:4" x14ac:dyDescent="0.25">
      <c r="D111" s="20" t="s">
        <v>69</v>
      </c>
    </row>
    <row r="112" spans="1:4" ht="92.4" x14ac:dyDescent="0.25">
      <c r="A112" s="23" t="s">
        <v>74</v>
      </c>
    </row>
    <row r="113" spans="1:2" ht="26.4" x14ac:dyDescent="0.25">
      <c r="A113" s="19" t="s">
        <v>75</v>
      </c>
    </row>
    <row r="115" spans="1:2" ht="182.7" customHeight="1" x14ac:dyDescent="0.25">
      <c r="A115" s="23" t="s">
        <v>76</v>
      </c>
    </row>
    <row r="116" spans="1:2" x14ac:dyDescent="0.25">
      <c r="A116" s="262"/>
      <c r="B116" s="249"/>
    </row>
    <row r="117" spans="1:2" x14ac:dyDescent="0.25">
      <c r="A117" s="252" t="s">
        <v>77</v>
      </c>
    </row>
    <row r="118" spans="1:2" ht="26.4" x14ac:dyDescent="0.25">
      <c r="A118" s="23" t="s">
        <v>78</v>
      </c>
    </row>
    <row r="119" spans="1:2" x14ac:dyDescent="0.25">
      <c r="A119" s="23"/>
    </row>
    <row r="120" spans="1:2" x14ac:dyDescent="0.25">
      <c r="A120" s="252" t="s">
        <v>79</v>
      </c>
    </row>
    <row r="121" spans="1:2" x14ac:dyDescent="0.25">
      <c r="A121" s="23" t="s">
        <v>80</v>
      </c>
    </row>
    <row r="122" spans="1:2" x14ac:dyDescent="0.25">
      <c r="A122" s="23"/>
    </row>
    <row r="123" spans="1:2" x14ac:dyDescent="0.25">
      <c r="A123" s="23" t="s">
        <v>81</v>
      </c>
    </row>
    <row r="124" spans="1:2" ht="26.4" x14ac:dyDescent="0.25">
      <c r="A124" s="23" t="s">
        <v>82</v>
      </c>
    </row>
    <row r="125" spans="1:2" x14ac:dyDescent="0.25">
      <c r="A125" s="23" t="s">
        <v>83</v>
      </c>
    </row>
    <row r="126" spans="1:2" ht="26.4" x14ac:dyDescent="0.25">
      <c r="A126" s="23" t="s">
        <v>84</v>
      </c>
    </row>
    <row r="127" spans="1:2" ht="39.6" x14ac:dyDescent="0.25">
      <c r="A127" s="23" t="s">
        <v>85</v>
      </c>
    </row>
    <row r="128" spans="1:2" ht="26.4" x14ac:dyDescent="0.25">
      <c r="A128" s="23" t="s">
        <v>86</v>
      </c>
    </row>
    <row r="129" spans="1:1" x14ac:dyDescent="0.25">
      <c r="A129" s="295" t="s">
        <v>45</v>
      </c>
    </row>
    <row r="130" spans="1:1" x14ac:dyDescent="0.25">
      <c r="A130" s="294" t="s">
        <v>87</v>
      </c>
    </row>
    <row r="131" spans="1:1" x14ac:dyDescent="0.25">
      <c r="A131" s="23"/>
    </row>
    <row r="132" spans="1:1" x14ac:dyDescent="0.25">
      <c r="A132" s="285" t="s">
        <v>88</v>
      </c>
    </row>
    <row r="133" spans="1:1" ht="31.2" customHeight="1" x14ac:dyDescent="0.25">
      <c r="A133" s="23" t="s">
        <v>89</v>
      </c>
    </row>
    <row r="134" spans="1:1" ht="52.8" x14ac:dyDescent="0.25">
      <c r="A134" s="291" t="s">
        <v>90</v>
      </c>
    </row>
    <row r="135" spans="1:1" x14ac:dyDescent="0.25">
      <c r="A135" s="252" t="s">
        <v>91</v>
      </c>
    </row>
    <row r="136" spans="1:1" ht="109.5" customHeight="1" x14ac:dyDescent="0.25">
      <c r="A136" s="291" t="s">
        <v>92</v>
      </c>
    </row>
    <row r="137" spans="1:1" x14ac:dyDescent="0.25">
      <c r="A137"/>
    </row>
    <row r="138" spans="1:1" ht="61.2" customHeight="1" x14ac:dyDescent="0.25">
      <c r="A138" s="316" t="s">
        <v>93</v>
      </c>
    </row>
    <row r="140" spans="1:1" ht="66" x14ac:dyDescent="0.25">
      <c r="A140" s="317" t="s">
        <v>94</v>
      </c>
    </row>
    <row r="143" spans="1:1" x14ac:dyDescent="0.25">
      <c r="A143" s="24"/>
    </row>
  </sheetData>
  <sheetProtection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3" t="str">
        <f>Spolu!C3&amp;", "&amp;Spolu!C6</f>
        <v>Slovenská plavecká federácia, Za kasárňou 315/1, Bratislava, 831 03</v>
      </c>
      <c r="B1" s="373"/>
      <c r="C1" s="373"/>
      <c r="N1" s="137" t="str">
        <f>O1&amp;" - "&amp;P1</f>
        <v>a - príspevok uznaným športom</v>
      </c>
      <c r="O1" s="137" t="s">
        <v>363</v>
      </c>
      <c r="P1" s="137" t="str">
        <f>Spolu!B17</f>
        <v>príspevok uznaným športom</v>
      </c>
    </row>
    <row r="2" spans="1:16" x14ac:dyDescent="0.25">
      <c r="N2" s="137" t="str">
        <f t="shared" ref="N2:N19" si="0">O2&amp;" - "&amp;P2</f>
        <v>b - príspevok Slovenskému olympijskému a športovému výboru</v>
      </c>
      <c r="O2" s="137" t="s">
        <v>365</v>
      </c>
      <c r="P2" s="137" t="str">
        <f>Spolu!B18</f>
        <v>príspevok Slovenskému olympijskému a športovému výboru</v>
      </c>
    </row>
    <row r="3" spans="1:16" x14ac:dyDescent="0.25">
      <c r="E3" s="374" t="s">
        <v>1878</v>
      </c>
      <c r="F3" s="375"/>
      <c r="N3" s="137" t="str">
        <f t="shared" si="0"/>
        <v>c - príspevok Slovenskému paralympijskému výboru</v>
      </c>
      <c r="O3" s="137" t="s">
        <v>367</v>
      </c>
      <c r="P3" s="137" t="str">
        <f>Spolu!B19</f>
        <v>príspevok Slovenskému paralympijskému výboru</v>
      </c>
    </row>
    <row r="4" spans="1:16" ht="45.75" customHeight="1" x14ac:dyDescent="0.25">
      <c r="E4" s="375"/>
      <c r="F4" s="375"/>
      <c r="N4" s="137" t="str">
        <f t="shared" si="0"/>
        <v>d - príspevok športovcom top tímu</v>
      </c>
      <c r="O4" s="137" t="s">
        <v>369</v>
      </c>
      <c r="P4" s="137" t="str">
        <f>Spolu!B20</f>
        <v>príspevok športovcom top tímu</v>
      </c>
    </row>
    <row r="5" spans="1:16" ht="30.75" customHeight="1" x14ac:dyDescent="0.25">
      <c r="C5" s="264" t="s">
        <v>1879</v>
      </c>
      <c r="N5" s="137" t="str">
        <f t="shared" si="0"/>
        <v>e - organizácia významnej súťaže alebo účasť na významnej súťaži podľa § 3 písm. h) vrátane prípravy na túto súťaž</v>
      </c>
      <c r="O5" s="137" t="s">
        <v>371</v>
      </c>
      <c r="P5" s="137" t="str">
        <f>Spolu!B21</f>
        <v>organizácia významnej súťaže alebo účasť na významnej súťaži podľa § 3 písm. h) vrátane prípravy na túto súťaž</v>
      </c>
    </row>
    <row r="6" spans="1:16" ht="30" x14ac:dyDescent="0.25">
      <c r="C6" s="138" t="s">
        <v>1880</v>
      </c>
      <c r="E6" s="140" t="s">
        <v>1881</v>
      </c>
      <c r="F6" s="149"/>
      <c r="N6" s="137" t="str">
        <f t="shared" si="0"/>
        <v>f - plnenie úloh verejného záujmu v športe</v>
      </c>
      <c r="O6" s="137" t="s">
        <v>373</v>
      </c>
      <c r="P6" s="137" t="str">
        <f>Spolu!B22</f>
        <v>plnenie úloh verejného záujmu v športe</v>
      </c>
    </row>
    <row r="7" spans="1:16" x14ac:dyDescent="0.25">
      <c r="C7" s="138" t="s">
        <v>1883</v>
      </c>
      <c r="E7" s="140" t="s">
        <v>1884</v>
      </c>
      <c r="F7" s="150"/>
      <c r="N7" s="137" t="str">
        <f t="shared" si="0"/>
        <v>g - rozvoj športov, ktoré nie sú uznanými podľa zákona č. 440/2015 Z. z.</v>
      </c>
      <c r="O7" s="137" t="s">
        <v>375</v>
      </c>
      <c r="P7" s="137" t="str">
        <f>Spolu!B23</f>
        <v>rozvoj športov, ktoré nie sú uznanými podľa zákona č. 440/2015 Z. z.</v>
      </c>
    </row>
    <row r="8" spans="1:16" x14ac:dyDescent="0.25">
      <c r="C8" s="138" t="s">
        <v>1886</v>
      </c>
      <c r="E8" s="140" t="s">
        <v>1887</v>
      </c>
      <c r="F8" s="151"/>
      <c r="N8" s="137" t="str">
        <f t="shared" si="0"/>
        <v>h - podpora a rozvoj turistických a cykloturistických trás</v>
      </c>
      <c r="O8" s="137" t="s">
        <v>377</v>
      </c>
      <c r="P8" s="137" t="str">
        <f>Spolu!B24</f>
        <v>podpora a rozvoj turistických a cykloturistických trás</v>
      </c>
    </row>
    <row r="9" spans="1:16" x14ac:dyDescent="0.25">
      <c r="C9" s="265"/>
      <c r="E9" s="140" t="s">
        <v>1910</v>
      </c>
      <c r="F9" s="151"/>
      <c r="N9" s="137" t="str">
        <f t="shared" si="0"/>
        <v>i - podpora národného projektu športu pre všetkých so zameraním na mládež</v>
      </c>
      <c r="O9" s="137" t="s">
        <v>379</v>
      </c>
      <c r="P9" s="137" t="str">
        <f>Spolu!B25</f>
        <v>podpora národného projektu športu pre všetkých so zameraním na mládež</v>
      </c>
    </row>
    <row r="10" spans="1:16" x14ac:dyDescent="0.25">
      <c r="E10" s="140" t="s">
        <v>1888</v>
      </c>
      <c r="F10" s="149"/>
      <c r="N10" s="137" t="str">
        <f t="shared" si="0"/>
        <v>j - projekty školského športu, univerzitného športu a športu pre všetkých</v>
      </c>
      <c r="O10" s="137" t="s">
        <v>381</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383</v>
      </c>
      <c r="P11" s="137" t="str">
        <f>Spolu!B27</f>
        <v>výstavba, modernizácia a rekonštrukcia športovej infraštruktúry národného významu</v>
      </c>
    </row>
    <row r="12" spans="1:16" ht="54.75" customHeight="1" x14ac:dyDescent="0.3">
      <c r="A12" s="376" t="s">
        <v>1911</v>
      </c>
      <c r="B12" s="376"/>
      <c r="C12" s="376"/>
      <c r="D12" s="138"/>
      <c r="E12" s="138"/>
      <c r="F12" s="187" t="s">
        <v>1912</v>
      </c>
      <c r="G12" s="138"/>
      <c r="N12" s="137" t="str">
        <f t="shared" si="0"/>
        <v>l - športové pohybové tábory pre mládež</v>
      </c>
      <c r="O12" s="137" t="s">
        <v>385</v>
      </c>
      <c r="P12" s="137" t="str">
        <f>Spolu!B28</f>
        <v>športové pohybové tábory pre mládež</v>
      </c>
    </row>
    <row r="13" spans="1:16" ht="55.35" customHeight="1" x14ac:dyDescent="0.25">
      <c r="A13" s="377"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7"/>
      <c r="C13" s="377"/>
      <c r="F13" s="187" t="s">
        <v>1913</v>
      </c>
      <c r="N13" s="137" t="str">
        <f t="shared" si="0"/>
        <v>m - organizácia tradičných športových podujatí</v>
      </c>
      <c r="O13" s="137" t="s">
        <v>387</v>
      </c>
      <c r="P13" s="137" t="str">
        <f>Spolu!B29</f>
        <v>organizácia tradičných športových podujatí</v>
      </c>
    </row>
    <row r="14" spans="1:16" ht="34.35" customHeight="1" x14ac:dyDescent="0.25">
      <c r="A14" s="139" t="s">
        <v>1895</v>
      </c>
      <c r="B14" s="378" t="s">
        <v>1914</v>
      </c>
      <c r="C14" s="379"/>
      <c r="F14" s="301"/>
      <c r="N14" s="137" t="str">
        <f t="shared" si="0"/>
        <v xml:space="preserve">n - </v>
      </c>
      <c r="O14" s="137" t="s">
        <v>389</v>
      </c>
    </row>
    <row r="15" spans="1:16" ht="34.35" customHeight="1" x14ac:dyDescent="0.25">
      <c r="A15" s="139" t="s">
        <v>1915</v>
      </c>
      <c r="B15" s="378"/>
      <c r="C15" s="379"/>
      <c r="F15" s="381"/>
      <c r="N15" s="137" t="str">
        <f t="shared" si="0"/>
        <v xml:space="preserve">o - </v>
      </c>
      <c r="O15" s="137" t="s">
        <v>390</v>
      </c>
    </row>
    <row r="16" spans="1:16" x14ac:dyDescent="0.25">
      <c r="A16" s="139" t="s">
        <v>1898</v>
      </c>
      <c r="B16" s="142">
        <f>F8</f>
        <v>0</v>
      </c>
      <c r="C16" s="137"/>
      <c r="F16" s="381"/>
      <c r="N16" s="137" t="str">
        <f t="shared" si="0"/>
        <v xml:space="preserve">p - </v>
      </c>
      <c r="O16" s="137" t="s">
        <v>391</v>
      </c>
    </row>
    <row r="17" spans="1:16" ht="32.1" customHeight="1" x14ac:dyDescent="0.25">
      <c r="A17" s="139" t="s">
        <v>1901</v>
      </c>
      <c r="B17" s="142">
        <f>F9</f>
        <v>0</v>
      </c>
      <c r="C17" s="137"/>
      <c r="F17" s="381"/>
      <c r="N17" s="137" t="str">
        <f t="shared" si="0"/>
        <v xml:space="preserve">q - </v>
      </c>
      <c r="O17" s="137" t="s">
        <v>392</v>
      </c>
    </row>
    <row r="18" spans="1:16" ht="15.6" thickBot="1" x14ac:dyDescent="0.3">
      <c r="B18" s="185" t="s">
        <v>1916</v>
      </c>
      <c r="C18" s="186">
        <v>31</v>
      </c>
      <c r="N18" s="137" t="str">
        <f t="shared" si="0"/>
        <v xml:space="preserve">r - </v>
      </c>
      <c r="O18" s="137" t="s">
        <v>393</v>
      </c>
    </row>
    <row r="19" spans="1:16" x14ac:dyDescent="0.25">
      <c r="B19" s="185" t="s">
        <v>1903</v>
      </c>
      <c r="C19" s="142" t="str">
        <f>Spolu!C4</f>
        <v>36068764</v>
      </c>
      <c r="F19" s="145" t="s">
        <v>1899</v>
      </c>
      <c r="G19" s="199"/>
      <c r="H19" s="146"/>
      <c r="N19" s="137" t="str">
        <f t="shared" si="0"/>
        <v xml:space="preserve"> - </v>
      </c>
    </row>
    <row r="20" spans="1:16" x14ac:dyDescent="0.25">
      <c r="A20" s="139" t="s">
        <v>421</v>
      </c>
      <c r="B20" s="143">
        <f>F6</f>
        <v>0</v>
      </c>
      <c r="C20" s="137"/>
      <c r="F20" s="147"/>
      <c r="G20" s="276"/>
      <c r="H20" s="148"/>
    </row>
    <row r="21" spans="1:16" x14ac:dyDescent="0.25">
      <c r="B21" s="137"/>
      <c r="C21" s="137"/>
      <c r="F21" s="147" t="s">
        <v>1904</v>
      </c>
      <c r="G21" s="276">
        <v>421947749446</v>
      </c>
      <c r="H21" s="148"/>
      <c r="N21" s="137" t="str">
        <f>O21&amp;" - "&amp;P21</f>
        <v>026 01 - Šport pre všetkých, školský a univerzitný šport</v>
      </c>
      <c r="O21" s="137" t="s">
        <v>342</v>
      </c>
      <c r="P21" s="137" t="s">
        <v>343</v>
      </c>
    </row>
    <row r="22" spans="1:16" x14ac:dyDescent="0.25">
      <c r="A22" s="137"/>
      <c r="B22" s="137"/>
      <c r="F22" s="147" t="s">
        <v>1905</v>
      </c>
      <c r="G22" s="276">
        <v>421947749756</v>
      </c>
      <c r="H22" s="148"/>
      <c r="N22" s="137" t="str">
        <f>O22&amp;" - "&amp;P22</f>
        <v>026 02 - Uznané športy</v>
      </c>
      <c r="O22" s="137" t="s">
        <v>344</v>
      </c>
      <c r="P22" s="137" t="s">
        <v>345</v>
      </c>
    </row>
    <row r="23" spans="1:16" ht="80.400000000000006" customHeight="1" thickBot="1" x14ac:dyDescent="0.3">
      <c r="B23" s="203"/>
      <c r="C23" s="198"/>
      <c r="E23" s="138"/>
      <c r="F23" s="200"/>
      <c r="G23" s="201"/>
      <c r="H23" s="202"/>
      <c r="N23" s="137" t="str">
        <f>O23&amp;" - "&amp;P23</f>
        <v>026 03 - Národné športové projekty</v>
      </c>
      <c r="O23" s="137" t="s">
        <v>346</v>
      </c>
      <c r="P23" s="137" t="s">
        <v>347</v>
      </c>
    </row>
    <row r="24" spans="1:16" ht="39.75" customHeight="1" x14ac:dyDescent="0.25">
      <c r="A24" s="256"/>
      <c r="B24" s="380" t="s">
        <v>1906</v>
      </c>
      <c r="C24" s="380"/>
      <c r="N24" s="137" t="str">
        <f>O24&amp;" - "&amp;P24</f>
        <v>026 04 - Športová infraštruktúra</v>
      </c>
      <c r="O24" s="137" t="s">
        <v>348</v>
      </c>
      <c r="P24" s="137" t="s">
        <v>349</v>
      </c>
    </row>
    <row r="25" spans="1:16" x14ac:dyDescent="0.25">
      <c r="N25" s="137" t="str">
        <f>O25&amp;" - "&amp;P25</f>
        <v>026 05 - Prierezové činnosti v športe</v>
      </c>
      <c r="O25" s="137" t="s">
        <v>350</v>
      </c>
      <c r="P25" s="137" t="s">
        <v>351</v>
      </c>
    </row>
    <row r="27" spans="1:16" x14ac:dyDescent="0.25">
      <c r="N27" s="137" t="s">
        <v>1917</v>
      </c>
    </row>
    <row r="28" spans="1:16" x14ac:dyDescent="0.25">
      <c r="N28" s="137" t="s">
        <v>1918</v>
      </c>
    </row>
  </sheetData>
  <sheetProtection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1919</v>
      </c>
    </row>
    <row r="2" spans="1:2" ht="30" customHeight="1" x14ac:dyDescent="0.25">
      <c r="A2" s="382" t="s">
        <v>1920</v>
      </c>
      <c r="B2" s="382"/>
    </row>
    <row r="3" spans="1:2" x14ac:dyDescent="0.25">
      <c r="A3" s="61" t="s">
        <v>1921</v>
      </c>
      <c r="B3" s="61" t="s">
        <v>1922</v>
      </c>
    </row>
    <row r="4" spans="1:2" x14ac:dyDescent="0.25">
      <c r="A4" s="62" t="s">
        <v>1923</v>
      </c>
      <c r="B4" s="62" t="s">
        <v>1924</v>
      </c>
    </row>
    <row r="5" spans="1:2" x14ac:dyDescent="0.25">
      <c r="A5" s="62" t="s">
        <v>1925</v>
      </c>
      <c r="B5" s="62" t="s">
        <v>1926</v>
      </c>
    </row>
    <row r="6" spans="1:2" x14ac:dyDescent="0.25">
      <c r="A6" s="62" t="s">
        <v>1927</v>
      </c>
      <c r="B6" s="62" t="s">
        <v>1928</v>
      </c>
    </row>
    <row r="7" spans="1:2" x14ac:dyDescent="0.25">
      <c r="A7" s="62" t="s">
        <v>1929</v>
      </c>
      <c r="B7" s="62" t="s">
        <v>1930</v>
      </c>
    </row>
    <row r="8" spans="1:2" x14ac:dyDescent="0.25">
      <c r="A8" s="62" t="s">
        <v>1931</v>
      </c>
      <c r="B8" s="62" t="s">
        <v>1932</v>
      </c>
    </row>
    <row r="9" spans="1:2" x14ac:dyDescent="0.25">
      <c r="A9" s="62" t="s">
        <v>1933</v>
      </c>
      <c r="B9" s="62" t="s">
        <v>1934</v>
      </c>
    </row>
    <row r="10" spans="1:2" x14ac:dyDescent="0.25">
      <c r="A10" s="62" t="s">
        <v>1935</v>
      </c>
      <c r="B10" s="62" t="s">
        <v>1936</v>
      </c>
    </row>
    <row r="11" spans="1:2" x14ac:dyDescent="0.25">
      <c r="A11" s="62" t="s">
        <v>1937</v>
      </c>
      <c r="B11" s="62" t="s">
        <v>1938</v>
      </c>
    </row>
    <row r="12" spans="1:2" x14ac:dyDescent="0.25">
      <c r="A12" s="62" t="s">
        <v>1939</v>
      </c>
      <c r="B12" s="62" t="s">
        <v>1940</v>
      </c>
    </row>
    <row r="13" spans="1:2" x14ac:dyDescent="0.25">
      <c r="A13" s="62" t="s">
        <v>1941</v>
      </c>
      <c r="B13" s="62" t="s">
        <v>1942</v>
      </c>
    </row>
    <row r="14" spans="1:2" x14ac:dyDescent="0.25">
      <c r="A14" s="62" t="s">
        <v>1943</v>
      </c>
      <c r="B14" s="62" t="s">
        <v>1944</v>
      </c>
    </row>
    <row r="15" spans="1:2" x14ac:dyDescent="0.25">
      <c r="A15" s="62" t="s">
        <v>1945</v>
      </c>
      <c r="B15" s="62" t="s">
        <v>1946</v>
      </c>
    </row>
    <row r="16" spans="1:2" x14ac:dyDescent="0.25">
      <c r="A16" s="62" t="s">
        <v>1947</v>
      </c>
      <c r="B16" s="62" t="s">
        <v>1948</v>
      </c>
    </row>
    <row r="17" spans="1:2" x14ac:dyDescent="0.25">
      <c r="A17" s="62" t="s">
        <v>1949</v>
      </c>
      <c r="B17" s="62" t="s">
        <v>1950</v>
      </c>
    </row>
    <row r="18" spans="1:2" x14ac:dyDescent="0.25">
      <c r="A18" s="62" t="s">
        <v>1951</v>
      </c>
      <c r="B18" s="62" t="s">
        <v>1952</v>
      </c>
    </row>
    <row r="19" spans="1:2" x14ac:dyDescent="0.25">
      <c r="A19" s="62" t="s">
        <v>1953</v>
      </c>
      <c r="B19" s="62" t="s">
        <v>1954</v>
      </c>
    </row>
    <row r="20" spans="1:2" x14ac:dyDescent="0.25">
      <c r="A20" s="62" t="s">
        <v>1955</v>
      </c>
      <c r="B20" s="62" t="s">
        <v>1956</v>
      </c>
    </row>
    <row r="21" spans="1:2" x14ac:dyDescent="0.25">
      <c r="A21" s="62" t="s">
        <v>1957</v>
      </c>
      <c r="B21" s="62" t="s">
        <v>1958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0" t="s">
        <v>95</v>
      </c>
      <c r="B1" s="330"/>
      <c r="C1" s="330"/>
      <c r="D1" s="330"/>
      <c r="E1" s="330"/>
      <c r="F1" s="330"/>
      <c r="G1" s="330"/>
      <c r="H1" s="330"/>
      <c r="I1" s="52"/>
      <c r="J1" s="37"/>
    </row>
    <row r="2" spans="1:11" ht="13.8" x14ac:dyDescent="0.25">
      <c r="A2" s="336" t="str">
        <f>Doklady!A100</f>
        <v>Priebežné čerpanie a vyúčtovanie finančných prostriedkov poskytnutých zo štátneho rozpočtu v oblasti športu v roku 2026</v>
      </c>
      <c r="B2" s="336"/>
      <c r="C2" s="336"/>
      <c r="D2" s="336"/>
      <c r="E2" s="336"/>
      <c r="F2" s="336"/>
      <c r="G2" s="336"/>
      <c r="H2" s="334" t="str">
        <f>+Doklady!I100</f>
        <v>V1</v>
      </c>
      <c r="I2" s="334"/>
    </row>
    <row r="3" spans="1:11" ht="13.8" x14ac:dyDescent="0.25">
      <c r="A3" s="40"/>
      <c r="B3" s="40"/>
      <c r="C3" s="40"/>
      <c r="D3" s="40"/>
      <c r="E3" s="40"/>
      <c r="F3" s="40"/>
      <c r="G3" s="40"/>
      <c r="H3" s="335">
        <f>+Doklady!I101</f>
        <v>46053</v>
      </c>
      <c r="I3" s="335"/>
    </row>
    <row r="4" spans="1:11" ht="15.75" customHeight="1" x14ac:dyDescent="0.25">
      <c r="A4" s="41" t="s">
        <v>96</v>
      </c>
      <c r="B4" s="331" t="s">
        <v>97</v>
      </c>
      <c r="C4" s="332"/>
      <c r="D4" s="332"/>
      <c r="E4" s="333"/>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98</v>
      </c>
      <c r="B7" s="10" t="s">
        <v>99</v>
      </c>
      <c r="C7" s="10" t="s">
        <v>100</v>
      </c>
      <c r="D7" s="10" t="s">
        <v>101</v>
      </c>
      <c r="E7" s="10" t="s">
        <v>102</v>
      </c>
      <c r="F7" s="10" t="s">
        <v>103</v>
      </c>
      <c r="G7" s="10" t="s">
        <v>104</v>
      </c>
      <c r="H7" s="11" t="s">
        <v>105</v>
      </c>
      <c r="I7" s="58" t="s">
        <v>106</v>
      </c>
      <c r="J7" s="44"/>
    </row>
    <row r="8" spans="1:11" ht="13.2" x14ac:dyDescent="0.25">
      <c r="A8" s="46" t="s">
        <v>107</v>
      </c>
      <c r="B8" s="47" t="s">
        <v>108</v>
      </c>
      <c r="C8" s="47" t="s">
        <v>109</v>
      </c>
      <c r="D8" s="48">
        <v>46146</v>
      </c>
      <c r="E8" s="46" t="s">
        <v>110</v>
      </c>
      <c r="F8" s="46"/>
      <c r="G8" s="46" t="s">
        <v>111</v>
      </c>
      <c r="H8" s="49">
        <v>1350</v>
      </c>
      <c r="I8" s="55">
        <v>3</v>
      </c>
      <c r="J8" s="44"/>
    </row>
    <row r="9" spans="1:11" ht="13.2" x14ac:dyDescent="0.25">
      <c r="A9" s="46" t="s">
        <v>107</v>
      </c>
      <c r="B9" s="47" t="s">
        <v>112</v>
      </c>
      <c r="C9" s="47" t="s">
        <v>113</v>
      </c>
      <c r="D9" s="48">
        <v>46147</v>
      </c>
      <c r="E9" s="46" t="s">
        <v>114</v>
      </c>
      <c r="F9" s="46"/>
      <c r="G9" s="46" t="s">
        <v>115</v>
      </c>
      <c r="H9" s="49">
        <v>100</v>
      </c>
      <c r="I9" s="55">
        <v>3</v>
      </c>
      <c r="J9" s="44"/>
    </row>
    <row r="10" spans="1:11" ht="13.2" x14ac:dyDescent="0.25">
      <c r="A10" s="46" t="s">
        <v>107</v>
      </c>
      <c r="B10" s="47" t="s">
        <v>116</v>
      </c>
      <c r="C10" s="47" t="s">
        <v>117</v>
      </c>
      <c r="D10" s="48">
        <v>46148</v>
      </c>
      <c r="E10" s="46" t="s">
        <v>118</v>
      </c>
      <c r="F10" s="46"/>
      <c r="G10" s="46" t="s">
        <v>119</v>
      </c>
      <c r="H10" s="49">
        <v>50</v>
      </c>
      <c r="I10" s="55">
        <v>3</v>
      </c>
      <c r="J10" s="44"/>
    </row>
    <row r="11" spans="1:11" ht="13.2" x14ac:dyDescent="0.25">
      <c r="A11" s="46" t="s">
        <v>107</v>
      </c>
      <c r="B11" s="47" t="s">
        <v>120</v>
      </c>
      <c r="C11" s="47" t="s">
        <v>121</v>
      </c>
      <c r="D11" s="48">
        <v>46149</v>
      </c>
      <c r="E11" s="46" t="s">
        <v>122</v>
      </c>
      <c r="F11" s="46"/>
      <c r="G11" s="46" t="s">
        <v>123</v>
      </c>
      <c r="H11" s="49">
        <v>200</v>
      </c>
      <c r="I11" s="55">
        <v>3</v>
      </c>
      <c r="J11" s="44"/>
    </row>
    <row r="12" spans="1:11" ht="13.2" x14ac:dyDescent="0.25">
      <c r="A12" s="46" t="s">
        <v>107</v>
      </c>
      <c r="B12" s="47" t="s">
        <v>124</v>
      </c>
      <c r="C12" s="47" t="s">
        <v>125</v>
      </c>
      <c r="D12" s="48">
        <v>46150</v>
      </c>
      <c r="E12" s="46" t="s">
        <v>126</v>
      </c>
      <c r="F12" s="46"/>
      <c r="G12" s="46" t="s">
        <v>127</v>
      </c>
      <c r="H12" s="49">
        <v>180</v>
      </c>
      <c r="I12" s="55">
        <v>3</v>
      </c>
      <c r="J12" s="44"/>
    </row>
    <row r="13" spans="1:11" ht="13.2" x14ac:dyDescent="0.25">
      <c r="A13" s="46" t="s">
        <v>107</v>
      </c>
      <c r="B13" s="47" t="s">
        <v>128</v>
      </c>
      <c r="C13" s="47" t="s">
        <v>129</v>
      </c>
      <c r="D13" s="48">
        <v>46151</v>
      </c>
      <c r="E13" s="46" t="s">
        <v>130</v>
      </c>
      <c r="F13" s="46"/>
      <c r="G13" s="46" t="s">
        <v>131</v>
      </c>
      <c r="H13" s="49">
        <v>505</v>
      </c>
      <c r="I13" s="55">
        <v>3</v>
      </c>
      <c r="J13" s="44"/>
    </row>
    <row r="14" spans="1:11" ht="13.2" x14ac:dyDescent="0.25">
      <c r="A14" s="46" t="s">
        <v>107</v>
      </c>
      <c r="B14" s="47" t="s">
        <v>132</v>
      </c>
      <c r="C14" s="47" t="s">
        <v>133</v>
      </c>
      <c r="D14" s="48">
        <v>46152</v>
      </c>
      <c r="E14" s="46" t="s">
        <v>134</v>
      </c>
      <c r="F14" s="46"/>
      <c r="G14" s="46" t="s">
        <v>135</v>
      </c>
      <c r="H14" s="49">
        <v>4700</v>
      </c>
      <c r="I14" s="55">
        <v>2</v>
      </c>
      <c r="J14" s="44"/>
    </row>
    <row r="15" spans="1:11" ht="20.399999999999999" x14ac:dyDescent="0.25">
      <c r="A15" s="46" t="s">
        <v>107</v>
      </c>
      <c r="B15" s="47" t="s">
        <v>136</v>
      </c>
      <c r="C15" s="47" t="s">
        <v>137</v>
      </c>
      <c r="D15" s="48">
        <v>46153</v>
      </c>
      <c r="E15" s="46" t="s">
        <v>138</v>
      </c>
      <c r="F15" s="46"/>
      <c r="G15" s="46" t="s">
        <v>139</v>
      </c>
      <c r="H15" s="49">
        <v>3330</v>
      </c>
      <c r="I15" s="55">
        <v>2</v>
      </c>
      <c r="J15" s="44"/>
    </row>
    <row r="16" spans="1:11" ht="13.2" x14ac:dyDescent="0.25">
      <c r="A16" s="46" t="s">
        <v>107</v>
      </c>
      <c r="B16" s="47" t="s">
        <v>140</v>
      </c>
      <c r="C16" s="47" t="s">
        <v>141</v>
      </c>
      <c r="D16" s="48">
        <v>46154</v>
      </c>
      <c r="E16" s="46" t="s">
        <v>142</v>
      </c>
      <c r="F16" s="46"/>
      <c r="G16" s="46" t="s">
        <v>143</v>
      </c>
      <c r="H16" s="49">
        <v>1000</v>
      </c>
      <c r="I16" s="55">
        <v>2</v>
      </c>
      <c r="J16" s="44"/>
    </row>
    <row r="17" spans="1:18" ht="13.2" x14ac:dyDescent="0.25">
      <c r="A17" s="46" t="s">
        <v>107</v>
      </c>
      <c r="B17" s="47" t="s">
        <v>144</v>
      </c>
      <c r="C17" s="47" t="s">
        <v>145</v>
      </c>
      <c r="D17" s="48">
        <v>46155</v>
      </c>
      <c r="E17" s="46" t="s">
        <v>146</v>
      </c>
      <c r="F17" s="46"/>
      <c r="G17" s="46" t="s">
        <v>147</v>
      </c>
      <c r="H17" s="49">
        <v>300</v>
      </c>
      <c r="I17" s="55">
        <v>2</v>
      </c>
      <c r="J17" s="44"/>
    </row>
    <row r="18" spans="1:18" ht="13.2" x14ac:dyDescent="0.25">
      <c r="A18" s="46" t="s">
        <v>107</v>
      </c>
      <c r="B18" s="47" t="s">
        <v>148</v>
      </c>
      <c r="C18" s="47" t="s">
        <v>149</v>
      </c>
      <c r="D18" s="48">
        <v>46156</v>
      </c>
      <c r="E18" s="46" t="s">
        <v>150</v>
      </c>
      <c r="F18" s="46"/>
      <c r="G18" s="46" t="s">
        <v>151</v>
      </c>
      <c r="H18" s="49">
        <v>600</v>
      </c>
      <c r="I18" s="55">
        <v>2</v>
      </c>
      <c r="J18" s="44"/>
    </row>
    <row r="19" spans="1:18" ht="20.399999999999999" x14ac:dyDescent="0.25">
      <c r="A19" s="46" t="s">
        <v>107</v>
      </c>
      <c r="B19" s="47" t="s">
        <v>152</v>
      </c>
      <c r="C19" s="47" t="s">
        <v>153</v>
      </c>
      <c r="D19" s="48">
        <v>46157</v>
      </c>
      <c r="E19" s="46" t="s">
        <v>154</v>
      </c>
      <c r="F19" s="46"/>
      <c r="G19" s="46" t="s">
        <v>155</v>
      </c>
      <c r="H19" s="49">
        <v>25.9</v>
      </c>
      <c r="I19" s="55">
        <v>2</v>
      </c>
      <c r="J19" s="44"/>
    </row>
    <row r="20" spans="1:18" ht="13.2" x14ac:dyDescent="0.25">
      <c r="A20" s="46" t="s">
        <v>107</v>
      </c>
      <c r="B20" s="47" t="s">
        <v>156</v>
      </c>
      <c r="C20" s="47" t="s">
        <v>157</v>
      </c>
      <c r="D20" s="48">
        <v>46158</v>
      </c>
      <c r="E20" s="46" t="s">
        <v>158</v>
      </c>
      <c r="F20" s="46"/>
      <c r="G20" s="46" t="s">
        <v>159</v>
      </c>
      <c r="H20" s="49">
        <v>60</v>
      </c>
      <c r="I20" s="55">
        <v>2</v>
      </c>
      <c r="J20" s="44"/>
    </row>
    <row r="21" spans="1:18" ht="20.399999999999999" x14ac:dyDescent="0.25">
      <c r="A21" s="46" t="s">
        <v>107</v>
      </c>
      <c r="B21" s="47" t="s">
        <v>160</v>
      </c>
      <c r="C21" s="47" t="s">
        <v>161</v>
      </c>
      <c r="D21" s="48">
        <v>46160</v>
      </c>
      <c r="E21" s="46" t="s">
        <v>162</v>
      </c>
      <c r="F21" s="46"/>
      <c r="G21" s="46" t="s">
        <v>163</v>
      </c>
      <c r="H21" s="49">
        <v>200</v>
      </c>
      <c r="I21" s="55">
        <v>5</v>
      </c>
      <c r="J21" s="44"/>
      <c r="M21" s="44"/>
      <c r="N21" s="44"/>
      <c r="O21" s="44"/>
      <c r="P21" s="44"/>
      <c r="Q21" s="44"/>
      <c r="R21" s="44"/>
    </row>
    <row r="22" spans="1:18" ht="30.6" x14ac:dyDescent="0.25">
      <c r="A22" s="46" t="s">
        <v>107</v>
      </c>
      <c r="B22" s="47" t="s">
        <v>164</v>
      </c>
      <c r="C22" s="47" t="s">
        <v>164</v>
      </c>
      <c r="D22" s="48">
        <v>46161</v>
      </c>
      <c r="E22" s="46" t="s">
        <v>165</v>
      </c>
      <c r="F22" s="46"/>
      <c r="G22" s="46" t="s">
        <v>166</v>
      </c>
      <c r="H22" s="49">
        <v>8780</v>
      </c>
      <c r="I22" s="55">
        <v>4</v>
      </c>
      <c r="J22" s="44"/>
      <c r="M22" s="44"/>
      <c r="N22" s="44"/>
      <c r="O22" s="44"/>
      <c r="P22" s="44"/>
      <c r="Q22" s="44"/>
      <c r="R22" s="44"/>
    </row>
    <row r="23" spans="1:18" ht="13.2" x14ac:dyDescent="0.25">
      <c r="A23" s="46" t="s">
        <v>107</v>
      </c>
      <c r="B23" s="47" t="s">
        <v>167</v>
      </c>
      <c r="C23" s="47" t="s">
        <v>168</v>
      </c>
      <c r="D23" s="48">
        <v>46162</v>
      </c>
      <c r="E23" s="46" t="s">
        <v>169</v>
      </c>
      <c r="F23" s="46"/>
      <c r="G23" s="46" t="s">
        <v>170</v>
      </c>
      <c r="H23" s="49">
        <v>124</v>
      </c>
      <c r="I23" s="55">
        <v>2</v>
      </c>
      <c r="J23" s="44"/>
      <c r="M23" s="44"/>
      <c r="N23" s="44"/>
      <c r="O23" s="44"/>
      <c r="P23" s="44"/>
      <c r="Q23" s="44"/>
      <c r="R23" s="44"/>
    </row>
    <row r="24" spans="1:18" ht="13.2" x14ac:dyDescent="0.25">
      <c r="A24" s="46" t="s">
        <v>107</v>
      </c>
      <c r="B24" s="47" t="s">
        <v>171</v>
      </c>
      <c r="C24" s="47">
        <v>1213275</v>
      </c>
      <c r="D24" s="48">
        <v>46163</v>
      </c>
      <c r="E24" s="46" t="s">
        <v>172</v>
      </c>
      <c r="F24" s="46"/>
      <c r="G24" s="46" t="s">
        <v>173</v>
      </c>
      <c r="H24" s="49">
        <v>19.100000000000001</v>
      </c>
      <c r="I24" s="55">
        <v>2</v>
      </c>
      <c r="J24" s="44"/>
      <c r="O24" s="44"/>
      <c r="P24" s="44"/>
      <c r="Q24" s="44"/>
      <c r="R24" s="44"/>
    </row>
    <row r="25" spans="1:18" ht="13.2" x14ac:dyDescent="0.25">
      <c r="A25" s="46" t="s">
        <v>107</v>
      </c>
      <c r="B25" s="47" t="s">
        <v>174</v>
      </c>
      <c r="C25" s="47">
        <v>2007006035</v>
      </c>
      <c r="D25" s="48">
        <v>46164</v>
      </c>
      <c r="E25" s="46" t="s">
        <v>175</v>
      </c>
      <c r="F25" s="46"/>
      <c r="G25" s="46" t="s">
        <v>176</v>
      </c>
      <c r="H25" s="49">
        <v>277.74</v>
      </c>
      <c r="I25" s="55">
        <v>4</v>
      </c>
      <c r="J25" s="44"/>
      <c r="O25" s="44"/>
      <c r="P25" s="44"/>
      <c r="Q25" s="44"/>
      <c r="R25" s="44"/>
    </row>
    <row r="26" spans="1:18" ht="13.2" x14ac:dyDescent="0.25">
      <c r="A26" s="46" t="s">
        <v>107</v>
      </c>
      <c r="B26" s="50">
        <v>46357</v>
      </c>
      <c r="C26" s="47" t="s">
        <v>168</v>
      </c>
      <c r="D26" s="48">
        <v>46165</v>
      </c>
      <c r="E26" s="46" t="s">
        <v>177</v>
      </c>
      <c r="F26" s="46"/>
      <c r="G26" s="46" t="s">
        <v>178</v>
      </c>
      <c r="H26" s="49">
        <v>50</v>
      </c>
      <c r="I26" s="55">
        <v>4</v>
      </c>
      <c r="J26" s="44"/>
      <c r="O26" s="44"/>
      <c r="P26" s="44"/>
      <c r="Q26" s="44"/>
      <c r="R26" s="44"/>
    </row>
    <row r="27" spans="1:18" ht="13.2" x14ac:dyDescent="0.25">
      <c r="A27" s="46" t="s">
        <v>107</v>
      </c>
      <c r="B27" s="47" t="s">
        <v>179</v>
      </c>
      <c r="C27" s="47" t="s">
        <v>180</v>
      </c>
      <c r="D27" s="48">
        <v>46166</v>
      </c>
      <c r="E27" s="46" t="s">
        <v>181</v>
      </c>
      <c r="F27" s="46"/>
      <c r="G27" s="46" t="s">
        <v>182</v>
      </c>
      <c r="H27" s="49">
        <v>9</v>
      </c>
      <c r="I27" s="55">
        <v>4</v>
      </c>
      <c r="J27" s="44"/>
      <c r="O27" s="44"/>
      <c r="P27" s="44"/>
      <c r="Q27" s="44"/>
      <c r="R27" s="44"/>
    </row>
    <row r="28" spans="1:18" ht="20.399999999999999" x14ac:dyDescent="0.25">
      <c r="A28" s="46" t="s">
        <v>107</v>
      </c>
      <c r="B28" s="50">
        <v>46143</v>
      </c>
      <c r="C28" s="47" t="s">
        <v>183</v>
      </c>
      <c r="D28" s="48">
        <v>46167</v>
      </c>
      <c r="E28" s="46" t="s">
        <v>184</v>
      </c>
      <c r="F28" s="46"/>
      <c r="G28" s="46" t="s">
        <v>185</v>
      </c>
      <c r="H28" s="49">
        <v>10</v>
      </c>
      <c r="I28" s="55">
        <v>4</v>
      </c>
      <c r="J28" s="44"/>
      <c r="O28" s="44"/>
      <c r="P28" s="44"/>
      <c r="Q28" s="44"/>
      <c r="R28" s="44"/>
    </row>
    <row r="29" spans="1:18" ht="13.2" x14ac:dyDescent="0.25">
      <c r="A29" s="46" t="s">
        <v>107</v>
      </c>
      <c r="B29" s="47" t="s">
        <v>186</v>
      </c>
      <c r="C29" s="47" t="s">
        <v>187</v>
      </c>
      <c r="D29" s="48">
        <v>46168</v>
      </c>
      <c r="E29" s="46" t="s">
        <v>188</v>
      </c>
      <c r="F29" s="46"/>
      <c r="G29" s="46" t="s">
        <v>189</v>
      </c>
      <c r="H29" s="49">
        <v>500</v>
      </c>
      <c r="I29" s="55">
        <v>1</v>
      </c>
      <c r="J29" s="44"/>
      <c r="O29" s="44"/>
      <c r="P29" s="44"/>
      <c r="Q29" s="44"/>
      <c r="R29" s="44"/>
    </row>
    <row r="30" spans="1:18" ht="13.2" x14ac:dyDescent="0.25">
      <c r="A30" s="46" t="s">
        <v>107</v>
      </c>
      <c r="B30" s="47" t="s">
        <v>190</v>
      </c>
      <c r="C30" s="47" t="s">
        <v>191</v>
      </c>
      <c r="D30" s="48">
        <v>46169</v>
      </c>
      <c r="E30" s="46" t="s">
        <v>192</v>
      </c>
      <c r="F30" s="46"/>
      <c r="G30" s="46" t="s">
        <v>193</v>
      </c>
      <c r="H30" s="49">
        <v>71.2</v>
      </c>
      <c r="I30" s="55">
        <v>3</v>
      </c>
      <c r="J30" s="44"/>
      <c r="O30" s="44"/>
      <c r="P30" s="44"/>
      <c r="Q30" s="44"/>
      <c r="R30" s="44"/>
    </row>
    <row r="31" spans="1:18" ht="51" x14ac:dyDescent="0.25">
      <c r="A31" s="46" t="s">
        <v>107</v>
      </c>
      <c r="B31" s="47" t="s">
        <v>194</v>
      </c>
      <c r="C31" s="47" t="s">
        <v>195</v>
      </c>
      <c r="D31" s="48">
        <v>46170</v>
      </c>
      <c r="E31" s="46" t="s">
        <v>196</v>
      </c>
      <c r="F31" s="46"/>
      <c r="G31" s="46" t="s">
        <v>197</v>
      </c>
      <c r="H31" s="49">
        <v>250</v>
      </c>
      <c r="I31" s="55">
        <v>1</v>
      </c>
      <c r="J31" s="44"/>
    </row>
    <row r="32" spans="1:18" ht="13.2" x14ac:dyDescent="0.25">
      <c r="A32" s="46" t="s">
        <v>107</v>
      </c>
      <c r="B32" s="47" t="s">
        <v>198</v>
      </c>
      <c r="C32" s="47" t="s">
        <v>199</v>
      </c>
      <c r="D32" s="48">
        <v>46171</v>
      </c>
      <c r="E32" s="46" t="s">
        <v>200</v>
      </c>
      <c r="F32" s="46"/>
      <c r="G32" s="46" t="s">
        <v>201</v>
      </c>
      <c r="H32" s="49">
        <v>320</v>
      </c>
      <c r="I32" s="55">
        <v>5</v>
      </c>
      <c r="J32" s="44"/>
    </row>
    <row r="33" spans="1:18" ht="13.2" x14ac:dyDescent="0.25">
      <c r="A33" s="46" t="s">
        <v>107</v>
      </c>
      <c r="B33" s="47" t="s">
        <v>202</v>
      </c>
      <c r="C33" s="47" t="s">
        <v>203</v>
      </c>
      <c r="D33" s="48">
        <v>46172</v>
      </c>
      <c r="E33" s="46" t="s">
        <v>204</v>
      </c>
      <c r="F33" s="46"/>
      <c r="G33" s="46" t="s">
        <v>205</v>
      </c>
      <c r="H33" s="49">
        <v>40</v>
      </c>
      <c r="I33" s="55">
        <v>4</v>
      </c>
      <c r="J33" s="44"/>
    </row>
    <row r="34" spans="1:18" ht="13.2" x14ac:dyDescent="0.25">
      <c r="A34" s="46" t="s">
        <v>107</v>
      </c>
      <c r="B34" s="50">
        <v>46023</v>
      </c>
      <c r="C34" s="47" t="s">
        <v>206</v>
      </c>
      <c r="D34" s="48">
        <v>46173</v>
      </c>
      <c r="E34" s="46" t="s">
        <v>207</v>
      </c>
      <c r="F34" s="46"/>
      <c r="G34" s="46" t="s">
        <v>208</v>
      </c>
      <c r="H34" s="49">
        <v>25</v>
      </c>
      <c r="I34" s="55">
        <v>4</v>
      </c>
      <c r="J34" s="44"/>
    </row>
    <row r="35" spans="1:18" ht="13.2" x14ac:dyDescent="0.25">
      <c r="A35" s="46" t="s">
        <v>107</v>
      </c>
      <c r="B35" s="50">
        <v>46082</v>
      </c>
      <c r="C35" s="47" t="s">
        <v>209</v>
      </c>
      <c r="D35" s="48">
        <v>46174</v>
      </c>
      <c r="E35" s="46" t="s">
        <v>210</v>
      </c>
      <c r="F35" s="46"/>
      <c r="G35" s="46" t="s">
        <v>211</v>
      </c>
      <c r="H35" s="49">
        <v>150</v>
      </c>
      <c r="I35" s="55">
        <v>4</v>
      </c>
      <c r="J35" s="44"/>
    </row>
    <row r="36" spans="1:18" ht="13.2" x14ac:dyDescent="0.25">
      <c r="A36" s="46" t="s">
        <v>107</v>
      </c>
      <c r="B36" s="50">
        <v>46113</v>
      </c>
      <c r="C36" s="47" t="s">
        <v>212</v>
      </c>
      <c r="D36" s="48">
        <v>46175</v>
      </c>
      <c r="E36" s="46" t="s">
        <v>213</v>
      </c>
      <c r="F36" s="46"/>
      <c r="G36" s="46" t="s">
        <v>214</v>
      </c>
      <c r="H36" s="49">
        <v>100</v>
      </c>
      <c r="I36" s="55">
        <v>4</v>
      </c>
      <c r="J36" s="44"/>
    </row>
    <row r="37" spans="1:18" x14ac:dyDescent="0.2">
      <c r="A37" s="46" t="s">
        <v>107</v>
      </c>
      <c r="B37" s="47" t="s">
        <v>215</v>
      </c>
      <c r="C37" s="47" t="s">
        <v>216</v>
      </c>
      <c r="D37" s="48">
        <v>46176</v>
      </c>
      <c r="E37" s="46" t="s">
        <v>217</v>
      </c>
      <c r="F37" s="46"/>
      <c r="G37" s="46" t="s">
        <v>218</v>
      </c>
      <c r="H37" s="49">
        <v>74.099999999999994</v>
      </c>
      <c r="I37" s="55">
        <v>4</v>
      </c>
    </row>
    <row r="38" spans="1:18" x14ac:dyDescent="0.2">
      <c r="A38" s="46" t="s">
        <v>107</v>
      </c>
      <c r="B38" s="47" t="s">
        <v>219</v>
      </c>
      <c r="C38" s="47" t="s">
        <v>220</v>
      </c>
      <c r="D38" s="48">
        <v>46177</v>
      </c>
      <c r="E38" s="46" t="s">
        <v>221</v>
      </c>
      <c r="F38" s="46"/>
      <c r="G38" s="46" t="s">
        <v>222</v>
      </c>
      <c r="H38" s="49">
        <v>120</v>
      </c>
      <c r="I38" s="55">
        <v>2</v>
      </c>
    </row>
    <row r="39" spans="1:18" ht="40.799999999999997" x14ac:dyDescent="0.2">
      <c r="A39" s="46" t="s">
        <v>107</v>
      </c>
      <c r="B39" s="47" t="s">
        <v>223</v>
      </c>
      <c r="C39" s="47" t="s">
        <v>223</v>
      </c>
      <c r="D39" s="48">
        <v>46178</v>
      </c>
      <c r="E39" s="46" t="s">
        <v>224</v>
      </c>
      <c r="F39" s="46"/>
      <c r="G39" s="46" t="s">
        <v>225</v>
      </c>
      <c r="H39" s="49">
        <v>80</v>
      </c>
      <c r="I39" s="55">
        <v>3</v>
      </c>
    </row>
    <row r="40" spans="1:18" x14ac:dyDescent="0.2">
      <c r="A40" s="46" t="s">
        <v>107</v>
      </c>
      <c r="B40" s="47" t="s">
        <v>226</v>
      </c>
      <c r="C40" s="47" t="s">
        <v>227</v>
      </c>
      <c r="D40" s="48">
        <v>46179</v>
      </c>
      <c r="E40" s="46" t="s">
        <v>228</v>
      </c>
      <c r="F40" s="46"/>
      <c r="G40" s="46" t="s">
        <v>229</v>
      </c>
      <c r="H40" s="49">
        <v>600</v>
      </c>
      <c r="I40" s="55">
        <v>1</v>
      </c>
    </row>
    <row r="41" spans="1:18" s="39" customFormat="1" ht="20.399999999999999" x14ac:dyDescent="0.2">
      <c r="A41" s="46" t="s">
        <v>107</v>
      </c>
      <c r="B41" s="47" t="s">
        <v>183</v>
      </c>
      <c r="C41" s="47" t="s">
        <v>230</v>
      </c>
      <c r="D41" s="48">
        <v>46180</v>
      </c>
      <c r="E41" s="46" t="s">
        <v>231</v>
      </c>
      <c r="F41" s="46"/>
      <c r="G41" s="46" t="s">
        <v>232</v>
      </c>
      <c r="H41" s="49">
        <v>10</v>
      </c>
      <c r="I41" s="55">
        <v>3</v>
      </c>
      <c r="K41" s="38"/>
      <c r="L41" s="38"/>
      <c r="M41" s="38"/>
      <c r="N41" s="38"/>
      <c r="O41" s="38"/>
      <c r="P41" s="38"/>
      <c r="Q41" s="38"/>
      <c r="R41" s="38"/>
    </row>
    <row r="42" spans="1:18" s="39" customFormat="1" x14ac:dyDescent="0.2">
      <c r="A42" s="46" t="s">
        <v>107</v>
      </c>
      <c r="B42" s="47" t="s">
        <v>233</v>
      </c>
      <c r="C42" s="47" t="s">
        <v>234</v>
      </c>
      <c r="D42" s="48">
        <v>46181</v>
      </c>
      <c r="E42" s="46" t="s">
        <v>235</v>
      </c>
      <c r="F42" s="46"/>
      <c r="G42" s="46" t="s">
        <v>236</v>
      </c>
      <c r="H42" s="49">
        <v>19</v>
      </c>
      <c r="I42" s="55">
        <v>2</v>
      </c>
      <c r="K42" s="38"/>
      <c r="L42" s="38"/>
      <c r="M42" s="38"/>
      <c r="N42" s="38"/>
      <c r="O42" s="38"/>
      <c r="P42" s="38"/>
      <c r="Q42" s="38"/>
      <c r="R42" s="38"/>
    </row>
    <row r="43" spans="1:18" s="39" customFormat="1" x14ac:dyDescent="0.2">
      <c r="A43" s="46" t="s">
        <v>107</v>
      </c>
      <c r="B43" s="47" t="s">
        <v>237</v>
      </c>
      <c r="C43" s="47" t="s">
        <v>160</v>
      </c>
      <c r="D43" s="48">
        <v>46182</v>
      </c>
      <c r="E43" s="46" t="s">
        <v>238</v>
      </c>
      <c r="F43" s="46"/>
      <c r="G43" s="46" t="s">
        <v>239</v>
      </c>
      <c r="H43" s="49">
        <v>230</v>
      </c>
      <c r="I43" s="55">
        <v>2</v>
      </c>
      <c r="K43" s="38"/>
      <c r="L43" s="38"/>
      <c r="M43" s="38"/>
      <c r="N43" s="38"/>
      <c r="O43" s="38"/>
      <c r="P43" s="38"/>
      <c r="Q43" s="38"/>
      <c r="R43" s="38"/>
    </row>
    <row r="44" spans="1:18" s="39" customFormat="1" x14ac:dyDescent="0.2">
      <c r="A44" s="46" t="s">
        <v>107</v>
      </c>
      <c r="B44" s="47" t="s">
        <v>240</v>
      </c>
      <c r="C44" s="47" t="s">
        <v>241</v>
      </c>
      <c r="D44" s="48">
        <v>46183</v>
      </c>
      <c r="E44" s="46" t="s">
        <v>242</v>
      </c>
      <c r="F44" s="46"/>
      <c r="G44" s="46" t="s">
        <v>243</v>
      </c>
      <c r="H44" s="49">
        <v>175</v>
      </c>
      <c r="I44" s="55">
        <v>2</v>
      </c>
      <c r="K44" s="38"/>
      <c r="L44" s="38"/>
      <c r="M44" s="38"/>
      <c r="N44" s="38"/>
      <c r="O44" s="38"/>
      <c r="P44" s="38"/>
      <c r="Q44" s="38"/>
      <c r="R44" s="38"/>
    </row>
    <row r="45" spans="1:18" s="39" customFormat="1" x14ac:dyDescent="0.2">
      <c r="A45" s="46" t="s">
        <v>107</v>
      </c>
      <c r="B45" s="47" t="s">
        <v>244</v>
      </c>
      <c r="C45" s="47">
        <v>369963</v>
      </c>
      <c r="D45" s="48">
        <v>46184</v>
      </c>
      <c r="E45" s="46" t="s">
        <v>245</v>
      </c>
      <c r="F45" s="46"/>
      <c r="G45" s="46" t="s">
        <v>246</v>
      </c>
      <c r="H45" s="49">
        <v>147</v>
      </c>
      <c r="I45" s="55">
        <v>1</v>
      </c>
      <c r="K45" s="38"/>
      <c r="L45" s="38"/>
      <c r="M45" s="38"/>
      <c r="N45" s="38"/>
      <c r="O45" s="38"/>
      <c r="P45" s="38"/>
      <c r="Q45" s="38"/>
      <c r="R45" s="38"/>
    </row>
    <row r="46" spans="1:18" s="39" customFormat="1" x14ac:dyDescent="0.2">
      <c r="A46" s="46" t="s">
        <v>247</v>
      </c>
      <c r="B46" s="47" t="s">
        <v>248</v>
      </c>
      <c r="C46" s="47">
        <v>20200136</v>
      </c>
      <c r="D46" s="48">
        <v>46185</v>
      </c>
      <c r="E46" s="46" t="s">
        <v>249</v>
      </c>
      <c r="F46" s="46"/>
      <c r="G46" s="46" t="s">
        <v>250</v>
      </c>
      <c r="H46" s="49">
        <v>360</v>
      </c>
      <c r="I46" s="55">
        <v>10</v>
      </c>
      <c r="K46" s="38"/>
      <c r="L46" s="38"/>
      <c r="M46" s="38"/>
      <c r="N46" s="38"/>
      <c r="O46" s="38"/>
      <c r="P46" s="38"/>
      <c r="Q46" s="38"/>
      <c r="R46" s="38"/>
    </row>
    <row r="47" spans="1:18" s="39" customFormat="1" x14ac:dyDescent="0.2">
      <c r="A47" s="46" t="s">
        <v>247</v>
      </c>
      <c r="B47" s="47" t="s">
        <v>251</v>
      </c>
      <c r="C47" s="47" t="s">
        <v>187</v>
      </c>
      <c r="D47" s="48">
        <v>46186</v>
      </c>
      <c r="E47" s="46" t="s">
        <v>252</v>
      </c>
      <c r="F47" s="46"/>
      <c r="G47" s="46" t="s">
        <v>189</v>
      </c>
      <c r="H47" s="49">
        <v>500</v>
      </c>
      <c r="I47" s="55">
        <v>10</v>
      </c>
      <c r="K47" s="38"/>
      <c r="L47" s="38"/>
      <c r="M47" s="38"/>
      <c r="N47" s="38"/>
      <c r="O47" s="38"/>
      <c r="P47" s="38"/>
      <c r="Q47" s="38"/>
      <c r="R47" s="38"/>
    </row>
    <row r="48" spans="1:18" s="39" customFormat="1" x14ac:dyDescent="0.2">
      <c r="A48" s="46" t="s">
        <v>247</v>
      </c>
      <c r="B48" s="50">
        <v>46235</v>
      </c>
      <c r="C48" s="47" t="s">
        <v>253</v>
      </c>
      <c r="D48" s="48">
        <v>46187</v>
      </c>
      <c r="E48" s="46" t="s">
        <v>254</v>
      </c>
      <c r="F48" s="46"/>
      <c r="G48" s="46" t="s">
        <v>255</v>
      </c>
      <c r="H48" s="49">
        <v>20</v>
      </c>
      <c r="I48" s="55">
        <v>10</v>
      </c>
      <c r="K48" s="38"/>
      <c r="L48" s="38"/>
      <c r="M48" s="38"/>
      <c r="N48" s="38"/>
      <c r="O48" s="38"/>
      <c r="P48" s="38"/>
      <c r="Q48" s="38"/>
      <c r="R48" s="38"/>
    </row>
    <row r="49" spans="1:18" s="39" customFormat="1" x14ac:dyDescent="0.2">
      <c r="A49" s="46" t="s">
        <v>247</v>
      </c>
      <c r="B49" s="47" t="s">
        <v>256</v>
      </c>
      <c r="C49" s="47" t="s">
        <v>257</v>
      </c>
      <c r="D49" s="48">
        <v>46188</v>
      </c>
      <c r="E49" s="46" t="s">
        <v>258</v>
      </c>
      <c r="F49" s="46"/>
      <c r="G49" s="46" t="s">
        <v>259</v>
      </c>
      <c r="H49" s="49">
        <v>25</v>
      </c>
      <c r="I49" s="55">
        <v>10</v>
      </c>
      <c r="K49" s="38"/>
      <c r="L49" s="38"/>
      <c r="M49" s="38"/>
      <c r="N49" s="38"/>
      <c r="O49" s="38"/>
      <c r="P49" s="38"/>
      <c r="Q49" s="38"/>
      <c r="R49" s="38"/>
    </row>
    <row r="50" spans="1:18" s="39" customFormat="1" ht="20.399999999999999" x14ac:dyDescent="0.2">
      <c r="A50" s="46" t="s">
        <v>260</v>
      </c>
      <c r="B50" s="50">
        <v>46266</v>
      </c>
      <c r="C50" s="47" t="s">
        <v>261</v>
      </c>
      <c r="D50" s="48">
        <v>46189</v>
      </c>
      <c r="E50" s="46" t="s">
        <v>262</v>
      </c>
      <c r="F50" s="46"/>
      <c r="G50" s="46" t="s">
        <v>263</v>
      </c>
      <c r="H50" s="49">
        <v>20000</v>
      </c>
      <c r="I50" s="55">
        <v>5</v>
      </c>
      <c r="K50" s="38"/>
      <c r="L50" s="38"/>
      <c r="M50" s="38"/>
      <c r="N50" s="38"/>
      <c r="O50" s="38"/>
      <c r="P50" s="38"/>
      <c r="Q50" s="38"/>
      <c r="R50" s="38"/>
    </row>
    <row r="51" spans="1:18" s="39" customFormat="1" ht="40.799999999999997" x14ac:dyDescent="0.2">
      <c r="A51" s="46" t="s">
        <v>264</v>
      </c>
      <c r="B51" s="47" t="s">
        <v>265</v>
      </c>
      <c r="C51" s="47" t="s">
        <v>266</v>
      </c>
      <c r="D51" s="48">
        <v>46190</v>
      </c>
      <c r="E51" s="46" t="s">
        <v>267</v>
      </c>
      <c r="F51" s="46"/>
      <c r="G51" s="46" t="s">
        <v>268</v>
      </c>
      <c r="H51" s="49">
        <v>30000</v>
      </c>
      <c r="I51" s="55">
        <v>5</v>
      </c>
      <c r="K51" s="38"/>
      <c r="L51" s="38"/>
      <c r="M51" s="38"/>
      <c r="N51" s="38"/>
      <c r="O51" s="38"/>
      <c r="P51" s="38"/>
      <c r="Q51" s="38"/>
      <c r="R51" s="38"/>
    </row>
    <row r="52" spans="1:18" s="39" customFormat="1" x14ac:dyDescent="0.2">
      <c r="A52" s="46" t="s">
        <v>107</v>
      </c>
      <c r="B52" s="47" t="s">
        <v>269</v>
      </c>
      <c r="C52" s="47" t="s">
        <v>270</v>
      </c>
      <c r="D52" s="48">
        <v>46191</v>
      </c>
      <c r="E52" s="46" t="s">
        <v>271</v>
      </c>
      <c r="F52" s="46"/>
      <c r="G52" s="46" t="s">
        <v>272</v>
      </c>
      <c r="H52" s="49">
        <v>123</v>
      </c>
      <c r="I52" s="55">
        <v>2</v>
      </c>
      <c r="K52" s="38"/>
      <c r="L52" s="38"/>
      <c r="M52" s="38"/>
      <c r="N52" s="38"/>
      <c r="O52" s="38"/>
      <c r="P52" s="38"/>
      <c r="Q52" s="38"/>
      <c r="R52" s="38"/>
    </row>
    <row r="53" spans="1:18" s="39" customFormat="1" ht="20.399999999999999" x14ac:dyDescent="0.2">
      <c r="A53" s="46" t="s">
        <v>107</v>
      </c>
      <c r="B53" s="47" t="s">
        <v>273</v>
      </c>
      <c r="C53" s="47" t="s">
        <v>274</v>
      </c>
      <c r="D53" s="48">
        <v>46192</v>
      </c>
      <c r="E53" s="46" t="s">
        <v>275</v>
      </c>
      <c r="F53" s="46"/>
      <c r="G53" s="46" t="s">
        <v>276</v>
      </c>
      <c r="H53" s="49">
        <v>1600</v>
      </c>
      <c r="I53" s="55">
        <v>2</v>
      </c>
      <c r="K53" s="38"/>
      <c r="L53" s="38"/>
      <c r="M53" s="38"/>
      <c r="N53" s="38"/>
      <c r="O53" s="38"/>
      <c r="P53" s="38"/>
      <c r="Q53" s="38"/>
      <c r="R53" s="38"/>
    </row>
    <row r="54" spans="1:18" s="39" customFormat="1" x14ac:dyDescent="0.2">
      <c r="A54" s="46" t="s">
        <v>107</v>
      </c>
      <c r="B54" s="47" t="s">
        <v>277</v>
      </c>
      <c r="C54" s="47" t="s">
        <v>278</v>
      </c>
      <c r="D54" s="48">
        <v>46194</v>
      </c>
      <c r="E54" s="46" t="s">
        <v>279</v>
      </c>
      <c r="F54" s="46"/>
      <c r="G54" s="46" t="s">
        <v>280</v>
      </c>
      <c r="H54" s="49">
        <v>21.36</v>
      </c>
      <c r="I54" s="55">
        <v>2</v>
      </c>
      <c r="K54" s="38"/>
      <c r="L54" s="38"/>
      <c r="M54" s="38"/>
      <c r="N54" s="38"/>
      <c r="O54" s="38"/>
      <c r="P54" s="38"/>
      <c r="Q54" s="38"/>
      <c r="R54" s="38"/>
    </row>
    <row r="55" spans="1:18" s="39" customFormat="1" x14ac:dyDescent="0.2">
      <c r="A55" s="46" t="s">
        <v>107</v>
      </c>
      <c r="B55" s="47" t="s">
        <v>281</v>
      </c>
      <c r="C55" s="47" t="s">
        <v>282</v>
      </c>
      <c r="D55" s="48">
        <v>46195</v>
      </c>
      <c r="E55" s="46" t="s">
        <v>283</v>
      </c>
      <c r="F55" s="46"/>
      <c r="G55" s="46" t="s">
        <v>284</v>
      </c>
      <c r="H55" s="49">
        <v>20</v>
      </c>
      <c r="I55" s="55">
        <v>2</v>
      </c>
      <c r="K55" s="38"/>
      <c r="L55" s="38"/>
      <c r="M55" s="38"/>
      <c r="N55" s="38"/>
      <c r="O55" s="38"/>
      <c r="P55" s="38"/>
      <c r="Q55" s="38"/>
      <c r="R55" s="38"/>
    </row>
    <row r="56" spans="1:18" s="39" customFormat="1" x14ac:dyDescent="0.2">
      <c r="A56" s="46" t="s">
        <v>107</v>
      </c>
      <c r="B56" s="47" t="s">
        <v>285</v>
      </c>
      <c r="C56" s="47" t="s">
        <v>286</v>
      </c>
      <c r="D56" s="48">
        <v>46196</v>
      </c>
      <c r="E56" s="46" t="s">
        <v>287</v>
      </c>
      <c r="F56" s="46"/>
      <c r="G56" s="46" t="s">
        <v>288</v>
      </c>
      <c r="H56" s="49">
        <v>200</v>
      </c>
      <c r="I56" s="55">
        <v>2</v>
      </c>
      <c r="K56" s="38"/>
      <c r="L56" s="38"/>
      <c r="M56" s="38"/>
      <c r="N56" s="38"/>
      <c r="O56" s="38"/>
      <c r="P56" s="38"/>
      <c r="Q56" s="38"/>
      <c r="R56" s="38"/>
    </row>
    <row r="57" spans="1:18" s="39" customFormat="1" ht="20.399999999999999" x14ac:dyDescent="0.2">
      <c r="A57" s="46" t="s">
        <v>107</v>
      </c>
      <c r="B57" s="47" t="s">
        <v>289</v>
      </c>
      <c r="C57" s="47" t="s">
        <v>290</v>
      </c>
      <c r="D57" s="48">
        <v>46197</v>
      </c>
      <c r="E57" s="46" t="s">
        <v>291</v>
      </c>
      <c r="F57" s="46"/>
      <c r="G57" s="46" t="s">
        <v>292</v>
      </c>
      <c r="H57" s="49">
        <v>201.5</v>
      </c>
      <c r="I57" s="55">
        <v>2</v>
      </c>
      <c r="K57" s="38"/>
      <c r="L57" s="38"/>
      <c r="M57" s="38"/>
      <c r="N57" s="38"/>
      <c r="O57" s="38"/>
      <c r="P57" s="38"/>
      <c r="Q57" s="38"/>
      <c r="R57" s="38"/>
    </row>
    <row r="58" spans="1:18" s="39" customFormat="1" ht="20.399999999999999" x14ac:dyDescent="0.2">
      <c r="A58" s="46" t="s">
        <v>107</v>
      </c>
      <c r="B58" s="47" t="s">
        <v>293</v>
      </c>
      <c r="C58" s="47" t="s">
        <v>294</v>
      </c>
      <c r="D58" s="48">
        <v>46198</v>
      </c>
      <c r="E58" s="46" t="s">
        <v>295</v>
      </c>
      <c r="F58" s="46"/>
      <c r="G58" s="46" t="s">
        <v>296</v>
      </c>
      <c r="H58" s="49">
        <v>1010</v>
      </c>
      <c r="I58" s="55">
        <v>2</v>
      </c>
      <c r="K58" s="38"/>
      <c r="L58" s="38"/>
      <c r="M58" s="38"/>
      <c r="N58" s="38"/>
      <c r="O58" s="38"/>
      <c r="P58" s="38"/>
      <c r="Q58" s="38"/>
      <c r="R58" s="38"/>
    </row>
    <row r="59" spans="1:18" s="39" customFormat="1" ht="40.799999999999997" x14ac:dyDescent="0.2">
      <c r="A59" s="46" t="s">
        <v>107</v>
      </c>
      <c r="B59" s="47" t="s">
        <v>297</v>
      </c>
      <c r="C59" s="47" t="s">
        <v>226</v>
      </c>
      <c r="D59" s="48">
        <v>46199</v>
      </c>
      <c r="E59" s="46" t="s">
        <v>298</v>
      </c>
      <c r="F59" s="46"/>
      <c r="G59" s="46" t="s">
        <v>299</v>
      </c>
      <c r="H59" s="49">
        <v>1330</v>
      </c>
      <c r="I59" s="55">
        <v>2</v>
      </c>
      <c r="K59" s="38"/>
      <c r="L59" s="38"/>
      <c r="M59" s="38"/>
      <c r="N59" s="38"/>
      <c r="O59" s="38"/>
      <c r="P59" s="38"/>
      <c r="Q59" s="38"/>
      <c r="R59" s="38"/>
    </row>
    <row r="60" spans="1:18" s="39" customFormat="1" ht="20.399999999999999" x14ac:dyDescent="0.2">
      <c r="A60" s="46" t="s">
        <v>300</v>
      </c>
      <c r="B60" s="50">
        <v>46357</v>
      </c>
      <c r="C60" s="47" t="s">
        <v>301</v>
      </c>
      <c r="D60" s="48">
        <v>46200</v>
      </c>
      <c r="E60" s="46" t="s">
        <v>302</v>
      </c>
      <c r="F60" s="46"/>
      <c r="G60" s="46" t="s">
        <v>303</v>
      </c>
      <c r="H60" s="49">
        <v>1000</v>
      </c>
      <c r="I60" s="55">
        <v>10</v>
      </c>
      <c r="K60" s="38"/>
      <c r="L60" s="38"/>
      <c r="M60" s="38"/>
      <c r="N60" s="38"/>
      <c r="O60" s="38"/>
      <c r="P60" s="38"/>
      <c r="Q60" s="38"/>
      <c r="R60" s="38"/>
    </row>
    <row r="61" spans="1:18" s="39" customFormat="1" ht="20.399999999999999" x14ac:dyDescent="0.2">
      <c r="A61" s="46" t="s">
        <v>304</v>
      </c>
      <c r="B61" s="47" t="s">
        <v>305</v>
      </c>
      <c r="C61" s="47" t="s">
        <v>306</v>
      </c>
      <c r="D61" s="48">
        <v>46201</v>
      </c>
      <c r="E61" s="46" t="s">
        <v>307</v>
      </c>
      <c r="F61" s="46"/>
      <c r="G61" s="46" t="s">
        <v>308</v>
      </c>
      <c r="H61" s="49">
        <v>200</v>
      </c>
      <c r="I61" s="55">
        <v>10</v>
      </c>
      <c r="K61" s="38"/>
      <c r="L61" s="38"/>
      <c r="M61" s="38"/>
      <c r="N61" s="38"/>
      <c r="O61" s="38"/>
      <c r="P61" s="38"/>
      <c r="Q61" s="38"/>
      <c r="R61" s="38"/>
    </row>
    <row r="62" spans="1:18" s="39" customFormat="1" x14ac:dyDescent="0.2">
      <c r="A62" s="46" t="s">
        <v>309</v>
      </c>
      <c r="B62" s="47" t="s">
        <v>310</v>
      </c>
      <c r="C62" s="47" t="s">
        <v>226</v>
      </c>
      <c r="D62" s="48">
        <v>46203</v>
      </c>
      <c r="E62" s="46" t="s">
        <v>311</v>
      </c>
      <c r="F62" s="46"/>
      <c r="G62" s="46" t="s">
        <v>312</v>
      </c>
      <c r="H62" s="49">
        <v>147.35</v>
      </c>
      <c r="I62" s="55">
        <v>10</v>
      </c>
      <c r="K62" s="38"/>
      <c r="L62" s="38"/>
      <c r="M62" s="38"/>
      <c r="N62" s="38"/>
      <c r="O62" s="38"/>
      <c r="P62" s="38"/>
      <c r="Q62" s="38"/>
      <c r="R62" s="38"/>
    </row>
    <row r="63" spans="1:18" s="39" customFormat="1" ht="40.799999999999997" x14ac:dyDescent="0.2">
      <c r="A63" s="46" t="s">
        <v>309</v>
      </c>
      <c r="B63" s="47" t="s">
        <v>313</v>
      </c>
      <c r="C63" s="47" t="s">
        <v>314</v>
      </c>
      <c r="D63" s="48">
        <v>46204</v>
      </c>
      <c r="E63" s="46" t="s">
        <v>315</v>
      </c>
      <c r="F63" s="46"/>
      <c r="G63" s="46" t="s">
        <v>316</v>
      </c>
      <c r="H63" s="49">
        <v>2500</v>
      </c>
      <c r="I63" s="55">
        <v>10</v>
      </c>
      <c r="K63" s="38"/>
      <c r="L63" s="38"/>
      <c r="M63" s="38"/>
      <c r="N63" s="38"/>
      <c r="O63" s="38"/>
      <c r="P63" s="38"/>
      <c r="Q63" s="38"/>
      <c r="R63" s="38"/>
    </row>
    <row r="64" spans="1:18" s="39" customFormat="1" x14ac:dyDescent="0.2">
      <c r="A64" s="46" t="s">
        <v>309</v>
      </c>
      <c r="B64" s="47" t="s">
        <v>317</v>
      </c>
      <c r="C64" s="47" t="s">
        <v>203</v>
      </c>
      <c r="D64" s="48">
        <v>46205</v>
      </c>
      <c r="E64" s="46" t="s">
        <v>318</v>
      </c>
      <c r="F64" s="46"/>
      <c r="G64" s="46" t="s">
        <v>319</v>
      </c>
      <c r="H64" s="49">
        <v>1200</v>
      </c>
      <c r="I64" s="55">
        <v>10</v>
      </c>
      <c r="K64" s="38"/>
      <c r="L64" s="38"/>
      <c r="M64" s="38"/>
      <c r="N64" s="38"/>
      <c r="O64" s="38"/>
      <c r="P64" s="38"/>
      <c r="Q64" s="38"/>
      <c r="R64" s="38"/>
    </row>
    <row r="65" spans="1:18" s="39" customFormat="1" ht="40.799999999999997" x14ac:dyDescent="0.2">
      <c r="A65" s="46" t="s">
        <v>309</v>
      </c>
      <c r="B65" s="47" t="s">
        <v>320</v>
      </c>
      <c r="C65" s="47" t="s">
        <v>321</v>
      </c>
      <c r="D65" s="48">
        <v>46206</v>
      </c>
      <c r="E65" s="46" t="s">
        <v>322</v>
      </c>
      <c r="F65" s="46"/>
      <c r="G65" s="46" t="s">
        <v>323</v>
      </c>
      <c r="H65" s="49">
        <v>350</v>
      </c>
      <c r="I65" s="55">
        <v>10</v>
      </c>
      <c r="K65" s="38"/>
      <c r="L65" s="38"/>
      <c r="M65" s="38"/>
      <c r="N65" s="38"/>
      <c r="O65" s="38"/>
      <c r="P65" s="38"/>
      <c r="Q65" s="38"/>
      <c r="R65" s="38"/>
    </row>
    <row r="66" spans="1:18" s="39" customFormat="1" x14ac:dyDescent="0.2">
      <c r="A66" s="46" t="s">
        <v>309</v>
      </c>
      <c r="B66" s="47" t="s">
        <v>324</v>
      </c>
      <c r="C66" s="47" t="s">
        <v>325</v>
      </c>
      <c r="D66" s="48">
        <v>46208</v>
      </c>
      <c r="E66" s="46" t="s">
        <v>326</v>
      </c>
      <c r="F66" s="46"/>
      <c r="G66" s="46" t="s">
        <v>327</v>
      </c>
      <c r="H66" s="49">
        <v>230</v>
      </c>
      <c r="I66" s="55">
        <v>10</v>
      </c>
      <c r="K66" s="38"/>
      <c r="L66" s="38"/>
      <c r="M66" s="38"/>
      <c r="N66" s="38"/>
      <c r="O66" s="38"/>
      <c r="P66" s="38"/>
      <c r="Q66" s="38"/>
      <c r="R66" s="38"/>
    </row>
    <row r="67" spans="1:18" s="39" customFormat="1" x14ac:dyDescent="0.2">
      <c r="A67" s="46" t="s">
        <v>309</v>
      </c>
      <c r="B67" s="47" t="s">
        <v>328</v>
      </c>
      <c r="C67" s="47" t="s">
        <v>329</v>
      </c>
      <c r="D67" s="48">
        <v>46209</v>
      </c>
      <c r="E67" s="46" t="s">
        <v>330</v>
      </c>
      <c r="F67" s="46"/>
      <c r="G67" s="46" t="s">
        <v>163</v>
      </c>
      <c r="H67" s="49">
        <v>200</v>
      </c>
      <c r="I67" s="55">
        <v>10</v>
      </c>
      <c r="K67" s="38"/>
      <c r="L67" s="38"/>
      <c r="M67" s="38"/>
      <c r="N67" s="38"/>
      <c r="O67" s="38"/>
      <c r="P67" s="38"/>
      <c r="Q67" s="38"/>
      <c r="R67" s="38"/>
    </row>
    <row r="68" spans="1:18" s="39" customFormat="1" ht="30.6" x14ac:dyDescent="0.2">
      <c r="A68" s="46" t="s">
        <v>331</v>
      </c>
      <c r="B68" s="47" t="s">
        <v>332</v>
      </c>
      <c r="C68" s="47" t="s">
        <v>333</v>
      </c>
      <c r="D68" s="48">
        <v>46210</v>
      </c>
      <c r="E68" s="46" t="s">
        <v>334</v>
      </c>
      <c r="F68" s="46"/>
      <c r="G68" s="46" t="s">
        <v>335</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electLockedCells="1" selectUnlockedCells="1"/>
  <mergeCells count="5">
    <mergeCell ref="A1:H1"/>
    <mergeCell ref="B4:E4"/>
    <mergeCell ref="H2:I2"/>
    <mergeCell ref="H3:I3"/>
    <mergeCell ref="A2:G2"/>
  </mergeCells>
  <conditionalFormatting sqref="A8:I8 A9:C67 D9:I68 A68:A2903">
    <cfRule type="expression" dxfId="114" priority="2" stopIfTrue="1">
      <formula>$A8&lt;&gt;""</formula>
    </cfRule>
  </conditionalFormatting>
  <conditionalFormatting sqref="B68:C68 B69:H2878">
    <cfRule type="expression" dxfId="113" priority="3" stopIfTrue="1">
      <formula>$A68&lt;&gt;""</formula>
    </cfRule>
  </conditionalFormatting>
  <conditionalFormatting sqref="D2876:D2903">
    <cfRule type="expression" dxfId="112"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45" hidden="1" customWidth="1"/>
    <col min="8" max="16384" width="11.44140625" style="29"/>
  </cols>
  <sheetData>
    <row r="1" spans="1:7" s="27" customFormat="1" ht="35.25" customHeight="1" x14ac:dyDescent="0.25">
      <c r="A1" s="339" t="s">
        <v>336</v>
      </c>
      <c r="B1" s="340"/>
      <c r="C1" s="166">
        <v>46053</v>
      </c>
      <c r="D1" s="26"/>
      <c r="G1" s="244">
        <v>46053</v>
      </c>
    </row>
    <row r="2" spans="1:7" ht="13.8" x14ac:dyDescent="0.25">
      <c r="A2" s="28"/>
      <c r="B2" s="28"/>
      <c r="G2" s="244">
        <v>46081</v>
      </c>
    </row>
    <row r="3" spans="1:7" ht="13.8" x14ac:dyDescent="0.25">
      <c r="A3" s="30" t="s">
        <v>337</v>
      </c>
      <c r="B3" s="337" t="str">
        <f>INDEX(Adr!B:B,Doklady!B102+1)</f>
        <v>Slovenská plavecká federácia</v>
      </c>
      <c r="C3" s="337"/>
      <c r="D3" s="337"/>
      <c r="G3" s="244">
        <v>46112</v>
      </c>
    </row>
    <row r="4" spans="1:7" ht="13.8" x14ac:dyDescent="0.25">
      <c r="A4" s="30" t="s">
        <v>338</v>
      </c>
      <c r="B4" s="29" t="str">
        <f>RIGHT("0000"&amp;INDEX(Adr!A:A,Doklady!B102+1),8)</f>
        <v>36068764</v>
      </c>
      <c r="G4" s="244">
        <v>46142</v>
      </c>
    </row>
    <row r="5" spans="1:7" ht="13.8" x14ac:dyDescent="0.25">
      <c r="A5" s="30" t="s">
        <v>339</v>
      </c>
      <c r="B5" s="29" t="str">
        <f>INDEX(Adr!D:D,Doklady!B102+1)&amp;", "&amp;INDEX(Adr!E:E,Doklady!B102+1)</f>
        <v>Za kasárňou 315/1, Bratislava</v>
      </c>
      <c r="G5" s="244">
        <v>46173</v>
      </c>
    </row>
    <row r="6" spans="1:7" ht="13.8" x14ac:dyDescent="0.25">
      <c r="A6" s="30"/>
      <c r="G6" s="244">
        <v>46203</v>
      </c>
    </row>
    <row r="7" spans="1:7" ht="13.8" x14ac:dyDescent="0.25">
      <c r="G7" s="244">
        <v>46234</v>
      </c>
    </row>
    <row r="8" spans="1:7" ht="13.8" x14ac:dyDescent="0.25">
      <c r="G8" s="244">
        <v>46265</v>
      </c>
    </row>
    <row r="9" spans="1:7" ht="20.399999999999999" x14ac:dyDescent="0.25">
      <c r="A9" s="31" t="s">
        <v>340</v>
      </c>
      <c r="B9" s="31" t="s">
        <v>340</v>
      </c>
      <c r="C9" s="32" t="s">
        <v>341</v>
      </c>
      <c r="G9" s="244">
        <v>46295</v>
      </c>
    </row>
    <row r="10" spans="1:7" ht="13.8" x14ac:dyDescent="0.25">
      <c r="A10" s="133" t="s">
        <v>342</v>
      </c>
      <c r="B10" s="134" t="s">
        <v>343</v>
      </c>
      <c r="C10" s="167">
        <f>+Spolu!C10</f>
        <v>0</v>
      </c>
      <c r="G10" s="244">
        <v>46326</v>
      </c>
    </row>
    <row r="11" spans="1:7" ht="13.8" x14ac:dyDescent="0.25">
      <c r="A11" s="133" t="s">
        <v>344</v>
      </c>
      <c r="B11" s="134" t="s">
        <v>345</v>
      </c>
      <c r="C11" s="167">
        <f>+Spolu!C11</f>
        <v>2808724</v>
      </c>
      <c r="G11" s="244">
        <v>46356</v>
      </c>
    </row>
    <row r="12" spans="1:7" ht="13.8" x14ac:dyDescent="0.25">
      <c r="A12" s="133" t="s">
        <v>346</v>
      </c>
      <c r="B12" s="134" t="s">
        <v>347</v>
      </c>
      <c r="C12" s="167">
        <f>+Spolu!C12</f>
        <v>133400</v>
      </c>
      <c r="G12" s="244">
        <v>46387</v>
      </c>
    </row>
    <row r="13" spans="1:7" ht="13.8" x14ac:dyDescent="0.25">
      <c r="A13" s="133" t="s">
        <v>348</v>
      </c>
      <c r="B13" s="134" t="s">
        <v>349</v>
      </c>
      <c r="C13" s="167">
        <f>+Spolu!C13</f>
        <v>0</v>
      </c>
      <c r="G13" s="244"/>
    </row>
    <row r="14" spans="1:7" ht="13.8" x14ac:dyDescent="0.25">
      <c r="A14" s="133" t="s">
        <v>350</v>
      </c>
      <c r="B14" s="134" t="s">
        <v>351</v>
      </c>
      <c r="C14" s="167">
        <f>+Spolu!C14</f>
        <v>0</v>
      </c>
      <c r="G14" s="244"/>
    </row>
    <row r="15" spans="1:7" ht="13.8" x14ac:dyDescent="0.25">
      <c r="A15" s="33" t="s">
        <v>352</v>
      </c>
      <c r="B15" s="132"/>
      <c r="C15" s="34">
        <f>SUM(C10:C14)</f>
        <v>2942124</v>
      </c>
      <c r="G15" s="244"/>
    </row>
    <row r="16" spans="1:7" ht="13.8" x14ac:dyDescent="0.25">
      <c r="G16" s="244"/>
    </row>
    <row r="17" spans="1:5" ht="72" customHeight="1" x14ac:dyDescent="0.25">
      <c r="A17" s="338" t="s">
        <v>353</v>
      </c>
      <c r="B17" s="338"/>
      <c r="C17" s="338"/>
      <c r="D17" s="338"/>
      <c r="E17" s="21"/>
    </row>
    <row r="61" spans="1:1" x14ac:dyDescent="0.25">
      <c r="A61" s="29">
        <v>15</v>
      </c>
    </row>
  </sheetData>
  <sheetProtection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6" zoomScaleNormal="100" workbookViewId="0">
      <selection activeCell="G40" sqref="G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49" t="str">
        <f>Doklady!A100</f>
        <v>Priebežné čerpanie a vyúčtovanie finančných prostriedkov poskytnutých zo štátneho rozpočtu v oblasti športu v roku 2026</v>
      </c>
      <c r="B1" s="349"/>
      <c r="C1" s="349"/>
      <c r="D1" s="349"/>
      <c r="E1" s="349"/>
      <c r="F1" s="349"/>
      <c r="G1" s="349"/>
      <c r="H1" s="349"/>
      <c r="I1" s="349"/>
    </row>
    <row r="2" spans="1:26" ht="7.5" customHeight="1" x14ac:dyDescent="0.2">
      <c r="C2" s="8"/>
      <c r="D2" s="8"/>
      <c r="E2" s="8"/>
      <c r="F2" s="8"/>
      <c r="G2" s="8"/>
      <c r="H2" s="8"/>
      <c r="I2" s="8"/>
    </row>
    <row r="3" spans="1:26" s="9" customFormat="1" ht="26.1" customHeight="1" x14ac:dyDescent="0.25">
      <c r="B3" s="152" t="s">
        <v>96</v>
      </c>
      <c r="C3" s="350" t="str">
        <f>INDEX(Adr!B2:B242,Doklady!B102)</f>
        <v>Slovenská plavecká federácia</v>
      </c>
      <c r="D3" s="350"/>
      <c r="E3" s="350"/>
      <c r="F3" s="350"/>
      <c r="G3" s="207"/>
      <c r="H3" s="207"/>
      <c r="I3" s="65" t="str">
        <f>Doklady!I100</f>
        <v>V1</v>
      </c>
      <c r="J3" s="85"/>
      <c r="K3" s="85"/>
      <c r="L3" s="85"/>
      <c r="M3" s="85"/>
      <c r="N3" s="85"/>
      <c r="O3" s="85"/>
      <c r="P3" s="85"/>
      <c r="Q3" s="85"/>
      <c r="R3" s="85"/>
      <c r="S3" s="85"/>
      <c r="T3" s="85"/>
      <c r="U3" s="85"/>
      <c r="V3" s="85"/>
      <c r="W3" s="85"/>
      <c r="X3" s="85"/>
      <c r="Y3" s="85"/>
      <c r="Z3" s="85"/>
    </row>
    <row r="4" spans="1:26" s="9" customFormat="1" ht="13.2" x14ac:dyDescent="0.25">
      <c r="B4" s="64" t="s">
        <v>338</v>
      </c>
      <c r="C4" s="66" t="str">
        <f>INDEX(Adr!A2:A242,Doklady!B102)</f>
        <v>36068764</v>
      </c>
      <c r="I4" s="65">
        <f>Doklady!I101</f>
        <v>46053</v>
      </c>
      <c r="J4" s="85"/>
      <c r="K4" s="85"/>
      <c r="L4" s="85"/>
      <c r="M4" s="85"/>
      <c r="N4" s="85"/>
      <c r="O4" s="85"/>
      <c r="P4" s="85"/>
      <c r="Q4" s="85"/>
      <c r="R4" s="85"/>
      <c r="S4" s="85"/>
      <c r="T4" s="85"/>
      <c r="U4" s="85"/>
      <c r="V4" s="85"/>
      <c r="W4" s="85"/>
      <c r="X4" s="85"/>
      <c r="Y4" s="85"/>
      <c r="Z4" s="85"/>
    </row>
    <row r="5" spans="1:26" s="9" customFormat="1" ht="13.2" x14ac:dyDescent="0.25">
      <c r="B5" s="64" t="s">
        <v>354</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339</v>
      </c>
      <c r="C6" s="9" t="str">
        <f>INDEX(Adr!D2:D242,Doklady!B102)&amp;", "&amp;INDEX(Adr!E2:E242,Doklady!B102)&amp;", "&amp;INDEX(Adr!F2:F242,Doklady!B102)</f>
        <v>Za kasárňou 315/1, Bratislava, 831 03</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340</v>
      </c>
      <c r="B9" s="67" t="s">
        <v>355</v>
      </c>
      <c r="C9" s="125" t="s">
        <v>356</v>
      </c>
      <c r="D9" s="125" t="s">
        <v>357</v>
      </c>
      <c r="E9" s="351" t="s">
        <v>358</v>
      </c>
      <c r="F9" s="352"/>
      <c r="J9" s="8"/>
      <c r="L9" s="118"/>
      <c r="M9" s="118"/>
      <c r="N9" s="118"/>
      <c r="O9" s="118"/>
      <c r="P9" s="118"/>
      <c r="Q9" s="118"/>
      <c r="R9" s="118"/>
      <c r="S9" s="118"/>
    </row>
    <row r="10" spans="1:26" ht="17.399999999999999" x14ac:dyDescent="0.3">
      <c r="A10" s="69" t="s">
        <v>342</v>
      </c>
      <c r="B10" s="70" t="s">
        <v>343</v>
      </c>
      <c r="C10" s="126">
        <f>SUMIF(FP!J:J,Doklady!$B$1&amp;A10,FP!D:D)</f>
        <v>0</v>
      </c>
      <c r="D10" s="126">
        <f>C10-E10</f>
        <v>0</v>
      </c>
      <c r="E10" s="342">
        <f>SUMIF(K:K,A10,I:I)</f>
        <v>0</v>
      </c>
      <c r="F10" s="343"/>
      <c r="L10" s="120" t="s">
        <v>359</v>
      </c>
      <c r="M10" s="118"/>
      <c r="N10" s="118"/>
      <c r="O10" s="118"/>
      <c r="P10" s="118"/>
      <c r="Q10" s="118"/>
      <c r="R10" s="118"/>
      <c r="S10" s="118"/>
    </row>
    <row r="11" spans="1:26" ht="17.399999999999999" x14ac:dyDescent="0.3">
      <c r="A11" s="69" t="s">
        <v>344</v>
      </c>
      <c r="B11" s="70" t="s">
        <v>345</v>
      </c>
      <c r="C11" s="126">
        <f>SUMIF(FP!J:J,Doklady!$B$1&amp;A11,FP!D:D)</f>
        <v>2808724</v>
      </c>
      <c r="D11" s="126">
        <f>+C11-E11</f>
        <v>297725.66000000015</v>
      </c>
      <c r="E11" s="353">
        <f>+I39-I42+I44-I47</f>
        <v>2510998.34</v>
      </c>
      <c r="F11" s="354"/>
      <c r="J11" s="168"/>
      <c r="L11" s="153" t="str">
        <f>L41</f>
        <v>a - plavecké športy - bežné transfery</v>
      </c>
      <c r="M11" s="118"/>
      <c r="N11" s="118"/>
      <c r="O11" s="118"/>
      <c r="P11" s="118"/>
      <c r="Q11" s="118"/>
      <c r="R11" s="118"/>
      <c r="S11" s="118"/>
    </row>
    <row r="12" spans="1:26" ht="17.399999999999999" x14ac:dyDescent="0.3">
      <c r="A12" s="69" t="s">
        <v>346</v>
      </c>
      <c r="B12" s="70" t="s">
        <v>347</v>
      </c>
      <c r="C12" s="126">
        <f>SUMIF(FP!J:J,Doklady!$B$1&amp;A12,FP!D:D)</f>
        <v>133400</v>
      </c>
      <c r="D12" s="126">
        <f>C12-E12</f>
        <v>0</v>
      </c>
      <c r="E12" s="342">
        <f>SUMIF(K:K,A12,I:I)</f>
        <v>133400</v>
      </c>
      <c r="F12" s="343"/>
      <c r="J12" s="169"/>
      <c r="L12" s="153" t="str">
        <f>L42</f>
        <v>a - plavecké športy - kapitálové transfery</v>
      </c>
      <c r="N12" s="118"/>
      <c r="O12" s="118"/>
      <c r="P12" s="118"/>
      <c r="Q12" s="118"/>
      <c r="R12" s="118"/>
      <c r="S12" s="118"/>
    </row>
    <row r="13" spans="1:26" ht="17.399999999999999" x14ac:dyDescent="0.3">
      <c r="A13" s="69" t="s">
        <v>348</v>
      </c>
      <c r="B13" s="70" t="s">
        <v>349</v>
      </c>
      <c r="C13" s="126">
        <f>SUMIF(FP!J:J,Doklady!$B$1&amp;A13,FP!D:D)</f>
        <v>0</v>
      </c>
      <c r="D13" s="126">
        <f>C13-E13</f>
        <v>0</v>
      </c>
      <c r="E13" s="342">
        <f>SUMIF(K:K,A13,I:I)</f>
        <v>0</v>
      </c>
      <c r="F13" s="343"/>
      <c r="J13" s="8"/>
      <c r="L13" s="153">
        <f>L46</f>
        <v>2</v>
      </c>
      <c r="N13" s="118"/>
      <c r="O13" s="118"/>
      <c r="P13" s="118"/>
      <c r="Q13" s="118"/>
      <c r="R13" s="118"/>
      <c r="S13" s="118"/>
    </row>
    <row r="14" spans="1:26" ht="18" thickBot="1" x14ac:dyDescent="0.35">
      <c r="A14" s="69" t="s">
        <v>350</v>
      </c>
      <c r="B14" s="70" t="s">
        <v>351</v>
      </c>
      <c r="C14" s="126">
        <f>SUMIF(FP!J:J,Doklady!$B$1&amp;A14,FP!D:D)</f>
        <v>0</v>
      </c>
      <c r="D14" s="126">
        <f>C14-E14</f>
        <v>0</v>
      </c>
      <c r="E14" s="355">
        <f>SUMIF(K:K,A14,I:I)</f>
        <v>0</v>
      </c>
      <c r="F14" s="356"/>
      <c r="J14" s="8"/>
      <c r="L14" s="153" t="str">
        <f>L47</f>
        <v>2</v>
      </c>
      <c r="N14" s="118"/>
      <c r="O14" s="118"/>
      <c r="P14" s="118"/>
      <c r="Q14" s="118"/>
      <c r="R14" s="118"/>
      <c r="S14" s="118"/>
    </row>
    <row r="15" spans="1:26" ht="5.25" customHeight="1" thickTop="1" x14ac:dyDescent="0.25">
      <c r="I15" s="9"/>
    </row>
    <row r="16" spans="1:26" s="9" customFormat="1" ht="13.2" x14ac:dyDescent="0.25">
      <c r="A16" s="117" t="s">
        <v>360</v>
      </c>
      <c r="B16" s="362" t="s">
        <v>361</v>
      </c>
      <c r="C16" s="363"/>
      <c r="D16" s="363"/>
      <c r="E16" s="363"/>
      <c r="F16" s="363"/>
      <c r="G16" s="363"/>
      <c r="H16" s="364"/>
      <c r="I16" s="136" t="s">
        <v>362</v>
      </c>
      <c r="J16" s="85"/>
      <c r="K16" s="85"/>
      <c r="L16" s="85"/>
      <c r="M16" s="85"/>
      <c r="N16" s="85"/>
      <c r="O16" s="85"/>
      <c r="P16" s="85"/>
      <c r="Q16" s="85"/>
      <c r="R16" s="85"/>
      <c r="S16" s="85"/>
      <c r="T16" s="85"/>
      <c r="U16" s="85"/>
      <c r="V16" s="85"/>
      <c r="W16" s="85"/>
      <c r="X16" s="85"/>
      <c r="Y16" s="85"/>
      <c r="Z16" s="85"/>
    </row>
    <row r="17" spans="1:20" x14ac:dyDescent="0.2">
      <c r="A17" s="115" t="s">
        <v>363</v>
      </c>
      <c r="B17" s="357" t="s">
        <v>364</v>
      </c>
      <c r="C17" s="357"/>
      <c r="D17" s="357"/>
      <c r="E17" s="357"/>
      <c r="F17" s="357"/>
      <c r="G17" s="357"/>
      <c r="H17" s="357"/>
      <c r="I17" s="73">
        <f>SUMIF(FP!I:I,Doklady!$B$1&amp;A17,FP!D:D)</f>
        <v>2808724</v>
      </c>
      <c r="T17" s="86"/>
    </row>
    <row r="18" spans="1:20" x14ac:dyDescent="0.2">
      <c r="A18" s="135" t="s">
        <v>365</v>
      </c>
      <c r="B18" s="357" t="s">
        <v>366</v>
      </c>
      <c r="C18" s="357"/>
      <c r="D18" s="357"/>
      <c r="E18" s="357"/>
      <c r="F18" s="357"/>
      <c r="G18" s="357"/>
      <c r="H18" s="357"/>
      <c r="I18" s="73">
        <f>SUMIF(FP!I:I,Doklady!$B$1&amp;A18,FP!D:D)</f>
        <v>0</v>
      </c>
    </row>
    <row r="19" spans="1:20" x14ac:dyDescent="0.2">
      <c r="A19" s="115" t="s">
        <v>367</v>
      </c>
      <c r="B19" s="357" t="s">
        <v>368</v>
      </c>
      <c r="C19" s="357"/>
      <c r="D19" s="357"/>
      <c r="E19" s="357"/>
      <c r="F19" s="357"/>
      <c r="G19" s="357"/>
      <c r="H19" s="357"/>
      <c r="I19" s="73">
        <f>SUMIF(FP!I:I,Doklady!$B$1&amp;A19,FP!D:D)</f>
        <v>0</v>
      </c>
    </row>
    <row r="20" spans="1:20" x14ac:dyDescent="0.2">
      <c r="A20" s="135" t="s">
        <v>369</v>
      </c>
      <c r="B20" s="346" t="s">
        <v>370</v>
      </c>
      <c r="C20" s="347"/>
      <c r="D20" s="347"/>
      <c r="E20" s="347"/>
      <c r="F20" s="347"/>
      <c r="G20" s="347"/>
      <c r="H20" s="348"/>
      <c r="I20" s="73">
        <f>SUMIF(FP!I:I,Doklady!$B$1&amp;A20,FP!D:D)</f>
        <v>133400</v>
      </c>
      <c r="T20" s="86"/>
    </row>
    <row r="21" spans="1:20" x14ac:dyDescent="0.2">
      <c r="A21" s="115" t="s">
        <v>371</v>
      </c>
      <c r="B21" s="346" t="s">
        <v>372</v>
      </c>
      <c r="C21" s="347"/>
      <c r="D21" s="347"/>
      <c r="E21" s="347"/>
      <c r="F21" s="347"/>
      <c r="G21" s="347"/>
      <c r="H21" s="348"/>
      <c r="I21" s="73">
        <f>SUMIF(FP!I:I,Doklady!$B$1&amp;A21,FP!D:D)</f>
        <v>0</v>
      </c>
      <c r="T21" s="86"/>
    </row>
    <row r="22" spans="1:20" x14ac:dyDescent="0.2">
      <c r="A22" s="135" t="s">
        <v>373</v>
      </c>
      <c r="B22" s="365" t="s">
        <v>374</v>
      </c>
      <c r="C22" s="366"/>
      <c r="D22" s="366"/>
      <c r="E22" s="366"/>
      <c r="F22" s="366"/>
      <c r="G22" s="366"/>
      <c r="H22" s="367"/>
      <c r="I22" s="73">
        <f>SUMIF(FP!I:I,Doklady!$B$1&amp;A22,FP!D:D)</f>
        <v>0</v>
      </c>
      <c r="T22" s="86"/>
    </row>
    <row r="23" spans="1:20" x14ac:dyDescent="0.2">
      <c r="A23" s="115" t="s">
        <v>375</v>
      </c>
      <c r="B23" s="346" t="s">
        <v>376</v>
      </c>
      <c r="C23" s="347"/>
      <c r="D23" s="347"/>
      <c r="E23" s="347"/>
      <c r="F23" s="347"/>
      <c r="G23" s="347"/>
      <c r="H23" s="348"/>
      <c r="I23" s="73">
        <f>SUMIF(FP!I:I,Doklady!$B$1&amp;A23,FP!D:D)</f>
        <v>0</v>
      </c>
      <c r="T23" s="86"/>
    </row>
    <row r="24" spans="1:20" x14ac:dyDescent="0.2">
      <c r="A24" s="135" t="s">
        <v>377</v>
      </c>
      <c r="B24" s="346" t="s">
        <v>378</v>
      </c>
      <c r="C24" s="347"/>
      <c r="D24" s="347"/>
      <c r="E24" s="347"/>
      <c r="F24" s="347"/>
      <c r="G24" s="347"/>
      <c r="H24" s="348"/>
      <c r="I24" s="73">
        <f>SUMIF(FP!I:I,Doklady!$B$1&amp;A24,FP!D:D)</f>
        <v>0</v>
      </c>
      <c r="T24" s="86"/>
    </row>
    <row r="25" spans="1:20" x14ac:dyDescent="0.2">
      <c r="A25" s="115" t="s">
        <v>379</v>
      </c>
      <c r="B25" s="358" t="s">
        <v>380</v>
      </c>
      <c r="C25" s="359"/>
      <c r="D25" s="359"/>
      <c r="E25" s="359"/>
      <c r="F25" s="359"/>
      <c r="G25" s="359"/>
      <c r="H25" s="360"/>
      <c r="I25" s="73">
        <f>SUMIF(FP!I:I,Doklady!$B$1&amp;A25,FP!D:D)</f>
        <v>0</v>
      </c>
      <c r="T25" s="86"/>
    </row>
    <row r="26" spans="1:20" x14ac:dyDescent="0.2">
      <c r="A26" s="135" t="s">
        <v>381</v>
      </c>
      <c r="B26" s="346" t="s">
        <v>382</v>
      </c>
      <c r="C26" s="347"/>
      <c r="D26" s="347"/>
      <c r="E26" s="347"/>
      <c r="F26" s="347"/>
      <c r="G26" s="347"/>
      <c r="H26" s="348"/>
      <c r="I26" s="73">
        <f>SUMIF(FP!I:I,Doklady!$B$1&amp;A26,FP!D:D)</f>
        <v>0</v>
      </c>
      <c r="T26" s="86"/>
    </row>
    <row r="27" spans="1:20" x14ac:dyDescent="0.2">
      <c r="A27" s="115" t="s">
        <v>383</v>
      </c>
      <c r="B27" s="346" t="s">
        <v>384</v>
      </c>
      <c r="C27" s="347"/>
      <c r="D27" s="347"/>
      <c r="E27" s="347"/>
      <c r="F27" s="347"/>
      <c r="G27" s="347"/>
      <c r="H27" s="348"/>
      <c r="I27" s="73">
        <f>SUMIF(FP!I:I,Doklady!$B$1&amp;A27,FP!D:D)</f>
        <v>0</v>
      </c>
      <c r="T27" s="86"/>
    </row>
    <row r="28" spans="1:20" x14ac:dyDescent="0.2">
      <c r="A28" s="135" t="s">
        <v>385</v>
      </c>
      <c r="B28" s="346" t="s">
        <v>386</v>
      </c>
      <c r="C28" s="347"/>
      <c r="D28" s="347"/>
      <c r="E28" s="347"/>
      <c r="F28" s="347"/>
      <c r="G28" s="347"/>
      <c r="H28" s="348"/>
      <c r="I28" s="73">
        <f>SUMIF(FP!I:I,Doklady!$B$1&amp;A28,FP!D:D)</f>
        <v>0</v>
      </c>
      <c r="T28" s="86"/>
    </row>
    <row r="29" spans="1:20" x14ac:dyDescent="0.2">
      <c r="A29" s="115" t="s">
        <v>387</v>
      </c>
      <c r="B29" s="346" t="s">
        <v>388</v>
      </c>
      <c r="C29" s="347"/>
      <c r="D29" s="347"/>
      <c r="E29" s="347"/>
      <c r="F29" s="347"/>
      <c r="G29" s="347"/>
      <c r="H29" s="348"/>
      <c r="I29" s="73">
        <f>SUMIF(FP!I:I,Doklady!$B$1&amp;A29,FP!D:D)</f>
        <v>0</v>
      </c>
      <c r="T29" s="86"/>
    </row>
    <row r="30" spans="1:20" hidden="1" x14ac:dyDescent="0.2">
      <c r="A30" s="135" t="s">
        <v>389</v>
      </c>
      <c r="B30" s="346"/>
      <c r="C30" s="347"/>
      <c r="D30" s="347"/>
      <c r="E30" s="347"/>
      <c r="F30" s="347"/>
      <c r="G30" s="347"/>
      <c r="H30" s="348"/>
      <c r="I30" s="73">
        <f>SUMIF(FP!I:I,Doklady!$B$1&amp;A30,FP!D:D)</f>
        <v>0</v>
      </c>
      <c r="T30" s="86"/>
    </row>
    <row r="31" spans="1:20" hidden="1" x14ac:dyDescent="0.2">
      <c r="A31" s="115" t="s">
        <v>390</v>
      </c>
      <c r="B31" s="346"/>
      <c r="C31" s="347"/>
      <c r="D31" s="347"/>
      <c r="E31" s="347"/>
      <c r="F31" s="347"/>
      <c r="G31" s="347"/>
      <c r="H31" s="348"/>
      <c r="I31" s="73">
        <f>SUMIF(FP!I:I,Doklady!$B$1&amp;A31,FP!D:D)</f>
        <v>0</v>
      </c>
      <c r="T31" s="86"/>
    </row>
    <row r="32" spans="1:20" hidden="1" x14ac:dyDescent="0.2">
      <c r="A32" s="135" t="s">
        <v>391</v>
      </c>
      <c r="B32" s="368"/>
      <c r="C32" s="369"/>
      <c r="D32" s="369"/>
      <c r="E32" s="369"/>
      <c r="F32" s="369"/>
      <c r="G32" s="369"/>
      <c r="H32" s="370"/>
      <c r="I32" s="73">
        <f>SUMIF(FP!I:I,Doklady!$B$1&amp;A32,FP!D:D)</f>
        <v>0</v>
      </c>
      <c r="T32" s="86"/>
    </row>
    <row r="33" spans="1:21" hidden="1" x14ac:dyDescent="0.2">
      <c r="A33" s="115" t="s">
        <v>392</v>
      </c>
      <c r="B33" s="368"/>
      <c r="C33" s="369"/>
      <c r="D33" s="369"/>
      <c r="E33" s="369"/>
      <c r="F33" s="369"/>
      <c r="G33" s="369"/>
      <c r="H33" s="370"/>
      <c r="I33" s="73">
        <f>SUMIF(FP!I:I,Doklady!$B$1&amp;A33,FP!D:D)</f>
        <v>0</v>
      </c>
      <c r="T33" s="86"/>
    </row>
    <row r="34" spans="1:21" hidden="1" x14ac:dyDescent="0.2">
      <c r="A34" s="135" t="s">
        <v>393</v>
      </c>
      <c r="B34" s="371"/>
      <c r="C34" s="371"/>
      <c r="D34" s="371"/>
      <c r="E34" s="371"/>
      <c r="F34" s="371"/>
      <c r="G34" s="371"/>
      <c r="H34" s="371"/>
      <c r="I34" s="73">
        <f>SUMIF(FP!I:I,Doklady!$B$1&amp;A34,FP!D:D)</f>
        <v>0</v>
      </c>
      <c r="J34" s="8"/>
      <c r="K34" s="8"/>
    </row>
    <row r="36" spans="1:21" ht="13.2" x14ac:dyDescent="0.25">
      <c r="A36" s="121" t="s">
        <v>394</v>
      </c>
      <c r="B36" s="121"/>
      <c r="C36" s="212">
        <v>1</v>
      </c>
      <c r="D36" s="212">
        <v>2</v>
      </c>
      <c r="E36" s="212">
        <v>3</v>
      </c>
      <c r="F36" s="212">
        <v>4</v>
      </c>
      <c r="G36" s="212">
        <v>5</v>
      </c>
      <c r="H36" s="212">
        <v>5</v>
      </c>
      <c r="I36" s="122"/>
    </row>
    <row r="37" spans="1:21" ht="3.75" customHeight="1" x14ac:dyDescent="0.2"/>
    <row r="38" spans="1:21" ht="20.399999999999999" x14ac:dyDescent="0.2">
      <c r="A38" s="67" t="s">
        <v>360</v>
      </c>
      <c r="B38" s="67" t="str">
        <f>"Šport "&amp;K40</f>
        <v>Šport plavecké športy</v>
      </c>
      <c r="C38" s="68" t="s">
        <v>395</v>
      </c>
      <c r="D38" s="68" t="s">
        <v>396</v>
      </c>
      <c r="E38" s="68" t="s">
        <v>397</v>
      </c>
      <c r="F38" s="68" t="s">
        <v>398</v>
      </c>
      <c r="G38" s="68" t="s">
        <v>399</v>
      </c>
      <c r="H38" s="68" t="s">
        <v>400</v>
      </c>
      <c r="I38" s="67" t="s">
        <v>352</v>
      </c>
      <c r="L38" s="84">
        <f>COUNTIF(FP!N:N,Doklady!B1&amp;"aB")</f>
        <v>1</v>
      </c>
    </row>
    <row r="39" spans="1:21" x14ac:dyDescent="0.2">
      <c r="A39" s="115" t="s">
        <v>363</v>
      </c>
      <c r="B39" s="116" t="s">
        <v>401</v>
      </c>
      <c r="C39" s="78">
        <f>I39*0.2</f>
        <v>561744.80000000005</v>
      </c>
      <c r="D39" s="78">
        <f>I39*0.2</f>
        <v>561744.80000000005</v>
      </c>
      <c r="E39" s="78">
        <f>I39*0.25</f>
        <v>702181</v>
      </c>
      <c r="F39" s="78">
        <f>+I39*0.15</f>
        <v>421308.6</v>
      </c>
      <c r="G39" s="78">
        <f>+MAX(I39-C39-D39-E39-F39-H39,0)</f>
        <v>561744.80000000016</v>
      </c>
      <c r="H39" s="78">
        <f>+IFERROR(VLOOKUP(K40&amp;" - kapitálové transfery",B$53:C$90,2,0),0)</f>
        <v>0</v>
      </c>
      <c r="I39" s="73">
        <f>SUMIF(FP!K:K,K40,FP!D:D)</f>
        <v>2808724</v>
      </c>
      <c r="L39" s="84">
        <f>COUNTIF(FP!N:N,Doklady!B1&amp;"aK")</f>
        <v>0</v>
      </c>
      <c r="T39" s="86"/>
    </row>
    <row r="40" spans="1:21" x14ac:dyDescent="0.2">
      <c r="A40" s="115" t="s">
        <v>363</v>
      </c>
      <c r="B40" s="116" t="s">
        <v>402</v>
      </c>
      <c r="C40" s="78">
        <f>DSUM(Doklady!A103:J10194,"GGG",Spolu!L40:M42)</f>
        <v>1298.8699999999999</v>
      </c>
      <c r="D40" s="78">
        <f>DSUM(Doklady!A103:J10194,"GGG",Spolu!N40:O42)</f>
        <v>22865.390000000003</v>
      </c>
      <c r="E40" s="78">
        <f>DSUM(Doklady!A103:J10194,"GGG",Spolu!P40:Q42)</f>
        <v>188882.19000000006</v>
      </c>
      <c r="F40" s="78">
        <f>DSUM(Doklady!A103:J10194,"GGG",Spolu!R40:S42)</f>
        <v>35738.560000000005</v>
      </c>
      <c r="G40" s="78">
        <f>DSUM(Doklady!A103:J10194,"GGG",Spolu!T40:U42)-H40</f>
        <v>48940.65</v>
      </c>
      <c r="H40" s="78">
        <f>+IFERROR(VLOOKUP(K40&amp;" - kapitálové transfery",B$53:D$90,3,0),0)</f>
        <v>0</v>
      </c>
      <c r="I40" s="73">
        <f>+C40+D40+E40+F40+G40+H40</f>
        <v>297725.66000000009</v>
      </c>
      <c r="J40" s="210" t="str">
        <f>+K45</f>
        <v>.</v>
      </c>
      <c r="K40" s="210" t="str">
        <f>IF(L38&gt;0,INDEX(FP!K:K,Doklady!B2),".")</f>
        <v>plavecké športy</v>
      </c>
      <c r="L40" s="120" t="s">
        <v>359</v>
      </c>
      <c r="M40" s="120" t="s">
        <v>403</v>
      </c>
      <c r="N40" s="120" t="s">
        <v>359</v>
      </c>
      <c r="O40" s="120" t="s">
        <v>403</v>
      </c>
      <c r="P40" s="120" t="s">
        <v>359</v>
      </c>
      <c r="Q40" s="120" t="s">
        <v>403</v>
      </c>
      <c r="R40" s="120" t="s">
        <v>359</v>
      </c>
      <c r="S40" s="120" t="s">
        <v>403</v>
      </c>
      <c r="T40" s="120" t="s">
        <v>359</v>
      </c>
      <c r="U40" s="120" t="s">
        <v>403</v>
      </c>
    </row>
    <row r="41" spans="1:21" ht="10.5" customHeight="1" x14ac:dyDescent="0.2">
      <c r="A41" s="115" t="s">
        <v>363</v>
      </c>
      <c r="B41" s="123" t="s">
        <v>404</v>
      </c>
      <c r="C41" s="78">
        <f>MAX(C39-C40,0)</f>
        <v>560445.93000000005</v>
      </c>
      <c r="D41" s="78">
        <f>MAX(D39-D40,0)</f>
        <v>538879.41</v>
      </c>
      <c r="E41" s="78">
        <f>MAX(E39-E40,0)</f>
        <v>513298.80999999994</v>
      </c>
      <c r="F41" s="78">
        <f>MIN(I39,MAX(-F39+F40,0))</f>
        <v>0</v>
      </c>
      <c r="G41" s="78">
        <f>MIN(J39,MAX(-G39+G40+MIN(F40-F39,0),0))</f>
        <v>0</v>
      </c>
      <c r="H41" s="78">
        <f>MAX(H39-H40,0)</f>
        <v>0</v>
      </c>
      <c r="I41" s="124">
        <f>+I39-I42</f>
        <v>2510998.34</v>
      </c>
      <c r="J41" s="211">
        <f>+K46</f>
        <v>0</v>
      </c>
      <c r="K41" s="211">
        <f>+I41-H41</f>
        <v>2510998.34</v>
      </c>
      <c r="L41" s="153" t="str">
        <f>IF(L38&gt;0,"a - "&amp;INDEX(FP!C:C,Doklady!B2),2)</f>
        <v>a - plavecké športy - bežné transfery</v>
      </c>
      <c r="M41" s="120">
        <v>1</v>
      </c>
      <c r="N41" s="153" t="str">
        <f>+L41</f>
        <v>a - plavecké športy - bežné transfery</v>
      </c>
      <c r="O41" s="120">
        <v>2</v>
      </c>
      <c r="P41" s="153" t="str">
        <f>+L41</f>
        <v>a - plavecké športy - bežné transfery</v>
      </c>
      <c r="Q41" s="120">
        <v>3</v>
      </c>
      <c r="R41" s="153" t="str">
        <f>+L41</f>
        <v>a - plavecké športy - bežné transfery</v>
      </c>
      <c r="S41" s="120">
        <v>4</v>
      </c>
      <c r="T41" s="153" t="str">
        <f>+L41</f>
        <v>a - plavecké športy - bežné transfery</v>
      </c>
      <c r="U41" s="120">
        <v>5</v>
      </c>
    </row>
    <row r="42" spans="1:21" ht="10.5" customHeight="1" x14ac:dyDescent="0.2">
      <c r="A42" s="115" t="s">
        <v>363</v>
      </c>
      <c r="B42" s="116" t="s">
        <v>405</v>
      </c>
      <c r="C42" s="73">
        <f>+C40</f>
        <v>1298.8699999999999</v>
      </c>
      <c r="D42" s="208">
        <f>+D40</f>
        <v>22865.390000000003</v>
      </c>
      <c r="E42" s="208">
        <f>+E40</f>
        <v>188882.19000000006</v>
      </c>
      <c r="F42" s="208">
        <f>+MIN(F39:F40)</f>
        <v>35738.560000000005</v>
      </c>
      <c r="G42" s="208">
        <f>+MIN(G39+MAX(F39-F40,0)-MAX(E40-E39,0)-MAX(D40-D39,0)-MAX(C40-C39,0),G40)</f>
        <v>48940.65</v>
      </c>
      <c r="H42" s="208">
        <f>+MIN(H39:H40)</f>
        <v>0</v>
      </c>
      <c r="I42" s="73">
        <f>+C42+D42+E42+MIN(F39:F40)+G42+H42</f>
        <v>297725.66000000009</v>
      </c>
      <c r="J42" s="211">
        <f>+K47</f>
        <v>0</v>
      </c>
      <c r="K42" s="211">
        <f>+I42-H42</f>
        <v>297725.66000000009</v>
      </c>
      <c r="L42" s="153" t="str">
        <f>+SUBSTITUTE(L41,"bežné","kapitálové")</f>
        <v>a - plavecké športy - kapitálové transfery</v>
      </c>
      <c r="M42" s="120">
        <v>1</v>
      </c>
      <c r="N42" s="153" t="str">
        <f>+L42</f>
        <v>a - plavecké športy - kapitálové transfery</v>
      </c>
      <c r="O42" s="120">
        <v>2</v>
      </c>
      <c r="P42" s="153" t="str">
        <f>+L42</f>
        <v>a - plavecké športy - kapitálové transfery</v>
      </c>
      <c r="Q42" s="120">
        <v>3</v>
      </c>
      <c r="R42" s="153" t="str">
        <f>+L42</f>
        <v>a - plavecké športy - kapitálové transfery</v>
      </c>
      <c r="S42" s="120">
        <v>4</v>
      </c>
      <c r="T42" s="153" t="str">
        <f>+L42</f>
        <v>a - plavecké športy - kapitálové transfery</v>
      </c>
      <c r="U42" s="120">
        <v>5</v>
      </c>
    </row>
    <row r="43" spans="1:21" ht="20.399999999999999" x14ac:dyDescent="0.2">
      <c r="A43" s="67" t="s">
        <v>360</v>
      </c>
      <c r="B43" s="67" t="str">
        <f>IF(L38&gt;2,"Šport "&amp;INDEX(FP!K:K,Doklady!B2+2),"Šport "&amp;K45)</f>
        <v>Šport .</v>
      </c>
      <c r="C43" s="68" t="s">
        <v>395</v>
      </c>
      <c r="D43" s="68" t="s">
        <v>396</v>
      </c>
      <c r="E43" s="68" t="s">
        <v>397</v>
      </c>
      <c r="F43" s="68" t="s">
        <v>398</v>
      </c>
      <c r="G43" s="68" t="s">
        <v>399</v>
      </c>
      <c r="H43" s="68" t="s">
        <v>400</v>
      </c>
      <c r="I43" s="67" t="s">
        <v>352</v>
      </c>
      <c r="K43" s="210"/>
      <c r="L43" s="84">
        <f>L38-1</f>
        <v>0</v>
      </c>
    </row>
    <row r="44" spans="1:21" x14ac:dyDescent="0.2">
      <c r="A44" s="115" t="s">
        <v>363</v>
      </c>
      <c r="B44" s="116" t="s">
        <v>401</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363</v>
      </c>
      <c r="B45" s="116" t="s">
        <v>402</v>
      </c>
      <c r="C45" s="78">
        <f>DSUM(Doklady!A103:J10194,"GGG",Spolu!L45:M47)</f>
        <v>0</v>
      </c>
      <c r="D45" s="78">
        <f>DSUM(Doklady!A103:J10194,"GGG",Spolu!N45:O47)</f>
        <v>0</v>
      </c>
      <c r="E45" s="78">
        <f>DSUM(Doklady!A103:J10194,"GGG",Spolu!P45:Q47)</f>
        <v>0</v>
      </c>
      <c r="F45" s="78">
        <f>DSUM(Doklady!A103:J10194,"GGG",Spolu!R45:S47)</f>
        <v>0</v>
      </c>
      <c r="G45" s="78">
        <f>DSUM(Doklady!A103:J10194,"GGG",Spolu!T45:U47)-H45</f>
        <v>0</v>
      </c>
      <c r="H45" s="78">
        <f>+IFERROR(VLOOKUP(K45&amp;" - kapitálové transfery",B$53:D$90,3,0),0)</f>
        <v>0</v>
      </c>
      <c r="I45" s="73">
        <f>+C45+D45+E45+F45+G45+H45</f>
        <v>0</v>
      </c>
      <c r="K45" s="210" t="str">
        <f>IF(L38&gt;1,INDEX(FP!K:K,Doklady!B2+1),".")</f>
        <v>.</v>
      </c>
      <c r="L45" s="120" t="s">
        <v>359</v>
      </c>
      <c r="M45" s="120" t="s">
        <v>403</v>
      </c>
      <c r="N45" s="120" t="s">
        <v>359</v>
      </c>
      <c r="O45" s="120" t="s">
        <v>403</v>
      </c>
      <c r="P45" s="120" t="s">
        <v>359</v>
      </c>
      <c r="Q45" s="120" t="s">
        <v>403</v>
      </c>
      <c r="R45" s="120" t="s">
        <v>359</v>
      </c>
      <c r="S45" s="120" t="s">
        <v>403</v>
      </c>
      <c r="T45" s="120" t="s">
        <v>359</v>
      </c>
      <c r="U45" s="120" t="s">
        <v>403</v>
      </c>
    </row>
    <row r="46" spans="1:21" x14ac:dyDescent="0.2">
      <c r="A46" s="115" t="s">
        <v>363</v>
      </c>
      <c r="B46" s="123" t="s">
        <v>404</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363</v>
      </c>
      <c r="B47" s="116" t="s">
        <v>405</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09"/>
      <c r="G49" s="114"/>
      <c r="H49" s="114"/>
      <c r="I49" s="215"/>
      <c r="T49" s="86"/>
    </row>
    <row r="50" spans="1:20" x14ac:dyDescent="0.2">
      <c r="A50" s="344"/>
      <c r="B50" s="345"/>
      <c r="C50" s="345"/>
      <c r="D50" s="345"/>
      <c r="E50" s="345"/>
      <c r="F50" s="345"/>
      <c r="G50" s="345"/>
      <c r="H50" s="345"/>
      <c r="I50" s="345"/>
      <c r="T50" s="86"/>
    </row>
    <row r="51" spans="1:20" x14ac:dyDescent="0.2">
      <c r="A51" s="112"/>
      <c r="B51" s="113"/>
      <c r="C51" s="111"/>
      <c r="D51" s="114"/>
      <c r="E51" s="114"/>
      <c r="F51" s="114"/>
      <c r="G51" s="214"/>
      <c r="H51" s="114"/>
      <c r="I51" s="114"/>
      <c r="T51" s="86"/>
    </row>
    <row r="52" spans="1:20" ht="20.399999999999999" x14ac:dyDescent="0.2">
      <c r="A52" s="72" t="s">
        <v>360</v>
      </c>
      <c r="B52" s="67" t="s">
        <v>406</v>
      </c>
      <c r="C52" s="68" t="s">
        <v>407</v>
      </c>
      <c r="D52" s="68" t="s">
        <v>408</v>
      </c>
      <c r="E52" s="68" t="s">
        <v>409</v>
      </c>
      <c r="F52" s="68" t="s">
        <v>410</v>
      </c>
      <c r="G52" s="213" t="s">
        <v>411</v>
      </c>
      <c r="H52" s="68"/>
      <c r="I52" s="68" t="s">
        <v>412</v>
      </c>
      <c r="K52" s="84" t="s">
        <v>340</v>
      </c>
      <c r="L52" s="84" t="s">
        <v>413</v>
      </c>
      <c r="M52" s="84" t="s">
        <v>414</v>
      </c>
    </row>
    <row r="53" spans="1:20" x14ac:dyDescent="0.2">
      <c r="A53" s="75" t="str">
        <f>Doklady!D1</f>
        <v>a</v>
      </c>
      <c r="B53" s="119" t="str">
        <f>Doklady!H1</f>
        <v>plavecké športy - bežné transfery</v>
      </c>
      <c r="C53" s="73">
        <f>IF(A53&lt;&gt;"",INDEX(FP!D:D,Doklady!B$2+(ROW()-53)),"")</f>
        <v>2808724</v>
      </c>
      <c r="D53" s="73">
        <f>IF(A53&lt;&gt;"",Doklady!I1-Doklady!J1,"")</f>
        <v>297725.66000000009</v>
      </c>
      <c r="E53" s="73">
        <f>IF(A53&lt;&gt;"",MIN(D53,C53)*Doklady!C1/(1-Doklady!C1),"")</f>
        <v>0</v>
      </c>
      <c r="F53" s="71">
        <f>IF(A53&lt;&gt;"",Doklady!J1,"")</f>
        <v>0</v>
      </c>
      <c r="G53" s="73">
        <f>+IFERROR(HLOOKUP(IF(RIGHT(B53,15)="bežné transfery",LEFT(B53,LEN(B53)-18),0),$J$40:$K$42,3,0),MIN(C53,D53))</f>
        <v>297725.66000000009</v>
      </c>
      <c r="H53" s="71"/>
      <c r="I53" s="73">
        <f>IF(A53&lt;&gt;"",MAX(IF(G53&lt;C53,C53-G53,0)+IF(F53&lt;E53,E53-F53,0),0),0)</f>
        <v>2510998.34</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Ásványiová Veronika</v>
      </c>
      <c r="C54" s="73">
        <f>IF(A54&lt;&gt;"",INDEX(FP!D:D,Doklady!B$2+(ROW()-53)),"")</f>
        <v>4480</v>
      </c>
      <c r="D54" s="73">
        <f>IF(A54&lt;&gt;"",Doklady!I2-Doklady!J2,"")</f>
        <v>0</v>
      </c>
      <c r="E54" s="73">
        <f>IF(A54&lt;&gt;"",MIN(D54,C54)*Doklady!C2/(1-Doklady!C2),"")</f>
        <v>0</v>
      </c>
      <c r="F54" s="71">
        <f>IF(A54&lt;&gt;"",Doklady!J2,"")</f>
        <v>0</v>
      </c>
      <c r="G54" s="73">
        <f t="shared" ref="G54:G117" si="0">+IFERROR(HLOOKUP(IF(RIGHT(B54,15)="bežné transfery",LEFT(B54,LEN(B54)-18),0),$J$40:$K$42,3,0),MIN(C54,D54))</f>
        <v>0</v>
      </c>
      <c r="H54" s="71"/>
      <c r="I54" s="73">
        <f t="shared" ref="I54:I117" si="1">IF(A54&lt;&gt;"",MAX(IF(G54&lt;C54,C54-G54,0)+IF(F54&lt;E54,E54-F54,0),0),0)</f>
        <v>4480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Duša Matej</v>
      </c>
      <c r="C55" s="73">
        <f>IF(A55&lt;&gt;"",INDEX(FP!D:D,Doklady!B$2+(ROW()-53)),"")</f>
        <v>16000</v>
      </c>
      <c r="D55" s="73">
        <f>IF(A55&lt;&gt;"",Doklady!I3-Doklady!J3,"")</f>
        <v>0</v>
      </c>
      <c r="E55" s="73">
        <f>IF(A55&lt;&gt;"",MIN(D55,C55)*Doklady!C3/(1-Doklady!C3),"")</f>
        <v>0</v>
      </c>
      <c r="F55" s="71">
        <f>IF(A55&lt;&gt;"",Doklady!J3,"")</f>
        <v>0</v>
      </c>
      <c r="G55" s="73">
        <f t="shared" si="0"/>
        <v>0</v>
      </c>
      <c r="H55" s="71"/>
      <c r="I55" s="73">
        <f t="shared" si="1"/>
        <v>16000</v>
      </c>
      <c r="J55" s="84" t="str">
        <f t="shared" si="2"/>
        <v/>
      </c>
      <c r="K55" s="84" t="str">
        <f>Doklady!F3</f>
        <v>026 03</v>
      </c>
      <c r="L55" s="84" t="str">
        <f>IF(A55&lt;&gt;"",INDEX(FP!H:H,Doklady!B$2+(ROW()-52)),"")</f>
        <v>B</v>
      </c>
      <c r="M55" s="84" t="str">
        <f t="shared" si="3"/>
        <v>026 03B</v>
      </c>
    </row>
    <row r="56" spans="1:20" x14ac:dyDescent="0.2">
      <c r="A56" s="75" t="str">
        <f>Doklady!D4</f>
        <v>d</v>
      </c>
      <c r="B56" s="119" t="str">
        <f>Doklady!H4</f>
        <v>Košťál Samuel</v>
      </c>
      <c r="C56" s="73">
        <f>IF(A56&lt;&gt;"",INDEX(FP!D:D,Doklady!B$2+(ROW()-53)),"")</f>
        <v>13000</v>
      </c>
      <c r="D56" s="73">
        <f>IF(A56&lt;&gt;"",Doklady!I4-Doklady!J4,"")</f>
        <v>0</v>
      </c>
      <c r="E56" s="73">
        <f>IF(A56&lt;&gt;"",MIN(D56,C56)*Doklady!C4/(1-Doklady!C4),"")</f>
        <v>0</v>
      </c>
      <c r="F56" s="71">
        <f>IF(A56&lt;&gt;"",Doklady!J4,"")</f>
        <v>0</v>
      </c>
      <c r="G56" s="73">
        <f t="shared" si="0"/>
        <v>0</v>
      </c>
      <c r="H56" s="71"/>
      <c r="I56" s="73">
        <f t="shared" si="1"/>
        <v>13000</v>
      </c>
      <c r="J56" s="84" t="str">
        <f t="shared" si="2"/>
        <v/>
      </c>
      <c r="K56" s="84" t="str">
        <f>Doklady!F4</f>
        <v>026 03</v>
      </c>
      <c r="L56" s="84" t="str">
        <f>IF(A56&lt;&gt;"",INDEX(FP!H:H,Doklady!B$2+(ROW()-52)),"")</f>
        <v>B</v>
      </c>
      <c r="M56" s="84" t="str">
        <f t="shared" si="3"/>
        <v>026 03B</v>
      </c>
    </row>
    <row r="57" spans="1:20" x14ac:dyDescent="0.2">
      <c r="A57" s="75" t="str">
        <f>Doklady!D5</f>
        <v>d</v>
      </c>
      <c r="B57" s="119" t="str">
        <f>Doklady!H5</f>
        <v>Krajčovičová Lea Anna</v>
      </c>
      <c r="C57" s="73">
        <f>IF(A57&lt;&gt;"",INDEX(FP!D:D,Doklady!B$2+(ROW()-53)),"")</f>
        <v>12000</v>
      </c>
      <c r="D57" s="73">
        <f>IF(A57&lt;&gt;"",Doklady!I5-Doklady!J5,"")</f>
        <v>0</v>
      </c>
      <c r="E57" s="73">
        <f>IF(A57&lt;&gt;"",MIN(D57,C57)*Doklady!C5/(1-Doklady!C5),"")</f>
        <v>0</v>
      </c>
      <c r="F57" s="71">
        <f>IF(A57&lt;&gt;"",Doklady!J5,"")</f>
        <v>0</v>
      </c>
      <c r="G57" s="73">
        <f t="shared" si="0"/>
        <v>0</v>
      </c>
      <c r="H57" s="71"/>
      <c r="I57" s="73">
        <f t="shared" si="1"/>
        <v>12000</v>
      </c>
      <c r="J57" s="84" t="str">
        <f t="shared" si="2"/>
        <v/>
      </c>
      <c r="K57" s="84" t="str">
        <f>Doklady!F5</f>
        <v>026 03</v>
      </c>
      <c r="L57" s="84" t="str">
        <f>IF(A57&lt;&gt;"",INDEX(FP!H:H,Doklady!B$2+(ROW()-52)),"")</f>
        <v>B</v>
      </c>
      <c r="M57" s="84" t="str">
        <f t="shared" si="3"/>
        <v>026 03B</v>
      </c>
    </row>
    <row r="58" spans="1:20" x14ac:dyDescent="0.2">
      <c r="A58" s="75" t="str">
        <f>Doklady!D6</f>
        <v>d</v>
      </c>
      <c r="B58" s="119" t="str">
        <f>Doklady!H6</f>
        <v>Lajčáková Johana</v>
      </c>
      <c r="C58" s="73">
        <f>IF(A58&lt;&gt;"",INDEX(FP!D:D,Doklady!B$2+(ROW()-53)),"")</f>
        <v>4480</v>
      </c>
      <c r="D58" s="73">
        <f>IF(A58&lt;&gt;"",Doklady!I6-Doklady!J6,"")</f>
        <v>0</v>
      </c>
      <c r="E58" s="73">
        <f>IF(A58&lt;&gt;"",MIN(D58,C58)*Doklady!C6/(1-Doklady!C6),"")</f>
        <v>0</v>
      </c>
      <c r="F58" s="71">
        <f>IF(A58&lt;&gt;"",Doklady!J6,"")</f>
        <v>0</v>
      </c>
      <c r="G58" s="73">
        <f t="shared" si="0"/>
        <v>0</v>
      </c>
      <c r="H58" s="71"/>
      <c r="I58" s="73">
        <f t="shared" si="1"/>
        <v>4480</v>
      </c>
      <c r="J58" s="84" t="str">
        <f t="shared" si="2"/>
        <v/>
      </c>
      <c r="K58" s="84" t="str">
        <f>Doklady!F6</f>
        <v>026 03</v>
      </c>
      <c r="L58" s="84" t="str">
        <f>IF(A58&lt;&gt;"",INDEX(FP!H:H,Doklady!B$2+(ROW()-52)),"")</f>
        <v>B</v>
      </c>
      <c r="M58" s="84" t="str">
        <f t="shared" si="3"/>
        <v>026 03B</v>
      </c>
    </row>
    <row r="59" spans="1:20" x14ac:dyDescent="0.2">
      <c r="A59" s="75" t="str">
        <f>Doklady!D7</f>
        <v>d</v>
      </c>
      <c r="B59" s="119" t="str">
        <f>Doklady!H7</f>
        <v>Markušová Tamara</v>
      </c>
      <c r="C59" s="73">
        <f>IF(A59&lt;&gt;"",INDEX(FP!D:D,Doklady!B$2+(ROW()-53)),"")</f>
        <v>4480</v>
      </c>
      <c r="D59" s="73">
        <f>IF(A59&lt;&gt;"",Doklady!I7-Doklady!J7,"")</f>
        <v>0</v>
      </c>
      <c r="E59" s="73">
        <f>IF(A59&lt;&gt;"",MIN(D59,C59)*Doklady!C7/(1-Doklady!C7),"")</f>
        <v>0</v>
      </c>
      <c r="F59" s="71">
        <f>IF(A59&lt;&gt;"",Doklady!J7,"")</f>
        <v>0</v>
      </c>
      <c r="G59" s="73">
        <f t="shared" si="0"/>
        <v>0</v>
      </c>
      <c r="H59" s="71"/>
      <c r="I59" s="73">
        <f t="shared" si="1"/>
        <v>4480</v>
      </c>
      <c r="J59" s="84" t="str">
        <f t="shared" si="2"/>
        <v/>
      </c>
      <c r="K59" s="84" t="str">
        <f>Doklady!F7</f>
        <v>026 03</v>
      </c>
      <c r="L59" s="84" t="str">
        <f>IF(A59&lt;&gt;"",INDEX(FP!H:H,Doklady!B$2+(ROW()-52)),"")</f>
        <v>B</v>
      </c>
      <c r="M59" s="84" t="str">
        <f t="shared" si="3"/>
        <v>026 03B</v>
      </c>
    </row>
    <row r="60" spans="1:20" x14ac:dyDescent="0.2">
      <c r="A60" s="75" t="str">
        <f>Doklady!D8</f>
        <v>d</v>
      </c>
      <c r="B60" s="119" t="str">
        <f>Doklady!H8</f>
        <v>Podmaníková Andrea</v>
      </c>
      <c r="C60" s="73">
        <f>IF(A60&lt;&gt;"",INDEX(FP!D:D,Doklady!B$2+(ROW()-53)),"")</f>
        <v>16000</v>
      </c>
      <c r="D60" s="73">
        <f>IF(A60&lt;&gt;"",Doklady!I8-Doklady!J8,"")</f>
        <v>0</v>
      </c>
      <c r="E60" s="73">
        <f>IF(A60&lt;&gt;"",MIN(D60,C60)*Doklady!C8/(1-Doklady!C8),"")</f>
        <v>0</v>
      </c>
      <c r="F60" s="71">
        <f>IF(A60&lt;&gt;"",Doklady!J8,"")</f>
        <v>0</v>
      </c>
      <c r="G60" s="73">
        <f t="shared" si="0"/>
        <v>0</v>
      </c>
      <c r="H60" s="71"/>
      <c r="I60" s="73">
        <f t="shared" si="1"/>
        <v>16000</v>
      </c>
      <c r="J60" s="84" t="str">
        <f t="shared" si="2"/>
        <v/>
      </c>
      <c r="K60" s="84" t="str">
        <f>Doklady!F8</f>
        <v>026 03</v>
      </c>
      <c r="L60" s="84" t="str">
        <f>IF(A60&lt;&gt;"",INDEX(FP!H:H,Doklady!B$2+(ROW()-52)),"")</f>
        <v>B</v>
      </c>
      <c r="M60" s="84" t="str">
        <f t="shared" si="3"/>
        <v>026 03B</v>
      </c>
    </row>
    <row r="61" spans="1:20" x14ac:dyDescent="0.2">
      <c r="A61" s="75" t="str">
        <f>Doklady!D9</f>
        <v>d</v>
      </c>
      <c r="B61" s="119" t="str">
        <f>Doklady!H9</f>
        <v>Potocká Tamara</v>
      </c>
      <c r="C61" s="73">
        <f>IF(A61&lt;&gt;"",INDEX(FP!D:D,Doklady!B$2+(ROW()-53)),"")</f>
        <v>26000</v>
      </c>
      <c r="D61" s="73">
        <f>IF(A61&lt;&gt;"",Doklady!I9-Doklady!J9,"")</f>
        <v>0</v>
      </c>
      <c r="E61" s="73">
        <f>IF(A61&lt;&gt;"",MIN(D61,C61)*Doklady!C9/(1-Doklady!C9),"")</f>
        <v>0</v>
      </c>
      <c r="F61" s="71">
        <f>IF(A61&lt;&gt;"",Doklady!J9,"")</f>
        <v>0</v>
      </c>
      <c r="G61" s="73">
        <f t="shared" si="0"/>
        <v>0</v>
      </c>
      <c r="H61" s="71"/>
      <c r="I61" s="73">
        <f t="shared" si="1"/>
        <v>26000</v>
      </c>
      <c r="J61" s="84" t="str">
        <f t="shared" si="2"/>
        <v/>
      </c>
      <c r="K61" s="84" t="str">
        <f>Doklady!F9</f>
        <v>026 03</v>
      </c>
      <c r="L61" s="84" t="str">
        <f>IF(A61&lt;&gt;"",INDEX(FP!H:H,Doklady!B$2+(ROW()-52)),"")</f>
        <v>B</v>
      </c>
      <c r="M61" s="84" t="str">
        <f t="shared" si="3"/>
        <v>026 03B</v>
      </c>
    </row>
    <row r="62" spans="1:20" x14ac:dyDescent="0.2">
      <c r="A62" s="75" t="str">
        <f>Doklady!D10</f>
        <v>d</v>
      </c>
      <c r="B62" s="119" t="str">
        <f>Doklady!H10</f>
        <v>Strapeková Žofia</v>
      </c>
      <c r="C62" s="73">
        <f>IF(A62&lt;&gt;"",INDEX(FP!D:D,Doklady!B$2+(ROW()-53)),"")</f>
        <v>12000</v>
      </c>
      <c r="D62" s="73">
        <f>IF(A62&lt;&gt;"",Doklady!I10-Doklady!J10,"")</f>
        <v>0</v>
      </c>
      <c r="E62" s="73">
        <f>IF(A62&lt;&gt;"",MIN(D62,C62)*Doklady!C10/(1-Doklady!C10),"")</f>
        <v>0</v>
      </c>
      <c r="F62" s="71">
        <f>IF(A62&lt;&gt;"",Doklady!J10,"")</f>
        <v>0</v>
      </c>
      <c r="G62" s="73">
        <f t="shared" si="0"/>
        <v>0</v>
      </c>
      <c r="H62" s="71"/>
      <c r="I62" s="73">
        <f t="shared" si="1"/>
        <v>12000</v>
      </c>
      <c r="J62" s="84" t="str">
        <f t="shared" si="2"/>
        <v/>
      </c>
      <c r="K62" s="84" t="str">
        <f>Doklady!F10</f>
        <v>026 03</v>
      </c>
      <c r="L62" s="84" t="str">
        <f>IF(A62&lt;&gt;"",INDEX(FP!H:H,Doklady!B$2+(ROW()-52)),"")</f>
        <v>B</v>
      </c>
      <c r="M62" s="84" t="str">
        <f t="shared" si="3"/>
        <v>026 03B</v>
      </c>
    </row>
    <row r="63" spans="1:20" x14ac:dyDescent="0.2">
      <c r="A63" s="75" t="str">
        <f>Doklady!D11</f>
        <v>d</v>
      </c>
      <c r="B63" s="119" t="str">
        <f>Doklady!H11</f>
        <v>štafeta - plávanie</v>
      </c>
      <c r="C63" s="73">
        <f>IF(A63&lt;&gt;"",INDEX(FP!D:D,Doklady!B$2+(ROW()-53)),"")</f>
        <v>8000</v>
      </c>
      <c r="D63" s="73">
        <f>IF(A63&lt;&gt;"",Doklady!I11-Doklady!J11,"")</f>
        <v>0</v>
      </c>
      <c r="E63" s="73">
        <f>IF(A63&lt;&gt;"",MIN(D63,C63)*Doklady!C11/(1-Doklady!C11),"")</f>
        <v>0</v>
      </c>
      <c r="F63" s="71">
        <f>IF(A63&lt;&gt;"",Doklady!J11,"")</f>
        <v>0</v>
      </c>
      <c r="G63" s="73">
        <f t="shared" si="0"/>
        <v>0</v>
      </c>
      <c r="H63" s="71"/>
      <c r="I63" s="73">
        <f t="shared" si="1"/>
        <v>8000</v>
      </c>
      <c r="J63" s="84" t="str">
        <f t="shared" si="2"/>
        <v/>
      </c>
      <c r="K63" s="84" t="str">
        <f>Doklady!F11</f>
        <v>026 03</v>
      </c>
      <c r="L63" s="84" t="str">
        <f>IF(A63&lt;&gt;"",INDEX(FP!H:H,Doklady!B$2+(ROW()-52)),"")</f>
        <v>B</v>
      </c>
      <c r="M63" s="84" t="str">
        <f t="shared" si="3"/>
        <v>026 03B</v>
      </c>
    </row>
    <row r="64" spans="1:20" x14ac:dyDescent="0.2">
      <c r="A64" s="75" t="str">
        <f>Doklady!D12</f>
        <v>d</v>
      </c>
      <c r="B64" s="119" t="str">
        <f>Doklady!H12</f>
        <v>Vilímová Isabella</v>
      </c>
      <c r="C64" s="73">
        <f>IF(A64&lt;&gt;"",INDEX(FP!D:D,Doklady!B$2+(ROW()-53)),"")</f>
        <v>4480</v>
      </c>
      <c r="D64" s="73">
        <f>IF(A64&lt;&gt;"",Doklady!I12-Doklady!J12,"")</f>
        <v>0</v>
      </c>
      <c r="E64" s="73">
        <f>IF(A64&lt;&gt;"",MIN(D64,C64)*Doklady!C12/(1-Doklady!C12),"")</f>
        <v>0</v>
      </c>
      <c r="F64" s="71">
        <f>IF(A64&lt;&gt;"",Doklady!J12,"")</f>
        <v>0</v>
      </c>
      <c r="G64" s="73">
        <f t="shared" si="0"/>
        <v>0</v>
      </c>
      <c r="H64" s="71"/>
      <c r="I64" s="73">
        <f t="shared" si="1"/>
        <v>4480</v>
      </c>
      <c r="J64" s="84" t="s">
        <v>415</v>
      </c>
      <c r="K64" s="84" t="str">
        <f>Doklady!F12</f>
        <v>026 03</v>
      </c>
      <c r="L64" s="84" t="str">
        <f>IF(A64&lt;&gt;"",INDEX(FP!H:H,Doklady!B$2+(ROW()-52)),"")</f>
        <v>B</v>
      </c>
      <c r="M64" s="84" t="str">
        <f t="shared" si="3"/>
        <v>026 03B</v>
      </c>
    </row>
    <row r="65" spans="1:13" x14ac:dyDescent="0.2">
      <c r="A65" s="75" t="str">
        <f>Doklady!D13</f>
        <v>d</v>
      </c>
      <c r="B65" s="119" t="str">
        <f>Doklady!H13</f>
        <v>Vilímová Mia</v>
      </c>
      <c r="C65" s="73">
        <f>IF(A65&lt;&gt;"",INDEX(FP!D:D,Doklady!B$2+(ROW()-53)),"")</f>
        <v>4480</v>
      </c>
      <c r="D65" s="73">
        <f>IF(A65&lt;&gt;"",Doklady!I13-Doklady!J13,"")</f>
        <v>0</v>
      </c>
      <c r="E65" s="73">
        <f>IF(A65&lt;&gt;"",MIN(D65,C65)*Doklady!C13/(1-Doklady!C13),"")</f>
        <v>0</v>
      </c>
      <c r="F65" s="71">
        <f>IF(A65&lt;&gt;"",Doklady!J13,"")</f>
        <v>0</v>
      </c>
      <c r="G65" s="73">
        <f t="shared" si="0"/>
        <v>0</v>
      </c>
      <c r="H65" s="71"/>
      <c r="I65" s="73">
        <f t="shared" si="1"/>
        <v>4480</v>
      </c>
      <c r="J65" s="84" t="str">
        <f t="shared" si="2"/>
        <v/>
      </c>
      <c r="K65" s="84" t="str">
        <f>Doklady!F13</f>
        <v>026 03</v>
      </c>
      <c r="L65" s="84" t="str">
        <f>IF(A65&lt;&gt;"",INDEX(FP!H:H,Doklady!B$2+(ROW()-52)),"")</f>
        <v>B</v>
      </c>
      <c r="M65" s="84" t="str">
        <f t="shared" si="3"/>
        <v>026 03B</v>
      </c>
    </row>
    <row r="66" spans="1:13" x14ac:dyDescent="0.2">
      <c r="A66" s="75" t="str">
        <f>Doklady!D14</f>
        <v>d</v>
      </c>
      <c r="B66" s="119" t="str">
        <f>Doklady!H14</f>
        <v>Vojtko Milan</v>
      </c>
      <c r="C66" s="73">
        <f>IF(A66&lt;&gt;"",INDEX(FP!D:D,Doklady!B$2+(ROW()-53)),"")</f>
        <v>8000</v>
      </c>
      <c r="D66" s="73">
        <f>IF(A66&lt;&gt;"",Doklady!I14-Doklady!J14,"")</f>
        <v>0</v>
      </c>
      <c r="E66" s="73">
        <f>IF(A66&lt;&gt;"",MIN(D66,C66)*Doklady!C14/(1-Doklady!C14),"")</f>
        <v>0</v>
      </c>
      <c r="F66" s="71">
        <f>IF(A66&lt;&gt;"",Doklady!J14,"")</f>
        <v>0</v>
      </c>
      <c r="G66" s="73">
        <f t="shared" si="0"/>
        <v>0</v>
      </c>
      <c r="H66" s="71"/>
      <c r="I66" s="73">
        <f t="shared" si="1"/>
        <v>8000</v>
      </c>
      <c r="J66" s="84" t="str">
        <f t="shared" si="2"/>
        <v/>
      </c>
      <c r="K66" s="84" t="str">
        <f>Doklady!F14</f>
        <v>026 03</v>
      </c>
      <c r="L66" s="84" t="str">
        <f>IF(A66&lt;&gt;"",INDEX(FP!H:H,Doklady!B$2+(ROW()-52)),"")</f>
        <v>B</v>
      </c>
      <c r="M66" s="84" t="str">
        <f t="shared" si="3"/>
        <v>026 03B</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2">
      <c r="A130" s="218" t="str">
        <f>Doklady!D66</f>
        <v/>
      </c>
      <c r="B130" s="219" t="s">
        <v>352</v>
      </c>
      <c r="C130" s="220">
        <f>SUM(C53:C129)</f>
        <v>2942124</v>
      </c>
      <c r="D130" s="220">
        <f t="shared" ref="D130:I130" si="9">SUM(D53:D129)</f>
        <v>297725.66000000009</v>
      </c>
      <c r="E130" s="220">
        <f t="shared" si="9"/>
        <v>0</v>
      </c>
      <c r="F130" s="220">
        <f t="shared" si="9"/>
        <v>0</v>
      </c>
      <c r="G130" s="220">
        <f t="shared" si="9"/>
        <v>297725.66000000009</v>
      </c>
      <c r="H130" s="220">
        <f t="shared" si="9"/>
        <v>0</v>
      </c>
      <c r="I130" s="220">
        <f t="shared" si="9"/>
        <v>2644398.34</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3.2" x14ac:dyDescent="0.25">
      <c r="A132" s="9" t="s">
        <v>416</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417</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418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419</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420</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421</v>
      </c>
      <c r="B139" s="9"/>
      <c r="C139" s="74"/>
      <c r="D139" s="74"/>
      <c r="E139" s="74"/>
      <c r="F139" s="74"/>
      <c r="G139" s="74"/>
      <c r="H139" s="74"/>
      <c r="I139" s="74"/>
      <c r="J139" s="85"/>
    </row>
    <row r="140" spans="1:26" ht="13.2" x14ac:dyDescent="0.25">
      <c r="A140" s="9"/>
      <c r="B140" s="271"/>
      <c r="C140" s="221"/>
      <c r="D140" s="361"/>
      <c r="E140" s="361"/>
      <c r="F140" s="361"/>
      <c r="G140" s="361"/>
      <c r="H140" s="361"/>
      <c r="I140" s="361"/>
      <c r="J140" s="85"/>
    </row>
    <row r="141" spans="1:26" ht="68.25" customHeight="1" x14ac:dyDescent="0.25">
      <c r="A141" s="9"/>
      <c r="B141" s="273" t="s">
        <v>422</v>
      </c>
      <c r="C141" s="206"/>
      <c r="D141" s="341" t="s">
        <v>423</v>
      </c>
      <c r="E141" s="341"/>
      <c r="F141" s="341"/>
      <c r="G141" s="341"/>
      <c r="H141" s="341"/>
      <c r="I141" s="341"/>
      <c r="J141" s="85"/>
    </row>
    <row r="142" spans="1:26" ht="13.2" x14ac:dyDescent="0.25">
      <c r="A142" s="9"/>
      <c r="B142" s="272"/>
      <c r="C142" s="206"/>
      <c r="D142" s="255"/>
      <c r="E142" s="255"/>
      <c r="F142" s="255"/>
      <c r="G142" s="255"/>
      <c r="H142" s="255"/>
      <c r="I142" s="255"/>
      <c r="J142" s="85"/>
    </row>
    <row r="143" spans="1:26" ht="13.2" x14ac:dyDescent="0.25">
      <c r="A143" s="9"/>
      <c r="B143" s="272"/>
      <c r="C143" s="206"/>
      <c r="D143" s="255"/>
      <c r="E143" s="255"/>
      <c r="F143" s="255"/>
      <c r="G143" s="255"/>
      <c r="H143" s="255"/>
      <c r="I143" s="255"/>
      <c r="J143" s="85"/>
    </row>
    <row r="144" spans="1:26" ht="13.2" x14ac:dyDescent="0.25">
      <c r="A144" s="9"/>
      <c r="B144" s="273"/>
      <c r="C144" s="206"/>
      <c r="D144" s="255"/>
      <c r="E144" s="255"/>
      <c r="F144" s="255"/>
      <c r="G144" s="255"/>
      <c r="H144" s="255"/>
      <c r="I144" s="255"/>
      <c r="J144" s="85"/>
    </row>
    <row r="145" spans="2:2" ht="13.2" x14ac:dyDescent="0.25">
      <c r="B145" s="258"/>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11" priority="43" stopIfTrue="1" operator="lessThanOrEqual">
      <formula>0</formula>
    </cfRule>
    <cfRule type="cellIs" dxfId="110" priority="44" stopIfTrue="1" operator="greaterThan">
      <formula>0</formula>
    </cfRule>
  </conditionalFormatting>
  <conditionalFormatting sqref="D53:D129">
    <cfRule type="expression" dxfId="109" priority="31" stopIfTrue="1">
      <formula>$C53=$D53</formula>
    </cfRule>
    <cfRule type="expression" dxfId="108" priority="33" stopIfTrue="1">
      <formula>$C53&lt;&gt;$D53</formula>
    </cfRule>
  </conditionalFormatting>
  <conditionalFormatting sqref="E9:F9">
    <cfRule type="expression" dxfId="107" priority="38" stopIfTrue="1">
      <formula>SUM($E$10:$F$14)&gt;0</formula>
    </cfRule>
  </conditionalFormatting>
  <conditionalFormatting sqref="G53:G129">
    <cfRule type="expression" dxfId="106" priority="13" stopIfTrue="1">
      <formula>$C53=$G53</formula>
    </cfRule>
    <cfRule type="expression" dxfId="105" priority="14" stopIfTrue="1">
      <formula>$C53&lt;&gt;$G53</formula>
    </cfRule>
  </conditionalFormatting>
  <conditionalFormatting sqref="I42">
    <cfRule type="cellIs" dxfId="104" priority="1" stopIfTrue="1" operator="greaterThan">
      <formula>0</formula>
    </cfRule>
  </conditionalFormatting>
  <conditionalFormatting sqref="I47">
    <cfRule type="cellIs" dxfId="103" priority="15" stopIfTrue="1" operator="greaterThan">
      <formula>0</formula>
    </cfRule>
  </conditionalFormatting>
  <conditionalFormatting sqref="I53:I129">
    <cfRule type="cellIs" dxfId="102" priority="40" stopIfTrue="1" operator="equal">
      <formula>0</formula>
    </cfRule>
    <cfRule type="cellIs" dxfId="101"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horizontalDpi="1200" verticalDpi="1200"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194"/>
  <sheetViews>
    <sheetView tabSelected="1" topLeftCell="A481" zoomScaleNormal="100" workbookViewId="0">
      <selection activeCell="F239" sqref="F239"/>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23" t="str">
        <f>IF(ROW()&lt;=B$3,INDEX(FP!F:F,B$2+ROW()-1)&amp;" - "&amp;INDEX(FP!C:C,B$2+ROW()-1),"")</f>
        <v>a - plavecké športy - bežné transfery</v>
      </c>
      <c r="B1" s="224" t="str">
        <f>INDEX(Adr!A:A,B102+1)</f>
        <v>36068764</v>
      </c>
      <c r="C1" s="225">
        <f>IF(ROW()&lt;=B$3,INDEX(FP!E:E,B$2+ROW()-1),"")</f>
        <v>0</v>
      </c>
      <c r="D1" s="226" t="str">
        <f>IF(ROW()&lt;=B$3,INDEX(FP!F:F,B$2+ROW()-1),"")</f>
        <v>a</v>
      </c>
      <c r="E1" s="226"/>
      <c r="F1" s="226" t="str">
        <f>IF(ROW()&lt;=B$3,INDEX(FP!G:G,B$2+ROW()-1),"")</f>
        <v>026 02</v>
      </c>
      <c r="G1" s="226"/>
      <c r="H1" s="227" t="str">
        <f>IF(ROW()&lt;=B$3,INDEX(FP!C:C,B$2+ROW()-1),"")</f>
        <v>plavecké športy - bežné transfery</v>
      </c>
      <c r="I1" s="228">
        <f>IF(ROW()&lt;=B$3,SUMIF(A$107:A$10236,A1,I$107:I$10236),"")</f>
        <v>297725.66000000009</v>
      </c>
      <c r="J1" s="228">
        <f>IF(ROW()&lt;=B$3,SUMIFS(I$103:I$50236,A$103:A$50236,K1,J$103:J$50236,L1),"")</f>
        <v>0</v>
      </c>
      <c r="K1" s="110" t="str">
        <f>$A1</f>
        <v>a - plavecké športy - bežné transfery</v>
      </c>
      <c r="L1" s="101">
        <v>99</v>
      </c>
      <c r="M1" s="88"/>
      <c r="N1" s="88"/>
      <c r="O1" s="88"/>
      <c r="P1" s="88"/>
      <c r="Q1" s="88"/>
      <c r="R1" s="88"/>
      <c r="S1" s="88"/>
      <c r="T1" s="88"/>
      <c r="U1" s="88"/>
      <c r="V1" s="88"/>
      <c r="W1" s="88"/>
      <c r="X1" s="88"/>
      <c r="Y1" s="88"/>
    </row>
    <row r="2" spans="1:25" s="6" customFormat="1" ht="10.8" hidden="1" thickBot="1" x14ac:dyDescent="0.25">
      <c r="A2" s="223" t="str">
        <f>IF(ROW()&lt;=B$3,INDEX(FP!F:F,B$2+ROW()-1)&amp;" - "&amp;INDEX(FP!C:C,B$2+ROW()-1),"")</f>
        <v>d - Ásványiová Veronika</v>
      </c>
      <c r="B2" s="229">
        <f>MATCH(B1,FP!A:A,0)</f>
        <v>115</v>
      </c>
      <c r="C2" s="225">
        <f>IF(ROW()&lt;=B$3,INDEX(FP!E:E,B$2+ROW()-1),"")</f>
        <v>0</v>
      </c>
      <c r="D2" s="226" t="str">
        <f>IF(ROW()&lt;=B$3,INDEX(FP!F:F,B$2+ROW()-1),"")</f>
        <v>d</v>
      </c>
      <c r="E2" s="226"/>
      <c r="F2" s="226" t="str">
        <f>IF(ROW()&lt;=B$3,INDEX(FP!G:G,B$2+ROW()-1),"")</f>
        <v>026 03</v>
      </c>
      <c r="G2" s="226"/>
      <c r="H2" s="227" t="str">
        <f>IF(ROW()&lt;=B$3,INDEX(FP!C:C,B$2+ROW()-1),"")</f>
        <v>Ásványiová Veronika</v>
      </c>
      <c r="I2" s="228">
        <f>IF(ROW()&lt;=B$3,SUMIF(A$107:A$10236,A2,I$107:I$10236),"")</f>
        <v>0</v>
      </c>
      <c r="J2" s="228">
        <f>IF(ROW()&lt;=B$3,SUMIFS(I$103:I$50236,A$103:A$50236,K2,J$103:J$50236,L2),"")</f>
        <v>0</v>
      </c>
      <c r="K2" s="110" t="str">
        <f>$A2</f>
        <v>d - Ásványiová Veronika</v>
      </c>
      <c r="L2" s="101">
        <v>99</v>
      </c>
      <c r="M2" s="97" t="s">
        <v>359</v>
      </c>
      <c r="N2" s="98" t="s">
        <v>403</v>
      </c>
      <c r="O2" s="88"/>
      <c r="P2" s="88"/>
      <c r="Q2" s="88"/>
      <c r="R2" s="88"/>
      <c r="S2" s="88"/>
      <c r="T2" s="88"/>
      <c r="U2" s="88"/>
      <c r="V2" s="88"/>
      <c r="W2" s="88"/>
      <c r="X2" s="88"/>
      <c r="Y2" s="88"/>
    </row>
    <row r="3" spans="1:25" s="6" customFormat="1" ht="10.8" hidden="1" thickBot="1" x14ac:dyDescent="0.25">
      <c r="A3" s="223" t="str">
        <f>IF(ROW()&lt;=B$3,INDEX(FP!F:F,B$2+ROW()-1)&amp;" - "&amp;INDEX(FP!C:C,B$2+ROW()-1),"")</f>
        <v>d - Duša Matej</v>
      </c>
      <c r="B3" s="230">
        <f>COUNTIF(FP!A:A,Doklady!B1)</f>
        <v>14</v>
      </c>
      <c r="C3" s="225">
        <f>IF(ROW()&lt;=B$3,INDEX(FP!E:E,B$2+ROW()-1),"")</f>
        <v>0</v>
      </c>
      <c r="D3" s="226" t="str">
        <f>IF(ROW()&lt;=B$3,INDEX(FP!F:F,B$2+ROW()-1),"")</f>
        <v>d</v>
      </c>
      <c r="E3" s="226"/>
      <c r="F3" s="226" t="str">
        <f>IF(ROW()&lt;=B$3,INDEX(FP!G:G,B$2+ROW()-1),"")</f>
        <v>026 03</v>
      </c>
      <c r="G3" s="226"/>
      <c r="H3" s="227" t="str">
        <f>IF(ROW()&lt;=B$3,INDEX(FP!C:C,B$2+ROW()-1),"")</f>
        <v>Duša Matej</v>
      </c>
      <c r="I3" s="228">
        <f>IF(ROW()&lt;=B$3,SUMIF(A$107:A$10236,A3,I$107:I$10236),"")</f>
        <v>0</v>
      </c>
      <c r="J3" s="228">
        <f>IF(ROW()&lt;=B$3,SUMIFS(I$103:I$50236,A$103:A$50236,K3,J$103:J$50236,L3),"")</f>
        <v>0</v>
      </c>
      <c r="K3" s="110" t="str">
        <f t="shared" ref="K3:K66" si="0">$A3</f>
        <v>d - Duša Matej</v>
      </c>
      <c r="L3" s="101">
        <v>99</v>
      </c>
      <c r="M3" s="99" t="str">
        <f>$A2</f>
        <v>d - Ásványiová Veronika</v>
      </c>
      <c r="N3" s="100">
        <v>99</v>
      </c>
      <c r="O3" s="88"/>
      <c r="P3" s="88"/>
      <c r="Q3" s="88"/>
      <c r="R3" s="88"/>
      <c r="S3" s="88"/>
      <c r="T3" s="88"/>
      <c r="U3" s="88"/>
      <c r="V3" s="88"/>
      <c r="W3" s="88"/>
      <c r="X3" s="88"/>
      <c r="Y3" s="88"/>
    </row>
    <row r="4" spans="1:25" s="6" customFormat="1" ht="10.8" hidden="1" thickBot="1" x14ac:dyDescent="0.25">
      <c r="A4" s="227" t="str">
        <f>IF(ROW()&lt;=B$3,INDEX(FP!F:F,B$2+ROW()-1)&amp;" - "&amp;INDEX(FP!C:C,B$2+ROW()-1),"")</f>
        <v>d - Košťál Samuel</v>
      </c>
      <c r="B4" s="231"/>
      <c r="C4" s="232">
        <f>IF(ROW()&lt;=B$3,INDEX(FP!E:E,B$2+ROW()-1),"")</f>
        <v>0</v>
      </c>
      <c r="D4" s="226" t="str">
        <f>IF(ROW()&lt;=B$3,INDEX(FP!F:F,B$2+ROW()-1),"")</f>
        <v>d</v>
      </c>
      <c r="E4" s="226"/>
      <c r="F4" s="226" t="str">
        <f>IF(ROW()&lt;=B$3,INDEX(FP!G:G,B$2+ROW()-1),"")</f>
        <v>026 03</v>
      </c>
      <c r="G4" s="226"/>
      <c r="H4" s="227" t="str">
        <f>IF(ROW()&lt;=B$3,INDEX(FP!C:C,B$2+ROW()-1),"")</f>
        <v>Košťál Samuel</v>
      </c>
      <c r="I4" s="228">
        <f>IF(ROW()&lt;=B$3,SUMIF(A$107:A$10236,A4,I$107:I$10236),"")</f>
        <v>0</v>
      </c>
      <c r="J4" s="228">
        <f>IF(ROW()&lt;=B$3,SUMIFS(I$103:I$50236,A$103:A$50236,K4,J$103:J$50236,L4),"")</f>
        <v>0</v>
      </c>
      <c r="K4" s="110" t="str">
        <f t="shared" si="0"/>
        <v>d - Košťál Samuel</v>
      </c>
      <c r="L4" s="101">
        <v>99</v>
      </c>
      <c r="M4" s="102" t="s">
        <v>359</v>
      </c>
      <c r="N4" s="103" t="s">
        <v>403</v>
      </c>
    </row>
    <row r="5" spans="1:25" s="6" customFormat="1" ht="10.8" hidden="1" thickBot="1" x14ac:dyDescent="0.25">
      <c r="A5" s="227" t="str">
        <f>IF(ROW()&lt;=B$3,INDEX(FP!F:F,B$2+ROW()-1)&amp;" - "&amp;INDEX(FP!C:C,B$2+ROW()-1),"")</f>
        <v>d - Krajčovičová Lea Anna</v>
      </c>
      <c r="B5" s="227"/>
      <c r="C5" s="232">
        <f>IF(ROW()&lt;=B$3,INDEX(FP!E:E,B$2+ROW()-1),"")</f>
        <v>0</v>
      </c>
      <c r="D5" s="226" t="str">
        <f>IF(ROW()&lt;=B$3,INDEX(FP!F:F,B$2+ROW()-1),"")</f>
        <v>d</v>
      </c>
      <c r="E5" s="226"/>
      <c r="F5" s="226" t="str">
        <f>IF(ROW()&lt;=B$3,INDEX(FP!G:G,B$2+ROW()-1),"")</f>
        <v>026 03</v>
      </c>
      <c r="G5" s="226"/>
      <c r="H5" s="227" t="str">
        <f>IF(ROW()&lt;=B$3,INDEX(FP!C:C,B$2+ROW()-1),"")</f>
        <v>Krajčovičová Lea Anna</v>
      </c>
      <c r="I5" s="228">
        <f>IF(ROW()&lt;=B$3,SUMIF(A$107:A$10236,A5,I$107:I$10236),"")</f>
        <v>0</v>
      </c>
      <c r="J5" s="228">
        <f>IF(ROW()&lt;=B$3,SUMIFS(I$103:I$50236,A$103:A$50236,K5,J$103:J$50236,L5),"")</f>
        <v>0</v>
      </c>
      <c r="K5" s="110" t="str">
        <f t="shared" si="0"/>
        <v>d - Krajčovičová Lea Anna</v>
      </c>
      <c r="L5" s="101">
        <v>99</v>
      </c>
      <c r="M5" s="104" t="str">
        <f>$A4</f>
        <v>d - Košťál Samuel</v>
      </c>
      <c r="N5" s="105">
        <v>99</v>
      </c>
      <c r="O5" s="88"/>
      <c r="P5" s="88"/>
      <c r="Q5" s="88"/>
      <c r="R5" s="88"/>
      <c r="S5" s="88"/>
      <c r="T5" s="88"/>
      <c r="U5" s="88"/>
      <c r="V5" s="88"/>
      <c r="W5" s="88"/>
      <c r="X5" s="88"/>
      <c r="Y5" s="88"/>
    </row>
    <row r="6" spans="1:25" s="6" customFormat="1" ht="10.8" hidden="1" thickBot="1" x14ac:dyDescent="0.25">
      <c r="A6" s="227" t="str">
        <f>IF(ROW()&lt;=B$3,INDEX(FP!F:F,B$2+ROW()-1)&amp;" - "&amp;INDEX(FP!C:C,B$2+ROW()-1),"")</f>
        <v>d - Lajčáková Johana</v>
      </c>
      <c r="B6" s="227"/>
      <c r="C6" s="232">
        <f>IF(ROW()&lt;=B$3,INDEX(FP!E:E,B$2+ROW()-1),"")</f>
        <v>0</v>
      </c>
      <c r="D6" s="226" t="str">
        <f>IF(ROW()&lt;=B$3,INDEX(FP!F:F,B$2+ROW()-1),"")</f>
        <v>d</v>
      </c>
      <c r="E6" s="226"/>
      <c r="F6" s="226" t="str">
        <f>IF(ROW()&lt;=B$3,INDEX(FP!G:G,B$2+ROW()-1),"")</f>
        <v>026 03</v>
      </c>
      <c r="G6" s="226"/>
      <c r="H6" s="227" t="str">
        <f>IF(ROW()&lt;=B$3,INDEX(FP!C:C,B$2+ROW()-1),"")</f>
        <v>Lajčáková Johana</v>
      </c>
      <c r="I6" s="228">
        <f>IF(ROW()&lt;=B$3,SUMIF(A$107:A$10236,A6,I$107:I$10236),"")</f>
        <v>0</v>
      </c>
      <c r="J6" s="228">
        <f>IF(ROW()&lt;=B$3,SUMIFS(I$103:I$50236,A$103:A$50236,K6,J$103:J$50236,L6),"")</f>
        <v>0</v>
      </c>
      <c r="K6" s="110" t="str">
        <f t="shared" si="0"/>
        <v>d - Lajčáková Johana</v>
      </c>
      <c r="L6" s="101">
        <v>99</v>
      </c>
      <c r="M6" s="97" t="s">
        <v>359</v>
      </c>
      <c r="N6" s="98" t="s">
        <v>403</v>
      </c>
      <c r="Q6" s="88"/>
      <c r="R6" s="88"/>
      <c r="S6" s="88"/>
      <c r="T6" s="88"/>
      <c r="U6" s="88"/>
      <c r="V6" s="88"/>
      <c r="W6" s="88"/>
      <c r="X6" s="88"/>
      <c r="Y6" s="88"/>
    </row>
    <row r="7" spans="1:25" s="6" customFormat="1" ht="10.8" hidden="1" thickBot="1" x14ac:dyDescent="0.25">
      <c r="A7" s="227" t="str">
        <f>IF(ROW()&lt;=B$3,INDEX(FP!F:F,B$2+ROW()-1)&amp;" - "&amp;INDEX(FP!C:C,B$2+ROW()-1),"")</f>
        <v>d - Markušová Tamara</v>
      </c>
      <c r="B7" s="227"/>
      <c r="C7" s="232">
        <f>IF(ROW()&lt;=B$3,INDEX(FP!E:E,B$2+ROW()-1),"")</f>
        <v>0</v>
      </c>
      <c r="D7" s="226" t="str">
        <f>IF(ROW()&lt;=B$3,INDEX(FP!F:F,B$2+ROW()-1),"")</f>
        <v>d</v>
      </c>
      <c r="E7" s="226"/>
      <c r="F7" s="226" t="str">
        <f>IF(ROW()&lt;=B$3,INDEX(FP!G:G,B$2+ROW()-1),"")</f>
        <v>026 03</v>
      </c>
      <c r="G7" s="226"/>
      <c r="H7" s="227" t="str">
        <f>IF(ROW()&lt;=B$3,INDEX(FP!C:C,B$2+ROW()-1),"")</f>
        <v>Markušová Tamara</v>
      </c>
      <c r="I7" s="228">
        <f>IF(ROW()&lt;=B$3,SUMIF(A$107:A$10236,A7,I$107:I$10236),"")</f>
        <v>0</v>
      </c>
      <c r="J7" s="228">
        <f>IF(ROW()&lt;=B$3,SUMIFS(I$103:I$50236,A$103:A$50236,K7,J$103:J$50236,L7),"")</f>
        <v>0</v>
      </c>
      <c r="K7" s="110" t="str">
        <f t="shared" si="0"/>
        <v>d - Markušová Tamara</v>
      </c>
      <c r="L7" s="101">
        <v>99</v>
      </c>
      <c r="M7" s="99" t="str">
        <f>$A6</f>
        <v>d - Lajčáková Johana</v>
      </c>
      <c r="N7" s="100">
        <v>99</v>
      </c>
      <c r="S7" s="88"/>
      <c r="T7" s="88"/>
      <c r="U7" s="88"/>
      <c r="V7" s="88"/>
      <c r="W7" s="88"/>
      <c r="X7" s="88"/>
      <c r="Y7" s="88"/>
    </row>
    <row r="8" spans="1:25" s="6" customFormat="1" ht="10.8" hidden="1" thickBot="1" x14ac:dyDescent="0.25">
      <c r="A8" s="227" t="str">
        <f>IF(ROW()&lt;=B$3,INDEX(FP!F:F,B$2+ROW()-1)&amp;" - "&amp;INDEX(FP!C:C,B$2+ROW()-1),"")</f>
        <v>d - Podmaníková Andrea</v>
      </c>
      <c r="B8" s="227"/>
      <c r="C8" s="232">
        <f>IF(ROW()&lt;=B$3,INDEX(FP!E:E,B$2+ROW()-1),"")</f>
        <v>0</v>
      </c>
      <c r="D8" s="226" t="str">
        <f>IF(ROW()&lt;=B$3,INDEX(FP!F:F,B$2+ROW()-1),"")</f>
        <v>d</v>
      </c>
      <c r="E8" s="226"/>
      <c r="F8" s="226" t="str">
        <f>IF(ROW()&lt;=B$3,INDEX(FP!G:G,B$2+ROW()-1),"")</f>
        <v>026 03</v>
      </c>
      <c r="G8" s="226"/>
      <c r="H8" s="227" t="str">
        <f>IF(ROW()&lt;=B$3,INDEX(FP!C:C,B$2+ROW()-1),"")</f>
        <v>Podmaníková Andrea</v>
      </c>
      <c r="I8" s="228">
        <f>IF(ROW()&lt;=B$3,SUMIF(A$107:A$10236,A8,I$107:I$10236),"")</f>
        <v>0</v>
      </c>
      <c r="J8" s="228">
        <f>IF(ROW()&lt;=B$3,SUMIFS(I$103:I$50236,A$103:A$50236,K8,J$103:J$50236,L8),"")</f>
        <v>0</v>
      </c>
      <c r="K8" s="110" t="str">
        <f t="shared" si="0"/>
        <v>d - Podmaníková Andrea</v>
      </c>
      <c r="L8" s="101">
        <v>99</v>
      </c>
      <c r="M8" s="102" t="s">
        <v>359</v>
      </c>
      <c r="N8" s="103" t="s">
        <v>403</v>
      </c>
      <c r="O8" s="88"/>
      <c r="P8" s="88"/>
      <c r="U8" s="88"/>
      <c r="V8" s="88"/>
      <c r="W8" s="88"/>
      <c r="X8" s="88"/>
      <c r="Y8" s="88"/>
    </row>
    <row r="9" spans="1:25" s="6" customFormat="1" ht="10.8" hidden="1" thickBot="1" x14ac:dyDescent="0.25">
      <c r="A9" s="227" t="str">
        <f>IF(ROW()&lt;=B$3,INDEX(FP!F:F,B$2+ROW()-1)&amp;" - "&amp;INDEX(FP!C:C,B$2+ROW()-1),"")</f>
        <v>d - Potocká Tamara</v>
      </c>
      <c r="B9" s="227"/>
      <c r="C9" s="232">
        <f>IF(ROW()&lt;=B$3,INDEX(FP!E:E,B$2+ROW()-1),"")</f>
        <v>0</v>
      </c>
      <c r="D9" s="226" t="str">
        <f>IF(ROW()&lt;=B$3,INDEX(FP!F:F,B$2+ROW()-1),"")</f>
        <v>d</v>
      </c>
      <c r="E9" s="226"/>
      <c r="F9" s="226" t="str">
        <f>IF(ROW()&lt;=B$3,INDEX(FP!G:G,B$2+ROW()-1),"")</f>
        <v>026 03</v>
      </c>
      <c r="G9" s="226"/>
      <c r="H9" s="227" t="str">
        <f>IF(ROW()&lt;=B$3,INDEX(FP!C:C,B$2+ROW()-1),"")</f>
        <v>Potocká Tamara</v>
      </c>
      <c r="I9" s="228">
        <f>IF(ROW()&lt;=B$3,SUMIF(A$107:A$10236,A9,I$107:I$10236),"")</f>
        <v>0</v>
      </c>
      <c r="J9" s="228">
        <f>IF(ROW()&lt;=B$3,SUMIFS(I$103:I$50236,A$103:A$50236,K9,J$103:J$50236,L9),"")</f>
        <v>0</v>
      </c>
      <c r="K9" s="110" t="str">
        <f t="shared" si="0"/>
        <v>d - Potocká Tamara</v>
      </c>
      <c r="L9" s="101">
        <v>99</v>
      </c>
      <c r="M9" s="108" t="str">
        <f>$A8</f>
        <v>d - Podmaníková Andrea</v>
      </c>
      <c r="N9" s="109">
        <v>99</v>
      </c>
      <c r="O9" s="88"/>
      <c r="P9" s="88"/>
      <c r="Q9" s="88"/>
      <c r="R9" s="88"/>
      <c r="W9" s="88"/>
      <c r="X9" s="88"/>
      <c r="Y9" s="88"/>
    </row>
    <row r="10" spans="1:25" s="6" customFormat="1" ht="10.8" hidden="1" thickBot="1" x14ac:dyDescent="0.25">
      <c r="A10" s="227" t="str">
        <f>IF(ROW()&lt;=B$3,INDEX(FP!F:F,B$2+ROW()-1)&amp;" - "&amp;INDEX(FP!C:C,B$2+ROW()-1),"")</f>
        <v>d - Strapeková Žofia</v>
      </c>
      <c r="B10" s="227"/>
      <c r="C10" s="232">
        <f>IF(ROW()&lt;=B$3,INDEX(FP!E:E,B$2+ROW()-1),"")</f>
        <v>0</v>
      </c>
      <c r="D10" s="226" t="str">
        <f>IF(ROW()&lt;=B$3,INDEX(FP!F:F,B$2+ROW()-1),"")</f>
        <v>d</v>
      </c>
      <c r="E10" s="226"/>
      <c r="F10" s="226" t="str">
        <f>IF(ROW()&lt;=B$3,INDEX(FP!G:G,B$2+ROW()-1),"")</f>
        <v>026 03</v>
      </c>
      <c r="G10" s="226"/>
      <c r="H10" s="227" t="str">
        <f>IF(ROW()&lt;=B$3,INDEX(FP!C:C,B$2+ROW()-1),"")</f>
        <v>Strapeková Žofia</v>
      </c>
      <c r="I10" s="228">
        <f>IF(ROW()&lt;=B$3,SUMIF(A$107:A$10236,A10,I$107:I$10236),"")</f>
        <v>0</v>
      </c>
      <c r="J10" s="228">
        <f>IF(ROW()&lt;=B$3,SUMIFS(I$103:I$50236,A$103:A$50236,K10,J$103:J$50236,L10),"")</f>
        <v>0</v>
      </c>
      <c r="K10" s="110" t="str">
        <f t="shared" si="0"/>
        <v>d - Strapeková Žofia</v>
      </c>
      <c r="L10" s="101">
        <v>99</v>
      </c>
      <c r="M10" s="97" t="s">
        <v>359</v>
      </c>
      <c r="N10" s="98" t="s">
        <v>403</v>
      </c>
      <c r="O10" s="88"/>
      <c r="P10" s="88"/>
      <c r="Q10" s="88"/>
      <c r="R10" s="88"/>
      <c r="S10" s="88"/>
      <c r="T10" s="88"/>
      <c r="Y10" s="88"/>
    </row>
    <row r="11" spans="1:25" s="6" customFormat="1" ht="10.8" hidden="1" thickBot="1" x14ac:dyDescent="0.25">
      <c r="A11" s="227" t="str">
        <f>IF(ROW()&lt;=B$3,INDEX(FP!F:F,B$2+ROW()-1)&amp;" - "&amp;INDEX(FP!C:C,B$2+ROW()-1),"")</f>
        <v>d - štafeta - plávanie</v>
      </c>
      <c r="B11" s="227"/>
      <c r="C11" s="232">
        <f>IF(ROW()&lt;=B$3,INDEX(FP!E:E,B$2+ROW()-1),"")</f>
        <v>0</v>
      </c>
      <c r="D11" s="226" t="str">
        <f>IF(ROW()&lt;=B$3,INDEX(FP!F:F,B$2+ROW()-1),"")</f>
        <v>d</v>
      </c>
      <c r="E11" s="226"/>
      <c r="F11" s="226" t="str">
        <f>IF(ROW()&lt;=B$3,INDEX(FP!G:G,B$2+ROW()-1),"")</f>
        <v>026 03</v>
      </c>
      <c r="G11" s="226"/>
      <c r="H11" s="227" t="str">
        <f>IF(ROW()&lt;=B$3,INDEX(FP!C:C,B$2+ROW()-1),"")</f>
        <v>štafeta - plávanie</v>
      </c>
      <c r="I11" s="228">
        <f>IF(ROW()&lt;=B$3,SUMIF(A$107:A$10236,A11,I$107:I$10236),"")</f>
        <v>0</v>
      </c>
      <c r="J11" s="228">
        <f>IF(ROW()&lt;=B$3,SUMIFS(I$103:I$50236,A$103:A$50236,K11,J$103:J$50236,L11),"")</f>
        <v>0</v>
      </c>
      <c r="K11" s="110" t="str">
        <f t="shared" si="0"/>
        <v>d - štafeta - plávanie</v>
      </c>
      <c r="L11" s="101">
        <v>99</v>
      </c>
      <c r="M11" s="99" t="str">
        <f>$A10</f>
        <v>d - Strapeková Žofia</v>
      </c>
      <c r="N11" s="100">
        <v>99</v>
      </c>
      <c r="O11" s="88"/>
      <c r="P11" s="88"/>
      <c r="Q11" s="88"/>
      <c r="R11" s="88"/>
      <c r="S11" s="88"/>
      <c r="T11" s="88"/>
      <c r="Y11" s="88"/>
    </row>
    <row r="12" spans="1:25" s="6" customFormat="1" ht="10.8" hidden="1" thickBot="1" x14ac:dyDescent="0.25">
      <c r="A12" s="227" t="str">
        <f>IF(ROW()&lt;=B$3,INDEX(FP!F:F,B$2+ROW()-1)&amp;" - "&amp;INDEX(FP!C:C,B$2+ROW()-1),"")</f>
        <v>d - Vilímová Isabella</v>
      </c>
      <c r="B12" s="227"/>
      <c r="C12" s="232">
        <f>IF(ROW()&lt;=B$3,INDEX(FP!E:E,B$2+ROW()-1),"")</f>
        <v>0</v>
      </c>
      <c r="D12" s="226" t="str">
        <f>IF(ROW()&lt;=B$3,INDEX(FP!F:F,B$2+ROW()-1),"")</f>
        <v>d</v>
      </c>
      <c r="E12" s="226"/>
      <c r="F12" s="226" t="str">
        <f>IF(ROW()&lt;=B$3,INDEX(FP!G:G,B$2+ROW()-1),"")</f>
        <v>026 03</v>
      </c>
      <c r="G12" s="226"/>
      <c r="H12" s="227" t="str">
        <f>IF(ROW()&lt;=B$3,INDEX(FP!C:C,B$2+ROW()-1),"")</f>
        <v>Vilímová Isabella</v>
      </c>
      <c r="I12" s="228">
        <f>IF(ROW()&lt;=B$3,SUMIF(A$107:A$10236,A12,I$107:I$10236),"")</f>
        <v>0</v>
      </c>
      <c r="J12" s="228">
        <f>IF(ROW()&lt;=B$3,SUMIFS(I$103:I$50236,A$103:A$50236,K12,J$103:J$50236,L12),"")</f>
        <v>0</v>
      </c>
      <c r="K12" s="110" t="str">
        <f t="shared" si="0"/>
        <v>d - Vilímová Isabella</v>
      </c>
      <c r="L12" s="101">
        <v>99</v>
      </c>
      <c r="M12" s="102" t="s">
        <v>359</v>
      </c>
      <c r="N12" s="103" t="s">
        <v>403</v>
      </c>
      <c r="O12" s="88"/>
      <c r="P12" s="88"/>
      <c r="Q12" s="88"/>
      <c r="R12" s="88"/>
      <c r="W12" s="88"/>
      <c r="X12" s="88"/>
    </row>
    <row r="13" spans="1:25" s="6" customFormat="1" ht="10.8" hidden="1" thickBot="1" x14ac:dyDescent="0.25">
      <c r="A13" s="227" t="str">
        <f>IF(ROW()&lt;=B$3,INDEX(FP!F:F,B$2+ROW()-1)&amp;" - "&amp;INDEX(FP!C:C,B$2+ROW()-1),"")</f>
        <v>d - Vilímová Mia</v>
      </c>
      <c r="B13" s="227"/>
      <c r="C13" s="232">
        <f>IF(ROW()&lt;=B$3,INDEX(FP!E:E,B$2+ROW()-1),"")</f>
        <v>0</v>
      </c>
      <c r="D13" s="226" t="str">
        <f>IF(ROW()&lt;=B$3,INDEX(FP!F:F,B$2+ROW()-1),"")</f>
        <v>d</v>
      </c>
      <c r="E13" s="226"/>
      <c r="F13" s="226" t="str">
        <f>IF(ROW()&lt;=B$3,INDEX(FP!G:G,B$2+ROW()-1),"")</f>
        <v>026 03</v>
      </c>
      <c r="G13" s="226"/>
      <c r="H13" s="227" t="str">
        <f>IF(ROW()&lt;=B$3,INDEX(FP!C:C,B$2+ROW()-1),"")</f>
        <v>Vilímová Mia</v>
      </c>
      <c r="I13" s="228">
        <f>IF(ROW()&lt;=B$3,SUMIF(A$107:A$10236,A13,I$107:I$10236),"")</f>
        <v>0</v>
      </c>
      <c r="J13" s="228">
        <f>IF(ROW()&lt;=B$3,SUMIFS(I$103:I$50236,A$103:A$50236,K13,J$103:J$50236,L13),"")</f>
        <v>0</v>
      </c>
      <c r="K13" s="110" t="str">
        <f t="shared" si="0"/>
        <v>d - Vilímová Mia</v>
      </c>
      <c r="L13" s="101">
        <v>99</v>
      </c>
      <c r="M13" s="104" t="str">
        <f>$A12</f>
        <v>d - Vilímová Isabella</v>
      </c>
      <c r="N13" s="105">
        <v>99</v>
      </c>
      <c r="O13" s="88"/>
      <c r="P13" s="88"/>
      <c r="U13" s="88"/>
      <c r="V13" s="88"/>
      <c r="W13" s="88"/>
      <c r="X13" s="88"/>
      <c r="Y13" s="88"/>
    </row>
    <row r="14" spans="1:25" s="6" customFormat="1" ht="10.8" hidden="1" thickBot="1" x14ac:dyDescent="0.25">
      <c r="A14" s="227" t="str">
        <f>IF(ROW()&lt;=B$3,INDEX(FP!F:F,B$2+ROW()-1)&amp;" - "&amp;INDEX(FP!C:C,B$2+ROW()-1),"")</f>
        <v>d - Vojtko Milan</v>
      </c>
      <c r="B14" s="227"/>
      <c r="C14" s="232">
        <f>IF(ROW()&lt;=B$3,INDEX(FP!E:E,B$2+ROW()-1),"")</f>
        <v>0</v>
      </c>
      <c r="D14" s="226" t="str">
        <f>IF(ROW()&lt;=B$3,INDEX(FP!F:F,B$2+ROW()-1),"")</f>
        <v>d</v>
      </c>
      <c r="E14" s="226"/>
      <c r="F14" s="226" t="str">
        <f>IF(ROW()&lt;=B$3,INDEX(FP!G:G,B$2+ROW()-1),"")</f>
        <v>026 03</v>
      </c>
      <c r="G14" s="226"/>
      <c r="H14" s="227" t="str">
        <f>IF(ROW()&lt;=B$3,INDEX(FP!C:C,B$2+ROW()-1),"")</f>
        <v>Vojtko Milan</v>
      </c>
      <c r="I14" s="228">
        <f>IF(ROW()&lt;=B$3,SUMIF(A$107:A$10236,A14,I$107:I$10236),"")</f>
        <v>0</v>
      </c>
      <c r="J14" s="228">
        <f>IF(ROW()&lt;=B$3,SUMIFS(I$103:I$50236,A$103:A$50236,K14,J$103:J$50236,L14),"")</f>
        <v>0</v>
      </c>
      <c r="K14" s="110" t="str">
        <f t="shared" si="0"/>
        <v>d - Vojtko Milan</v>
      </c>
      <c r="L14" s="101">
        <v>99</v>
      </c>
      <c r="M14" s="97" t="s">
        <v>359</v>
      </c>
      <c r="N14" s="98" t="s">
        <v>403</v>
      </c>
      <c r="S14" s="88"/>
      <c r="T14" s="88"/>
      <c r="U14" s="88"/>
      <c r="V14" s="88"/>
      <c r="W14" s="88"/>
      <c r="X14" s="88"/>
      <c r="Y14" s="88"/>
    </row>
    <row r="15" spans="1:25" s="6" customFormat="1" ht="10.8" hidden="1" thickBot="1" x14ac:dyDescent="0.2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IF(ROW()&lt;=B$3,SUMIF(A$107:A$10236,A15,I$107:I$10236),"")</f>
        <v/>
      </c>
      <c r="J15" s="228" t="str">
        <f>IF(ROW()&lt;=B$3,SUMIFS(I$103:I$50236,A$103:A$50236,K15,J$103:J$50236,L15),"")</f>
        <v/>
      </c>
      <c r="K15" s="110" t="str">
        <f t="shared" si="0"/>
        <v/>
      </c>
      <c r="L15" s="101">
        <v>99</v>
      </c>
      <c r="M15" s="99" t="str">
        <f>$A14</f>
        <v>d - Vojtko Milan</v>
      </c>
      <c r="N15" s="100">
        <v>99</v>
      </c>
      <c r="Q15" s="88"/>
      <c r="R15" s="88"/>
      <c r="S15" s="88"/>
      <c r="T15" s="88"/>
      <c r="U15" s="88"/>
      <c r="V15" s="88"/>
      <c r="W15" s="88"/>
      <c r="X15" s="88"/>
      <c r="Y15" s="88"/>
    </row>
    <row r="16" spans="1:25" s="6" customFormat="1" ht="10.8" hidden="1" thickBot="1" x14ac:dyDescent="0.2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IF(ROW()&lt;=B$3,SUMIF(A$107:A$10236,A16,I$107:I$10236),"")</f>
        <v/>
      </c>
      <c r="J16" s="228" t="str">
        <f>IF(ROW()&lt;=B$3,SUMIFS(I$103:I$50236,A$103:A$50236,K16,J$103:J$50236,L16),"")</f>
        <v/>
      </c>
      <c r="K16" s="110" t="str">
        <f t="shared" si="0"/>
        <v/>
      </c>
      <c r="L16" s="101">
        <v>99</v>
      </c>
      <c r="M16" s="102" t="s">
        <v>359</v>
      </c>
      <c r="N16" s="103" t="s">
        <v>403</v>
      </c>
      <c r="O16" s="88"/>
      <c r="P16" s="88"/>
      <c r="Q16" s="88"/>
      <c r="R16" s="88"/>
      <c r="S16" s="88"/>
      <c r="T16" s="88"/>
      <c r="U16" s="88"/>
      <c r="V16" s="88"/>
      <c r="W16" s="88"/>
      <c r="X16" s="88"/>
      <c r="Y16" s="88"/>
    </row>
    <row r="17" spans="1:25" s="6" customFormat="1" ht="10.8" hidden="1" thickBot="1" x14ac:dyDescent="0.2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IF(ROW()&lt;=B$3,SUMIF(A$107:A$10236,A17,I$107:I$10236),"")</f>
        <v/>
      </c>
      <c r="J17" s="228" t="str">
        <f>IF(ROW()&lt;=B$3,SUMIFS(I$103:I$50236,A$103:A$50236,K17,J$103:J$50236,L17),"")</f>
        <v/>
      </c>
      <c r="K17" s="110" t="str">
        <f t="shared" si="0"/>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IF(ROW()&lt;=B$3,SUMIF(A$107:A$10236,A18,I$107:I$10236),"")</f>
        <v/>
      </c>
      <c r="J18" s="228" t="str">
        <f>IF(ROW()&lt;=B$3,SUMIFS(I$103:I$50236,A$103:A$50236,K18,J$103:J$50236,L18),"")</f>
        <v/>
      </c>
      <c r="K18" s="110" t="str">
        <f t="shared" si="0"/>
        <v/>
      </c>
      <c r="L18" s="101">
        <v>99</v>
      </c>
      <c r="M18" s="97" t="s">
        <v>359</v>
      </c>
      <c r="N18" s="98" t="s">
        <v>403</v>
      </c>
      <c r="Q18" s="88"/>
      <c r="R18" s="88"/>
      <c r="S18" s="88"/>
      <c r="T18" s="88"/>
      <c r="U18" s="88"/>
      <c r="V18" s="88"/>
      <c r="W18" s="88"/>
      <c r="X18" s="88"/>
      <c r="Y18" s="88"/>
    </row>
    <row r="19" spans="1:25" s="6" customFormat="1" ht="10.8"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IF(ROW()&lt;=B$3,SUMIF(A$107:A$10236,A19,I$107:I$10236),"")</f>
        <v/>
      </c>
      <c r="J19" s="228" t="str">
        <f>IF(ROW()&lt;=B$3,SUMIFS(I$103:I$50236,A$103:A$50236,K19,J$103:J$50236,L19),"")</f>
        <v/>
      </c>
      <c r="K19" s="110" t="str">
        <f t="shared" si="0"/>
        <v/>
      </c>
      <c r="L19" s="101">
        <v>99</v>
      </c>
      <c r="M19" s="106" t="str">
        <f>$A18</f>
        <v/>
      </c>
      <c r="N19" s="107">
        <v>99</v>
      </c>
      <c r="S19" s="88"/>
      <c r="T19" s="88"/>
      <c r="U19" s="88"/>
      <c r="V19" s="88"/>
      <c r="W19" s="88"/>
      <c r="X19" s="88"/>
      <c r="Y19" s="88"/>
    </row>
    <row r="20" spans="1:25" s="6" customFormat="1" ht="10.8"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IF(ROW()&lt;=B$3,SUMIF(A$107:A$10236,A20,I$107:I$10236),"")</f>
        <v/>
      </c>
      <c r="J20" s="228" t="str">
        <f>IF(ROW()&lt;=B$3,SUMIFS(I$103:I$50236,A$103:A$50236,K20,J$103:J$50236,L20),"")</f>
        <v/>
      </c>
      <c r="K20" s="110" t="str">
        <f t="shared" si="0"/>
        <v/>
      </c>
      <c r="L20" s="101">
        <v>99</v>
      </c>
      <c r="M20" s="102" t="s">
        <v>359</v>
      </c>
      <c r="N20" s="103" t="s">
        <v>403</v>
      </c>
      <c r="O20" s="88"/>
      <c r="P20" s="88"/>
      <c r="U20" s="88"/>
      <c r="V20" s="88"/>
      <c r="W20" s="88"/>
      <c r="X20" s="88"/>
      <c r="Y20" s="88"/>
    </row>
    <row r="21" spans="1:25" s="6" customFormat="1" ht="10.8"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IF(ROW()&lt;=B$3,SUMIF(A$107:A$10236,A21,I$107:I$10236),"")</f>
        <v/>
      </c>
      <c r="J21" s="228" t="str">
        <f>IF(ROW()&lt;=B$3,SUMIFS(I$103:I$50236,A$103:A$50236,K21,J$103:J$50236,L21),"")</f>
        <v/>
      </c>
      <c r="K21" s="110" t="str">
        <f t="shared" si="0"/>
        <v/>
      </c>
      <c r="L21" s="101">
        <v>99</v>
      </c>
      <c r="M21" s="104" t="str">
        <f>$A20</f>
        <v/>
      </c>
      <c r="N21" s="105">
        <v>99</v>
      </c>
      <c r="O21" s="88"/>
      <c r="P21" s="88"/>
      <c r="Q21" s="88"/>
      <c r="R21" s="88"/>
      <c r="W21" s="88"/>
      <c r="X21" s="88"/>
      <c r="Y21" s="88"/>
    </row>
    <row r="22" spans="1:25" s="6" customFormat="1" ht="10.8"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IF(ROW()&lt;=B$3,SUMIF(A$107:A$10236,A22,I$107:I$10236),"")</f>
        <v/>
      </c>
      <c r="J22" s="228" t="str">
        <f>IF(ROW()&lt;=B$3,SUMIFS(I$103:I$50236,A$103:A$50236,K22,J$103:J$50236,L22),"")</f>
        <v/>
      </c>
      <c r="K22" s="110" t="str">
        <f t="shared" si="0"/>
        <v/>
      </c>
      <c r="L22" s="101">
        <v>99</v>
      </c>
      <c r="M22" s="96" t="s">
        <v>359</v>
      </c>
      <c r="N22" s="95" t="s">
        <v>403</v>
      </c>
      <c r="O22" s="88"/>
      <c r="P22" s="88"/>
      <c r="Q22" s="88"/>
      <c r="R22" s="88"/>
      <c r="S22" s="88"/>
      <c r="T22" s="88"/>
      <c r="Y22" s="88"/>
    </row>
    <row r="23" spans="1:25" s="6" customFormat="1" ht="10.8"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IF(ROW()&lt;=B$3,SUMIF(A$107:A$10236,A23,I$107:I$10236),"")</f>
        <v/>
      </c>
      <c r="J23" s="228" t="str">
        <f>IF(ROW()&lt;=B$3,SUMIFS(I$103:I$50236,A$103:A$50236,K23,J$103:J$50236,L23),"")</f>
        <v/>
      </c>
      <c r="K23" s="110" t="str">
        <f t="shared" si="0"/>
        <v/>
      </c>
      <c r="L23" s="101">
        <v>99</v>
      </c>
      <c r="M23" s="94" t="str">
        <f>$A22</f>
        <v/>
      </c>
      <c r="N23" s="94">
        <v>99</v>
      </c>
      <c r="O23" s="88"/>
      <c r="P23" s="88"/>
      <c r="Q23" s="88"/>
      <c r="R23" s="88"/>
      <c r="S23" s="88"/>
      <c r="T23" s="88"/>
      <c r="Y23" s="88"/>
    </row>
    <row r="24" spans="1:25" s="6" customFormat="1" ht="10.8"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IF(ROW()&lt;=B$3,SUMIF(A$107:A$10236,A24,I$107:I$10236),"")</f>
        <v/>
      </c>
      <c r="J24" s="228" t="str">
        <f>IF(ROW()&lt;=B$3,SUMIFS(I$103:I$50236,A$103:A$50236,K24,J$103:J$50236,L24),"")</f>
        <v/>
      </c>
      <c r="K24" s="110" t="str">
        <f t="shared" si="0"/>
        <v/>
      </c>
      <c r="L24" s="101">
        <v>99</v>
      </c>
      <c r="M24" s="102" t="s">
        <v>359</v>
      </c>
      <c r="N24" s="103" t="s">
        <v>403</v>
      </c>
      <c r="O24" s="88"/>
      <c r="P24" s="88"/>
      <c r="Q24" s="88"/>
      <c r="R24" s="88"/>
      <c r="W24" s="88"/>
      <c r="X24" s="88"/>
      <c r="Y24" s="88"/>
    </row>
    <row r="25" spans="1:25" s="6" customFormat="1" ht="10.8"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IF(ROW()&lt;=B$3,SUMIF(A$107:A$10236,A25,I$107:I$10236),"")</f>
        <v/>
      </c>
      <c r="J25" s="228" t="str">
        <f>IF(ROW()&lt;=B$3,SUMIFS(I$103:I$50236,A$103:A$50236,K25,J$103:J$50236,L25),"")</f>
        <v/>
      </c>
      <c r="K25" s="110" t="str">
        <f t="shared" si="0"/>
        <v/>
      </c>
      <c r="L25" s="101">
        <v>99</v>
      </c>
      <c r="M25" s="104" t="str">
        <f>$A24</f>
        <v/>
      </c>
      <c r="N25" s="105">
        <v>99</v>
      </c>
      <c r="O25" s="88"/>
      <c r="P25" s="88"/>
      <c r="U25" s="88"/>
      <c r="V25" s="88"/>
      <c r="W25" s="88"/>
      <c r="X25" s="88"/>
      <c r="Y25" s="88"/>
    </row>
    <row r="26" spans="1:25" s="6" customFormat="1" ht="10.8"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IF(ROW()&lt;=B$3,SUMIF(A$107:A$10236,A26,I$107:I$10236),"")</f>
        <v/>
      </c>
      <c r="J26" s="228" t="str">
        <f>IF(ROW()&lt;=B$3,SUMIFS(I$103:I$50236,A$103:A$50236,K26,J$103:J$50236,L26),"")</f>
        <v/>
      </c>
      <c r="K26" s="110" t="str">
        <f t="shared" si="0"/>
        <v/>
      </c>
      <c r="L26" s="101">
        <v>99</v>
      </c>
      <c r="M26" s="96" t="s">
        <v>359</v>
      </c>
      <c r="N26" s="95" t="s">
        <v>403</v>
      </c>
      <c r="S26" s="88"/>
      <c r="T26" s="88"/>
      <c r="U26" s="88"/>
      <c r="V26" s="88"/>
      <c r="W26" s="88"/>
      <c r="X26" s="88"/>
      <c r="Y26" s="88"/>
    </row>
    <row r="27" spans="1:25" s="6" customFormat="1" ht="10.8"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IF(ROW()&lt;=B$3,SUMIF(A$107:A$10236,A27,I$107:I$10236),"")</f>
        <v/>
      </c>
      <c r="J27" s="228" t="str">
        <f>IF(ROW()&lt;=B$3,SUMIFS(I$103:I$50236,A$103:A$50236,K27,J$103:J$50236,L27),"")</f>
        <v/>
      </c>
      <c r="K27" s="110" t="str">
        <f t="shared" si="0"/>
        <v/>
      </c>
      <c r="L27" s="101">
        <v>99</v>
      </c>
      <c r="M27" s="94" t="str">
        <f>$A26</f>
        <v/>
      </c>
      <c r="N27" s="94">
        <v>99</v>
      </c>
      <c r="Q27" s="88"/>
      <c r="R27" s="88"/>
      <c r="S27" s="88"/>
      <c r="T27" s="88"/>
      <c r="U27" s="88"/>
      <c r="V27" s="88"/>
      <c r="W27" s="88"/>
      <c r="X27" s="88"/>
      <c r="Y27" s="88"/>
    </row>
    <row r="28" spans="1:25" s="6" customFormat="1" ht="10.8"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IF(ROW()&lt;=B$3,SUMIF(A$107:A$10236,A28,I$107:I$10236),"")</f>
        <v/>
      </c>
      <c r="J28" s="228" t="str">
        <f>IF(ROW()&lt;=B$3,SUMIFS(I$103:I$50236,A$103:A$50236,K28,J$103:J$50236,L28),"")</f>
        <v/>
      </c>
      <c r="K28" s="110" t="str">
        <f t="shared" si="0"/>
        <v/>
      </c>
      <c r="L28" s="101">
        <v>99</v>
      </c>
      <c r="M28" s="102" t="s">
        <v>359</v>
      </c>
      <c r="N28" s="103" t="s">
        <v>403</v>
      </c>
      <c r="O28" s="88"/>
      <c r="P28" s="88"/>
      <c r="Q28" s="88"/>
      <c r="R28" s="88"/>
      <c r="S28" s="88"/>
      <c r="T28" s="88"/>
      <c r="U28" s="88"/>
      <c r="V28" s="88"/>
      <c r="W28" s="88"/>
      <c r="X28" s="88"/>
      <c r="Y28" s="88"/>
    </row>
    <row r="29" spans="1:25" s="6" customFormat="1" ht="10.8"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IF(ROW()&lt;=B$3,SUMIF(A$107:A$10236,A29,I$107:I$10236),"")</f>
        <v/>
      </c>
      <c r="J29" s="228" t="str">
        <f>IF(ROW()&lt;=B$3,SUMIFS(I$103:I$50236,A$103:A$50236,K29,J$103:J$50236,L29),"")</f>
        <v/>
      </c>
      <c r="K29" s="110" t="str">
        <f t="shared" si="0"/>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IF(ROW()&lt;=B$3,SUMIF(A$107:A$10236,A30,I$107:I$10236),"")</f>
        <v/>
      </c>
      <c r="J30" s="228" t="str">
        <f>IF(ROW()&lt;=B$3,SUMIFS(I$103:I$50236,A$103:A$50236,K30,J$103:J$50236,L30),"")</f>
        <v/>
      </c>
      <c r="K30" s="110" t="str">
        <f t="shared" si="0"/>
        <v/>
      </c>
      <c r="L30" s="101">
        <v>99</v>
      </c>
      <c r="M30" s="96" t="s">
        <v>359</v>
      </c>
      <c r="N30" s="95" t="s">
        <v>403</v>
      </c>
      <c r="Q30" s="88"/>
      <c r="R30" s="88"/>
      <c r="S30" s="88"/>
      <c r="T30" s="88"/>
      <c r="U30" s="88"/>
      <c r="V30" s="88"/>
      <c r="W30" s="88"/>
      <c r="X30" s="88"/>
      <c r="Y30" s="88"/>
    </row>
    <row r="31" spans="1:25" s="6" customFormat="1" ht="10.8"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IF(ROW()&lt;=B$3,SUMIF(A$107:A$10236,A31,I$107:I$10236),"")</f>
        <v/>
      </c>
      <c r="J31" s="228" t="str">
        <f>IF(ROW()&lt;=B$3,SUMIFS(I$103:I$50236,A$103:A$50236,K31,J$103:J$50236,L31),"")</f>
        <v/>
      </c>
      <c r="K31" s="110" t="str">
        <f t="shared" si="0"/>
        <v/>
      </c>
      <c r="L31" s="101">
        <v>99</v>
      </c>
      <c r="M31" s="94" t="str">
        <f>$A30</f>
        <v/>
      </c>
      <c r="N31" s="94">
        <v>99</v>
      </c>
      <c r="S31" s="88"/>
      <c r="T31" s="88"/>
      <c r="U31" s="88"/>
      <c r="V31" s="88"/>
      <c r="W31" s="88"/>
      <c r="X31" s="88"/>
      <c r="Y31" s="88"/>
    </row>
    <row r="32" spans="1:25" s="6" customFormat="1" ht="10.8"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IF(ROW()&lt;=B$3,SUMIF(A$107:A$10236,A32,I$107:I$10236),"")</f>
        <v/>
      </c>
      <c r="J32" s="228" t="str">
        <f>IF(ROW()&lt;=B$3,SUMIFS(I$103:I$50236,A$103:A$50236,K32,J$103:J$50236,L32),"")</f>
        <v/>
      </c>
      <c r="K32" s="110" t="str">
        <f t="shared" si="0"/>
        <v/>
      </c>
      <c r="L32" s="101">
        <v>99</v>
      </c>
      <c r="M32" s="102" t="s">
        <v>359</v>
      </c>
      <c r="N32" s="103" t="s">
        <v>403</v>
      </c>
      <c r="O32" s="88"/>
      <c r="P32" s="88"/>
      <c r="U32" s="88"/>
      <c r="V32" s="88"/>
      <c r="W32" s="88"/>
      <c r="X32" s="88"/>
      <c r="Y32" s="88"/>
    </row>
    <row r="33" spans="1:25" s="6" customFormat="1" ht="10.8"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IF(ROW()&lt;=B$3,SUMIF(A$107:A$10236,A33,I$107:I$10236),"")</f>
        <v/>
      </c>
      <c r="J33" s="228" t="str">
        <f>IF(ROW()&lt;=B$3,SUMIFS(I$103:I$50236,A$103:A$50236,K33,J$103:J$50236,L33),"")</f>
        <v/>
      </c>
      <c r="K33" s="110" t="str">
        <f t="shared" si="0"/>
        <v/>
      </c>
      <c r="L33" s="101">
        <v>99</v>
      </c>
      <c r="M33" s="104" t="str">
        <f>$A32</f>
        <v/>
      </c>
      <c r="N33" s="105">
        <v>99</v>
      </c>
      <c r="O33" s="88"/>
      <c r="P33" s="88"/>
      <c r="Q33" s="88"/>
      <c r="R33" s="88"/>
      <c r="W33" s="88"/>
      <c r="X33" s="88"/>
      <c r="Y33" s="88"/>
    </row>
    <row r="34" spans="1:25" s="6" customFormat="1" ht="10.8"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IF(ROW()&lt;=B$3,SUMIF(A$107:A$10236,A34,I$107:I$10236),"")</f>
        <v/>
      </c>
      <c r="J34" s="228" t="str">
        <f>IF(ROW()&lt;=B$3,SUMIFS(I$103:I$50236,A$103:A$50236,K34,J$103:J$50236,L34),"")</f>
        <v/>
      </c>
      <c r="K34" s="110" t="str">
        <f t="shared" si="0"/>
        <v/>
      </c>
      <c r="L34" s="101">
        <v>99</v>
      </c>
      <c r="M34" s="96" t="s">
        <v>359</v>
      </c>
      <c r="N34" s="95" t="s">
        <v>403</v>
      </c>
      <c r="O34" s="88"/>
      <c r="P34" s="88"/>
      <c r="Q34" s="88"/>
      <c r="R34" s="88"/>
      <c r="S34" s="88"/>
      <c r="T34" s="88"/>
      <c r="Y34" s="88"/>
    </row>
    <row r="35" spans="1:25" s="6" customFormat="1" ht="10.8"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IF(ROW()&lt;=B$3,SUMIF(A$107:A$10236,A35,I$107:I$10236),"")</f>
        <v/>
      </c>
      <c r="J35" s="228" t="str">
        <f>IF(ROW()&lt;=B$3,SUMIFS(I$103:I$50236,A$103:A$50236,K35,J$103:J$50236,L35),"")</f>
        <v/>
      </c>
      <c r="K35" s="110" t="str">
        <f t="shared" si="0"/>
        <v/>
      </c>
      <c r="L35" s="101">
        <v>99</v>
      </c>
      <c r="M35" s="94" t="str">
        <f>$A34</f>
        <v/>
      </c>
      <c r="N35" s="94">
        <v>99</v>
      </c>
      <c r="O35" s="88"/>
      <c r="P35" s="88"/>
      <c r="Q35" s="88"/>
      <c r="R35" s="88"/>
      <c r="S35" s="88"/>
      <c r="T35" s="88"/>
      <c r="Y35" s="88"/>
    </row>
    <row r="36" spans="1:25" s="6" customFormat="1" ht="10.8"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IF(ROW()&lt;=B$3,SUMIF(A$107:A$10236,A36,I$107:I$10236),"")</f>
        <v/>
      </c>
      <c r="J36" s="228" t="str">
        <f>IF(ROW()&lt;=B$3,SUMIFS(I$103:I$50236,A$103:A$50236,K36,J$103:J$50236,L36),"")</f>
        <v/>
      </c>
      <c r="K36" s="110" t="str">
        <f t="shared" si="0"/>
        <v/>
      </c>
      <c r="L36" s="101">
        <v>99</v>
      </c>
      <c r="M36" s="102" t="s">
        <v>359</v>
      </c>
      <c r="N36" s="103" t="s">
        <v>403</v>
      </c>
      <c r="O36" s="88"/>
      <c r="P36" s="88"/>
      <c r="Q36" s="88"/>
      <c r="R36" s="88"/>
      <c r="W36" s="88"/>
      <c r="X36" s="88"/>
      <c r="Y36" s="88"/>
    </row>
    <row r="37" spans="1:25" s="6" customFormat="1" ht="10.8"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IF(ROW()&lt;=B$3,SUMIF(A$107:A$10236,A37,I$107:I$10236),"")</f>
        <v/>
      </c>
      <c r="J37" s="228" t="str">
        <f>IF(ROW()&lt;=B$3,SUMIFS(I$103:I$50236,A$103:A$50236,K37,J$103:J$50236,L37),"")</f>
        <v/>
      </c>
      <c r="K37" s="110" t="str">
        <f t="shared" si="0"/>
        <v/>
      </c>
      <c r="L37" s="101">
        <v>99</v>
      </c>
      <c r="M37" s="104" t="str">
        <f>$A36</f>
        <v/>
      </c>
      <c r="N37" s="105">
        <v>99</v>
      </c>
      <c r="O37" s="88"/>
      <c r="P37" s="88"/>
      <c r="U37" s="88"/>
      <c r="V37" s="88"/>
      <c r="W37" s="88"/>
      <c r="X37" s="88"/>
      <c r="Y37" s="88"/>
    </row>
    <row r="38" spans="1:25" s="6" customFormat="1" ht="10.8"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IF(ROW()&lt;=B$3,SUMIF(A$107:A$10236,A38,I$107:I$10236),"")</f>
        <v/>
      </c>
      <c r="J38" s="228" t="str">
        <f>IF(ROW()&lt;=B$3,SUMIFS(I$103:I$50236,A$103:A$50236,K38,J$103:J$50236,L38),"")</f>
        <v/>
      </c>
      <c r="K38" s="110" t="str">
        <f t="shared" si="0"/>
        <v/>
      </c>
      <c r="L38" s="101">
        <v>99</v>
      </c>
      <c r="M38" s="96" t="s">
        <v>359</v>
      </c>
      <c r="N38" s="95" t="s">
        <v>403</v>
      </c>
      <c r="S38" s="88"/>
      <c r="T38" s="88"/>
      <c r="U38" s="88"/>
      <c r="V38" s="88"/>
      <c r="W38" s="88"/>
      <c r="X38" s="88"/>
      <c r="Y38" s="88"/>
    </row>
    <row r="39" spans="1:25" s="6" customFormat="1" ht="10.8"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IF(ROW()&lt;=B$3,SUMIF(A$107:A$10236,A39,I$107:I$10236),"")</f>
        <v/>
      </c>
      <c r="J39" s="228" t="str">
        <f>IF(ROW()&lt;=B$3,SUMIFS(I$103:I$50236,A$103:A$50236,K39,J$103:J$50236,L39),"")</f>
        <v/>
      </c>
      <c r="K39" s="110" t="str">
        <f t="shared" si="0"/>
        <v/>
      </c>
      <c r="L39" s="101">
        <v>99</v>
      </c>
      <c r="M39" s="94" t="str">
        <f>$A38</f>
        <v/>
      </c>
      <c r="N39" s="94">
        <v>99</v>
      </c>
      <c r="Q39" s="88"/>
      <c r="R39" s="88"/>
      <c r="S39" s="88"/>
      <c r="T39" s="88"/>
      <c r="U39" s="88"/>
      <c r="V39" s="88"/>
      <c r="W39" s="88"/>
      <c r="X39" s="88"/>
      <c r="Y39" s="88"/>
    </row>
    <row r="40" spans="1:25" s="6" customFormat="1" ht="10.8"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IF(ROW()&lt;=B$3,SUMIF(A$107:A$10236,A40,I$107:I$10236),"")</f>
        <v/>
      </c>
      <c r="J40" s="228" t="str">
        <f>IF(ROW()&lt;=B$3,SUMIFS(I$103:I$50236,A$103:A$50236,K40,J$103:J$50236,L40),"")</f>
        <v/>
      </c>
      <c r="K40" s="110" t="str">
        <f t="shared" si="0"/>
        <v/>
      </c>
      <c r="L40" s="101">
        <v>99</v>
      </c>
      <c r="M40" s="102" t="s">
        <v>359</v>
      </c>
      <c r="N40" s="103" t="s">
        <v>403</v>
      </c>
      <c r="O40" s="88"/>
      <c r="P40" s="88"/>
      <c r="Q40" s="88"/>
      <c r="R40" s="88"/>
      <c r="S40" s="88"/>
      <c r="T40" s="88"/>
      <c r="U40" s="88"/>
      <c r="V40" s="88"/>
      <c r="W40" s="88"/>
      <c r="X40" s="88"/>
      <c r="Y40" s="88"/>
    </row>
    <row r="41" spans="1:25" s="6" customFormat="1" ht="10.8"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IF(ROW()&lt;=B$3,SUMIF(A$107:A$10236,A41,I$107:I$10236),"")</f>
        <v/>
      </c>
      <c r="J41" s="228" t="str">
        <f>IF(ROW()&lt;=B$3,SUMIFS(I$103:I$50236,A$103:A$50236,K41,J$103:J$50236,L41),"")</f>
        <v/>
      </c>
      <c r="K41" s="110" t="str">
        <f t="shared" si="0"/>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IF(ROW()&lt;=B$3,SUMIF(A$107:A$10236,A42,I$107:I$10236),"")</f>
        <v/>
      </c>
      <c r="J42" s="228" t="str">
        <f>IF(ROW()&lt;=B$3,SUMIFS(I$103:I$50236,A$103:A$50236,K42,J$103:J$50236,L42),"")</f>
        <v/>
      </c>
      <c r="K42" s="110" t="str">
        <f t="shared" si="0"/>
        <v/>
      </c>
      <c r="L42" s="101">
        <v>99</v>
      </c>
      <c r="M42" s="96" t="s">
        <v>359</v>
      </c>
      <c r="N42" s="95" t="s">
        <v>403</v>
      </c>
      <c r="Q42" s="88"/>
      <c r="R42" s="88"/>
      <c r="S42" s="88"/>
      <c r="T42" s="88"/>
      <c r="U42" s="88"/>
      <c r="V42" s="88"/>
      <c r="W42" s="88"/>
      <c r="X42" s="88"/>
      <c r="Y42" s="88"/>
    </row>
    <row r="43" spans="1:25" s="6" customFormat="1" ht="10.8"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IF(ROW()&lt;=B$3,SUMIF(A$107:A$10236,A43,I$107:I$10236),"")</f>
        <v/>
      </c>
      <c r="J43" s="228" t="str">
        <f>IF(ROW()&lt;=B$3,SUMIFS(I$103:I$50236,A$103:A$50236,K43,J$103:J$50236,L43),"")</f>
        <v/>
      </c>
      <c r="K43" s="110" t="str">
        <f t="shared" si="0"/>
        <v/>
      </c>
      <c r="L43" s="101">
        <v>99</v>
      </c>
      <c r="M43" s="94" t="str">
        <f>$A42</f>
        <v/>
      </c>
      <c r="N43" s="94">
        <v>99</v>
      </c>
      <c r="S43" s="88"/>
      <c r="T43" s="88"/>
      <c r="U43" s="88"/>
      <c r="V43" s="88"/>
      <c r="W43" s="88"/>
      <c r="X43" s="88"/>
      <c r="Y43" s="88"/>
    </row>
    <row r="44" spans="1:25" s="6" customFormat="1" ht="10.8"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IF(ROW()&lt;=B$3,SUMIF(A$107:A$10236,A44,I$107:I$10236),"")</f>
        <v/>
      </c>
      <c r="J44" s="228" t="str">
        <f>IF(ROW()&lt;=B$3,SUMIFS(I$103:I$50236,A$103:A$50236,K44,J$103:J$50236,L44),"")</f>
        <v/>
      </c>
      <c r="K44" s="110" t="str">
        <f t="shared" si="0"/>
        <v/>
      </c>
      <c r="L44" s="101">
        <v>99</v>
      </c>
      <c r="M44" s="102" t="s">
        <v>359</v>
      </c>
      <c r="N44" s="103" t="s">
        <v>403</v>
      </c>
      <c r="O44" s="88"/>
      <c r="P44" s="88"/>
      <c r="U44" s="88"/>
      <c r="V44" s="88"/>
      <c r="W44" s="88"/>
      <c r="X44" s="88"/>
      <c r="Y44" s="88"/>
    </row>
    <row r="45" spans="1:25" s="6" customFormat="1" ht="10.8"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IF(ROW()&lt;=B$3,SUMIF(A$107:A$10236,A45,I$107:I$10236),"")</f>
        <v/>
      </c>
      <c r="J45" s="228" t="str">
        <f>IF(ROW()&lt;=B$3,SUMIFS(I$103:I$50236,A$103:A$50236,K45,J$103:J$50236,L45),"")</f>
        <v/>
      </c>
      <c r="K45" s="110" t="str">
        <f t="shared" si="0"/>
        <v/>
      </c>
      <c r="L45" s="101">
        <v>99</v>
      </c>
      <c r="M45" s="104" t="str">
        <f>$A44</f>
        <v/>
      </c>
      <c r="N45" s="105">
        <v>99</v>
      </c>
      <c r="O45" s="88"/>
      <c r="P45" s="88"/>
      <c r="Q45" s="88"/>
      <c r="R45" s="88"/>
      <c r="W45" s="88"/>
      <c r="X45" s="88"/>
      <c r="Y45" s="88"/>
    </row>
    <row r="46" spans="1:25" s="6" customFormat="1" ht="10.8"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IF(ROW()&lt;=B$3,SUMIF(A$107:A$10236,A46,I$107:I$10236),"")</f>
        <v/>
      </c>
      <c r="J46" s="228" t="str">
        <f>IF(ROW()&lt;=B$3,SUMIFS(I$103:I$50236,A$103:A$50236,K46,J$103:J$50236,L46),"")</f>
        <v/>
      </c>
      <c r="K46" s="110" t="str">
        <f t="shared" si="0"/>
        <v/>
      </c>
      <c r="L46" s="101">
        <v>99</v>
      </c>
      <c r="M46" s="96" t="s">
        <v>359</v>
      </c>
      <c r="N46" s="95" t="s">
        <v>403</v>
      </c>
      <c r="O46" s="88"/>
      <c r="P46" s="88"/>
      <c r="Q46" s="88"/>
      <c r="R46" s="88"/>
      <c r="S46" s="88"/>
      <c r="T46" s="88"/>
      <c r="Y46" s="88"/>
    </row>
    <row r="47" spans="1:25" s="6" customFormat="1" ht="10.8"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IF(ROW()&lt;=B$3,SUMIF(A$107:A$10236,A47,I$107:I$10236),"")</f>
        <v/>
      </c>
      <c r="J47" s="228" t="str">
        <f>IF(ROW()&lt;=B$3,SUMIFS(I$103:I$50236,A$103:A$50236,K47,J$103:J$50236,L47),"")</f>
        <v/>
      </c>
      <c r="K47" s="110" t="str">
        <f t="shared" si="0"/>
        <v/>
      </c>
      <c r="L47" s="101">
        <v>99</v>
      </c>
      <c r="M47" s="94" t="str">
        <f>$A46</f>
        <v/>
      </c>
      <c r="N47" s="94">
        <v>99</v>
      </c>
      <c r="O47" s="88"/>
      <c r="P47" s="88"/>
      <c r="Q47" s="88"/>
      <c r="R47" s="88"/>
      <c r="S47" s="88"/>
      <c r="T47" s="88"/>
      <c r="Y47" s="88"/>
    </row>
    <row r="48" spans="1:25" s="6" customFormat="1" ht="10.8"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IF(ROW()&lt;=B$3,SUMIF(A$107:A$10236,A48,I$107:I$10236),"")</f>
        <v/>
      </c>
      <c r="J48" s="228" t="str">
        <f>IF(ROW()&lt;=B$3,SUMIFS(I$103:I$50236,A$103:A$50236,K48,J$103:J$50236,L48),"")</f>
        <v/>
      </c>
      <c r="K48" s="110" t="str">
        <f t="shared" si="0"/>
        <v/>
      </c>
      <c r="L48" s="101">
        <v>99</v>
      </c>
      <c r="M48" s="102" t="s">
        <v>359</v>
      </c>
      <c r="N48" s="103" t="s">
        <v>403</v>
      </c>
      <c r="O48" s="88"/>
      <c r="P48" s="88"/>
      <c r="Q48" s="88"/>
      <c r="R48" s="88"/>
      <c r="W48" s="88"/>
      <c r="X48" s="88"/>
      <c r="Y48" s="88"/>
    </row>
    <row r="49" spans="1:25" s="6" customFormat="1" ht="10.8"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IF(ROW()&lt;=B$3,SUMIF(A$107:A$10236,A49,I$107:I$10236),"")</f>
        <v/>
      </c>
      <c r="J49" s="228" t="str">
        <f>IF(ROW()&lt;=B$3,SUMIFS(I$103:I$50236,A$103:A$50236,K49,J$103:J$50236,L49),"")</f>
        <v/>
      </c>
      <c r="K49" s="110" t="str">
        <f t="shared" si="0"/>
        <v/>
      </c>
      <c r="L49" s="101">
        <v>99</v>
      </c>
      <c r="M49" s="104" t="str">
        <f>$A48</f>
        <v/>
      </c>
      <c r="N49" s="105">
        <v>99</v>
      </c>
      <c r="O49" s="88"/>
      <c r="P49" s="88"/>
      <c r="U49" s="88"/>
      <c r="V49" s="88"/>
      <c r="W49" s="88"/>
      <c r="X49" s="88"/>
      <c r="Y49" s="88"/>
    </row>
    <row r="50" spans="1:25" s="6" customFormat="1" ht="10.8"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IF(ROW()&lt;=B$3,SUMIF(A$107:A$10236,A50,I$107:I$10236),"")</f>
        <v/>
      </c>
      <c r="J50" s="228" t="str">
        <f>IF(ROW()&lt;=B$3,SUMIFS(I$103:I$50236,A$103:A$50236,K50,J$103:J$50236,L50),"")</f>
        <v/>
      </c>
      <c r="K50" s="110" t="str">
        <f t="shared" si="0"/>
        <v/>
      </c>
      <c r="L50" s="101">
        <v>99</v>
      </c>
      <c r="M50" s="96" t="s">
        <v>359</v>
      </c>
      <c r="N50" s="95" t="s">
        <v>403</v>
      </c>
      <c r="S50" s="88"/>
      <c r="T50" s="88"/>
      <c r="U50" s="88"/>
      <c r="V50" s="88"/>
      <c r="W50" s="88"/>
      <c r="X50" s="88"/>
      <c r="Y50" s="88"/>
    </row>
    <row r="51" spans="1:25" s="6" customFormat="1" ht="10.8"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IF(ROW()&lt;=B$3,SUMIF(A$107:A$10236,A51,I$107:I$10236),"")</f>
        <v/>
      </c>
      <c r="J51" s="228" t="str">
        <f>IF(ROW()&lt;=B$3,SUMIFS(I$103:I$50236,A$103:A$50236,K51,J$103:J$50236,L51),"")</f>
        <v/>
      </c>
      <c r="K51" s="110" t="str">
        <f t="shared" si="0"/>
        <v/>
      </c>
      <c r="L51" s="101">
        <v>99</v>
      </c>
      <c r="M51" s="94" t="str">
        <f>$A50</f>
        <v/>
      </c>
      <c r="N51" s="94">
        <v>99</v>
      </c>
      <c r="Q51" s="88"/>
      <c r="R51" s="88"/>
      <c r="S51" s="88"/>
      <c r="T51" s="88"/>
      <c r="U51" s="88"/>
      <c r="V51" s="88"/>
      <c r="W51" s="88"/>
      <c r="X51" s="88"/>
      <c r="Y51" s="88"/>
    </row>
    <row r="52" spans="1:25" s="6" customFormat="1" ht="10.8"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IF(ROW()&lt;=B$3,SUMIF(A$107:A$10236,A52,I$107:I$10236),"")</f>
        <v/>
      </c>
      <c r="J52" s="228" t="str">
        <f>IF(ROW()&lt;=B$3,SUMIFS(I$103:I$50236,A$103:A$50236,K52,J$103:J$50236,L52),"")</f>
        <v/>
      </c>
      <c r="K52" s="110" t="str">
        <f t="shared" si="0"/>
        <v/>
      </c>
      <c r="L52" s="101">
        <v>99</v>
      </c>
      <c r="M52" s="102" t="s">
        <v>359</v>
      </c>
      <c r="N52" s="103" t="s">
        <v>403</v>
      </c>
      <c r="O52" s="88"/>
      <c r="P52" s="88"/>
      <c r="Q52" s="88"/>
      <c r="R52" s="88"/>
      <c r="S52" s="88"/>
      <c r="T52" s="88"/>
      <c r="U52" s="88"/>
      <c r="V52" s="88"/>
      <c r="W52" s="88"/>
      <c r="X52" s="88"/>
      <c r="Y52" s="88"/>
    </row>
    <row r="53" spans="1:25" s="6" customFormat="1" ht="10.8"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IF(ROW()&lt;=B$3,SUMIF(A$107:A$10236,A53,I$107:I$10236),"")</f>
        <v/>
      </c>
      <c r="J53" s="228" t="str">
        <f>IF(ROW()&lt;=B$3,SUMIFS(I$103:I$50236,A$103:A$50236,K53,J$103:J$50236,L53),"")</f>
        <v/>
      </c>
      <c r="K53" s="110" t="str">
        <f t="shared" si="0"/>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IF(ROW()&lt;=B$3,SUMIF(A$107:A$10236,A54,I$107:I$10236),"")</f>
        <v/>
      </c>
      <c r="J54" s="228" t="str">
        <f>IF(ROW()&lt;=B$3,SUMIFS(I$103:I$50236,A$103:A$50236,K54,J$103:J$50236,L54),"")</f>
        <v/>
      </c>
      <c r="K54" s="110" t="str">
        <f t="shared" si="0"/>
        <v/>
      </c>
      <c r="L54" s="101">
        <v>99</v>
      </c>
      <c r="M54" s="96" t="s">
        <v>359</v>
      </c>
      <c r="N54" s="95" t="s">
        <v>403</v>
      </c>
      <c r="O54" s="88"/>
      <c r="P54" s="88"/>
      <c r="Q54" s="88"/>
      <c r="R54" s="88"/>
      <c r="S54" s="88"/>
      <c r="T54" s="88"/>
      <c r="U54" s="88"/>
      <c r="V54" s="88"/>
      <c r="W54" s="88"/>
      <c r="X54" s="88"/>
      <c r="Y54" s="88"/>
    </row>
    <row r="55" spans="1:25" s="6" customFormat="1" ht="10.8"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IF(ROW()&lt;=B$3,SUMIF(A$107:A$10236,A55,I$107:I$10236),"")</f>
        <v/>
      </c>
      <c r="J55" s="228" t="str">
        <f>IF(ROW()&lt;=B$3,SUMIFS(I$103:I$50236,A$103:A$50236,K55,J$103:J$50236,L55),"")</f>
        <v/>
      </c>
      <c r="K55" s="110" t="str">
        <f t="shared" si="0"/>
        <v/>
      </c>
      <c r="L55" s="101">
        <v>99</v>
      </c>
      <c r="M55" s="94" t="str">
        <f>$A54</f>
        <v/>
      </c>
      <c r="N55" s="94">
        <v>99</v>
      </c>
      <c r="O55" s="88"/>
      <c r="P55" s="88"/>
      <c r="Q55" s="88"/>
      <c r="R55" s="88"/>
      <c r="S55" s="88"/>
      <c r="T55" s="88"/>
      <c r="U55" s="88"/>
      <c r="V55" s="88"/>
      <c r="W55" s="88"/>
      <c r="X55" s="88"/>
      <c r="Y55" s="88"/>
    </row>
    <row r="56" spans="1:25" s="6" customFormat="1" ht="10.8"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IF(ROW()&lt;=B$3,SUMIF(A$107:A$10236,A56,I$107:I$10236),"")</f>
        <v/>
      </c>
      <c r="J56" s="228" t="str">
        <f>IF(ROW()&lt;=B$3,SUMIFS(I$103:I$50236,A$103:A$50236,K56,J$103:J$50236,L56),"")</f>
        <v/>
      </c>
      <c r="K56" s="110" t="str">
        <f t="shared" si="0"/>
        <v/>
      </c>
      <c r="L56" s="101">
        <v>99</v>
      </c>
      <c r="M56" s="102" t="s">
        <v>359</v>
      </c>
      <c r="N56" s="103" t="s">
        <v>403</v>
      </c>
      <c r="O56" s="88"/>
      <c r="P56" s="88"/>
      <c r="Q56" s="88"/>
      <c r="R56" s="88"/>
      <c r="S56" s="88"/>
      <c r="T56" s="88"/>
      <c r="U56" s="88"/>
      <c r="V56" s="88"/>
      <c r="W56" s="88"/>
      <c r="X56" s="88"/>
      <c r="Y56" s="88"/>
    </row>
    <row r="57" spans="1:25" s="6" customFormat="1" ht="10.8"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IF(ROW()&lt;=B$3,SUMIF(A$107:A$10236,A57,I$107:I$10236),"")</f>
        <v/>
      </c>
      <c r="J57" s="228" t="str">
        <f>IF(ROW()&lt;=B$3,SUMIFS(I$103:I$50236,A$103:A$50236,K57,J$103:J$50236,L57),"")</f>
        <v/>
      </c>
      <c r="K57" s="110" t="str">
        <f t="shared" si="0"/>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IF(ROW()&lt;=B$3,SUMIF(A$107:A$10236,A58,I$107:I$10236),"")</f>
        <v/>
      </c>
      <c r="J58" s="228" t="str">
        <f>IF(ROW()&lt;=B$3,SUMIFS(I$103:I$50236,A$103:A$50236,K58,J$103:J$50236,L58),"")</f>
        <v/>
      </c>
      <c r="K58" s="110" t="str">
        <f t="shared" si="0"/>
        <v/>
      </c>
      <c r="L58" s="101">
        <v>99</v>
      </c>
      <c r="M58" s="96" t="s">
        <v>359</v>
      </c>
      <c r="N58" s="95" t="s">
        <v>403</v>
      </c>
      <c r="O58" s="88"/>
      <c r="P58" s="88"/>
      <c r="Q58" s="88"/>
      <c r="R58" s="88"/>
      <c r="S58" s="88"/>
      <c r="T58" s="88"/>
      <c r="U58" s="88"/>
      <c r="V58" s="88"/>
      <c r="W58" s="88"/>
      <c r="X58" s="88"/>
      <c r="Y58" s="88"/>
    </row>
    <row r="59" spans="1:25" s="6" customFormat="1" ht="10.8"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IF(ROW()&lt;=B$3,SUMIF(A$107:A$10236,A59,I$107:I$10236),"")</f>
        <v/>
      </c>
      <c r="J59" s="228" t="str">
        <f>IF(ROW()&lt;=B$3,SUMIFS(I$103:I$50236,A$103:A$50236,K59,J$103:J$50236,L59),"")</f>
        <v/>
      </c>
      <c r="K59" s="110" t="str">
        <f t="shared" si="0"/>
        <v/>
      </c>
      <c r="L59" s="101">
        <v>99</v>
      </c>
      <c r="M59" s="94" t="str">
        <f>$A58</f>
        <v/>
      </c>
      <c r="N59" s="94">
        <v>99</v>
      </c>
      <c r="O59" s="88"/>
      <c r="P59" s="88"/>
      <c r="Q59" s="88"/>
      <c r="R59" s="88"/>
      <c r="S59" s="88"/>
      <c r="T59" s="88"/>
      <c r="U59" s="88"/>
      <c r="V59" s="88"/>
      <c r="W59" s="88"/>
      <c r="X59" s="88"/>
      <c r="Y59" s="88"/>
    </row>
    <row r="60" spans="1:25" s="6" customFormat="1" ht="10.8"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IF(ROW()&lt;=B$3,SUMIF(A$107:A$10236,A60,I$107:I$10236),"")</f>
        <v/>
      </c>
      <c r="J60" s="228" t="str">
        <f>IF(ROW()&lt;=B$3,SUMIFS(I$103:I$50236,A$103:A$50236,K60,J$103:J$50236,L60),"")</f>
        <v/>
      </c>
      <c r="K60" s="110" t="str">
        <f t="shared" si="0"/>
        <v/>
      </c>
      <c r="L60" s="101">
        <v>99</v>
      </c>
      <c r="M60" s="102" t="s">
        <v>359</v>
      </c>
      <c r="N60" s="103" t="s">
        <v>403</v>
      </c>
      <c r="O60" s="88"/>
      <c r="P60" s="88"/>
      <c r="Q60" s="88"/>
      <c r="R60" s="88"/>
      <c r="S60" s="88"/>
      <c r="T60" s="88"/>
      <c r="U60" s="88"/>
      <c r="V60" s="88"/>
      <c r="W60" s="88"/>
      <c r="X60" s="88"/>
      <c r="Y60" s="88"/>
    </row>
    <row r="61" spans="1:25" s="6" customFormat="1" ht="10.8"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IF(ROW()&lt;=B$3,SUMIF(A$107:A$10236,A61,I$107:I$10236),"")</f>
        <v/>
      </c>
      <c r="J61" s="228" t="str">
        <f>IF(ROW()&lt;=B$3,SUMIFS(I$103:I$50236,A$103:A$50236,K61,J$103:J$50236,L61),"")</f>
        <v/>
      </c>
      <c r="K61" s="110" t="str">
        <f t="shared" si="0"/>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IF(ROW()&lt;=B$3,SUMIF(A$107:A$10236,A62,I$107:I$10236),"")</f>
        <v/>
      </c>
      <c r="J62" s="228" t="str">
        <f>IF(ROW()&lt;=B$3,SUMIFS(I$103:I$50236,A$103:A$50236,K62,J$103:J$50236,L62),"")</f>
        <v/>
      </c>
      <c r="K62" s="110" t="str">
        <f t="shared" si="0"/>
        <v/>
      </c>
      <c r="L62" s="101">
        <v>99</v>
      </c>
      <c r="M62" s="96" t="s">
        <v>359</v>
      </c>
      <c r="N62" s="95" t="s">
        <v>403</v>
      </c>
      <c r="O62" s="88"/>
      <c r="P62" s="88"/>
      <c r="Q62" s="88"/>
      <c r="R62" s="88"/>
      <c r="S62" s="88"/>
      <c r="T62" s="88"/>
      <c r="U62" s="88"/>
      <c r="V62" s="88"/>
      <c r="W62" s="88"/>
      <c r="X62" s="88"/>
      <c r="Y62" s="88"/>
    </row>
    <row r="63" spans="1:25" s="6" customFormat="1" ht="10.8"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IF(ROW()&lt;=B$3,SUMIF(A$107:A$10236,A63,I$107:I$10236),"")</f>
        <v/>
      </c>
      <c r="J63" s="228" t="str">
        <f>IF(ROW()&lt;=B$3,SUMIFS(I$103:I$50236,A$103:A$50236,K63,J$103:J$50236,L63),"")</f>
        <v/>
      </c>
      <c r="K63" s="110" t="str">
        <f t="shared" si="0"/>
        <v/>
      </c>
      <c r="L63" s="101">
        <v>99</v>
      </c>
      <c r="M63" s="94" t="str">
        <f>$A62</f>
        <v/>
      </c>
      <c r="N63" s="94">
        <v>99</v>
      </c>
      <c r="O63" s="88"/>
      <c r="P63" s="88"/>
      <c r="Q63" s="88"/>
      <c r="R63" s="88"/>
      <c r="S63" s="88"/>
      <c r="T63" s="88"/>
      <c r="U63" s="88"/>
      <c r="V63" s="88"/>
      <c r="W63" s="88"/>
      <c r="X63" s="88"/>
      <c r="Y63" s="88"/>
    </row>
    <row r="64" spans="1:25" s="6" customFormat="1" ht="10.8"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IF(ROW()&lt;=B$3,SUMIF(A$107:A$10236,A64,I$107:I$10236),"")</f>
        <v/>
      </c>
      <c r="J64" s="228" t="str">
        <f>IF(ROW()&lt;=B$3,SUMIFS(I$103:I$50236,A$103:A$50236,K64,J$103:J$50236,L64),"")</f>
        <v/>
      </c>
      <c r="K64" s="110" t="str">
        <f t="shared" si="0"/>
        <v/>
      </c>
      <c r="L64" s="101">
        <v>99</v>
      </c>
      <c r="M64" s="102" t="s">
        <v>359</v>
      </c>
      <c r="N64" s="103" t="s">
        <v>403</v>
      </c>
      <c r="O64" s="88"/>
      <c r="P64" s="88"/>
      <c r="Q64" s="88"/>
      <c r="R64" s="88"/>
      <c r="S64" s="88"/>
      <c r="T64" s="88"/>
      <c r="U64" s="88"/>
      <c r="V64" s="88"/>
      <c r="W64" s="88"/>
      <c r="X64" s="88"/>
      <c r="Y64" s="88"/>
    </row>
    <row r="65" spans="1:25" s="6" customFormat="1" ht="10.8"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IF(ROW()&lt;=B$3,SUMIF(A$107:A$10236,A65,I$107:I$10236),"")</f>
        <v/>
      </c>
      <c r="J65" s="228" t="str">
        <f>IF(ROW()&lt;=B$3,SUMIFS(I$103:I$50236,A$103:A$50236,K65,J$103:J$50236,L65),"")</f>
        <v/>
      </c>
      <c r="K65" s="110" t="str">
        <f t="shared" si="0"/>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IF(ROW()&lt;=B$3,SUMIF(A$107:A$10236,A66,I$107:I$10236),"")</f>
        <v/>
      </c>
      <c r="J66" s="228" t="str">
        <f>IF(ROW()&lt;=B$3,SUMIFS(I$103:I$50236,A$103:A$50236,K66,J$103:J$50236,L66),"")</f>
        <v/>
      </c>
      <c r="K66" s="110" t="str">
        <f t="shared" si="0"/>
        <v/>
      </c>
      <c r="L66" s="101">
        <v>99</v>
      </c>
      <c r="M66" s="96" t="s">
        <v>359</v>
      </c>
      <c r="N66" s="95" t="s">
        <v>403</v>
      </c>
      <c r="O66" s="88"/>
      <c r="P66" s="88"/>
      <c r="Q66" s="88"/>
      <c r="R66" s="88"/>
      <c r="S66" s="88"/>
      <c r="T66" s="88"/>
      <c r="U66" s="88"/>
      <c r="V66" s="88"/>
      <c r="W66" s="88"/>
      <c r="X66" s="88"/>
      <c r="Y66" s="88"/>
    </row>
    <row r="67" spans="1:25" s="6" customFormat="1" ht="10.8"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IF(ROW()&lt;=B$3,SUMIF(A$107:A$10236,A67,I$107:I$10236),"")</f>
        <v/>
      </c>
      <c r="J67" s="228" t="str">
        <f>IF(ROW()&lt;=B$3,SUMIFS(I$103:I$50236,A$103:A$50236,K67,J$103:J$50236,L67),"")</f>
        <v/>
      </c>
      <c r="K67" s="110" t="str">
        <f t="shared" ref="K67:K94" si="1">$A67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IF(ROW()&lt;=B$3,SUMIF(A$107:A$10236,A68,I$107:I$10236),"")</f>
        <v/>
      </c>
      <c r="J68" s="228" t="str">
        <f>IF(ROW()&lt;=B$3,SUMIFS(I$103:I$50236,A$103:A$50236,K68,J$103:J$50236,L68),"")</f>
        <v/>
      </c>
      <c r="K68" s="110" t="str">
        <f t="shared" si="1"/>
        <v/>
      </c>
      <c r="L68" s="101">
        <v>99</v>
      </c>
      <c r="M68" s="102" t="s">
        <v>359</v>
      </c>
      <c r="N68" s="103" t="s">
        <v>403</v>
      </c>
      <c r="O68" s="88"/>
      <c r="P68" s="88"/>
      <c r="Q68" s="88"/>
      <c r="R68" s="88"/>
      <c r="S68" s="88"/>
      <c r="T68" s="88"/>
      <c r="U68" s="88"/>
      <c r="V68" s="88"/>
      <c r="W68" s="88"/>
      <c r="X68" s="88"/>
      <c r="Y68" s="88"/>
    </row>
    <row r="69" spans="1:25" s="6" customFormat="1" ht="10.8"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IF(ROW()&lt;=B$3,SUMIF(A$107:A$10236,A69,I$107:I$10236),"")</f>
        <v/>
      </c>
      <c r="J69" s="228" t="str">
        <f>IF(ROW()&lt;=B$3,SUMIFS(I$103:I$50236,A$103:A$50236,K69,J$103:J$50236,L69),"")</f>
        <v/>
      </c>
      <c r="K69" s="110" t="str">
        <f t="shared" si="1"/>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IF(ROW()&lt;=B$3,SUMIF(A$107:A$10236,A70,I$107:I$10236),"")</f>
        <v/>
      </c>
      <c r="J70" s="228" t="str">
        <f>IF(ROW()&lt;=B$3,SUMIFS(I$103:I$50236,A$103:A$50236,K70,J$103:J$50236,L70),"")</f>
        <v/>
      </c>
      <c r="K70" s="110" t="str">
        <f t="shared" si="1"/>
        <v/>
      </c>
      <c r="L70" s="101">
        <v>99</v>
      </c>
      <c r="M70" s="96" t="s">
        <v>359</v>
      </c>
      <c r="N70" s="95" t="s">
        <v>403</v>
      </c>
      <c r="O70" s="88"/>
      <c r="P70" s="88"/>
      <c r="Q70" s="88"/>
      <c r="R70" s="88"/>
      <c r="S70" s="88"/>
      <c r="T70" s="88"/>
      <c r="U70" s="88"/>
      <c r="V70" s="88"/>
      <c r="W70" s="88"/>
      <c r="X70" s="88"/>
      <c r="Y70" s="88"/>
    </row>
    <row r="71" spans="1:25" s="6" customFormat="1" ht="10.8"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IF(ROW()&lt;=B$3,SUMIF(A$107:A$10236,A71,I$107:I$10236),"")</f>
        <v/>
      </c>
      <c r="J71" s="228" t="str">
        <f>IF(ROW()&lt;=B$3,SUMIFS(I$103:I$50236,A$103:A$50236,K71,J$103:J$50236,L71),"")</f>
        <v/>
      </c>
      <c r="K71" s="110" t="str">
        <f t="shared" si="1"/>
        <v/>
      </c>
      <c r="L71" s="101">
        <v>99</v>
      </c>
      <c r="M71" s="94" t="str">
        <f>$A70</f>
        <v/>
      </c>
      <c r="N71" s="94">
        <v>99</v>
      </c>
      <c r="O71" s="88"/>
      <c r="P71" s="88"/>
      <c r="Q71" s="88"/>
      <c r="R71" s="88"/>
      <c r="S71" s="88"/>
      <c r="T71" s="88"/>
      <c r="U71" s="88"/>
      <c r="V71" s="88"/>
      <c r="W71" s="88"/>
      <c r="X71" s="88"/>
      <c r="Y71" s="88"/>
    </row>
    <row r="72" spans="1:25" s="6" customFormat="1" ht="10.8"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IF(ROW()&lt;=B$3,SUMIF(A$107:A$10236,A72,I$107:I$10236),"")</f>
        <v/>
      </c>
      <c r="J72" s="228" t="str">
        <f>IF(ROW()&lt;=B$3,SUMIFS(I$103:I$50236,A$103:A$50236,K72,J$103:J$50236,L72),"")</f>
        <v/>
      </c>
      <c r="K72" s="110" t="str">
        <f t="shared" si="1"/>
        <v/>
      </c>
      <c r="L72" s="101">
        <v>99</v>
      </c>
      <c r="M72" s="102" t="s">
        <v>359</v>
      </c>
      <c r="N72" s="103" t="s">
        <v>403</v>
      </c>
      <c r="O72" s="88"/>
      <c r="P72" s="88"/>
      <c r="Q72" s="88"/>
      <c r="R72" s="88"/>
      <c r="S72" s="88"/>
      <c r="T72" s="88"/>
      <c r="U72" s="88"/>
      <c r="V72" s="88"/>
      <c r="W72" s="88"/>
      <c r="X72" s="88"/>
      <c r="Y72" s="88"/>
    </row>
    <row r="73" spans="1:25" s="6" customFormat="1" ht="10.8"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IF(ROW()&lt;=B$3,SUMIF(A$107:A$10236,A73,I$107:I$10236),"")</f>
        <v/>
      </c>
      <c r="J73" s="228" t="str">
        <f>IF(ROW()&lt;=B$3,SUMIFS(I$103:I$50236,A$103:A$50236,K73,J$103:J$50236,L73),"")</f>
        <v/>
      </c>
      <c r="K73" s="110" t="str">
        <f t="shared" si="1"/>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IF(ROW()&lt;=B$3,SUMIF(A$107:A$10236,A74,I$107:I$10236),"")</f>
        <v/>
      </c>
      <c r="J74" s="228" t="str">
        <f>IF(ROW()&lt;=B$3,SUMIFS(I$103:I$50236,A$103:A$50236,K74,J$103:J$50236,L74),"")</f>
        <v/>
      </c>
      <c r="K74" s="110" t="str">
        <f t="shared" si="1"/>
        <v/>
      </c>
      <c r="L74" s="101">
        <v>99</v>
      </c>
      <c r="M74" s="96" t="s">
        <v>359</v>
      </c>
      <c r="N74" s="95" t="s">
        <v>403</v>
      </c>
      <c r="O74" s="88"/>
      <c r="P74" s="88"/>
      <c r="Q74" s="88"/>
      <c r="R74" s="88"/>
      <c r="S74" s="88"/>
      <c r="T74" s="88"/>
      <c r="U74" s="88"/>
      <c r="V74" s="88"/>
      <c r="W74" s="88"/>
      <c r="X74" s="88"/>
      <c r="Y74" s="88"/>
    </row>
    <row r="75" spans="1:25" s="6" customFormat="1" ht="10.8"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IF(ROW()&lt;=B$3,SUMIF(A$107:A$10236,A75,I$107:I$10236),"")</f>
        <v/>
      </c>
      <c r="J75" s="228" t="str">
        <f>IF(ROW()&lt;=B$3,SUMIFS(I$103:I$50236,A$103:A$50236,K75,J$103:J$50236,L75),"")</f>
        <v/>
      </c>
      <c r="K75" s="110" t="str">
        <f t="shared" si="1"/>
        <v/>
      </c>
      <c r="L75" s="101">
        <v>99</v>
      </c>
      <c r="M75" s="94" t="str">
        <f>$A74</f>
        <v/>
      </c>
      <c r="N75" s="94">
        <v>99</v>
      </c>
      <c r="O75" s="88"/>
      <c r="P75" s="88"/>
      <c r="Q75" s="88"/>
      <c r="R75" s="88"/>
      <c r="S75" s="88"/>
      <c r="T75" s="88"/>
      <c r="U75" s="88"/>
      <c r="V75" s="88"/>
      <c r="W75" s="88"/>
      <c r="X75" s="88"/>
      <c r="Y75" s="88"/>
    </row>
    <row r="76" spans="1:25" s="6" customFormat="1" ht="10.8"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IF(ROW()&lt;=B$3,SUMIF(A$107:A$10236,A76,I$107:I$10236),"")</f>
        <v/>
      </c>
      <c r="J76" s="228" t="str">
        <f>IF(ROW()&lt;=B$3,SUMIFS(I$103:I$50236,A$103:A$50236,K76,J$103:J$50236,L76),"")</f>
        <v/>
      </c>
      <c r="K76" s="110" t="str">
        <f t="shared" si="1"/>
        <v/>
      </c>
      <c r="L76" s="101">
        <v>99</v>
      </c>
      <c r="M76" s="102" t="s">
        <v>359</v>
      </c>
      <c r="N76" s="103" t="s">
        <v>403</v>
      </c>
      <c r="O76" s="88"/>
      <c r="P76" s="88"/>
      <c r="Q76" s="88"/>
      <c r="R76" s="88"/>
      <c r="S76" s="88"/>
      <c r="T76" s="88"/>
      <c r="U76" s="88"/>
      <c r="V76" s="88"/>
      <c r="W76" s="88"/>
      <c r="X76" s="88"/>
      <c r="Y76" s="88"/>
    </row>
    <row r="77" spans="1:25" s="6" customFormat="1" ht="10.8"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IF(ROW()&lt;=B$3,SUMIF(A$107:A$10236,A77,I$107:I$10236),"")</f>
        <v/>
      </c>
      <c r="J77" s="228" t="str">
        <f>IF(ROW()&lt;=B$3,SUMIFS(I$103:I$50236,A$103:A$50236,K77,J$103:J$50236,L77),"")</f>
        <v/>
      </c>
      <c r="K77" s="110" t="str">
        <f t="shared" si="1"/>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IF(ROW()&lt;=B$3,SUMIF(A$107:A$10236,A78,I$107:I$10236),"")</f>
        <v/>
      </c>
      <c r="J78" s="228" t="str">
        <f>IF(ROW()&lt;=B$3,SUMIFS(I$103:I$50236,A$103:A$50236,K78,J$103:J$50236,L78),"")</f>
        <v/>
      </c>
      <c r="K78" s="110" t="str">
        <f t="shared" si="1"/>
        <v/>
      </c>
      <c r="L78" s="101">
        <v>99</v>
      </c>
      <c r="M78" s="96" t="s">
        <v>359</v>
      </c>
      <c r="N78" s="95" t="s">
        <v>403</v>
      </c>
      <c r="O78" s="88"/>
      <c r="P78" s="88"/>
      <c r="Q78" s="88"/>
      <c r="R78" s="88"/>
      <c r="S78" s="88"/>
      <c r="T78" s="88"/>
      <c r="U78" s="88"/>
      <c r="V78" s="88"/>
      <c r="W78" s="88"/>
      <c r="X78" s="88"/>
      <c r="Y78" s="88"/>
    </row>
    <row r="79" spans="1:25" s="6" customFormat="1" ht="10.8"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IF(ROW()&lt;=B$3,SUMIF(A$107:A$10236,A79,I$107:I$10236),"")</f>
        <v/>
      </c>
      <c r="J79" s="228" t="str">
        <f>IF(ROW()&lt;=B$3,SUMIFS(I$103:I$50236,A$103:A$50236,K79,J$103:J$50236,L79),"")</f>
        <v/>
      </c>
      <c r="K79" s="110" t="str">
        <f t="shared" si="1"/>
        <v/>
      </c>
      <c r="L79" s="101">
        <v>99</v>
      </c>
      <c r="M79" s="94" t="str">
        <f>$A78</f>
        <v/>
      </c>
      <c r="N79" s="94">
        <v>99</v>
      </c>
      <c r="O79" s="88"/>
      <c r="P79" s="88"/>
      <c r="Q79" s="88"/>
      <c r="R79" s="88"/>
      <c r="S79" s="88"/>
      <c r="T79" s="88"/>
      <c r="U79" s="88"/>
      <c r="V79" s="88"/>
      <c r="W79" s="88"/>
      <c r="X79" s="88"/>
      <c r="Y79" s="88"/>
    </row>
    <row r="80" spans="1:25" s="6" customFormat="1" ht="10.8"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IF(ROW()&lt;=B$3,SUMIF(A$107:A$10236,A80,I$107:I$10236),"")</f>
        <v/>
      </c>
      <c r="J80" s="228" t="str">
        <f>IF(ROW()&lt;=B$3,SUMIFS(I$103:I$50236,A$103:A$50236,K80,J$103:J$50236,L80),"")</f>
        <v/>
      </c>
      <c r="K80" s="110" t="str">
        <f t="shared" si="1"/>
        <v/>
      </c>
      <c r="L80" s="101">
        <v>99</v>
      </c>
      <c r="M80" s="102" t="s">
        <v>359</v>
      </c>
      <c r="N80" s="103" t="s">
        <v>403</v>
      </c>
      <c r="O80" s="88"/>
      <c r="P80" s="88"/>
      <c r="Q80" s="88"/>
      <c r="R80" s="88"/>
      <c r="S80" s="88"/>
      <c r="T80" s="88"/>
      <c r="U80" s="88"/>
      <c r="V80" s="88"/>
      <c r="W80" s="88"/>
      <c r="X80" s="88"/>
      <c r="Y80" s="88"/>
    </row>
    <row r="81" spans="1:25" s="6" customFormat="1" ht="10.8"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IF(ROW()&lt;=B$3,SUMIF(A$107:A$10236,A81,I$107:I$10236),"")</f>
        <v/>
      </c>
      <c r="J81" s="228" t="str">
        <f>IF(ROW()&lt;=B$3,SUMIFS(I$103:I$50236,A$103:A$50236,K81,J$103:J$50236,L81),"")</f>
        <v/>
      </c>
      <c r="K81" s="110" t="str">
        <f t="shared" si="1"/>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IF(ROW()&lt;=B$3,SUMIF(A$107:A$10236,A82,I$107:I$10236),"")</f>
        <v/>
      </c>
      <c r="J82" s="228" t="str">
        <f>IF(ROW()&lt;=B$3,SUMIFS(I$103:I$50236,A$103:A$50236,K82,J$103:J$50236,L82),"")</f>
        <v/>
      </c>
      <c r="K82" s="110" t="str">
        <f t="shared" si="1"/>
        <v/>
      </c>
      <c r="L82" s="101">
        <v>99</v>
      </c>
      <c r="M82" s="96" t="s">
        <v>359</v>
      </c>
      <c r="N82" s="95" t="s">
        <v>403</v>
      </c>
      <c r="O82" s="88"/>
      <c r="P82" s="88"/>
      <c r="Q82" s="88"/>
      <c r="R82" s="88"/>
      <c r="S82" s="88"/>
      <c r="T82" s="88"/>
      <c r="U82" s="88"/>
      <c r="V82" s="88"/>
      <c r="W82" s="88"/>
      <c r="X82" s="88"/>
      <c r="Y82" s="88"/>
    </row>
    <row r="83" spans="1:25" s="6" customFormat="1" ht="10.8"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IF(ROW()&lt;=B$3,SUMIF(A$107:A$10236,A83,I$107:I$10236),"")</f>
        <v/>
      </c>
      <c r="J83" s="228" t="str">
        <f>IF(ROW()&lt;=B$3,SUMIFS(I$103:I$50236,A$103:A$50236,K83,J$103:J$50236,L83),"")</f>
        <v/>
      </c>
      <c r="K83" s="110" t="str">
        <f t="shared" si="1"/>
        <v/>
      </c>
      <c r="L83" s="101">
        <v>99</v>
      </c>
      <c r="M83" s="94" t="str">
        <f>$A82</f>
        <v/>
      </c>
      <c r="N83" s="94">
        <v>99</v>
      </c>
      <c r="O83" s="88"/>
      <c r="P83" s="88"/>
      <c r="Q83" s="88"/>
      <c r="R83" s="88"/>
      <c r="S83" s="88"/>
      <c r="T83" s="88"/>
      <c r="U83" s="88"/>
      <c r="V83" s="88"/>
      <c r="W83" s="88"/>
      <c r="X83" s="88"/>
      <c r="Y83" s="88"/>
    </row>
    <row r="84" spans="1:25" s="6" customFormat="1" ht="10.8"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IF(ROW()&lt;=B$3,SUMIF(A$107:A$10236,A84,I$107:I$10236),"")</f>
        <v/>
      </c>
      <c r="J84" s="228" t="str">
        <f>IF(ROW()&lt;=B$3,SUMIFS(I$103:I$50236,A$103:A$50236,K84,J$103:J$50236,L84),"")</f>
        <v/>
      </c>
      <c r="K84" s="110" t="str">
        <f t="shared" si="1"/>
        <v/>
      </c>
      <c r="L84" s="101">
        <v>99</v>
      </c>
      <c r="M84" s="102" t="s">
        <v>359</v>
      </c>
      <c r="N84" s="103" t="s">
        <v>403</v>
      </c>
      <c r="O84" s="88"/>
      <c r="P84" s="88"/>
      <c r="Q84" s="88"/>
      <c r="R84" s="88"/>
      <c r="S84" s="88"/>
      <c r="T84" s="88"/>
      <c r="U84" s="88"/>
      <c r="V84" s="88"/>
      <c r="W84" s="88"/>
      <c r="X84" s="88"/>
      <c r="Y84" s="88"/>
    </row>
    <row r="85" spans="1:25" s="6" customFormat="1" ht="10.8"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IF(ROW()&lt;=B$3,SUMIF(A$107:A$10236,A85,I$107:I$10236),"")</f>
        <v/>
      </c>
      <c r="J85" s="228" t="str">
        <f>IF(ROW()&lt;=B$3,SUMIFS(I$103:I$50236,A$103:A$50236,K85,J$103:J$50236,L85),"")</f>
        <v/>
      </c>
      <c r="K85" s="110" t="str">
        <f t="shared" si="1"/>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IF(ROW()&lt;=B$3,SUMIF(A$107:A$10236,A86,I$107:I$10236),"")</f>
        <v/>
      </c>
      <c r="J86" s="228" t="str">
        <f>IF(ROW()&lt;=B$3,SUMIFS(I$103:I$50236,A$103:A$50236,K86,J$103:J$50236,L86),"")</f>
        <v/>
      </c>
      <c r="K86" s="110" t="str">
        <f t="shared" si="1"/>
        <v/>
      </c>
      <c r="L86" s="101">
        <v>99</v>
      </c>
      <c r="M86" s="96" t="s">
        <v>359</v>
      </c>
      <c r="N86" s="95" t="s">
        <v>403</v>
      </c>
      <c r="O86" s="88"/>
      <c r="P86" s="88"/>
      <c r="Q86" s="88"/>
      <c r="R86" s="88"/>
      <c r="S86" s="88"/>
      <c r="T86" s="88"/>
      <c r="U86" s="88"/>
      <c r="V86" s="88"/>
      <c r="W86" s="88"/>
      <c r="X86" s="88"/>
      <c r="Y86" s="88"/>
    </row>
    <row r="87" spans="1:25" s="6" customFormat="1" ht="10.8"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IF(ROW()&lt;=B$3,SUMIF(A$107:A$10236,A87,I$107:I$10236),"")</f>
        <v/>
      </c>
      <c r="J87" s="228" t="str">
        <f>IF(ROW()&lt;=B$3,SUMIFS(I$103:I$50236,A$103:A$50236,K87,J$103:J$50236,L87),"")</f>
        <v/>
      </c>
      <c r="K87" s="110" t="str">
        <f t="shared" si="1"/>
        <v/>
      </c>
      <c r="L87" s="101">
        <v>99</v>
      </c>
      <c r="M87" s="94" t="str">
        <f>$A86</f>
        <v/>
      </c>
      <c r="N87" s="94">
        <v>99</v>
      </c>
      <c r="O87" s="88"/>
      <c r="P87" s="88"/>
      <c r="Q87" s="88"/>
      <c r="R87" s="88"/>
      <c r="S87" s="88"/>
      <c r="T87" s="88"/>
      <c r="U87" s="88"/>
      <c r="V87" s="88"/>
      <c r="W87" s="88"/>
      <c r="X87" s="88"/>
      <c r="Y87" s="88"/>
    </row>
    <row r="88" spans="1:25" s="6" customFormat="1" ht="10.8"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IF(ROW()&lt;=B$3,SUMIF(A$107:A$10236,A88,I$107:I$10236),"")</f>
        <v/>
      </c>
      <c r="J88" s="228" t="str">
        <f>IF(ROW()&lt;=B$3,SUMIFS(I$103:I$50236,A$103:A$50236,K88,J$103:J$50236,L88),"")</f>
        <v/>
      </c>
      <c r="K88" s="110" t="str">
        <f t="shared" si="1"/>
        <v/>
      </c>
      <c r="L88" s="101">
        <v>99</v>
      </c>
      <c r="M88" s="102" t="s">
        <v>359</v>
      </c>
      <c r="N88" s="103" t="s">
        <v>403</v>
      </c>
      <c r="O88" s="88"/>
      <c r="P88" s="88"/>
      <c r="Q88" s="88"/>
      <c r="R88" s="88"/>
      <c r="S88" s="88"/>
      <c r="T88" s="88"/>
      <c r="U88" s="88"/>
      <c r="V88" s="88"/>
      <c r="W88" s="88"/>
      <c r="X88" s="88"/>
      <c r="Y88" s="88"/>
    </row>
    <row r="89" spans="1:25" s="6" customFormat="1" ht="10.8"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IF(ROW()&lt;=B$3,SUMIF(A$107:A$10236,A89,I$107:I$10236),"")</f>
        <v/>
      </c>
      <c r="J89" s="228" t="str">
        <f>IF(ROW()&lt;=B$3,SUMIFS(I$103:I$50236,A$103:A$50236,K89,J$103:J$50236,L89),"")</f>
        <v/>
      </c>
      <c r="K89" s="110" t="str">
        <f t="shared" si="1"/>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IF(ROW()&lt;=B$3,SUMIF(A$107:A$10236,A90,I$107:I$10236),"")</f>
        <v/>
      </c>
      <c r="J90" s="228" t="str">
        <f>IF(ROW()&lt;=B$3,SUMIFS(I$103:I$50236,A$103:A$50236,K90,J$103:J$50236,L90),"")</f>
        <v/>
      </c>
      <c r="K90" s="110" t="str">
        <f t="shared" si="1"/>
        <v/>
      </c>
      <c r="L90" s="101">
        <v>99</v>
      </c>
      <c r="M90" s="96" t="s">
        <v>359</v>
      </c>
      <c r="N90" s="95" t="s">
        <v>403</v>
      </c>
      <c r="O90" s="88"/>
      <c r="P90" s="88"/>
      <c r="Q90" s="88"/>
      <c r="R90" s="88"/>
      <c r="S90" s="88"/>
      <c r="T90" s="88"/>
      <c r="U90" s="88"/>
      <c r="V90" s="88"/>
      <c r="W90" s="88"/>
      <c r="X90" s="88"/>
      <c r="Y90" s="88"/>
    </row>
    <row r="91" spans="1:25" s="6" customFormat="1" ht="10.8"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IF(ROW()&lt;=B$3,SUMIF(A$107:A$10236,A91,I$107:I$10236),"")</f>
        <v/>
      </c>
      <c r="J91" s="228" t="str">
        <f>IF(ROW()&lt;=B$3,SUMIFS(I$103:I$50236,A$103:A$50236,K91,J$103:J$50236,L91),"")</f>
        <v/>
      </c>
      <c r="K91" s="110" t="str">
        <f t="shared" si="1"/>
        <v/>
      </c>
      <c r="L91" s="101">
        <v>99</v>
      </c>
      <c r="M91" s="94" t="str">
        <f>$A90</f>
        <v/>
      </c>
      <c r="N91" s="94">
        <v>99</v>
      </c>
      <c r="O91" s="88"/>
      <c r="P91" s="88"/>
      <c r="Q91" s="88"/>
      <c r="R91" s="88"/>
      <c r="S91" s="88"/>
      <c r="T91" s="88"/>
      <c r="U91" s="88"/>
      <c r="V91" s="88"/>
      <c r="W91" s="88"/>
      <c r="X91" s="88"/>
      <c r="Y91" s="88"/>
    </row>
    <row r="92" spans="1:25" s="6" customFormat="1" ht="10.8"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IF(ROW()&lt;=B$3,SUMIF(A$107:A$10236,A92,I$107:I$10236),"")</f>
        <v/>
      </c>
      <c r="J92" s="228" t="str">
        <f>IF(ROW()&lt;=B$3,SUMIFS(I$103:I$50236,A$103:A$50236,K92,J$103:J$50236,L92),"")</f>
        <v/>
      </c>
      <c r="K92" s="110" t="str">
        <f t="shared" si="1"/>
        <v/>
      </c>
      <c r="L92" s="101">
        <v>99</v>
      </c>
      <c r="M92" s="102" t="s">
        <v>359</v>
      </c>
      <c r="N92" s="103" t="s">
        <v>403</v>
      </c>
      <c r="O92" s="88"/>
      <c r="P92" s="88"/>
      <c r="Q92" s="88"/>
      <c r="R92" s="88"/>
      <c r="S92" s="88"/>
      <c r="T92" s="88"/>
      <c r="U92" s="88"/>
      <c r="V92" s="88"/>
      <c r="W92" s="88"/>
      <c r="X92" s="88"/>
      <c r="Y92" s="88"/>
    </row>
    <row r="93" spans="1:25" s="6" customFormat="1" ht="10.8"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IF(ROW()&lt;=B$3,SUMIF(A$107:A$10236,A93,I$107:I$10236),"")</f>
        <v/>
      </c>
      <c r="J93" s="228" t="str">
        <f>IF(ROW()&lt;=B$3,SUMIFS(I$103:I$50236,A$103:A$50236,K93,J$103:J$50236,L93),"")</f>
        <v/>
      </c>
      <c r="K93" s="110" t="str">
        <f t="shared" si="1"/>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IF(ROW()&lt;=B$3,SUMIF(A$107:A$10236,A94,I$107:I$10236),"")</f>
        <v/>
      </c>
      <c r="J94" s="228" t="str">
        <f>IF(ROW()&lt;=B$3,SUMIFS(I$103:I$50236,A$103:A$50236,K94,J$103:J$50236,L94),"")</f>
        <v/>
      </c>
      <c r="K94" s="110" t="str">
        <f t="shared" si="1"/>
        <v/>
      </c>
      <c r="L94" s="101">
        <v>99</v>
      </c>
      <c r="M94" s="96" t="s">
        <v>359</v>
      </c>
      <c r="N94" s="95" t="s">
        <v>403</v>
      </c>
      <c r="O94" s="88"/>
      <c r="P94" s="88"/>
      <c r="Q94" s="88"/>
      <c r="R94" s="88"/>
      <c r="S94" s="88"/>
      <c r="T94" s="88"/>
      <c r="U94" s="88"/>
      <c r="V94" s="88"/>
      <c r="W94" s="88"/>
      <c r="X94" s="88"/>
      <c r="Y94" s="88"/>
    </row>
    <row r="95" spans="1:25" s="6" customFormat="1" ht="10.8"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424</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425</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426</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427</v>
      </c>
      <c r="G99" s="233"/>
      <c r="H99" s="233"/>
      <c r="I99" s="235"/>
      <c r="J99" s="237"/>
      <c r="K99" s="87"/>
      <c r="L99" s="88"/>
      <c r="M99" s="88"/>
      <c r="N99" s="88"/>
      <c r="O99" s="88"/>
      <c r="P99" s="88"/>
      <c r="Q99" s="88"/>
      <c r="R99" s="88"/>
      <c r="S99" s="88"/>
      <c r="T99" s="88"/>
      <c r="U99" s="88"/>
      <c r="V99" s="88"/>
      <c r="W99" s="88"/>
      <c r="X99" s="88"/>
      <c r="Y99" s="88"/>
    </row>
    <row r="100" spans="1:25" ht="15.6" x14ac:dyDescent="0.3">
      <c r="A100" s="319" t="s">
        <v>428</v>
      </c>
      <c r="B100" s="319"/>
      <c r="C100" s="319"/>
      <c r="D100" s="319"/>
      <c r="E100" s="319"/>
      <c r="F100" s="319"/>
      <c r="G100" s="319"/>
      <c r="H100" s="319"/>
      <c r="I100" s="321" t="s">
        <v>429</v>
      </c>
      <c r="J100" s="321"/>
      <c r="K100" s="89"/>
    </row>
    <row r="101" spans="1:25" ht="15.6" x14ac:dyDescent="0.3">
      <c r="A101" s="319"/>
      <c r="B101" s="319"/>
      <c r="C101" s="319"/>
      <c r="D101" s="319"/>
      <c r="E101" s="319"/>
      <c r="F101" s="319"/>
      <c r="G101" s="319"/>
      <c r="H101" s="319"/>
      <c r="I101" s="320">
        <v>46053</v>
      </c>
      <c r="J101" s="320"/>
    </row>
    <row r="102" spans="1:25" ht="13.8" x14ac:dyDescent="0.25">
      <c r="A102" s="241" t="s">
        <v>430</v>
      </c>
      <c r="B102" s="242">
        <v>40</v>
      </c>
      <c r="C102" s="242"/>
      <c r="D102" s="243"/>
      <c r="E102" s="243"/>
      <c r="F102" s="243"/>
      <c r="G102" s="243"/>
      <c r="H102" s="243"/>
      <c r="I102" s="86"/>
      <c r="J102" s="212"/>
    </row>
    <row r="103" spans="1:25" s="83" customFormat="1" x14ac:dyDescent="0.2">
      <c r="A103" s="79" t="s">
        <v>359</v>
      </c>
      <c r="B103" s="80" t="s">
        <v>431</v>
      </c>
      <c r="C103" s="80" t="s">
        <v>432</v>
      </c>
      <c r="D103" s="80" t="s">
        <v>433</v>
      </c>
      <c r="E103" s="80"/>
      <c r="F103" s="80" t="s">
        <v>434</v>
      </c>
      <c r="G103" s="80"/>
      <c r="H103" s="80" t="s">
        <v>435</v>
      </c>
      <c r="I103" s="81" t="s">
        <v>436</v>
      </c>
      <c r="J103" s="82" t="s">
        <v>403</v>
      </c>
      <c r="K103" s="91"/>
      <c r="L103" s="90"/>
      <c r="M103" s="90"/>
      <c r="N103" s="90"/>
      <c r="O103" s="90"/>
      <c r="P103" s="90"/>
      <c r="Q103" s="90"/>
      <c r="R103" s="90"/>
      <c r="S103" s="90"/>
      <c r="T103" s="90"/>
      <c r="U103" s="90"/>
      <c r="V103" s="90"/>
      <c r="W103" s="90"/>
      <c r="X103" s="90"/>
      <c r="Y103" s="90"/>
    </row>
    <row r="104" spans="1:25" s="12" customFormat="1" ht="76.5" customHeight="1" x14ac:dyDescent="0.25">
      <c r="A104" s="10" t="s">
        <v>98</v>
      </c>
      <c r="B104" s="10" t="s">
        <v>99</v>
      </c>
      <c r="C104" s="10" t="s">
        <v>100</v>
      </c>
      <c r="D104" s="10" t="s">
        <v>101</v>
      </c>
      <c r="E104" s="10" t="s">
        <v>437</v>
      </c>
      <c r="F104" s="10" t="s">
        <v>102</v>
      </c>
      <c r="G104" s="10" t="s">
        <v>103</v>
      </c>
      <c r="H104" s="10" t="s">
        <v>104</v>
      </c>
      <c r="I104" s="283" t="s">
        <v>438</v>
      </c>
      <c r="J104" s="58" t="s">
        <v>106</v>
      </c>
      <c r="K104" s="92"/>
      <c r="L104" s="93"/>
      <c r="M104" s="93"/>
      <c r="N104" s="93"/>
      <c r="O104" s="93"/>
      <c r="P104" s="93"/>
      <c r="Q104" s="93"/>
      <c r="R104" s="93"/>
      <c r="S104" s="93"/>
      <c r="T104" s="93"/>
      <c r="U104" s="93"/>
      <c r="V104" s="93"/>
      <c r="W104" s="93"/>
      <c r="X104" s="93"/>
      <c r="Y104" s="93"/>
    </row>
    <row r="105" spans="1:25" s="12" customFormat="1" ht="15.6" customHeight="1" x14ac:dyDescent="0.25">
      <c r="A105" s="322" t="s">
        <v>439</v>
      </c>
      <c r="B105" s="323"/>
      <c r="C105" s="323"/>
      <c r="D105" s="323"/>
      <c r="E105" s="323"/>
      <c r="F105" s="323"/>
      <c r="G105" s="323"/>
      <c r="H105" s="323"/>
      <c r="I105" s="323"/>
      <c r="J105" s="324"/>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91.8" x14ac:dyDescent="0.25">
      <c r="A107" s="14" t="s">
        <v>440</v>
      </c>
      <c r="B107" s="14"/>
      <c r="C107" s="14"/>
      <c r="D107" s="16"/>
      <c r="E107" s="16"/>
      <c r="F107" s="14" t="s">
        <v>2366</v>
      </c>
      <c r="G107" s="14"/>
      <c r="H107" s="14"/>
      <c r="I107" s="15"/>
      <c r="J107" s="77"/>
      <c r="K107" s="92"/>
    </row>
    <row r="108" spans="1:25" ht="30.6" x14ac:dyDescent="0.25">
      <c r="A108" s="14" t="s">
        <v>440</v>
      </c>
      <c r="B108" s="14" t="s">
        <v>441</v>
      </c>
      <c r="C108" s="14" t="s">
        <v>442</v>
      </c>
      <c r="D108" s="16">
        <v>46052</v>
      </c>
      <c r="E108" s="16"/>
      <c r="F108" s="14" t="s">
        <v>443</v>
      </c>
      <c r="G108" s="14"/>
      <c r="H108" s="14" t="s">
        <v>444</v>
      </c>
      <c r="I108" s="15">
        <v>14.76</v>
      </c>
      <c r="J108" s="77">
        <v>3</v>
      </c>
      <c r="K108" s="92"/>
    </row>
    <row r="109" spans="1:25" ht="30.6" x14ac:dyDescent="0.25">
      <c r="A109" s="14" t="s">
        <v>440</v>
      </c>
      <c r="B109" s="14" t="s">
        <v>450</v>
      </c>
      <c r="C109" s="14" t="s">
        <v>451</v>
      </c>
      <c r="D109" s="16">
        <v>46052</v>
      </c>
      <c r="E109" s="16"/>
      <c r="F109" s="14" t="s">
        <v>452</v>
      </c>
      <c r="G109" s="14"/>
      <c r="H109" s="14" t="s">
        <v>453</v>
      </c>
      <c r="I109" s="15">
        <v>95.85</v>
      </c>
      <c r="J109" s="77">
        <v>3</v>
      </c>
      <c r="K109" s="92"/>
    </row>
    <row r="110" spans="1:25" ht="30.6" x14ac:dyDescent="0.25">
      <c r="A110" s="14" t="s">
        <v>440</v>
      </c>
      <c r="B110" s="14" t="s">
        <v>454</v>
      </c>
      <c r="C110" s="14" t="s">
        <v>455</v>
      </c>
      <c r="D110" s="16">
        <v>46052</v>
      </c>
      <c r="E110" s="16"/>
      <c r="F110" s="14" t="s">
        <v>452</v>
      </c>
      <c r="G110" s="14" t="s">
        <v>456</v>
      </c>
      <c r="H110" s="14" t="s">
        <v>457</v>
      </c>
      <c r="I110" s="15">
        <v>97.72</v>
      </c>
      <c r="J110" s="77">
        <v>3</v>
      </c>
      <c r="K110" s="92"/>
    </row>
    <row r="111" spans="1:25" ht="30.6" x14ac:dyDescent="0.25">
      <c r="A111" s="14" t="s">
        <v>440</v>
      </c>
      <c r="B111" s="14" t="s">
        <v>470</v>
      </c>
      <c r="C111" s="14" t="s">
        <v>471</v>
      </c>
      <c r="D111" s="16">
        <v>46052</v>
      </c>
      <c r="E111" s="16"/>
      <c r="F111" s="14" t="s">
        <v>472</v>
      </c>
      <c r="G111" s="14"/>
      <c r="H111" s="14" t="s">
        <v>473</v>
      </c>
      <c r="I111" s="15">
        <v>106.18</v>
      </c>
      <c r="J111" s="77">
        <v>3</v>
      </c>
      <c r="K111" s="92"/>
    </row>
    <row r="112" spans="1:25" ht="20.399999999999999" x14ac:dyDescent="0.25">
      <c r="A112" s="14" t="s">
        <v>440</v>
      </c>
      <c r="B112" s="14" t="s">
        <v>479</v>
      </c>
      <c r="C112" s="14" t="s">
        <v>480</v>
      </c>
      <c r="D112" s="16">
        <v>46052</v>
      </c>
      <c r="E112" s="16"/>
      <c r="F112" s="14" t="s">
        <v>481</v>
      </c>
      <c r="G112" s="14" t="s">
        <v>482</v>
      </c>
      <c r="H112" s="14" t="s">
        <v>483</v>
      </c>
      <c r="I112" s="15">
        <v>188</v>
      </c>
      <c r="J112" s="77">
        <v>3</v>
      </c>
      <c r="K112" s="92"/>
    </row>
    <row r="113" spans="1:11" ht="30.6" x14ac:dyDescent="0.25">
      <c r="A113" s="14" t="s">
        <v>440</v>
      </c>
      <c r="B113" s="14" t="s">
        <v>494</v>
      </c>
      <c r="C113" s="14" t="s">
        <v>495</v>
      </c>
      <c r="D113" s="16">
        <v>46052</v>
      </c>
      <c r="E113" s="16"/>
      <c r="F113" s="14" t="s">
        <v>496</v>
      </c>
      <c r="G113" s="14" t="s">
        <v>497</v>
      </c>
      <c r="H113" s="14" t="s">
        <v>498</v>
      </c>
      <c r="I113" s="15">
        <v>1180.8</v>
      </c>
      <c r="J113" s="77">
        <v>3</v>
      </c>
      <c r="K113" s="92"/>
    </row>
    <row r="114" spans="1:11" ht="40.799999999999997" x14ac:dyDescent="0.25">
      <c r="A114" s="14" t="s">
        <v>440</v>
      </c>
      <c r="B114" s="14" t="s">
        <v>516</v>
      </c>
      <c r="C114" s="14" t="s">
        <v>517</v>
      </c>
      <c r="D114" s="16">
        <v>46052</v>
      </c>
      <c r="E114" s="16"/>
      <c r="F114" s="14" t="s">
        <v>518</v>
      </c>
      <c r="G114" s="14" t="s">
        <v>492</v>
      </c>
      <c r="H114" s="14" t="s">
        <v>493</v>
      </c>
      <c r="I114" s="15">
        <v>2016</v>
      </c>
      <c r="J114" s="77">
        <v>3</v>
      </c>
      <c r="K114" s="92"/>
    </row>
    <row r="115" spans="1:11" ht="20.399999999999999" x14ac:dyDescent="0.25">
      <c r="A115" s="14" t="s">
        <v>440</v>
      </c>
      <c r="B115" s="14" t="s">
        <v>1998</v>
      </c>
      <c r="C115" s="14" t="s">
        <v>1999</v>
      </c>
      <c r="D115" s="16">
        <v>46078</v>
      </c>
      <c r="E115" s="16"/>
      <c r="F115" s="14" t="s">
        <v>2000</v>
      </c>
      <c r="G115" s="14"/>
      <c r="H115" s="14" t="s">
        <v>2001</v>
      </c>
      <c r="I115" s="15">
        <v>312.57</v>
      </c>
      <c r="J115" s="77">
        <v>3</v>
      </c>
      <c r="K115" s="92"/>
    </row>
    <row r="116" spans="1:11" ht="20.399999999999999" x14ac:dyDescent="0.25">
      <c r="A116" s="14" t="s">
        <v>440</v>
      </c>
      <c r="B116" s="14" t="s">
        <v>2002</v>
      </c>
      <c r="C116" s="14" t="s">
        <v>2003</v>
      </c>
      <c r="D116" s="16">
        <v>46078</v>
      </c>
      <c r="E116" s="16"/>
      <c r="F116" s="14" t="s">
        <v>2000</v>
      </c>
      <c r="G116" s="14"/>
      <c r="H116" s="14" t="s">
        <v>2004</v>
      </c>
      <c r="I116" s="15">
        <v>307.66000000000003</v>
      </c>
      <c r="J116" s="77">
        <v>3</v>
      </c>
      <c r="K116" s="92"/>
    </row>
    <row r="117" spans="1:11" ht="20.399999999999999" x14ac:dyDescent="0.25">
      <c r="A117" s="14" t="s">
        <v>440</v>
      </c>
      <c r="B117" s="14" t="s">
        <v>2005</v>
      </c>
      <c r="C117" s="14" t="s">
        <v>2006</v>
      </c>
      <c r="D117" s="16">
        <v>46078</v>
      </c>
      <c r="E117" s="16"/>
      <c r="F117" s="14" t="s">
        <v>2007</v>
      </c>
      <c r="G117" s="14"/>
      <c r="H117" s="14" t="s">
        <v>2008</v>
      </c>
      <c r="I117" s="15">
        <v>275.67</v>
      </c>
      <c r="J117" s="77">
        <v>3</v>
      </c>
      <c r="K117" s="92"/>
    </row>
    <row r="118" spans="1:11" ht="30.6" x14ac:dyDescent="0.25">
      <c r="A118" s="14" t="s">
        <v>440</v>
      </c>
      <c r="B118" s="14" t="s">
        <v>2131</v>
      </c>
      <c r="C118" s="14" t="s">
        <v>2132</v>
      </c>
      <c r="D118" s="16">
        <v>46056</v>
      </c>
      <c r="E118" s="16"/>
      <c r="F118" s="14" t="s">
        <v>2133</v>
      </c>
      <c r="G118" s="14" t="s">
        <v>2134</v>
      </c>
      <c r="H118" s="14" t="s">
        <v>2135</v>
      </c>
      <c r="I118" s="15">
        <v>178.02</v>
      </c>
      <c r="J118" s="77">
        <v>3</v>
      </c>
      <c r="K118" s="92"/>
    </row>
    <row r="119" spans="1:11" ht="20.399999999999999" x14ac:dyDescent="0.25">
      <c r="A119" s="14" t="s">
        <v>440</v>
      </c>
      <c r="B119" s="14" t="s">
        <v>2136</v>
      </c>
      <c r="C119" s="14" t="s">
        <v>2137</v>
      </c>
      <c r="D119" s="16">
        <v>46056</v>
      </c>
      <c r="E119" s="16"/>
      <c r="F119" s="14" t="s">
        <v>2138</v>
      </c>
      <c r="G119" s="14"/>
      <c r="H119" s="14" t="s">
        <v>2139</v>
      </c>
      <c r="I119" s="15">
        <v>92.2</v>
      </c>
      <c r="J119" s="77">
        <v>3</v>
      </c>
      <c r="K119" s="92"/>
    </row>
    <row r="120" spans="1:11" ht="30.6" x14ac:dyDescent="0.25">
      <c r="A120" s="14" t="s">
        <v>440</v>
      </c>
      <c r="B120" s="14" t="s">
        <v>2140</v>
      </c>
      <c r="C120" s="14" t="s">
        <v>2141</v>
      </c>
      <c r="D120" s="16">
        <v>46056</v>
      </c>
      <c r="E120" s="16"/>
      <c r="F120" s="14" t="s">
        <v>2133</v>
      </c>
      <c r="G120" s="14" t="s">
        <v>2142</v>
      </c>
      <c r="H120" s="14" t="s">
        <v>2143</v>
      </c>
      <c r="I120" s="15">
        <v>75.59</v>
      </c>
      <c r="J120" s="77">
        <v>3</v>
      </c>
      <c r="K120" s="92"/>
    </row>
    <row r="121" spans="1:11" ht="20.399999999999999" x14ac:dyDescent="0.25">
      <c r="A121" s="14" t="s">
        <v>440</v>
      </c>
      <c r="B121" s="14" t="s">
        <v>2144</v>
      </c>
      <c r="C121" s="14" t="s">
        <v>2145</v>
      </c>
      <c r="D121" s="16">
        <v>46056</v>
      </c>
      <c r="E121" s="16"/>
      <c r="F121" s="14" t="s">
        <v>2138</v>
      </c>
      <c r="G121" s="14"/>
      <c r="H121" s="14" t="s">
        <v>2146</v>
      </c>
      <c r="I121" s="15">
        <v>85.99</v>
      </c>
      <c r="J121" s="77">
        <v>3</v>
      </c>
      <c r="K121" s="92"/>
    </row>
    <row r="122" spans="1:11" ht="30.6" x14ac:dyDescent="0.25">
      <c r="A122" s="14" t="s">
        <v>440</v>
      </c>
      <c r="B122" s="14" t="s">
        <v>2147</v>
      </c>
      <c r="C122" s="14" t="s">
        <v>2148</v>
      </c>
      <c r="D122" s="16">
        <v>46056</v>
      </c>
      <c r="E122" s="16"/>
      <c r="F122" s="14" t="s">
        <v>2149</v>
      </c>
      <c r="G122" s="14"/>
      <c r="H122" s="14" t="s">
        <v>2150</v>
      </c>
      <c r="I122" s="15">
        <v>14.82</v>
      </c>
      <c r="J122" s="77">
        <v>3</v>
      </c>
      <c r="K122" s="92"/>
    </row>
    <row r="123" spans="1:11" ht="30.6" x14ac:dyDescent="0.25">
      <c r="A123" s="14" t="s">
        <v>440</v>
      </c>
      <c r="B123" s="14" t="s">
        <v>2151</v>
      </c>
      <c r="C123" s="14" t="s">
        <v>2152</v>
      </c>
      <c r="D123" s="16">
        <v>46056</v>
      </c>
      <c r="E123" s="16"/>
      <c r="F123" s="14" t="s">
        <v>2149</v>
      </c>
      <c r="G123" s="14"/>
      <c r="H123" s="14" t="s">
        <v>2150</v>
      </c>
      <c r="I123" s="15">
        <v>14.66</v>
      </c>
      <c r="J123" s="77">
        <v>3</v>
      </c>
      <c r="K123" s="92"/>
    </row>
    <row r="124" spans="1:11" ht="40.799999999999997" x14ac:dyDescent="0.25">
      <c r="A124" s="14" t="s">
        <v>440</v>
      </c>
      <c r="B124" s="14" t="s">
        <v>2153</v>
      </c>
      <c r="C124" s="14" t="s">
        <v>2154</v>
      </c>
      <c r="D124" s="16">
        <v>46059</v>
      </c>
      <c r="E124" s="16"/>
      <c r="F124" s="14" t="s">
        <v>2155</v>
      </c>
      <c r="G124" s="14" t="s">
        <v>2156</v>
      </c>
      <c r="H124" s="14" t="s">
        <v>2157</v>
      </c>
      <c r="I124" s="15">
        <v>54.5</v>
      </c>
      <c r="J124" s="77">
        <v>3</v>
      </c>
      <c r="K124" s="92"/>
    </row>
    <row r="125" spans="1:11" ht="20.399999999999999" x14ac:dyDescent="0.25">
      <c r="A125" s="14" t="s">
        <v>440</v>
      </c>
      <c r="B125" s="14" t="s">
        <v>2158</v>
      </c>
      <c r="C125" s="14" t="s">
        <v>2159</v>
      </c>
      <c r="D125" s="16">
        <v>46064</v>
      </c>
      <c r="E125" s="16"/>
      <c r="F125" s="14" t="s">
        <v>2000</v>
      </c>
      <c r="G125" s="14"/>
      <c r="H125" s="14" t="s">
        <v>2160</v>
      </c>
      <c r="I125" s="15">
        <v>88.16</v>
      </c>
      <c r="J125" s="77">
        <v>3</v>
      </c>
      <c r="K125" s="92"/>
    </row>
    <row r="126" spans="1:11" ht="20.399999999999999" x14ac:dyDescent="0.25">
      <c r="A126" s="14" t="s">
        <v>440</v>
      </c>
      <c r="B126" s="14" t="s">
        <v>2161</v>
      </c>
      <c r="C126" s="14" t="s">
        <v>2162</v>
      </c>
      <c r="D126" s="16">
        <v>46064</v>
      </c>
      <c r="E126" s="16"/>
      <c r="F126" s="14" t="s">
        <v>2000</v>
      </c>
      <c r="G126" s="14"/>
      <c r="H126" s="14" t="s">
        <v>1511</v>
      </c>
      <c r="I126" s="15">
        <v>535.86</v>
      </c>
      <c r="J126" s="77">
        <v>3</v>
      </c>
      <c r="K126" s="92"/>
    </row>
    <row r="127" spans="1:11" ht="20.399999999999999" x14ac:dyDescent="0.25">
      <c r="A127" s="14" t="s">
        <v>440</v>
      </c>
      <c r="B127" s="14" t="s">
        <v>2163</v>
      </c>
      <c r="C127" s="14" t="s">
        <v>2164</v>
      </c>
      <c r="D127" s="16">
        <v>46064</v>
      </c>
      <c r="E127" s="16"/>
      <c r="F127" s="14" t="s">
        <v>2000</v>
      </c>
      <c r="G127" s="14"/>
      <c r="H127" s="14" t="s">
        <v>2165</v>
      </c>
      <c r="I127" s="15">
        <v>478.23</v>
      </c>
      <c r="J127" s="77">
        <v>3</v>
      </c>
      <c r="K127" s="92"/>
    </row>
    <row r="128" spans="1:11" ht="20.399999999999999" x14ac:dyDescent="0.25">
      <c r="A128" s="14" t="s">
        <v>440</v>
      </c>
      <c r="B128" s="14" t="s">
        <v>2166</v>
      </c>
      <c r="C128" s="14" t="s">
        <v>2167</v>
      </c>
      <c r="D128" s="16">
        <v>46064</v>
      </c>
      <c r="E128" s="16"/>
      <c r="F128" s="14" t="s">
        <v>2000</v>
      </c>
      <c r="G128" s="14"/>
      <c r="H128" s="14" t="s">
        <v>2168</v>
      </c>
      <c r="I128" s="15">
        <v>286.35000000000002</v>
      </c>
      <c r="J128" s="77">
        <v>3</v>
      </c>
      <c r="K128" s="92"/>
    </row>
    <row r="129" spans="1:11" ht="20.399999999999999" x14ac:dyDescent="0.25">
      <c r="A129" s="14" t="s">
        <v>440</v>
      </c>
      <c r="B129" s="14" t="s">
        <v>2169</v>
      </c>
      <c r="C129" s="14" t="s">
        <v>2170</v>
      </c>
      <c r="D129" s="16">
        <v>46064</v>
      </c>
      <c r="E129" s="16"/>
      <c r="F129" s="14" t="s">
        <v>2000</v>
      </c>
      <c r="G129" s="14"/>
      <c r="H129" s="14" t="s">
        <v>2171</v>
      </c>
      <c r="I129" s="15">
        <v>494.18</v>
      </c>
      <c r="J129" s="77">
        <v>3</v>
      </c>
      <c r="K129" s="92"/>
    </row>
    <row r="130" spans="1:11" ht="20.399999999999999" x14ac:dyDescent="0.25">
      <c r="A130" s="14" t="s">
        <v>440</v>
      </c>
      <c r="B130" s="14" t="s">
        <v>2172</v>
      </c>
      <c r="C130" s="14" t="s">
        <v>2173</v>
      </c>
      <c r="D130" s="16">
        <v>46071</v>
      </c>
      <c r="E130" s="16"/>
      <c r="F130" s="14" t="s">
        <v>2000</v>
      </c>
      <c r="G130" s="14"/>
      <c r="H130" s="14" t="s">
        <v>2174</v>
      </c>
      <c r="I130" s="15">
        <v>288.60000000000002</v>
      </c>
      <c r="J130" s="77">
        <v>3</v>
      </c>
      <c r="K130" s="92"/>
    </row>
    <row r="131" spans="1:11" ht="30.6" x14ac:dyDescent="0.25">
      <c r="A131" s="14" t="s">
        <v>440</v>
      </c>
      <c r="B131" s="14" t="s">
        <v>2192</v>
      </c>
      <c r="C131" s="14" t="s">
        <v>2193</v>
      </c>
      <c r="D131" s="16">
        <v>46071</v>
      </c>
      <c r="E131" s="16"/>
      <c r="F131" s="14" t="s">
        <v>2251</v>
      </c>
      <c r="G131" s="14" t="s">
        <v>2194</v>
      </c>
      <c r="H131" s="14" t="s">
        <v>2195</v>
      </c>
      <c r="I131" s="15">
        <v>130.80000000000001</v>
      </c>
      <c r="J131" s="77">
        <v>3</v>
      </c>
      <c r="K131" s="92"/>
    </row>
    <row r="132" spans="1:11" ht="20.399999999999999" x14ac:dyDescent="0.25">
      <c r="A132" s="14" t="s">
        <v>440</v>
      </c>
      <c r="B132" s="14" t="s">
        <v>2175</v>
      </c>
      <c r="C132" s="14" t="s">
        <v>2176</v>
      </c>
      <c r="D132" s="16">
        <v>46071</v>
      </c>
      <c r="E132" s="16"/>
      <c r="F132" s="14" t="s">
        <v>2177</v>
      </c>
      <c r="G132" s="14"/>
      <c r="H132" s="14" t="s">
        <v>2178</v>
      </c>
      <c r="I132" s="15">
        <v>836.21</v>
      </c>
      <c r="J132" s="77">
        <v>3</v>
      </c>
      <c r="K132" s="92"/>
    </row>
    <row r="133" spans="1:11" ht="30.6" x14ac:dyDescent="0.25">
      <c r="A133" s="14" t="s">
        <v>440</v>
      </c>
      <c r="B133" s="14" t="s">
        <v>2179</v>
      </c>
      <c r="C133" s="14" t="s">
        <v>2180</v>
      </c>
      <c r="D133" s="16">
        <v>46071</v>
      </c>
      <c r="E133" s="16"/>
      <c r="F133" s="14" t="s">
        <v>2181</v>
      </c>
      <c r="G133" s="14"/>
      <c r="H133" s="14" t="s">
        <v>2182</v>
      </c>
      <c r="I133" s="15">
        <v>554.58000000000004</v>
      </c>
      <c r="J133" s="77">
        <v>3</v>
      </c>
      <c r="K133" s="92"/>
    </row>
    <row r="134" spans="1:11" ht="20.399999999999999" x14ac:dyDescent="0.25">
      <c r="A134" s="14" t="s">
        <v>440</v>
      </c>
      <c r="B134" s="14" t="s">
        <v>2233</v>
      </c>
      <c r="C134" s="14" t="s">
        <v>2234</v>
      </c>
      <c r="D134" s="16">
        <v>46064</v>
      </c>
      <c r="E134" s="16"/>
      <c r="F134" s="14" t="s">
        <v>2379</v>
      </c>
      <c r="G134" s="14" t="s">
        <v>2235</v>
      </c>
      <c r="H134" s="14" t="s">
        <v>2236</v>
      </c>
      <c r="I134" s="15">
        <v>720</v>
      </c>
      <c r="J134" s="77">
        <v>3</v>
      </c>
      <c r="K134" s="92"/>
    </row>
    <row r="135" spans="1:11" ht="30.6" x14ac:dyDescent="0.25">
      <c r="A135" s="14" t="s">
        <v>440</v>
      </c>
      <c r="B135" s="14" t="s">
        <v>509</v>
      </c>
      <c r="C135" s="14" t="s">
        <v>510</v>
      </c>
      <c r="D135" s="16">
        <v>46052</v>
      </c>
      <c r="E135" s="16"/>
      <c r="F135" s="14" t="s">
        <v>2378</v>
      </c>
      <c r="G135" s="14" t="s">
        <v>511</v>
      </c>
      <c r="H135" s="14" t="s">
        <v>512</v>
      </c>
      <c r="I135" s="15">
        <v>1080</v>
      </c>
      <c r="J135" s="77">
        <v>3</v>
      </c>
      <c r="K135" s="92"/>
    </row>
    <row r="136" spans="1:11" ht="30.6" x14ac:dyDescent="0.25">
      <c r="A136" s="14" t="s">
        <v>440</v>
      </c>
      <c r="B136" s="14" t="s">
        <v>513</v>
      </c>
      <c r="C136" s="14" t="s">
        <v>510</v>
      </c>
      <c r="D136" s="16">
        <v>46052</v>
      </c>
      <c r="E136" s="16"/>
      <c r="F136" s="14" t="s">
        <v>2378</v>
      </c>
      <c r="G136" s="14" t="s">
        <v>514</v>
      </c>
      <c r="H136" s="14" t="s">
        <v>515</v>
      </c>
      <c r="I136" s="15">
        <v>1080</v>
      </c>
      <c r="J136" s="77">
        <v>3</v>
      </c>
      <c r="K136" s="92"/>
    </row>
    <row r="137" spans="1:11" ht="30.6" x14ac:dyDescent="0.25">
      <c r="A137" s="14" t="s">
        <v>440</v>
      </c>
      <c r="B137" s="14" t="s">
        <v>2519</v>
      </c>
      <c r="C137" s="14" t="s">
        <v>2520</v>
      </c>
      <c r="D137" s="16">
        <v>46085</v>
      </c>
      <c r="E137" s="16"/>
      <c r="F137" s="14" t="s">
        <v>2521</v>
      </c>
      <c r="G137" s="14" t="s">
        <v>2522</v>
      </c>
      <c r="H137" s="14" t="s">
        <v>2523</v>
      </c>
      <c r="I137" s="15">
        <v>1139.8</v>
      </c>
      <c r="J137" s="77">
        <v>3</v>
      </c>
      <c r="K137" s="92"/>
    </row>
    <row r="138" spans="1:11" ht="30.6" x14ac:dyDescent="0.25">
      <c r="A138" s="14" t="s">
        <v>440</v>
      </c>
      <c r="B138" s="14" t="s">
        <v>2533</v>
      </c>
      <c r="C138" s="14" t="s">
        <v>2534</v>
      </c>
      <c r="D138" s="16">
        <v>46087</v>
      </c>
      <c r="E138" s="16"/>
      <c r="F138" s="14" t="s">
        <v>2535</v>
      </c>
      <c r="G138" s="14"/>
      <c r="H138" s="14" t="s">
        <v>1966</v>
      </c>
      <c r="I138" s="15">
        <v>2850</v>
      </c>
      <c r="J138" s="77">
        <v>3</v>
      </c>
      <c r="K138" s="92"/>
    </row>
    <row r="139" spans="1:11" ht="91.8" x14ac:dyDescent="0.25">
      <c r="A139" s="14" t="s">
        <v>440</v>
      </c>
      <c r="B139" s="14"/>
      <c r="C139" s="14"/>
      <c r="D139" s="16"/>
      <c r="E139" s="16"/>
      <c r="F139" s="14" t="s">
        <v>2384</v>
      </c>
      <c r="G139" s="14"/>
      <c r="H139" s="14"/>
      <c r="I139" s="15"/>
      <c r="J139" s="77"/>
      <c r="K139" s="92"/>
    </row>
    <row r="140" spans="1:11" ht="20.399999999999999" x14ac:dyDescent="0.25">
      <c r="A140" s="14" t="s">
        <v>440</v>
      </c>
      <c r="B140" s="14" t="s">
        <v>1994</v>
      </c>
      <c r="C140" s="14" t="s">
        <v>1995</v>
      </c>
      <c r="D140" s="16">
        <v>46078</v>
      </c>
      <c r="E140" s="16"/>
      <c r="F140" s="14" t="s">
        <v>2382</v>
      </c>
      <c r="G140" s="14" t="s">
        <v>1996</v>
      </c>
      <c r="H140" s="14" t="s">
        <v>1997</v>
      </c>
      <c r="I140" s="15">
        <v>275.41000000000003</v>
      </c>
      <c r="J140" s="77">
        <v>3</v>
      </c>
      <c r="K140" s="92"/>
    </row>
    <row r="141" spans="1:11" ht="20.399999999999999" x14ac:dyDescent="0.25">
      <c r="A141" s="14" t="s">
        <v>440</v>
      </c>
      <c r="B141" s="14" t="s">
        <v>445</v>
      </c>
      <c r="C141" s="14" t="s">
        <v>446</v>
      </c>
      <c r="D141" s="16">
        <v>46052</v>
      </c>
      <c r="E141" s="16"/>
      <c r="F141" s="14" t="s">
        <v>447</v>
      </c>
      <c r="G141" s="14" t="s">
        <v>448</v>
      </c>
      <c r="H141" s="14" t="s">
        <v>449</v>
      </c>
      <c r="I141" s="15">
        <v>76</v>
      </c>
      <c r="J141" s="77">
        <v>3</v>
      </c>
      <c r="K141" s="92"/>
    </row>
    <row r="142" spans="1:11" ht="20.399999999999999" x14ac:dyDescent="0.25">
      <c r="A142" s="14" t="s">
        <v>440</v>
      </c>
      <c r="B142" s="14" t="s">
        <v>474</v>
      </c>
      <c r="C142" s="14" t="s">
        <v>475</v>
      </c>
      <c r="D142" s="16">
        <v>46052</v>
      </c>
      <c r="E142" s="16"/>
      <c r="F142" s="14" t="s">
        <v>447</v>
      </c>
      <c r="G142" s="14" t="s">
        <v>448</v>
      </c>
      <c r="H142" s="14" t="s">
        <v>449</v>
      </c>
      <c r="I142" s="15">
        <v>146</v>
      </c>
      <c r="J142" s="77">
        <v>3</v>
      </c>
      <c r="K142" s="92"/>
    </row>
    <row r="143" spans="1:11" ht="30.6" x14ac:dyDescent="0.25">
      <c r="A143" s="14" t="s">
        <v>440</v>
      </c>
      <c r="B143" s="14" t="s">
        <v>525</v>
      </c>
      <c r="C143" s="14" t="s">
        <v>526</v>
      </c>
      <c r="D143" s="16">
        <v>46052</v>
      </c>
      <c r="E143" s="16"/>
      <c r="F143" s="14" t="s">
        <v>527</v>
      </c>
      <c r="G143" s="14"/>
      <c r="H143" s="14" t="s">
        <v>528</v>
      </c>
      <c r="I143" s="15">
        <v>4641</v>
      </c>
      <c r="J143" s="77">
        <v>3</v>
      </c>
      <c r="K143" s="92"/>
    </row>
    <row r="144" spans="1:11" ht="20.399999999999999" x14ac:dyDescent="0.25">
      <c r="A144" s="14" t="s">
        <v>440</v>
      </c>
      <c r="B144" s="14" t="s">
        <v>1959</v>
      </c>
      <c r="C144" s="14" t="s">
        <v>1960</v>
      </c>
      <c r="D144" s="16">
        <v>46080</v>
      </c>
      <c r="E144" s="16"/>
      <c r="F144" s="14" t="s">
        <v>1961</v>
      </c>
      <c r="G144" s="14"/>
      <c r="H144" s="14" t="s">
        <v>1962</v>
      </c>
      <c r="I144" s="15">
        <v>151.97</v>
      </c>
      <c r="J144" s="77">
        <v>3</v>
      </c>
      <c r="K144" s="92"/>
    </row>
    <row r="145" spans="1:11" ht="30.6" x14ac:dyDescent="0.25">
      <c r="A145" s="14" t="s">
        <v>440</v>
      </c>
      <c r="B145" s="14" t="s">
        <v>2192</v>
      </c>
      <c r="C145" s="14" t="s">
        <v>2193</v>
      </c>
      <c r="D145" s="16">
        <v>46071</v>
      </c>
      <c r="E145" s="16"/>
      <c r="F145" s="14" t="s">
        <v>2197</v>
      </c>
      <c r="G145" s="14" t="s">
        <v>2194</v>
      </c>
      <c r="H145" s="14" t="s">
        <v>2195</v>
      </c>
      <c r="I145" s="15">
        <v>37.6</v>
      </c>
      <c r="J145" s="77">
        <v>3</v>
      </c>
      <c r="K145" s="92"/>
    </row>
    <row r="146" spans="1:11" ht="20.399999999999999" x14ac:dyDescent="0.25">
      <c r="A146" s="14" t="s">
        <v>440</v>
      </c>
      <c r="B146" s="14" t="s">
        <v>2223</v>
      </c>
      <c r="C146" s="14" t="s">
        <v>2224</v>
      </c>
      <c r="D146" s="16">
        <v>46059</v>
      </c>
      <c r="E146" s="16"/>
      <c r="F146" s="14" t="s">
        <v>2225</v>
      </c>
      <c r="G146" s="14"/>
      <c r="H146" s="14" t="s">
        <v>2191</v>
      </c>
      <c r="I146" s="15">
        <v>69.34</v>
      </c>
      <c r="J146" s="77">
        <v>3</v>
      </c>
      <c r="K146" s="92"/>
    </row>
    <row r="147" spans="1:11" ht="20.399999999999999" x14ac:dyDescent="0.25">
      <c r="A147" s="14" t="s">
        <v>440</v>
      </c>
      <c r="B147" s="14" t="s">
        <v>2226</v>
      </c>
      <c r="C147" s="14" t="s">
        <v>2227</v>
      </c>
      <c r="D147" s="16">
        <v>46059</v>
      </c>
      <c r="E147" s="16"/>
      <c r="F147" s="14" t="s">
        <v>1961</v>
      </c>
      <c r="G147" s="14"/>
      <c r="H147" s="14" t="s">
        <v>2228</v>
      </c>
      <c r="I147" s="15">
        <v>55.99</v>
      </c>
      <c r="J147" s="77">
        <v>3</v>
      </c>
      <c r="K147" s="92"/>
    </row>
    <row r="148" spans="1:11" ht="30.6" x14ac:dyDescent="0.25">
      <c r="A148" s="14" t="s">
        <v>440</v>
      </c>
      <c r="B148" s="14" t="s">
        <v>2318</v>
      </c>
      <c r="C148" s="14" t="s">
        <v>510</v>
      </c>
      <c r="D148" s="16">
        <v>46062</v>
      </c>
      <c r="E148" s="16"/>
      <c r="F148" s="14" t="s">
        <v>2319</v>
      </c>
      <c r="G148" s="14" t="s">
        <v>2320</v>
      </c>
      <c r="H148" s="14" t="s">
        <v>2321</v>
      </c>
      <c r="I148" s="15">
        <v>2274.2399999999998</v>
      </c>
      <c r="J148" s="77">
        <v>3</v>
      </c>
      <c r="K148" s="92"/>
    </row>
    <row r="149" spans="1:11" ht="30.6" x14ac:dyDescent="0.25">
      <c r="A149" s="14" t="s">
        <v>440</v>
      </c>
      <c r="B149" s="14" t="s">
        <v>2322</v>
      </c>
      <c r="C149" s="14" t="s">
        <v>1995</v>
      </c>
      <c r="D149" s="16">
        <v>46064</v>
      </c>
      <c r="E149" s="16"/>
      <c r="F149" s="14" t="s">
        <v>2323</v>
      </c>
      <c r="G149" s="14" t="s">
        <v>2324</v>
      </c>
      <c r="H149" s="14" t="s">
        <v>2325</v>
      </c>
      <c r="I149" s="15">
        <v>240</v>
      </c>
      <c r="J149" s="77">
        <v>3</v>
      </c>
      <c r="K149" s="92"/>
    </row>
    <row r="150" spans="1:11" ht="20.399999999999999" x14ac:dyDescent="0.25">
      <c r="A150" s="14" t="s">
        <v>440</v>
      </c>
      <c r="B150" s="14" t="s">
        <v>458</v>
      </c>
      <c r="C150" s="14" t="s">
        <v>459</v>
      </c>
      <c r="D150" s="16">
        <v>46052</v>
      </c>
      <c r="E150" s="16"/>
      <c r="F150" s="14" t="s">
        <v>460</v>
      </c>
      <c r="G150" s="14"/>
      <c r="H150" s="14" t="s">
        <v>461</v>
      </c>
      <c r="I150" s="15">
        <v>3050</v>
      </c>
      <c r="J150" s="77">
        <v>4</v>
      </c>
      <c r="K150" s="92"/>
    </row>
    <row r="151" spans="1:11" ht="13.2" x14ac:dyDescent="0.25">
      <c r="A151" s="14" t="s">
        <v>440</v>
      </c>
      <c r="B151" s="14" t="s">
        <v>2372</v>
      </c>
      <c r="C151" s="14" t="s">
        <v>458</v>
      </c>
      <c r="D151" s="16">
        <v>46077</v>
      </c>
      <c r="E151" s="16"/>
      <c r="F151" s="14" t="s">
        <v>2373</v>
      </c>
      <c r="G151" s="14"/>
      <c r="H151" s="14" t="s">
        <v>2371</v>
      </c>
      <c r="I151" s="15">
        <v>701.5</v>
      </c>
      <c r="J151" s="77">
        <v>4</v>
      </c>
      <c r="K151" s="92"/>
    </row>
    <row r="152" spans="1:11" ht="20.399999999999999" x14ac:dyDescent="0.25">
      <c r="A152" s="14" t="s">
        <v>440</v>
      </c>
      <c r="B152" s="14" t="s">
        <v>462</v>
      </c>
      <c r="C152" s="14" t="s">
        <v>463</v>
      </c>
      <c r="D152" s="16">
        <v>46052</v>
      </c>
      <c r="E152" s="16"/>
      <c r="F152" s="14" t="s">
        <v>464</v>
      </c>
      <c r="G152" s="14"/>
      <c r="H152" s="14" t="s">
        <v>465</v>
      </c>
      <c r="I152" s="15">
        <v>171.57</v>
      </c>
      <c r="J152" s="77">
        <v>5</v>
      </c>
      <c r="K152" s="92"/>
    </row>
    <row r="153" spans="1:11" ht="13.2" x14ac:dyDescent="0.25">
      <c r="A153" s="14" t="s">
        <v>440</v>
      </c>
      <c r="B153" s="14" t="s">
        <v>2363</v>
      </c>
      <c r="C153" s="14" t="s">
        <v>462</v>
      </c>
      <c r="D153" s="16">
        <v>46052</v>
      </c>
      <c r="E153" s="16"/>
      <c r="F153" s="14" t="s">
        <v>466</v>
      </c>
      <c r="G153" s="14"/>
      <c r="H153" s="14" t="s">
        <v>465</v>
      </c>
      <c r="I153" s="15">
        <v>10</v>
      </c>
      <c r="J153" s="77">
        <v>5</v>
      </c>
      <c r="K153" s="92"/>
    </row>
    <row r="154" spans="1:11" ht="13.2" x14ac:dyDescent="0.25">
      <c r="A154" s="14" t="s">
        <v>440</v>
      </c>
      <c r="B154" s="14" t="s">
        <v>2363</v>
      </c>
      <c r="C154" s="14" t="s">
        <v>462</v>
      </c>
      <c r="D154" s="16">
        <v>46052</v>
      </c>
      <c r="E154" s="16"/>
      <c r="F154" s="14" t="s">
        <v>466</v>
      </c>
      <c r="G154" s="14"/>
      <c r="H154" s="14" t="s">
        <v>465</v>
      </c>
      <c r="I154" s="15">
        <v>11.15</v>
      </c>
      <c r="J154" s="77">
        <v>5</v>
      </c>
      <c r="K154" s="92"/>
    </row>
    <row r="155" spans="1:11" ht="13.2" x14ac:dyDescent="0.25">
      <c r="A155" s="14" t="s">
        <v>440</v>
      </c>
      <c r="B155" s="14" t="s">
        <v>467</v>
      </c>
      <c r="C155" s="14"/>
      <c r="D155" s="16">
        <v>46052</v>
      </c>
      <c r="E155" s="16"/>
      <c r="F155" s="14" t="s">
        <v>468</v>
      </c>
      <c r="G155" s="14"/>
      <c r="H155" s="14" t="s">
        <v>469</v>
      </c>
      <c r="I155" s="15">
        <v>408.8</v>
      </c>
      <c r="J155" s="77">
        <v>5</v>
      </c>
      <c r="K155" s="92"/>
    </row>
    <row r="156" spans="1:11" ht="13.2" x14ac:dyDescent="0.25">
      <c r="A156" s="14" t="s">
        <v>440</v>
      </c>
      <c r="B156" s="14" t="s">
        <v>467</v>
      </c>
      <c r="C156" s="14"/>
      <c r="D156" s="16">
        <v>46052</v>
      </c>
      <c r="E156" s="16"/>
      <c r="F156" s="14" t="s">
        <v>468</v>
      </c>
      <c r="G156" s="14"/>
      <c r="H156" s="14" t="s">
        <v>469</v>
      </c>
      <c r="I156" s="15">
        <v>86.87</v>
      </c>
      <c r="J156" s="77">
        <v>3</v>
      </c>
      <c r="K156" s="92"/>
    </row>
    <row r="157" spans="1:11" ht="13.2" x14ac:dyDescent="0.25">
      <c r="A157" s="14" t="s">
        <v>440</v>
      </c>
      <c r="B157" s="14" t="s">
        <v>467</v>
      </c>
      <c r="C157" s="14"/>
      <c r="D157" s="16">
        <v>46052</v>
      </c>
      <c r="E157" s="16"/>
      <c r="F157" s="14" t="s">
        <v>468</v>
      </c>
      <c r="G157" s="14"/>
      <c r="H157" s="14" t="s">
        <v>469</v>
      </c>
      <c r="I157" s="15">
        <v>408.8</v>
      </c>
      <c r="J157" s="77">
        <v>4</v>
      </c>
      <c r="K157" s="92"/>
    </row>
    <row r="158" spans="1:11" ht="91.8" x14ac:dyDescent="0.25">
      <c r="A158" s="14" t="s">
        <v>440</v>
      </c>
      <c r="B158" s="14"/>
      <c r="C158" s="14"/>
      <c r="D158" s="16"/>
      <c r="E158" s="16"/>
      <c r="F158" s="14" t="s">
        <v>2385</v>
      </c>
      <c r="G158" s="14"/>
      <c r="H158" s="14"/>
      <c r="I158" s="15"/>
      <c r="J158" s="77"/>
      <c r="K158" s="92"/>
    </row>
    <row r="159" spans="1:11" ht="20.399999999999999" x14ac:dyDescent="0.25">
      <c r="A159" s="14" t="s">
        <v>440</v>
      </c>
      <c r="B159" s="14" t="s">
        <v>1994</v>
      </c>
      <c r="C159" s="14" t="s">
        <v>1995</v>
      </c>
      <c r="D159" s="16">
        <v>46078</v>
      </c>
      <c r="E159" s="16"/>
      <c r="F159" s="14" t="s">
        <v>2383</v>
      </c>
      <c r="G159" s="14" t="s">
        <v>1996</v>
      </c>
      <c r="H159" s="14" t="s">
        <v>1997</v>
      </c>
      <c r="I159" s="15">
        <v>211.36</v>
      </c>
      <c r="J159" s="77">
        <v>3</v>
      </c>
      <c r="K159" s="92"/>
    </row>
    <row r="160" spans="1:11" ht="20.399999999999999" x14ac:dyDescent="0.25">
      <c r="A160" s="14" t="s">
        <v>440</v>
      </c>
      <c r="B160" s="14" t="s">
        <v>476</v>
      </c>
      <c r="C160" s="14" t="s">
        <v>477</v>
      </c>
      <c r="D160" s="16">
        <v>46052</v>
      </c>
      <c r="E160" s="16"/>
      <c r="F160" s="14" t="s">
        <v>478</v>
      </c>
      <c r="G160" s="14" t="s">
        <v>448</v>
      </c>
      <c r="H160" s="14" t="s">
        <v>449</v>
      </c>
      <c r="I160" s="15">
        <v>146</v>
      </c>
      <c r="J160" s="77">
        <v>3</v>
      </c>
      <c r="K160" s="92"/>
    </row>
    <row r="161" spans="1:11" ht="30.6" x14ac:dyDescent="0.25">
      <c r="A161" s="14" t="s">
        <v>440</v>
      </c>
      <c r="B161" s="14" t="s">
        <v>522</v>
      </c>
      <c r="C161" s="14" t="s">
        <v>523</v>
      </c>
      <c r="D161" s="16">
        <v>46052</v>
      </c>
      <c r="E161" s="16"/>
      <c r="F161" s="14" t="s">
        <v>524</v>
      </c>
      <c r="G161" s="14" t="s">
        <v>492</v>
      </c>
      <c r="H161" s="14" t="s">
        <v>493</v>
      </c>
      <c r="I161" s="15">
        <v>2700.05</v>
      </c>
      <c r="J161" s="77">
        <v>3</v>
      </c>
      <c r="K161" s="92"/>
    </row>
    <row r="162" spans="1:11" ht="20.399999999999999" x14ac:dyDescent="0.25">
      <c r="A162" s="14" t="s">
        <v>440</v>
      </c>
      <c r="B162" s="14" t="s">
        <v>2214</v>
      </c>
      <c r="C162" s="14" t="s">
        <v>2215</v>
      </c>
      <c r="D162" s="16">
        <v>46059</v>
      </c>
      <c r="E162" s="16"/>
      <c r="F162" s="14" t="s">
        <v>2216</v>
      </c>
      <c r="G162" s="14"/>
      <c r="H162" s="14" t="s">
        <v>2217</v>
      </c>
      <c r="I162" s="15">
        <v>57.45</v>
      </c>
      <c r="J162" s="77">
        <v>3</v>
      </c>
      <c r="K162" s="92"/>
    </row>
    <row r="163" spans="1:11" ht="20.399999999999999" x14ac:dyDescent="0.25">
      <c r="A163" s="14" t="s">
        <v>440</v>
      </c>
      <c r="B163" s="14" t="s">
        <v>2218</v>
      </c>
      <c r="C163" s="14" t="s">
        <v>2219</v>
      </c>
      <c r="D163" s="16">
        <v>46059</v>
      </c>
      <c r="E163" s="16"/>
      <c r="F163" s="14" t="s">
        <v>2216</v>
      </c>
      <c r="G163" s="14"/>
      <c r="H163" s="14" t="s">
        <v>2220</v>
      </c>
      <c r="I163" s="15">
        <v>139.19</v>
      </c>
      <c r="J163" s="77">
        <v>3</v>
      </c>
      <c r="K163" s="92"/>
    </row>
    <row r="164" spans="1:11" ht="20.399999999999999" x14ac:dyDescent="0.25">
      <c r="A164" s="14" t="s">
        <v>440</v>
      </c>
      <c r="B164" s="14" t="s">
        <v>2221</v>
      </c>
      <c r="C164" s="14" t="s">
        <v>2222</v>
      </c>
      <c r="D164" s="16">
        <v>46059</v>
      </c>
      <c r="E164" s="16"/>
      <c r="F164" s="14" t="s">
        <v>2216</v>
      </c>
      <c r="G164" s="14"/>
      <c r="H164" s="14" t="s">
        <v>2213</v>
      </c>
      <c r="I164" s="15">
        <v>33.299999999999997</v>
      </c>
      <c r="J164" s="77">
        <v>3</v>
      </c>
      <c r="K164" s="92"/>
    </row>
    <row r="165" spans="1:11" ht="97.2" customHeight="1" x14ac:dyDescent="0.25">
      <c r="A165" s="14" t="s">
        <v>440</v>
      </c>
      <c r="B165" s="14"/>
      <c r="C165" s="14"/>
      <c r="D165" s="16"/>
      <c r="E165" s="16"/>
      <c r="F165" s="14" t="s">
        <v>2387</v>
      </c>
      <c r="G165" s="14"/>
      <c r="H165" s="14"/>
      <c r="I165" s="15"/>
      <c r="J165" s="77"/>
      <c r="K165" s="92"/>
    </row>
    <row r="166" spans="1:11" ht="20.399999999999999" x14ac:dyDescent="0.25">
      <c r="A166" s="14" t="s">
        <v>440</v>
      </c>
      <c r="B166" s="14" t="s">
        <v>1994</v>
      </c>
      <c r="C166" s="14" t="s">
        <v>1995</v>
      </c>
      <c r="D166" s="16">
        <v>46078</v>
      </c>
      <c r="E166" s="16"/>
      <c r="F166" s="14" t="s">
        <v>2127</v>
      </c>
      <c r="G166" s="14" t="s">
        <v>1996</v>
      </c>
      <c r="H166" s="14" t="s">
        <v>1997</v>
      </c>
      <c r="I166" s="15">
        <v>460.21</v>
      </c>
      <c r="J166" s="77">
        <v>3</v>
      </c>
      <c r="K166" s="92"/>
    </row>
    <row r="167" spans="1:11" ht="20.399999999999999" x14ac:dyDescent="0.25">
      <c r="A167" s="14" t="s">
        <v>440</v>
      </c>
      <c r="B167" s="14" t="s">
        <v>484</v>
      </c>
      <c r="C167" s="14" t="s">
        <v>485</v>
      </c>
      <c r="D167" s="16">
        <v>46052</v>
      </c>
      <c r="E167" s="16"/>
      <c r="F167" s="14" t="s">
        <v>486</v>
      </c>
      <c r="G167" s="14" t="s">
        <v>487</v>
      </c>
      <c r="H167" s="14" t="s">
        <v>488</v>
      </c>
      <c r="I167" s="15">
        <v>240</v>
      </c>
      <c r="J167" s="77">
        <v>3</v>
      </c>
      <c r="K167" s="92"/>
    </row>
    <row r="168" spans="1:11" ht="20.399999999999999" x14ac:dyDescent="0.25">
      <c r="A168" s="14" t="s">
        <v>440</v>
      </c>
      <c r="B168" s="14" t="s">
        <v>533</v>
      </c>
      <c r="C168" s="14" t="s">
        <v>534</v>
      </c>
      <c r="D168" s="16">
        <v>46052</v>
      </c>
      <c r="E168" s="16"/>
      <c r="F168" s="14" t="s">
        <v>535</v>
      </c>
      <c r="G168" s="14" t="s">
        <v>482</v>
      </c>
      <c r="H168" s="14" t="s">
        <v>483</v>
      </c>
      <c r="I168" s="15">
        <v>8023</v>
      </c>
      <c r="J168" s="77">
        <v>3</v>
      </c>
      <c r="K168" s="92"/>
    </row>
    <row r="169" spans="1:11" ht="20.399999999999999" x14ac:dyDescent="0.25">
      <c r="A169" s="14" t="s">
        <v>440</v>
      </c>
      <c r="B169" s="14" t="s">
        <v>2183</v>
      </c>
      <c r="C169" s="14" t="s">
        <v>2184</v>
      </c>
      <c r="D169" s="16">
        <v>46057</v>
      </c>
      <c r="E169" s="16"/>
      <c r="F169" s="14" t="s">
        <v>2386</v>
      </c>
      <c r="G169" s="14"/>
      <c r="H169" s="14" t="s">
        <v>2185</v>
      </c>
      <c r="I169" s="15">
        <v>33.43</v>
      </c>
      <c r="J169" s="77">
        <v>3</v>
      </c>
      <c r="K169" s="92"/>
    </row>
    <row r="170" spans="1:11" ht="20.399999999999999" x14ac:dyDescent="0.25">
      <c r="A170" s="14" t="s">
        <v>440</v>
      </c>
      <c r="B170" s="14" t="s">
        <v>2186</v>
      </c>
      <c r="C170" s="14" t="s">
        <v>2187</v>
      </c>
      <c r="D170" s="16">
        <v>46059</v>
      </c>
      <c r="E170" s="16"/>
      <c r="F170" s="14" t="s">
        <v>2188</v>
      </c>
      <c r="G170" s="14"/>
      <c r="H170" s="14" t="s">
        <v>1962</v>
      </c>
      <c r="I170" s="15">
        <v>154.11000000000001</v>
      </c>
      <c r="J170" s="77">
        <v>3</v>
      </c>
      <c r="K170" s="92"/>
    </row>
    <row r="171" spans="1:11" ht="20.399999999999999" x14ac:dyDescent="0.25">
      <c r="A171" s="14" t="s">
        <v>440</v>
      </c>
      <c r="B171" s="14" t="s">
        <v>2189</v>
      </c>
      <c r="C171" s="14" t="s">
        <v>2190</v>
      </c>
      <c r="D171" s="16">
        <v>46059</v>
      </c>
      <c r="E171" s="16"/>
      <c r="F171" s="14" t="s">
        <v>2188</v>
      </c>
      <c r="G171" s="14"/>
      <c r="H171" s="14" t="s">
        <v>2191</v>
      </c>
      <c r="I171" s="15">
        <v>107.57</v>
      </c>
      <c r="J171" s="77">
        <v>3</v>
      </c>
      <c r="K171" s="92"/>
    </row>
    <row r="172" spans="1:11" ht="30" customHeight="1" x14ac:dyDescent="0.25">
      <c r="A172" s="14" t="s">
        <v>440</v>
      </c>
      <c r="B172" s="14" t="s">
        <v>2192</v>
      </c>
      <c r="C172" s="14" t="s">
        <v>2193</v>
      </c>
      <c r="D172" s="16">
        <v>46071</v>
      </c>
      <c r="E172" s="16"/>
      <c r="F172" s="14" t="s">
        <v>2196</v>
      </c>
      <c r="G172" s="14" t="s">
        <v>2194</v>
      </c>
      <c r="H172" s="14" t="s">
        <v>2195</v>
      </c>
      <c r="I172" s="15">
        <v>42.4</v>
      </c>
      <c r="J172" s="77">
        <v>3</v>
      </c>
      <c r="K172" s="92"/>
    </row>
    <row r="173" spans="1:11" ht="91.8" x14ac:dyDescent="0.25">
      <c r="A173" s="14" t="s">
        <v>440</v>
      </c>
      <c r="B173" s="14"/>
      <c r="C173" s="14"/>
      <c r="D173" s="16"/>
      <c r="E173" s="16"/>
      <c r="F173" s="14" t="s">
        <v>2388</v>
      </c>
      <c r="G173" s="14"/>
      <c r="H173" s="14"/>
      <c r="I173" s="15"/>
      <c r="J173" s="77"/>
      <c r="K173" s="92"/>
    </row>
    <row r="174" spans="1:11" ht="30.6" x14ac:dyDescent="0.25">
      <c r="A174" s="14" t="s">
        <v>440</v>
      </c>
      <c r="B174" s="14" t="s">
        <v>2237</v>
      </c>
      <c r="C174" s="14" t="s">
        <v>2238</v>
      </c>
      <c r="D174" s="16">
        <v>46064</v>
      </c>
      <c r="E174" s="16"/>
      <c r="F174" s="14" t="s">
        <v>2381</v>
      </c>
      <c r="G174" s="14" t="s">
        <v>2239</v>
      </c>
      <c r="H174" s="14" t="s">
        <v>2240</v>
      </c>
      <c r="I174" s="15">
        <v>1080</v>
      </c>
      <c r="J174" s="77">
        <v>3</v>
      </c>
      <c r="K174" s="92"/>
    </row>
    <row r="175" spans="1:11" ht="20.399999999999999" x14ac:dyDescent="0.25">
      <c r="A175" s="14" t="s">
        <v>440</v>
      </c>
      <c r="B175" s="14" t="s">
        <v>2233</v>
      </c>
      <c r="C175" s="14" t="s">
        <v>2234</v>
      </c>
      <c r="D175" s="16">
        <v>46064</v>
      </c>
      <c r="E175" s="16"/>
      <c r="F175" s="14" t="s">
        <v>2380</v>
      </c>
      <c r="G175" s="14" t="s">
        <v>2235</v>
      </c>
      <c r="H175" s="14" t="s">
        <v>2236</v>
      </c>
      <c r="I175" s="15">
        <v>60</v>
      </c>
      <c r="J175" s="77">
        <v>3</v>
      </c>
      <c r="K175" s="92"/>
    </row>
    <row r="176" spans="1:11" ht="20.399999999999999" x14ac:dyDescent="0.25">
      <c r="A176" s="14" t="s">
        <v>440</v>
      </c>
      <c r="B176" s="14" t="s">
        <v>509</v>
      </c>
      <c r="C176" s="14" t="s">
        <v>510</v>
      </c>
      <c r="D176" s="16">
        <v>46052</v>
      </c>
      <c r="E176" s="16"/>
      <c r="F176" s="14" t="s">
        <v>2377</v>
      </c>
      <c r="G176" s="14" t="s">
        <v>511</v>
      </c>
      <c r="H176" s="14" t="s">
        <v>512</v>
      </c>
      <c r="I176" s="15">
        <v>540</v>
      </c>
      <c r="J176" s="77">
        <v>3</v>
      </c>
      <c r="K176" s="92"/>
    </row>
    <row r="177" spans="1:11" ht="20.399999999999999" x14ac:dyDescent="0.25">
      <c r="A177" s="14" t="s">
        <v>440</v>
      </c>
      <c r="B177" s="14" t="s">
        <v>513</v>
      </c>
      <c r="C177" s="14" t="s">
        <v>510</v>
      </c>
      <c r="D177" s="16">
        <v>46052</v>
      </c>
      <c r="E177" s="16"/>
      <c r="F177" s="14" t="s">
        <v>2377</v>
      </c>
      <c r="G177" s="14" t="s">
        <v>514</v>
      </c>
      <c r="H177" s="14" t="s">
        <v>515</v>
      </c>
      <c r="I177" s="15">
        <v>540</v>
      </c>
      <c r="J177" s="77">
        <v>3</v>
      </c>
      <c r="K177" s="92"/>
    </row>
    <row r="178" spans="1:11" ht="20.399999999999999" x14ac:dyDescent="0.25">
      <c r="A178" s="14" t="s">
        <v>440</v>
      </c>
      <c r="B178" s="14" t="s">
        <v>489</v>
      </c>
      <c r="C178" s="14" t="s">
        <v>490</v>
      </c>
      <c r="D178" s="16">
        <v>46052</v>
      </c>
      <c r="E178" s="16"/>
      <c r="F178" s="14" t="s">
        <v>491</v>
      </c>
      <c r="G178" s="14" t="s">
        <v>492</v>
      </c>
      <c r="H178" s="14" t="s">
        <v>493</v>
      </c>
      <c r="I178" s="15">
        <v>378.49</v>
      </c>
      <c r="J178" s="77">
        <v>3</v>
      </c>
      <c r="K178" s="92"/>
    </row>
    <row r="179" spans="1:11" ht="20.399999999999999" x14ac:dyDescent="0.25">
      <c r="A179" s="14" t="s">
        <v>440</v>
      </c>
      <c r="B179" s="14" t="s">
        <v>499</v>
      </c>
      <c r="C179" s="14" t="s">
        <v>500</v>
      </c>
      <c r="D179" s="16">
        <v>46052</v>
      </c>
      <c r="E179" s="16"/>
      <c r="F179" s="14" t="s">
        <v>501</v>
      </c>
      <c r="G179" s="14" t="s">
        <v>502</v>
      </c>
      <c r="H179" s="14" t="s">
        <v>503</v>
      </c>
      <c r="I179" s="15">
        <v>1243</v>
      </c>
      <c r="J179" s="77">
        <v>3</v>
      </c>
      <c r="K179" s="92"/>
    </row>
    <row r="180" spans="1:11" ht="20.399999999999999" x14ac:dyDescent="0.25">
      <c r="A180" s="14" t="s">
        <v>440</v>
      </c>
      <c r="B180" s="14" t="s">
        <v>504</v>
      </c>
      <c r="C180" s="14" t="s">
        <v>505</v>
      </c>
      <c r="D180" s="16">
        <v>46052</v>
      </c>
      <c r="E180" s="16"/>
      <c r="F180" s="14" t="s">
        <v>506</v>
      </c>
      <c r="G180" s="14" t="s">
        <v>507</v>
      </c>
      <c r="H180" s="14" t="s">
        <v>508</v>
      </c>
      <c r="I180" s="15">
        <v>1326.5</v>
      </c>
      <c r="J180" s="77">
        <v>3</v>
      </c>
      <c r="K180" s="92"/>
    </row>
    <row r="181" spans="1:11" ht="20.399999999999999" x14ac:dyDescent="0.25">
      <c r="A181" s="14" t="s">
        <v>440</v>
      </c>
      <c r="B181" s="14" t="s">
        <v>2241</v>
      </c>
      <c r="C181" s="14" t="s">
        <v>2242</v>
      </c>
      <c r="D181" s="16">
        <v>46064</v>
      </c>
      <c r="E181" s="16"/>
      <c r="F181" s="14" t="s">
        <v>2243</v>
      </c>
      <c r="G181" s="14"/>
      <c r="H181" s="14" t="s">
        <v>2160</v>
      </c>
      <c r="I181" s="15">
        <v>227.79</v>
      </c>
      <c r="J181" s="77">
        <v>3</v>
      </c>
      <c r="K181" s="92"/>
    </row>
    <row r="182" spans="1:11" ht="20.399999999999999" x14ac:dyDescent="0.25">
      <c r="A182" s="14" t="s">
        <v>440</v>
      </c>
      <c r="B182" s="14" t="s">
        <v>2244</v>
      </c>
      <c r="C182" s="14" t="s">
        <v>2245</v>
      </c>
      <c r="D182" s="16">
        <v>46071</v>
      </c>
      <c r="E182" s="16"/>
      <c r="F182" s="14" t="s">
        <v>2246</v>
      </c>
      <c r="G182" s="14" t="s">
        <v>2247</v>
      </c>
      <c r="H182" s="14" t="s">
        <v>2248</v>
      </c>
      <c r="I182" s="15">
        <v>2505</v>
      </c>
      <c r="J182" s="77">
        <v>3</v>
      </c>
      <c r="K182" s="92"/>
    </row>
    <row r="183" spans="1:11" ht="20.399999999999999" x14ac:dyDescent="0.25">
      <c r="A183" s="14" t="s">
        <v>440</v>
      </c>
      <c r="B183" s="14" t="s">
        <v>2249</v>
      </c>
      <c r="C183" s="14" t="s">
        <v>2250</v>
      </c>
      <c r="D183" s="16">
        <v>46071</v>
      </c>
      <c r="E183" s="16"/>
      <c r="F183" s="14" t="s">
        <v>2246</v>
      </c>
      <c r="G183" s="14" t="s">
        <v>2247</v>
      </c>
      <c r="H183" s="14" t="s">
        <v>2248</v>
      </c>
      <c r="I183" s="15">
        <v>105</v>
      </c>
      <c r="J183" s="77">
        <v>3</v>
      </c>
      <c r="K183" s="92"/>
    </row>
    <row r="184" spans="1:11" ht="91.8" x14ac:dyDescent="0.25">
      <c r="A184" s="14" t="s">
        <v>440</v>
      </c>
      <c r="B184" s="14"/>
      <c r="C184" s="14"/>
      <c r="D184" s="16"/>
      <c r="E184" s="16"/>
      <c r="F184" s="14" t="s">
        <v>2369</v>
      </c>
      <c r="G184" s="14"/>
      <c r="H184" s="14"/>
      <c r="I184" s="15"/>
      <c r="J184" s="77"/>
      <c r="K184" s="92"/>
    </row>
    <row r="185" spans="1:11" ht="30.6" x14ac:dyDescent="0.25">
      <c r="A185" s="14" t="s">
        <v>440</v>
      </c>
      <c r="B185" s="14" t="s">
        <v>519</v>
      </c>
      <c r="C185" s="14" t="s">
        <v>520</v>
      </c>
      <c r="D185" s="16">
        <v>46052</v>
      </c>
      <c r="E185" s="16"/>
      <c r="F185" s="14" t="s">
        <v>521</v>
      </c>
      <c r="G185" s="14" t="s">
        <v>482</v>
      </c>
      <c r="H185" s="14" t="s">
        <v>483</v>
      </c>
      <c r="I185" s="15">
        <v>2036.16</v>
      </c>
      <c r="J185" s="77">
        <v>3</v>
      </c>
      <c r="K185" s="92"/>
    </row>
    <row r="186" spans="1:11" ht="30.6" x14ac:dyDescent="0.25">
      <c r="A186" s="14" t="s">
        <v>440</v>
      </c>
      <c r="B186" s="14" t="s">
        <v>529</v>
      </c>
      <c r="C186" s="14" t="s">
        <v>530</v>
      </c>
      <c r="D186" s="16">
        <v>46052</v>
      </c>
      <c r="E186" s="16"/>
      <c r="F186" s="14" t="s">
        <v>531</v>
      </c>
      <c r="G186" s="14"/>
      <c r="H186" s="14" t="s">
        <v>532</v>
      </c>
      <c r="I186" s="15">
        <v>7275</v>
      </c>
      <c r="J186" s="77">
        <v>3</v>
      </c>
      <c r="K186" s="92"/>
    </row>
    <row r="187" spans="1:11" ht="20.399999999999999" x14ac:dyDescent="0.25">
      <c r="A187" s="14" t="s">
        <v>440</v>
      </c>
      <c r="B187" s="14" t="s">
        <v>2103</v>
      </c>
      <c r="C187" s="14" t="s">
        <v>2104</v>
      </c>
      <c r="D187" s="16">
        <v>46077</v>
      </c>
      <c r="E187" s="16"/>
      <c r="F187" s="14" t="s">
        <v>2105</v>
      </c>
      <c r="G187" s="14"/>
      <c r="H187" s="14" t="s">
        <v>532</v>
      </c>
      <c r="I187" s="15">
        <v>-650</v>
      </c>
      <c r="J187" s="77">
        <v>3</v>
      </c>
      <c r="K187" s="92"/>
    </row>
    <row r="188" spans="1:11" ht="20.399999999999999" x14ac:dyDescent="0.25">
      <c r="A188" s="14" t="s">
        <v>440</v>
      </c>
      <c r="B188" s="14" t="s">
        <v>2961</v>
      </c>
      <c r="C188" s="14" t="s">
        <v>2962</v>
      </c>
      <c r="D188" s="16">
        <v>46112</v>
      </c>
      <c r="E188" s="16"/>
      <c r="F188" s="14" t="s">
        <v>2963</v>
      </c>
      <c r="G188" s="14"/>
      <c r="H188" s="14" t="s">
        <v>532</v>
      </c>
      <c r="I188" s="15">
        <v>524</v>
      </c>
      <c r="J188" s="77">
        <v>3</v>
      </c>
      <c r="K188" s="92"/>
    </row>
    <row r="189" spans="1:11" ht="13.2" x14ac:dyDescent="0.25">
      <c r="A189" s="14" t="s">
        <v>440</v>
      </c>
      <c r="B189" s="14" t="s">
        <v>536</v>
      </c>
      <c r="C189" s="14"/>
      <c r="D189" s="16">
        <v>46080</v>
      </c>
      <c r="E189" s="16"/>
      <c r="F189" s="14" t="s">
        <v>537</v>
      </c>
      <c r="G189" s="14"/>
      <c r="H189" s="14" t="s">
        <v>469</v>
      </c>
      <c r="I189" s="15">
        <v>449.68</v>
      </c>
      <c r="J189" s="77">
        <v>5</v>
      </c>
      <c r="K189" s="92"/>
    </row>
    <row r="190" spans="1:11" ht="13.2" x14ac:dyDescent="0.25">
      <c r="A190" s="14" t="s">
        <v>440</v>
      </c>
      <c r="B190" s="14" t="s">
        <v>536</v>
      </c>
      <c r="C190" s="14"/>
      <c r="D190" s="16">
        <v>46080</v>
      </c>
      <c r="E190" s="16"/>
      <c r="F190" s="14" t="s">
        <v>537</v>
      </c>
      <c r="G190" s="14"/>
      <c r="H190" s="14" t="s">
        <v>469</v>
      </c>
      <c r="I190" s="15">
        <v>224.84</v>
      </c>
      <c r="J190" s="77">
        <v>3</v>
      </c>
      <c r="K190" s="92"/>
    </row>
    <row r="191" spans="1:11" ht="13.2" x14ac:dyDescent="0.25">
      <c r="A191" s="14" t="s">
        <v>440</v>
      </c>
      <c r="B191" s="14" t="s">
        <v>536</v>
      </c>
      <c r="C191" s="14"/>
      <c r="D191" s="16">
        <v>46080</v>
      </c>
      <c r="E191" s="16"/>
      <c r="F191" s="14" t="s">
        <v>537</v>
      </c>
      <c r="G191" s="14"/>
      <c r="H191" s="14" t="s">
        <v>469</v>
      </c>
      <c r="I191" s="15">
        <v>449.68</v>
      </c>
      <c r="J191" s="77">
        <v>4</v>
      </c>
      <c r="K191" s="92"/>
    </row>
    <row r="192" spans="1:11" ht="51" x14ac:dyDescent="0.25">
      <c r="A192" s="14" t="s">
        <v>440</v>
      </c>
      <c r="B192" s="14" t="s">
        <v>538</v>
      </c>
      <c r="C192" s="14"/>
      <c r="D192" s="16">
        <v>46062</v>
      </c>
      <c r="E192" s="16"/>
      <c r="F192" s="14" t="s">
        <v>539</v>
      </c>
      <c r="G192" s="14"/>
      <c r="H192" s="14" t="s">
        <v>540</v>
      </c>
      <c r="I192" s="15">
        <v>13599.44</v>
      </c>
      <c r="J192" s="77">
        <v>4</v>
      </c>
      <c r="K192" s="92"/>
    </row>
    <row r="193" spans="1:11" ht="51" x14ac:dyDescent="0.25">
      <c r="A193" s="14" t="s">
        <v>440</v>
      </c>
      <c r="B193" s="14" t="s">
        <v>538</v>
      </c>
      <c r="C193" s="14"/>
      <c r="D193" s="16">
        <v>46062</v>
      </c>
      <c r="E193" s="16"/>
      <c r="F193" s="14" t="s">
        <v>541</v>
      </c>
      <c r="G193" s="14"/>
      <c r="H193" s="14" t="s">
        <v>542</v>
      </c>
      <c r="I193" s="15">
        <v>7696.22</v>
      </c>
      <c r="J193" s="77">
        <v>3</v>
      </c>
      <c r="K193" s="92"/>
    </row>
    <row r="194" spans="1:11" ht="51" x14ac:dyDescent="0.25">
      <c r="A194" s="14" t="s">
        <v>440</v>
      </c>
      <c r="B194" s="14" t="s">
        <v>538</v>
      </c>
      <c r="C194" s="14"/>
      <c r="D194" s="16">
        <v>46062</v>
      </c>
      <c r="E194" s="16"/>
      <c r="F194" s="14" t="s">
        <v>543</v>
      </c>
      <c r="G194" s="14"/>
      <c r="H194" s="14" t="s">
        <v>544</v>
      </c>
      <c r="I194" s="15">
        <v>10548.68</v>
      </c>
      <c r="J194" s="77">
        <v>5</v>
      </c>
      <c r="K194" s="92"/>
    </row>
    <row r="195" spans="1:11" ht="13.2" x14ac:dyDescent="0.25">
      <c r="A195" s="14" t="s">
        <v>440</v>
      </c>
      <c r="B195" s="14" t="s">
        <v>1963</v>
      </c>
      <c r="C195" s="14" t="s">
        <v>1964</v>
      </c>
      <c r="D195" s="16">
        <v>46080</v>
      </c>
      <c r="E195" s="16"/>
      <c r="F195" s="14" t="s">
        <v>1965</v>
      </c>
      <c r="G195" s="14"/>
      <c r="H195" s="14" t="s">
        <v>1966</v>
      </c>
      <c r="I195" s="15">
        <v>200</v>
      </c>
      <c r="J195" s="77">
        <v>5</v>
      </c>
      <c r="K195" s="92"/>
    </row>
    <row r="196" spans="1:11" ht="99.6" customHeight="1" x14ac:dyDescent="0.25">
      <c r="A196" s="14" t="s">
        <v>440</v>
      </c>
      <c r="B196" s="14"/>
      <c r="C196" s="14"/>
      <c r="D196" s="16"/>
      <c r="E196" s="16"/>
      <c r="F196" s="14" t="s">
        <v>2368</v>
      </c>
      <c r="G196" s="14"/>
      <c r="H196" s="14"/>
      <c r="I196" s="15"/>
      <c r="J196" s="77"/>
      <c r="K196" s="92"/>
    </row>
    <row r="197" spans="1:11" ht="29.4" customHeight="1" x14ac:dyDescent="0.25">
      <c r="A197" s="14" t="s">
        <v>440</v>
      </c>
      <c r="B197" s="14" t="s">
        <v>1994</v>
      </c>
      <c r="C197" s="14" t="s">
        <v>1995</v>
      </c>
      <c r="D197" s="16">
        <v>46078</v>
      </c>
      <c r="E197" s="16"/>
      <c r="F197" s="14" t="s">
        <v>2128</v>
      </c>
      <c r="G197" s="14" t="s">
        <v>1996</v>
      </c>
      <c r="H197" s="14" t="s">
        <v>1997</v>
      </c>
      <c r="I197" s="15">
        <v>785.02</v>
      </c>
      <c r="J197" s="77">
        <v>3</v>
      </c>
      <c r="K197" s="92"/>
    </row>
    <row r="198" spans="1:11" ht="20.399999999999999" x14ac:dyDescent="0.25">
      <c r="A198" s="14" t="s">
        <v>440</v>
      </c>
      <c r="B198" s="14" t="s">
        <v>1967</v>
      </c>
      <c r="C198" s="14" t="s">
        <v>1968</v>
      </c>
      <c r="D198" s="16">
        <v>46080</v>
      </c>
      <c r="E198" s="16"/>
      <c r="F198" s="14" t="s">
        <v>1969</v>
      </c>
      <c r="G198" s="14"/>
      <c r="H198" s="14" t="s">
        <v>1970</v>
      </c>
      <c r="I198" s="15">
        <v>780</v>
      </c>
      <c r="J198" s="77">
        <v>3</v>
      </c>
      <c r="K198" s="92"/>
    </row>
    <row r="199" spans="1:11" ht="30.6" x14ac:dyDescent="0.25">
      <c r="A199" s="14" t="s">
        <v>440</v>
      </c>
      <c r="B199" s="14" t="s">
        <v>2106</v>
      </c>
      <c r="C199" s="14" t="s">
        <v>2107</v>
      </c>
      <c r="D199" s="16">
        <v>46078</v>
      </c>
      <c r="E199" s="16"/>
      <c r="F199" s="14" t="s">
        <v>2108</v>
      </c>
      <c r="G199" s="14"/>
      <c r="H199" s="14" t="s">
        <v>2109</v>
      </c>
      <c r="I199" s="15">
        <v>142.22</v>
      </c>
      <c r="J199" s="77">
        <v>3</v>
      </c>
      <c r="K199" s="92"/>
    </row>
    <row r="200" spans="1:11" ht="30.6" x14ac:dyDescent="0.25">
      <c r="A200" s="14" t="s">
        <v>440</v>
      </c>
      <c r="B200" s="14" t="s">
        <v>2192</v>
      </c>
      <c r="C200" s="14" t="s">
        <v>2193</v>
      </c>
      <c r="D200" s="16">
        <v>46071</v>
      </c>
      <c r="E200" s="16"/>
      <c r="F200" s="14" t="s">
        <v>2198</v>
      </c>
      <c r="G200" s="14" t="s">
        <v>2194</v>
      </c>
      <c r="H200" s="14" t="s">
        <v>2195</v>
      </c>
      <c r="I200" s="15">
        <v>114.4</v>
      </c>
      <c r="J200" s="77">
        <v>3</v>
      </c>
      <c r="K200" s="92"/>
    </row>
    <row r="201" spans="1:11" ht="30.6" x14ac:dyDescent="0.25">
      <c r="A201" s="14" t="s">
        <v>440</v>
      </c>
      <c r="B201" s="14" t="s">
        <v>2252</v>
      </c>
      <c r="C201" s="14" t="s">
        <v>2253</v>
      </c>
      <c r="D201" s="16">
        <v>46064</v>
      </c>
      <c r="E201" s="16"/>
      <c r="F201" s="14" t="s">
        <v>2254</v>
      </c>
      <c r="G201" s="14" t="s">
        <v>482</v>
      </c>
      <c r="H201" s="14" t="s">
        <v>483</v>
      </c>
      <c r="I201" s="15">
        <v>155</v>
      </c>
      <c r="J201" s="77">
        <v>3</v>
      </c>
      <c r="K201" s="92"/>
    </row>
    <row r="202" spans="1:11" ht="30.6" x14ac:dyDescent="0.25">
      <c r="A202" s="14" t="s">
        <v>440</v>
      </c>
      <c r="B202" s="14" t="s">
        <v>2255</v>
      </c>
      <c r="C202" s="14" t="s">
        <v>2256</v>
      </c>
      <c r="D202" s="16">
        <v>46064</v>
      </c>
      <c r="E202" s="16"/>
      <c r="F202" s="14" t="s">
        <v>2257</v>
      </c>
      <c r="G202" s="14" t="s">
        <v>482</v>
      </c>
      <c r="H202" s="14" t="s">
        <v>483</v>
      </c>
      <c r="I202" s="15">
        <v>40</v>
      </c>
      <c r="J202" s="77">
        <v>3</v>
      </c>
      <c r="K202" s="92"/>
    </row>
    <row r="203" spans="1:11" ht="20.399999999999999" x14ac:dyDescent="0.25">
      <c r="A203" s="14" t="s">
        <v>440</v>
      </c>
      <c r="B203" s="14" t="s">
        <v>2258</v>
      </c>
      <c r="C203" s="14" t="s">
        <v>2259</v>
      </c>
      <c r="D203" s="16">
        <v>46064</v>
      </c>
      <c r="E203" s="16"/>
      <c r="F203" s="14" t="s">
        <v>2260</v>
      </c>
      <c r="G203" s="14" t="s">
        <v>448</v>
      </c>
      <c r="H203" s="14" t="s">
        <v>449</v>
      </c>
      <c r="I203" s="15">
        <v>189</v>
      </c>
      <c r="J203" s="77">
        <v>3</v>
      </c>
      <c r="K203" s="92"/>
    </row>
    <row r="204" spans="1:11" ht="20.399999999999999" x14ac:dyDescent="0.25">
      <c r="A204" s="14" t="s">
        <v>440</v>
      </c>
      <c r="B204" s="14" t="s">
        <v>2261</v>
      </c>
      <c r="C204" s="14" t="s">
        <v>2262</v>
      </c>
      <c r="D204" s="16">
        <v>46072</v>
      </c>
      <c r="E204" s="16"/>
      <c r="F204" s="14" t="s">
        <v>2263</v>
      </c>
      <c r="G204" s="14" t="s">
        <v>482</v>
      </c>
      <c r="H204" s="14" t="s">
        <v>483</v>
      </c>
      <c r="I204" s="15">
        <v>1379.53</v>
      </c>
      <c r="J204" s="77">
        <v>3</v>
      </c>
      <c r="K204" s="92"/>
    </row>
    <row r="205" spans="1:11" ht="20.399999999999999" x14ac:dyDescent="0.25">
      <c r="A205" s="14" t="s">
        <v>440</v>
      </c>
      <c r="B205" s="14" t="s">
        <v>2264</v>
      </c>
      <c r="C205" s="14" t="s">
        <v>2265</v>
      </c>
      <c r="D205" s="16">
        <v>46076</v>
      </c>
      <c r="E205" s="16"/>
      <c r="F205" s="14" t="s">
        <v>2266</v>
      </c>
      <c r="G205" s="14"/>
      <c r="H205" s="14" t="s">
        <v>2267</v>
      </c>
      <c r="I205" s="15">
        <v>128.97999999999999</v>
      </c>
      <c r="J205" s="77">
        <v>3</v>
      </c>
      <c r="K205" s="92"/>
    </row>
    <row r="206" spans="1:11" ht="30.6" x14ac:dyDescent="0.25">
      <c r="A206" s="14" t="s">
        <v>440</v>
      </c>
      <c r="B206" s="14" t="s">
        <v>2268</v>
      </c>
      <c r="C206" s="14" t="s">
        <v>2269</v>
      </c>
      <c r="D206" s="16">
        <v>46059</v>
      </c>
      <c r="E206" s="16"/>
      <c r="F206" s="14" t="s">
        <v>2270</v>
      </c>
      <c r="G206" s="14" t="s">
        <v>2271</v>
      </c>
      <c r="H206" s="14" t="s">
        <v>2272</v>
      </c>
      <c r="I206" s="15">
        <v>43.8</v>
      </c>
      <c r="J206" s="77">
        <v>3</v>
      </c>
      <c r="K206" s="92"/>
    </row>
    <row r="207" spans="1:11" ht="40.799999999999997" x14ac:dyDescent="0.25">
      <c r="A207" s="14" t="s">
        <v>440</v>
      </c>
      <c r="B207" s="14" t="s">
        <v>2273</v>
      </c>
      <c r="C207" s="14" t="s">
        <v>2274</v>
      </c>
      <c r="D207" s="16">
        <v>46059</v>
      </c>
      <c r="E207" s="16"/>
      <c r="F207" s="14" t="s">
        <v>2389</v>
      </c>
      <c r="G207" s="14" t="s">
        <v>492</v>
      </c>
      <c r="H207" s="14" t="s">
        <v>493</v>
      </c>
      <c r="I207" s="15">
        <v>3700.05</v>
      </c>
      <c r="J207" s="77">
        <v>3</v>
      </c>
      <c r="K207" s="92"/>
    </row>
    <row r="208" spans="1:11" ht="40.799999999999997" x14ac:dyDescent="0.25">
      <c r="A208" s="14" t="s">
        <v>440</v>
      </c>
      <c r="B208" s="14" t="s">
        <v>2199</v>
      </c>
      <c r="C208" s="14" t="s">
        <v>2200</v>
      </c>
      <c r="D208" s="16">
        <v>46059</v>
      </c>
      <c r="E208" s="16"/>
      <c r="F208" s="14" t="s">
        <v>2376</v>
      </c>
      <c r="G208" s="14" t="s">
        <v>2201</v>
      </c>
      <c r="H208" s="14" t="s">
        <v>2202</v>
      </c>
      <c r="I208" s="15">
        <v>22.3</v>
      </c>
      <c r="J208" s="77">
        <v>3</v>
      </c>
      <c r="K208" s="92"/>
    </row>
    <row r="209" spans="1:11" ht="30.6" x14ac:dyDescent="0.25">
      <c r="A209" s="14" t="s">
        <v>440</v>
      </c>
      <c r="B209" s="14" t="s">
        <v>2203</v>
      </c>
      <c r="C209" s="14" t="s">
        <v>2204</v>
      </c>
      <c r="D209" s="16">
        <v>46059</v>
      </c>
      <c r="E209" s="16"/>
      <c r="F209" s="14" t="s">
        <v>2205</v>
      </c>
      <c r="G209" s="14" t="s">
        <v>2206</v>
      </c>
      <c r="H209" s="14" t="s">
        <v>2207</v>
      </c>
      <c r="I209" s="15">
        <v>33.200000000000003</v>
      </c>
      <c r="J209" s="77">
        <v>3</v>
      </c>
      <c r="K209" s="92"/>
    </row>
    <row r="210" spans="1:11" ht="30.6" x14ac:dyDescent="0.25">
      <c r="A210" s="14" t="s">
        <v>440</v>
      </c>
      <c r="B210" s="14" t="s">
        <v>2208</v>
      </c>
      <c r="C210" s="14" t="s">
        <v>2209</v>
      </c>
      <c r="D210" s="16">
        <v>46071</v>
      </c>
      <c r="E210" s="16"/>
      <c r="F210" s="14" t="s">
        <v>2210</v>
      </c>
      <c r="G210" s="14"/>
      <c r="H210" s="14" t="s">
        <v>1962</v>
      </c>
      <c r="I210" s="15">
        <v>43.89</v>
      </c>
      <c r="J210" s="77">
        <v>3</v>
      </c>
      <c r="K210" s="92"/>
    </row>
    <row r="211" spans="1:11" ht="30.6" x14ac:dyDescent="0.25">
      <c r="A211" s="14" t="s">
        <v>440</v>
      </c>
      <c r="B211" s="14" t="s">
        <v>2211</v>
      </c>
      <c r="C211" s="14" t="s">
        <v>2212</v>
      </c>
      <c r="D211" s="16">
        <v>46071</v>
      </c>
      <c r="E211" s="16"/>
      <c r="F211" s="14" t="s">
        <v>2210</v>
      </c>
      <c r="G211" s="14"/>
      <c r="H211" s="14" t="s">
        <v>2213</v>
      </c>
      <c r="I211" s="15">
        <v>45.29</v>
      </c>
      <c r="J211" s="77">
        <v>3</v>
      </c>
      <c r="K211" s="92"/>
    </row>
    <row r="212" spans="1:11" ht="30.6" x14ac:dyDescent="0.25">
      <c r="A212" s="14" t="s">
        <v>440</v>
      </c>
      <c r="B212" s="14" t="s">
        <v>2229</v>
      </c>
      <c r="C212" s="14" t="s">
        <v>2230</v>
      </c>
      <c r="D212" s="16">
        <v>46056</v>
      </c>
      <c r="E212" s="16">
        <v>46064</v>
      </c>
      <c r="F212" s="14" t="s">
        <v>2231</v>
      </c>
      <c r="G212" s="14"/>
      <c r="H212" s="14" t="s">
        <v>2232</v>
      </c>
      <c r="I212" s="15">
        <v>90</v>
      </c>
      <c r="J212" s="77">
        <v>3</v>
      </c>
      <c r="K212" s="92"/>
    </row>
    <row r="213" spans="1:11" ht="30.6" x14ac:dyDescent="0.25">
      <c r="A213" s="14" t="s">
        <v>440</v>
      </c>
      <c r="B213" s="14" t="s">
        <v>2536</v>
      </c>
      <c r="C213" s="14" t="s">
        <v>2537</v>
      </c>
      <c r="D213" s="16">
        <v>46087</v>
      </c>
      <c r="E213" s="16"/>
      <c r="F213" s="14" t="s">
        <v>2538</v>
      </c>
      <c r="G213" s="14"/>
      <c r="H213" s="14" t="s">
        <v>1966</v>
      </c>
      <c r="I213" s="15">
        <v>2100</v>
      </c>
      <c r="J213" s="77">
        <v>3</v>
      </c>
      <c r="K213" s="92"/>
    </row>
    <row r="214" spans="1:11" ht="91.8" x14ac:dyDescent="0.25">
      <c r="A214" s="14" t="s">
        <v>440</v>
      </c>
      <c r="B214" s="14"/>
      <c r="C214" s="14"/>
      <c r="D214" s="16"/>
      <c r="E214" s="16"/>
      <c r="F214" s="14" t="s">
        <v>2390</v>
      </c>
      <c r="G214" s="14"/>
      <c r="H214" s="14"/>
      <c r="I214" s="15"/>
      <c r="J214" s="77"/>
      <c r="K214" s="92"/>
    </row>
    <row r="215" spans="1:11" ht="30.6" x14ac:dyDescent="0.25">
      <c r="A215" s="14" t="s">
        <v>440</v>
      </c>
      <c r="B215" s="14" t="s">
        <v>1971</v>
      </c>
      <c r="C215" s="14" t="s">
        <v>1972</v>
      </c>
      <c r="D215" s="16">
        <v>46080</v>
      </c>
      <c r="E215" s="16"/>
      <c r="F215" s="14" t="s">
        <v>1973</v>
      </c>
      <c r="G215" s="14" t="s">
        <v>492</v>
      </c>
      <c r="H215" s="14" t="s">
        <v>493</v>
      </c>
      <c r="I215" s="15">
        <v>1950.04</v>
      </c>
      <c r="J215" s="77">
        <v>3</v>
      </c>
      <c r="K215" s="92"/>
    </row>
    <row r="216" spans="1:11" ht="20.399999999999999" x14ac:dyDescent="0.25">
      <c r="A216" s="14" t="s">
        <v>440</v>
      </c>
      <c r="B216" s="14" t="s">
        <v>2530</v>
      </c>
      <c r="C216" s="14" t="s">
        <v>2531</v>
      </c>
      <c r="D216" s="16">
        <v>46087</v>
      </c>
      <c r="E216" s="16"/>
      <c r="F216" s="14" t="s">
        <v>2532</v>
      </c>
      <c r="G216" s="14"/>
      <c r="H216" s="14" t="s">
        <v>1962</v>
      </c>
      <c r="I216" s="15">
        <v>90.38</v>
      </c>
      <c r="J216" s="77">
        <v>3</v>
      </c>
      <c r="K216" s="92"/>
    </row>
    <row r="217" spans="1:11" ht="30.6" x14ac:dyDescent="0.25">
      <c r="A217" s="14" t="s">
        <v>440</v>
      </c>
      <c r="B217" s="14" t="s">
        <v>2539</v>
      </c>
      <c r="C217" s="14" t="s">
        <v>2540</v>
      </c>
      <c r="D217" s="16">
        <v>46087</v>
      </c>
      <c r="E217" s="16"/>
      <c r="F217" s="14" t="s">
        <v>2541</v>
      </c>
      <c r="G217" s="14" t="s">
        <v>2324</v>
      </c>
      <c r="H217" s="14" t="s">
        <v>2325</v>
      </c>
      <c r="I217" s="15">
        <v>488.39</v>
      </c>
      <c r="J217" s="77">
        <v>3</v>
      </c>
      <c r="K217" s="92"/>
    </row>
    <row r="218" spans="1:11" ht="20.399999999999999" x14ac:dyDescent="0.25">
      <c r="A218" s="14" t="s">
        <v>440</v>
      </c>
      <c r="B218" s="14" t="s">
        <v>2577</v>
      </c>
      <c r="C218" s="14" t="s">
        <v>2540</v>
      </c>
      <c r="D218" s="16">
        <v>46093</v>
      </c>
      <c r="E218" s="16"/>
      <c r="F218" s="14" t="s">
        <v>2578</v>
      </c>
      <c r="G218" s="14" t="s">
        <v>1996</v>
      </c>
      <c r="H218" s="14" t="s">
        <v>1997</v>
      </c>
      <c r="I218" s="15">
        <v>211.69</v>
      </c>
      <c r="J218" s="77">
        <v>3</v>
      </c>
      <c r="K218" s="92"/>
    </row>
    <row r="219" spans="1:11" ht="91.8" x14ac:dyDescent="0.25">
      <c r="A219" s="14" t="s">
        <v>440</v>
      </c>
      <c r="B219" s="14"/>
      <c r="C219" s="14"/>
      <c r="D219" s="16"/>
      <c r="E219" s="16"/>
      <c r="F219" s="14" t="s">
        <v>2367</v>
      </c>
      <c r="G219" s="14"/>
      <c r="H219" s="14"/>
      <c r="I219" s="15"/>
      <c r="J219" s="77"/>
      <c r="K219" s="92"/>
    </row>
    <row r="220" spans="1:11" ht="30.6" x14ac:dyDescent="0.25">
      <c r="A220" s="14" t="s">
        <v>440</v>
      </c>
      <c r="B220" s="14" t="s">
        <v>1974</v>
      </c>
      <c r="C220" s="14" t="s">
        <v>1975</v>
      </c>
      <c r="D220" s="16">
        <v>46079</v>
      </c>
      <c r="E220" s="16"/>
      <c r="F220" s="14" t="s">
        <v>1976</v>
      </c>
      <c r="G220" s="14"/>
      <c r="H220" s="14" t="s">
        <v>1977</v>
      </c>
      <c r="I220" s="15">
        <v>3800</v>
      </c>
      <c r="J220" s="77">
        <v>2</v>
      </c>
      <c r="K220" s="92"/>
    </row>
    <row r="221" spans="1:11" ht="20.399999999999999" x14ac:dyDescent="0.25">
      <c r="A221" s="14" t="s">
        <v>440</v>
      </c>
      <c r="B221" s="14" t="s">
        <v>2365</v>
      </c>
      <c r="C221" s="14" t="s">
        <v>1974</v>
      </c>
      <c r="D221" s="16">
        <v>46079</v>
      </c>
      <c r="E221" s="16"/>
      <c r="F221" s="14" t="s">
        <v>1988</v>
      </c>
      <c r="G221" s="14"/>
      <c r="H221" s="14" t="s">
        <v>1977</v>
      </c>
      <c r="I221" s="15">
        <v>15</v>
      </c>
      <c r="J221" s="77">
        <v>2</v>
      </c>
      <c r="K221" s="92"/>
    </row>
    <row r="222" spans="1:11" ht="20.399999999999999" x14ac:dyDescent="0.25">
      <c r="A222" s="14" t="s">
        <v>440</v>
      </c>
      <c r="B222" s="14" t="s">
        <v>2365</v>
      </c>
      <c r="C222" s="14" t="s">
        <v>1974</v>
      </c>
      <c r="D222" s="16">
        <v>46079</v>
      </c>
      <c r="E222" s="16"/>
      <c r="F222" s="14" t="s">
        <v>1988</v>
      </c>
      <c r="G222" s="14"/>
      <c r="H222" s="14" t="s">
        <v>1977</v>
      </c>
      <c r="I222" s="15">
        <v>20</v>
      </c>
      <c r="J222" s="77">
        <v>2</v>
      </c>
      <c r="K222" s="92"/>
    </row>
    <row r="223" spans="1:11" ht="30.6" x14ac:dyDescent="0.25">
      <c r="A223" s="14" t="s">
        <v>440</v>
      </c>
      <c r="B223" s="14" t="s">
        <v>1978</v>
      </c>
      <c r="C223" s="14" t="s">
        <v>1979</v>
      </c>
      <c r="D223" s="16">
        <v>46079</v>
      </c>
      <c r="E223" s="16"/>
      <c r="F223" s="14" t="s">
        <v>1980</v>
      </c>
      <c r="G223" s="14" t="s">
        <v>1981</v>
      </c>
      <c r="H223" s="14" t="s">
        <v>1982</v>
      </c>
      <c r="I223" s="15">
        <v>450</v>
      </c>
      <c r="J223" s="77">
        <v>2</v>
      </c>
      <c r="K223" s="92"/>
    </row>
    <row r="224" spans="1:11" ht="30.6" x14ac:dyDescent="0.25">
      <c r="A224" s="14" t="s">
        <v>440</v>
      </c>
      <c r="B224" s="14" t="s">
        <v>2497</v>
      </c>
      <c r="C224" s="14" t="s">
        <v>2498</v>
      </c>
      <c r="D224" s="16">
        <v>46085</v>
      </c>
      <c r="E224" s="16"/>
      <c r="F224" s="14" t="s">
        <v>2499</v>
      </c>
      <c r="G224" s="14"/>
      <c r="H224" s="14" t="s">
        <v>473</v>
      </c>
      <c r="I224" s="15">
        <v>34.020000000000003</v>
      </c>
      <c r="J224" s="77">
        <v>2</v>
      </c>
      <c r="K224" s="92"/>
    </row>
    <row r="225" spans="1:11" ht="30.6" x14ac:dyDescent="0.25">
      <c r="A225" s="14" t="s">
        <v>440</v>
      </c>
      <c r="B225" s="14" t="s">
        <v>2500</v>
      </c>
      <c r="C225" s="14" t="s">
        <v>2501</v>
      </c>
      <c r="D225" s="16">
        <v>46085</v>
      </c>
      <c r="E225" s="16"/>
      <c r="F225" s="14" t="s">
        <v>2502</v>
      </c>
      <c r="G225" s="14"/>
      <c r="H225" s="14" t="s">
        <v>2146</v>
      </c>
      <c r="I225" s="15">
        <v>211.85</v>
      </c>
      <c r="J225" s="77">
        <v>2</v>
      </c>
      <c r="K225" s="92"/>
    </row>
    <row r="226" spans="1:11" ht="30.6" x14ac:dyDescent="0.25">
      <c r="A226" s="14" t="s">
        <v>440</v>
      </c>
      <c r="B226" s="14" t="s">
        <v>2503</v>
      </c>
      <c r="C226" s="14" t="s">
        <v>2504</v>
      </c>
      <c r="D226" s="16">
        <v>46085</v>
      </c>
      <c r="E226" s="16"/>
      <c r="F226" s="14" t="s">
        <v>2505</v>
      </c>
      <c r="G226" s="14" t="s">
        <v>2134</v>
      </c>
      <c r="H226" s="14" t="s">
        <v>2135</v>
      </c>
      <c r="I226" s="15">
        <v>89.07</v>
      </c>
      <c r="J226" s="77">
        <v>2</v>
      </c>
      <c r="K226" s="92"/>
    </row>
    <row r="227" spans="1:11" ht="40.799999999999997" x14ac:dyDescent="0.25">
      <c r="A227" s="14" t="s">
        <v>440</v>
      </c>
      <c r="B227" s="14" t="s">
        <v>2506</v>
      </c>
      <c r="C227" s="14" t="s">
        <v>2507</v>
      </c>
      <c r="D227" s="16">
        <v>46085</v>
      </c>
      <c r="E227" s="16"/>
      <c r="F227" s="14" t="s">
        <v>2508</v>
      </c>
      <c r="G227" s="14"/>
      <c r="H227" s="14" t="s">
        <v>2509</v>
      </c>
      <c r="I227" s="15">
        <v>48</v>
      </c>
      <c r="J227" s="77">
        <v>2</v>
      </c>
      <c r="K227" s="92"/>
    </row>
    <row r="228" spans="1:11" ht="30.6" x14ac:dyDescent="0.25">
      <c r="A228" s="14" t="s">
        <v>440</v>
      </c>
      <c r="B228" s="14" t="s">
        <v>2626</v>
      </c>
      <c r="C228" s="14" t="s">
        <v>2627</v>
      </c>
      <c r="D228" s="16">
        <v>46094</v>
      </c>
      <c r="E228" s="16"/>
      <c r="F228" s="14" t="s">
        <v>2628</v>
      </c>
      <c r="G228" s="14" t="s">
        <v>2194</v>
      </c>
      <c r="H228" s="14" t="s">
        <v>2195</v>
      </c>
      <c r="I228" s="15">
        <v>56</v>
      </c>
      <c r="J228" s="77">
        <v>2</v>
      </c>
      <c r="K228" s="92"/>
    </row>
    <row r="229" spans="1:11" ht="30.6" x14ac:dyDescent="0.25">
      <c r="A229" s="14" t="s">
        <v>440</v>
      </c>
      <c r="B229" s="14" t="s">
        <v>2883</v>
      </c>
      <c r="C229" s="14" t="s">
        <v>2884</v>
      </c>
      <c r="D229" s="16">
        <v>46105</v>
      </c>
      <c r="E229" s="16"/>
      <c r="F229" s="14" t="s">
        <v>2885</v>
      </c>
      <c r="G229" s="14" t="s">
        <v>2116</v>
      </c>
      <c r="H229" s="14" t="s">
        <v>2117</v>
      </c>
      <c r="I229" s="15">
        <v>300</v>
      </c>
      <c r="J229" s="77">
        <v>2</v>
      </c>
      <c r="K229" s="92"/>
    </row>
    <row r="230" spans="1:11" ht="91.8" x14ac:dyDescent="0.25">
      <c r="A230" s="14" t="s">
        <v>440</v>
      </c>
      <c r="B230" s="14"/>
      <c r="C230" s="14"/>
      <c r="D230" s="16"/>
      <c r="E230" s="16"/>
      <c r="F230" s="14" t="s">
        <v>2391</v>
      </c>
      <c r="G230" s="14"/>
      <c r="H230" s="14"/>
      <c r="I230" s="15"/>
      <c r="J230" s="77"/>
      <c r="K230" s="92"/>
    </row>
    <row r="231" spans="1:11" ht="30.6" x14ac:dyDescent="0.25">
      <c r="A231" s="14" t="s">
        <v>440</v>
      </c>
      <c r="B231" s="14" t="s">
        <v>1983</v>
      </c>
      <c r="C231" s="14" t="s">
        <v>1984</v>
      </c>
      <c r="D231" s="16">
        <v>46079</v>
      </c>
      <c r="E231" s="16"/>
      <c r="F231" s="14" t="s">
        <v>1985</v>
      </c>
      <c r="G231" s="14"/>
      <c r="H231" s="14" t="s">
        <v>1986</v>
      </c>
      <c r="I231" s="15">
        <v>440</v>
      </c>
      <c r="J231" s="77">
        <v>3</v>
      </c>
      <c r="K231" s="92"/>
    </row>
    <row r="232" spans="1:11" ht="20.399999999999999" x14ac:dyDescent="0.25">
      <c r="A232" s="14" t="s">
        <v>440</v>
      </c>
      <c r="B232" s="14" t="s">
        <v>538</v>
      </c>
      <c r="C232" s="14" t="s">
        <v>1983</v>
      </c>
      <c r="D232" s="16">
        <v>46079</v>
      </c>
      <c r="E232" s="16"/>
      <c r="F232" s="14" t="s">
        <v>1987</v>
      </c>
      <c r="G232" s="14"/>
      <c r="H232" s="14" t="s">
        <v>1986</v>
      </c>
      <c r="I232" s="15">
        <v>3</v>
      </c>
      <c r="J232" s="77">
        <v>3</v>
      </c>
      <c r="K232" s="92"/>
    </row>
    <row r="233" spans="1:11" ht="20.399999999999999" x14ac:dyDescent="0.25">
      <c r="A233" s="14" t="s">
        <v>440</v>
      </c>
      <c r="B233" s="14" t="s">
        <v>538</v>
      </c>
      <c r="C233" s="14" t="s">
        <v>1983</v>
      </c>
      <c r="D233" s="16">
        <v>46079</v>
      </c>
      <c r="E233" s="16"/>
      <c r="F233" s="14" t="s">
        <v>1987</v>
      </c>
      <c r="G233" s="14"/>
      <c r="H233" s="14" t="s">
        <v>1986</v>
      </c>
      <c r="I233" s="15">
        <v>10</v>
      </c>
      <c r="J233" s="77">
        <v>3</v>
      </c>
      <c r="K233" s="92"/>
    </row>
    <row r="234" spans="1:11" ht="30.6" x14ac:dyDescent="0.25">
      <c r="A234" s="14" t="s">
        <v>440</v>
      </c>
      <c r="B234" s="14" t="s">
        <v>2280</v>
      </c>
      <c r="C234" s="14" t="s">
        <v>2281</v>
      </c>
      <c r="D234" s="16">
        <v>46071</v>
      </c>
      <c r="E234" s="16"/>
      <c r="F234" s="14" t="s">
        <v>2282</v>
      </c>
      <c r="G234" s="14" t="s">
        <v>482</v>
      </c>
      <c r="H234" s="14" t="s">
        <v>483</v>
      </c>
      <c r="I234" s="15">
        <v>469</v>
      </c>
      <c r="J234" s="77">
        <v>3</v>
      </c>
      <c r="K234" s="92"/>
    </row>
    <row r="235" spans="1:11" ht="20.399999999999999" x14ac:dyDescent="0.25">
      <c r="A235" s="14" t="s">
        <v>440</v>
      </c>
      <c r="B235" s="14" t="s">
        <v>1989</v>
      </c>
      <c r="C235" s="14" t="s">
        <v>1990</v>
      </c>
      <c r="D235" s="16">
        <v>46072</v>
      </c>
      <c r="E235" s="16"/>
      <c r="F235" s="14" t="s">
        <v>1991</v>
      </c>
      <c r="G235" s="14"/>
      <c r="H235" s="14" t="s">
        <v>1992</v>
      </c>
      <c r="I235" s="15">
        <v>1464.4</v>
      </c>
      <c r="J235" s="77">
        <v>5</v>
      </c>
      <c r="K235" s="92"/>
    </row>
    <row r="236" spans="1:11" ht="13.2" x14ac:dyDescent="0.25">
      <c r="A236" s="14" t="s">
        <v>440</v>
      </c>
      <c r="B236" s="14" t="s">
        <v>2954</v>
      </c>
      <c r="C236" s="14" t="s">
        <v>1989</v>
      </c>
      <c r="D236" s="16">
        <v>46106</v>
      </c>
      <c r="E236" s="16"/>
      <c r="F236" s="14" t="s">
        <v>2955</v>
      </c>
      <c r="G236" s="14"/>
      <c r="H236" s="14" t="s">
        <v>2953</v>
      </c>
      <c r="I236" s="15">
        <v>328.1</v>
      </c>
      <c r="J236" s="77">
        <v>5</v>
      </c>
      <c r="K236" s="92"/>
    </row>
    <row r="237" spans="1:11" ht="20.399999999999999" x14ac:dyDescent="0.25">
      <c r="A237" s="14" t="s">
        <v>440</v>
      </c>
      <c r="B237" s="14" t="s">
        <v>2364</v>
      </c>
      <c r="C237" s="14" t="s">
        <v>1989</v>
      </c>
      <c r="D237" s="16">
        <v>46072</v>
      </c>
      <c r="E237" s="16"/>
      <c r="F237" s="14" t="s">
        <v>1993</v>
      </c>
      <c r="G237" s="14"/>
      <c r="H237" s="14" t="s">
        <v>1992</v>
      </c>
      <c r="I237" s="15">
        <v>9.19</v>
      </c>
      <c r="J237" s="77">
        <v>5</v>
      </c>
      <c r="K237" s="92"/>
    </row>
    <row r="238" spans="1:11" ht="20.399999999999999" x14ac:dyDescent="0.25">
      <c r="A238" s="14" t="s">
        <v>440</v>
      </c>
      <c r="B238" s="14" t="s">
        <v>2364</v>
      </c>
      <c r="C238" s="14" t="s">
        <v>1989</v>
      </c>
      <c r="D238" s="16">
        <v>46072</v>
      </c>
      <c r="E238" s="16"/>
      <c r="F238" s="14" t="s">
        <v>1993</v>
      </c>
      <c r="G238" s="14"/>
      <c r="H238" s="14" t="s">
        <v>1992</v>
      </c>
      <c r="I238" s="15">
        <v>10</v>
      </c>
      <c r="J238" s="77">
        <v>5</v>
      </c>
      <c r="K238" s="92"/>
    </row>
    <row r="239" spans="1:11" ht="81.599999999999994" x14ac:dyDescent="0.25">
      <c r="A239" s="14" t="s">
        <v>440</v>
      </c>
      <c r="B239" s="14"/>
      <c r="C239" s="14"/>
      <c r="D239" s="16"/>
      <c r="E239" s="16"/>
      <c r="F239" s="14" t="s">
        <v>2564</v>
      </c>
      <c r="G239" s="14"/>
      <c r="H239" s="14"/>
      <c r="I239" s="15"/>
      <c r="J239" s="77"/>
      <c r="K239" s="92"/>
    </row>
    <row r="240" spans="1:11" ht="30.6" x14ac:dyDescent="0.25">
      <c r="A240" s="14" t="s">
        <v>440</v>
      </c>
      <c r="B240" s="14" t="s">
        <v>2009</v>
      </c>
      <c r="C240" s="14" t="s">
        <v>2010</v>
      </c>
      <c r="D240" s="16">
        <v>46078</v>
      </c>
      <c r="E240" s="16"/>
      <c r="F240" s="14" t="s">
        <v>2011</v>
      </c>
      <c r="G240" s="14"/>
      <c r="H240" s="14" t="s">
        <v>2012</v>
      </c>
      <c r="I240" s="15">
        <v>252</v>
      </c>
      <c r="J240" s="77">
        <v>5</v>
      </c>
      <c r="K240" s="92"/>
    </row>
    <row r="241" spans="1:11" ht="30.6" x14ac:dyDescent="0.25">
      <c r="A241" s="14" t="s">
        <v>440</v>
      </c>
      <c r="B241" s="14" t="s">
        <v>2013</v>
      </c>
      <c r="C241" s="14" t="s">
        <v>2014</v>
      </c>
      <c r="D241" s="16">
        <v>46078</v>
      </c>
      <c r="E241" s="16"/>
      <c r="F241" s="14" t="s">
        <v>2011</v>
      </c>
      <c r="G241" s="14"/>
      <c r="H241" s="14" t="s">
        <v>1562</v>
      </c>
      <c r="I241" s="15">
        <v>36</v>
      </c>
      <c r="J241" s="77">
        <v>5</v>
      </c>
      <c r="K241" s="92"/>
    </row>
    <row r="242" spans="1:11" ht="30.6" x14ac:dyDescent="0.25">
      <c r="A242" s="14" t="s">
        <v>440</v>
      </c>
      <c r="B242" s="14" t="s">
        <v>2015</v>
      </c>
      <c r="C242" s="14" t="s">
        <v>2016</v>
      </c>
      <c r="D242" s="16">
        <v>46078</v>
      </c>
      <c r="E242" s="16"/>
      <c r="F242" s="14" t="s">
        <v>2011</v>
      </c>
      <c r="G242" s="14"/>
      <c r="H242" s="14" t="s">
        <v>2017</v>
      </c>
      <c r="I242" s="15">
        <v>36</v>
      </c>
      <c r="J242" s="77">
        <v>5</v>
      </c>
      <c r="K242" s="92"/>
    </row>
    <row r="243" spans="1:11" ht="30.6" x14ac:dyDescent="0.25">
      <c r="A243" s="14" t="s">
        <v>440</v>
      </c>
      <c r="B243" s="14" t="s">
        <v>2018</v>
      </c>
      <c r="C243" s="14" t="s">
        <v>2019</v>
      </c>
      <c r="D243" s="16">
        <v>46078</v>
      </c>
      <c r="E243" s="16"/>
      <c r="F243" s="14" t="s">
        <v>2011</v>
      </c>
      <c r="G243" s="14"/>
      <c r="H243" s="14" t="s">
        <v>2020</v>
      </c>
      <c r="I243" s="15">
        <v>36</v>
      </c>
      <c r="J243" s="77">
        <v>5</v>
      </c>
      <c r="K243" s="92"/>
    </row>
    <row r="244" spans="1:11" ht="30.6" x14ac:dyDescent="0.25">
      <c r="A244" s="14" t="s">
        <v>440</v>
      </c>
      <c r="B244" s="14" t="s">
        <v>2021</v>
      </c>
      <c r="C244" s="14" t="s">
        <v>2022</v>
      </c>
      <c r="D244" s="16">
        <v>46078</v>
      </c>
      <c r="E244" s="16"/>
      <c r="F244" s="14" t="s">
        <v>2011</v>
      </c>
      <c r="G244" s="14"/>
      <c r="H244" s="14" t="s">
        <v>2023</v>
      </c>
      <c r="I244" s="15">
        <v>36</v>
      </c>
      <c r="J244" s="77">
        <v>5</v>
      </c>
      <c r="K244" s="92"/>
    </row>
    <row r="245" spans="1:11" ht="30.6" x14ac:dyDescent="0.25">
      <c r="A245" s="14" t="s">
        <v>440</v>
      </c>
      <c r="B245" s="14" t="s">
        <v>2024</v>
      </c>
      <c r="C245" s="14" t="s">
        <v>2025</v>
      </c>
      <c r="D245" s="16">
        <v>46078</v>
      </c>
      <c r="E245" s="16"/>
      <c r="F245" s="14" t="s">
        <v>2011</v>
      </c>
      <c r="G245" s="14"/>
      <c r="H245" s="14" t="s">
        <v>2026</v>
      </c>
      <c r="I245" s="15">
        <v>36</v>
      </c>
      <c r="J245" s="77">
        <v>5</v>
      </c>
      <c r="K245" s="92"/>
    </row>
    <row r="246" spans="1:11" ht="30.6" x14ac:dyDescent="0.25">
      <c r="A246" s="14" t="s">
        <v>440</v>
      </c>
      <c r="B246" s="14" t="s">
        <v>2027</v>
      </c>
      <c r="C246" s="14" t="s">
        <v>2028</v>
      </c>
      <c r="D246" s="16">
        <v>46078</v>
      </c>
      <c r="E246" s="16"/>
      <c r="F246" s="14" t="s">
        <v>2011</v>
      </c>
      <c r="G246" s="14"/>
      <c r="H246" s="14" t="s">
        <v>2029</v>
      </c>
      <c r="I246" s="15">
        <v>36</v>
      </c>
      <c r="J246" s="77">
        <v>5</v>
      </c>
      <c r="K246" s="92"/>
    </row>
    <row r="247" spans="1:11" ht="30.6" x14ac:dyDescent="0.25">
      <c r="A247" s="14" t="s">
        <v>440</v>
      </c>
      <c r="B247" s="14" t="s">
        <v>2030</v>
      </c>
      <c r="C247" s="14" t="s">
        <v>2031</v>
      </c>
      <c r="D247" s="16">
        <v>46078</v>
      </c>
      <c r="E247" s="16"/>
      <c r="F247" s="14" t="s">
        <v>2011</v>
      </c>
      <c r="G247" s="14"/>
      <c r="H247" s="14" t="s">
        <v>2032</v>
      </c>
      <c r="I247" s="15">
        <v>36</v>
      </c>
      <c r="J247" s="77">
        <v>5</v>
      </c>
      <c r="K247" s="92"/>
    </row>
    <row r="248" spans="1:11" ht="30.6" x14ac:dyDescent="0.25">
      <c r="A248" s="14" t="s">
        <v>440</v>
      </c>
      <c r="B248" s="14" t="s">
        <v>2033</v>
      </c>
      <c r="C248" s="14" t="s">
        <v>2034</v>
      </c>
      <c r="D248" s="16">
        <v>46078</v>
      </c>
      <c r="E248" s="16"/>
      <c r="F248" s="14" t="s">
        <v>2011</v>
      </c>
      <c r="G248" s="14"/>
      <c r="H248" s="14" t="s">
        <v>2035</v>
      </c>
      <c r="I248" s="15">
        <v>36</v>
      </c>
      <c r="J248" s="77">
        <v>5</v>
      </c>
      <c r="K248" s="92"/>
    </row>
    <row r="249" spans="1:11" ht="30.6" x14ac:dyDescent="0.25">
      <c r="A249" s="14" t="s">
        <v>440</v>
      </c>
      <c r="B249" s="14" t="s">
        <v>2036</v>
      </c>
      <c r="C249" s="14" t="s">
        <v>2037</v>
      </c>
      <c r="D249" s="16">
        <v>46078</v>
      </c>
      <c r="E249" s="16"/>
      <c r="F249" s="14" t="s">
        <v>2011</v>
      </c>
      <c r="G249" s="14"/>
      <c r="H249" s="14" t="s">
        <v>2038</v>
      </c>
      <c r="I249" s="15">
        <v>36</v>
      </c>
      <c r="J249" s="77">
        <v>5</v>
      </c>
      <c r="K249" s="92"/>
    </row>
    <row r="250" spans="1:11" ht="30.6" x14ac:dyDescent="0.25">
      <c r="A250" s="14" t="s">
        <v>440</v>
      </c>
      <c r="B250" s="14" t="s">
        <v>2039</v>
      </c>
      <c r="C250" s="14" t="s">
        <v>2040</v>
      </c>
      <c r="D250" s="16">
        <v>46078</v>
      </c>
      <c r="E250" s="16"/>
      <c r="F250" s="14" t="s">
        <v>2011</v>
      </c>
      <c r="G250" s="14"/>
      <c r="H250" s="14" t="s">
        <v>2041</v>
      </c>
      <c r="I250" s="15">
        <v>36</v>
      </c>
      <c r="J250" s="77">
        <v>5</v>
      </c>
      <c r="K250" s="92"/>
    </row>
    <row r="251" spans="1:11" ht="30.6" x14ac:dyDescent="0.25">
      <c r="A251" s="14" t="s">
        <v>440</v>
      </c>
      <c r="B251" s="14" t="s">
        <v>2042</v>
      </c>
      <c r="C251" s="14" t="s">
        <v>2043</v>
      </c>
      <c r="D251" s="16">
        <v>46078</v>
      </c>
      <c r="E251" s="16"/>
      <c r="F251" s="14" t="s">
        <v>2011</v>
      </c>
      <c r="G251" s="14"/>
      <c r="H251" s="14" t="s">
        <v>2044</v>
      </c>
      <c r="I251" s="15">
        <v>36</v>
      </c>
      <c r="J251" s="77">
        <v>5</v>
      </c>
      <c r="K251" s="92"/>
    </row>
    <row r="252" spans="1:11" ht="30.6" x14ac:dyDescent="0.25">
      <c r="A252" s="14" t="s">
        <v>440</v>
      </c>
      <c r="B252" s="14" t="s">
        <v>2045</v>
      </c>
      <c r="C252" s="14" t="s">
        <v>2046</v>
      </c>
      <c r="D252" s="16">
        <v>46078</v>
      </c>
      <c r="E252" s="16"/>
      <c r="F252" s="14" t="s">
        <v>2011</v>
      </c>
      <c r="G252" s="14"/>
      <c r="H252" s="14" t="s">
        <v>2047</v>
      </c>
      <c r="I252" s="15">
        <v>36</v>
      </c>
      <c r="J252" s="77">
        <v>5</v>
      </c>
      <c r="K252" s="92"/>
    </row>
    <row r="253" spans="1:11" ht="30.6" x14ac:dyDescent="0.25">
      <c r="A253" s="14" t="s">
        <v>440</v>
      </c>
      <c r="B253" s="14" t="s">
        <v>2048</v>
      </c>
      <c r="C253" s="14" t="s">
        <v>2049</v>
      </c>
      <c r="D253" s="16">
        <v>46078</v>
      </c>
      <c r="E253" s="16"/>
      <c r="F253" s="14" t="s">
        <v>2011</v>
      </c>
      <c r="G253" s="14"/>
      <c r="H253" s="14" t="s">
        <v>2050</v>
      </c>
      <c r="I253" s="15">
        <v>36</v>
      </c>
      <c r="J253" s="77">
        <v>5</v>
      </c>
      <c r="K253" s="92"/>
    </row>
    <row r="254" spans="1:11" ht="30.6" x14ac:dyDescent="0.25">
      <c r="A254" s="14" t="s">
        <v>440</v>
      </c>
      <c r="B254" s="14" t="s">
        <v>2051</v>
      </c>
      <c r="C254" s="14" t="s">
        <v>2052</v>
      </c>
      <c r="D254" s="16">
        <v>46078</v>
      </c>
      <c r="E254" s="16"/>
      <c r="F254" s="14" t="s">
        <v>2011</v>
      </c>
      <c r="G254" s="14"/>
      <c r="H254" s="14" t="s">
        <v>2053</v>
      </c>
      <c r="I254" s="15">
        <v>36</v>
      </c>
      <c r="J254" s="77">
        <v>5</v>
      </c>
      <c r="K254" s="92"/>
    </row>
    <row r="255" spans="1:11" ht="30.6" x14ac:dyDescent="0.25">
      <c r="A255" s="14" t="s">
        <v>440</v>
      </c>
      <c r="B255" s="14" t="s">
        <v>2054</v>
      </c>
      <c r="C255" s="14" t="s">
        <v>2055</v>
      </c>
      <c r="D255" s="16">
        <v>46078</v>
      </c>
      <c r="E255" s="16"/>
      <c r="F255" s="14" t="s">
        <v>2011</v>
      </c>
      <c r="G255" s="14"/>
      <c r="H255" s="14" t="s">
        <v>2056</v>
      </c>
      <c r="I255" s="15">
        <v>36</v>
      </c>
      <c r="J255" s="77">
        <v>5</v>
      </c>
      <c r="K255" s="92"/>
    </row>
    <row r="256" spans="1:11" ht="30.6" x14ac:dyDescent="0.25">
      <c r="A256" s="14" t="s">
        <v>440</v>
      </c>
      <c r="B256" s="14" t="s">
        <v>2057</v>
      </c>
      <c r="C256" s="14" t="s">
        <v>2058</v>
      </c>
      <c r="D256" s="16">
        <v>46078</v>
      </c>
      <c r="E256" s="16"/>
      <c r="F256" s="14" t="s">
        <v>2011</v>
      </c>
      <c r="G256" s="14"/>
      <c r="H256" s="14" t="s">
        <v>2059</v>
      </c>
      <c r="I256" s="15">
        <v>36</v>
      </c>
      <c r="J256" s="77">
        <v>5</v>
      </c>
      <c r="K256" s="92"/>
    </row>
    <row r="257" spans="1:11" ht="30.6" x14ac:dyDescent="0.25">
      <c r="A257" s="14" t="s">
        <v>440</v>
      </c>
      <c r="B257" s="14" t="s">
        <v>2060</v>
      </c>
      <c r="C257" s="14" t="s">
        <v>2061</v>
      </c>
      <c r="D257" s="16">
        <v>46078</v>
      </c>
      <c r="E257" s="16"/>
      <c r="F257" s="14" t="s">
        <v>2011</v>
      </c>
      <c r="G257" s="14"/>
      <c r="H257" s="14" t="s">
        <v>2062</v>
      </c>
      <c r="I257" s="15">
        <v>36</v>
      </c>
      <c r="J257" s="77">
        <v>5</v>
      </c>
      <c r="K257" s="92"/>
    </row>
    <row r="258" spans="1:11" ht="30.6" x14ac:dyDescent="0.25">
      <c r="A258" s="14" t="s">
        <v>440</v>
      </c>
      <c r="B258" s="14" t="s">
        <v>2063</v>
      </c>
      <c r="C258" s="14" t="s">
        <v>2064</v>
      </c>
      <c r="D258" s="16">
        <v>46078</v>
      </c>
      <c r="E258" s="16"/>
      <c r="F258" s="14" t="s">
        <v>2011</v>
      </c>
      <c r="G258" s="14"/>
      <c r="H258" s="14" t="s">
        <v>2065</v>
      </c>
      <c r="I258" s="15">
        <v>36</v>
      </c>
      <c r="J258" s="77">
        <v>5</v>
      </c>
      <c r="K258" s="92"/>
    </row>
    <row r="259" spans="1:11" ht="30.6" x14ac:dyDescent="0.25">
      <c r="A259" s="14" t="s">
        <v>440</v>
      </c>
      <c r="B259" s="14" t="s">
        <v>2066</v>
      </c>
      <c r="C259" s="14" t="s">
        <v>2067</v>
      </c>
      <c r="D259" s="16">
        <v>46078</v>
      </c>
      <c r="E259" s="16"/>
      <c r="F259" s="14" t="s">
        <v>2011</v>
      </c>
      <c r="G259" s="14"/>
      <c r="H259" s="14" t="s">
        <v>2068</v>
      </c>
      <c r="I259" s="15">
        <v>36</v>
      </c>
      <c r="J259" s="77">
        <v>5</v>
      </c>
      <c r="K259" s="92"/>
    </row>
    <row r="260" spans="1:11" ht="30.6" x14ac:dyDescent="0.25">
      <c r="A260" s="14" t="s">
        <v>440</v>
      </c>
      <c r="B260" s="14" t="s">
        <v>2069</v>
      </c>
      <c r="C260" s="14" t="s">
        <v>2070</v>
      </c>
      <c r="D260" s="16">
        <v>46078</v>
      </c>
      <c r="E260" s="16"/>
      <c r="F260" s="14" t="s">
        <v>2011</v>
      </c>
      <c r="G260" s="14"/>
      <c r="H260" s="14" t="s">
        <v>2071</v>
      </c>
      <c r="I260" s="15">
        <v>36</v>
      </c>
      <c r="J260" s="77">
        <v>5</v>
      </c>
      <c r="K260" s="92"/>
    </row>
    <row r="261" spans="1:11" ht="30.6" x14ac:dyDescent="0.25">
      <c r="A261" s="14" t="s">
        <v>440</v>
      </c>
      <c r="B261" s="14" t="s">
        <v>2072</v>
      </c>
      <c r="C261" s="14" t="s">
        <v>2073</v>
      </c>
      <c r="D261" s="16">
        <v>46078</v>
      </c>
      <c r="E261" s="16"/>
      <c r="F261" s="14" t="s">
        <v>2011</v>
      </c>
      <c r="G261" s="14"/>
      <c r="H261" s="14" t="s">
        <v>2074</v>
      </c>
      <c r="I261" s="15">
        <v>36</v>
      </c>
      <c r="J261" s="77">
        <v>5</v>
      </c>
      <c r="K261" s="92"/>
    </row>
    <row r="262" spans="1:11" ht="30.6" x14ac:dyDescent="0.25">
      <c r="A262" s="14" t="s">
        <v>440</v>
      </c>
      <c r="B262" s="14" t="s">
        <v>2075</v>
      </c>
      <c r="C262" s="14" t="s">
        <v>2076</v>
      </c>
      <c r="D262" s="16">
        <v>46078</v>
      </c>
      <c r="E262" s="16"/>
      <c r="F262" s="14" t="s">
        <v>2011</v>
      </c>
      <c r="G262" s="14"/>
      <c r="H262" s="14" t="s">
        <v>2077</v>
      </c>
      <c r="I262" s="15">
        <v>36</v>
      </c>
      <c r="J262" s="77">
        <v>5</v>
      </c>
      <c r="K262" s="92"/>
    </row>
    <row r="263" spans="1:11" ht="30.6" x14ac:dyDescent="0.25">
      <c r="A263" s="14" t="s">
        <v>440</v>
      </c>
      <c r="B263" s="14" t="s">
        <v>2078</v>
      </c>
      <c r="C263" s="14" t="s">
        <v>2079</v>
      </c>
      <c r="D263" s="16">
        <v>46078</v>
      </c>
      <c r="E263" s="16"/>
      <c r="F263" s="14" t="s">
        <v>2011</v>
      </c>
      <c r="G263" s="14"/>
      <c r="H263" s="14" t="s">
        <v>2080</v>
      </c>
      <c r="I263" s="15">
        <v>36</v>
      </c>
      <c r="J263" s="77">
        <v>5</v>
      </c>
      <c r="K263" s="92"/>
    </row>
    <row r="264" spans="1:11" ht="30.6" x14ac:dyDescent="0.25">
      <c r="A264" s="14" t="s">
        <v>440</v>
      </c>
      <c r="B264" s="14" t="s">
        <v>2081</v>
      </c>
      <c r="C264" s="14" t="s">
        <v>2082</v>
      </c>
      <c r="D264" s="16">
        <v>46078</v>
      </c>
      <c r="E264" s="16"/>
      <c r="F264" s="14" t="s">
        <v>2011</v>
      </c>
      <c r="G264" s="14"/>
      <c r="H264" s="14" t="s">
        <v>2083</v>
      </c>
      <c r="I264" s="15">
        <v>61</v>
      </c>
      <c r="J264" s="77">
        <v>5</v>
      </c>
      <c r="K264" s="92"/>
    </row>
    <row r="265" spans="1:11" ht="30.6" x14ac:dyDescent="0.25">
      <c r="A265" s="14" t="s">
        <v>440</v>
      </c>
      <c r="B265" s="14" t="s">
        <v>2084</v>
      </c>
      <c r="C265" s="14" t="s">
        <v>2085</v>
      </c>
      <c r="D265" s="16">
        <v>46078</v>
      </c>
      <c r="E265" s="16"/>
      <c r="F265" s="14" t="s">
        <v>2011</v>
      </c>
      <c r="G265" s="14"/>
      <c r="H265" s="14" t="s">
        <v>2086</v>
      </c>
      <c r="I265" s="15">
        <v>61</v>
      </c>
      <c r="J265" s="77">
        <v>5</v>
      </c>
      <c r="K265" s="92"/>
    </row>
    <row r="266" spans="1:11" ht="30.6" x14ac:dyDescent="0.25">
      <c r="A266" s="14" t="s">
        <v>440</v>
      </c>
      <c r="B266" s="14" t="s">
        <v>2087</v>
      </c>
      <c r="C266" s="14" t="s">
        <v>2088</v>
      </c>
      <c r="D266" s="16">
        <v>46078</v>
      </c>
      <c r="E266" s="16"/>
      <c r="F266" s="14" t="s">
        <v>2011</v>
      </c>
      <c r="G266" s="14"/>
      <c r="H266" s="14" t="s">
        <v>2089</v>
      </c>
      <c r="I266" s="15">
        <v>148</v>
      </c>
      <c r="J266" s="77">
        <v>5</v>
      </c>
      <c r="K266" s="92"/>
    </row>
    <row r="267" spans="1:11" ht="30.6" x14ac:dyDescent="0.25">
      <c r="A267" s="14" t="s">
        <v>440</v>
      </c>
      <c r="B267" s="14" t="s">
        <v>2090</v>
      </c>
      <c r="C267" s="14" t="s">
        <v>2091</v>
      </c>
      <c r="D267" s="16">
        <v>46078</v>
      </c>
      <c r="E267" s="16"/>
      <c r="F267" s="14" t="s">
        <v>2011</v>
      </c>
      <c r="G267" s="14"/>
      <c r="H267" s="14" t="s">
        <v>2092</v>
      </c>
      <c r="I267" s="15">
        <v>197</v>
      </c>
      <c r="J267" s="77">
        <v>5</v>
      </c>
      <c r="K267" s="92"/>
    </row>
    <row r="268" spans="1:11" ht="30.6" x14ac:dyDescent="0.25">
      <c r="A268" s="14" t="s">
        <v>440</v>
      </c>
      <c r="B268" s="14" t="s">
        <v>2093</v>
      </c>
      <c r="C268" s="14" t="s">
        <v>2094</v>
      </c>
      <c r="D268" s="16">
        <v>46078</v>
      </c>
      <c r="E268" s="16"/>
      <c r="F268" s="14" t="s">
        <v>2011</v>
      </c>
      <c r="G268" s="14"/>
      <c r="H268" s="14" t="s">
        <v>2095</v>
      </c>
      <c r="I268" s="15">
        <v>200</v>
      </c>
      <c r="J268" s="77">
        <v>5</v>
      </c>
      <c r="K268" s="92"/>
    </row>
    <row r="269" spans="1:11" ht="30.6" x14ac:dyDescent="0.25">
      <c r="A269" s="14" t="s">
        <v>440</v>
      </c>
      <c r="B269" s="14" t="s">
        <v>2565</v>
      </c>
      <c r="C269" s="14" t="s">
        <v>2566</v>
      </c>
      <c r="D269" s="16">
        <v>46092</v>
      </c>
      <c r="E269" s="16"/>
      <c r="F269" s="14" t="s">
        <v>2567</v>
      </c>
      <c r="G269" s="14" t="s">
        <v>2112</v>
      </c>
      <c r="H269" s="14" t="s">
        <v>2113</v>
      </c>
      <c r="I269" s="15">
        <v>28.57</v>
      </c>
      <c r="J269" s="77">
        <v>5</v>
      </c>
      <c r="K269" s="92"/>
    </row>
    <row r="270" spans="1:11" ht="20.399999999999999" x14ac:dyDescent="0.25">
      <c r="A270" s="14" t="s">
        <v>440</v>
      </c>
      <c r="B270" s="14" t="s">
        <v>2569</v>
      </c>
      <c r="C270" s="14" t="s">
        <v>2570</v>
      </c>
      <c r="D270" s="16">
        <v>46092</v>
      </c>
      <c r="E270" s="16"/>
      <c r="F270" s="14" t="s">
        <v>2571</v>
      </c>
      <c r="G270" s="14" t="s">
        <v>2572</v>
      </c>
      <c r="H270" s="14" t="s">
        <v>2573</v>
      </c>
      <c r="I270" s="15">
        <v>180</v>
      </c>
      <c r="J270" s="77">
        <v>5</v>
      </c>
      <c r="K270" s="92"/>
    </row>
    <row r="271" spans="1:11" ht="30.6" x14ac:dyDescent="0.25">
      <c r="A271" s="14" t="s">
        <v>440</v>
      </c>
      <c r="B271" s="14" t="s">
        <v>2588</v>
      </c>
      <c r="C271" s="14" t="s">
        <v>2589</v>
      </c>
      <c r="D271" s="16">
        <v>46093</v>
      </c>
      <c r="E271" s="16"/>
      <c r="F271" s="14" t="s">
        <v>2590</v>
      </c>
      <c r="G271" s="14" t="s">
        <v>2591</v>
      </c>
      <c r="H271" s="14" t="s">
        <v>2592</v>
      </c>
      <c r="I271" s="15">
        <v>1833</v>
      </c>
      <c r="J271" s="77">
        <v>5</v>
      </c>
      <c r="K271" s="92"/>
    </row>
    <row r="272" spans="1:11" ht="30.6" x14ac:dyDescent="0.25">
      <c r="A272" s="14" t="s">
        <v>440</v>
      </c>
      <c r="B272" s="14" t="s">
        <v>2616</v>
      </c>
      <c r="C272" s="14" t="s">
        <v>2617</v>
      </c>
      <c r="D272" s="16">
        <v>46094</v>
      </c>
      <c r="E272" s="16"/>
      <c r="F272" s="14" t="s">
        <v>2618</v>
      </c>
      <c r="G272" s="14" t="s">
        <v>2619</v>
      </c>
      <c r="H272" s="14" t="s">
        <v>2620</v>
      </c>
      <c r="I272" s="15">
        <v>39.32</v>
      </c>
      <c r="J272" s="77">
        <v>5</v>
      </c>
      <c r="K272" s="92"/>
    </row>
    <row r="273" spans="1:11" ht="81.599999999999994" x14ac:dyDescent="0.25">
      <c r="A273" s="14" t="s">
        <v>440</v>
      </c>
      <c r="B273" s="14"/>
      <c r="C273" s="14"/>
      <c r="D273" s="16"/>
      <c r="E273" s="16"/>
      <c r="F273" s="14" t="s">
        <v>2985</v>
      </c>
      <c r="G273" s="14"/>
      <c r="H273" s="14"/>
      <c r="I273" s="15"/>
      <c r="J273" s="77"/>
      <c r="K273" s="92"/>
    </row>
    <row r="274" spans="1:11" ht="30.6" x14ac:dyDescent="0.25">
      <c r="A274" s="14" t="s">
        <v>440</v>
      </c>
      <c r="B274" s="14" t="s">
        <v>2565</v>
      </c>
      <c r="C274" s="14" t="s">
        <v>2566</v>
      </c>
      <c r="D274" s="16">
        <v>46092</v>
      </c>
      <c r="E274" s="16"/>
      <c r="F274" s="14" t="s">
        <v>2568</v>
      </c>
      <c r="G274" s="14" t="s">
        <v>2112</v>
      </c>
      <c r="H274" s="14" t="s">
        <v>2113</v>
      </c>
      <c r="I274" s="15">
        <v>46.43</v>
      </c>
      <c r="J274" s="77">
        <v>5</v>
      </c>
      <c r="K274" s="92"/>
    </row>
    <row r="275" spans="1:11" ht="20.399999999999999" x14ac:dyDescent="0.25">
      <c r="A275" s="14" t="s">
        <v>440</v>
      </c>
      <c r="B275" s="14" t="s">
        <v>2579</v>
      </c>
      <c r="C275" s="14" t="s">
        <v>2580</v>
      </c>
      <c r="D275" s="16">
        <v>46093</v>
      </c>
      <c r="E275" s="16"/>
      <c r="F275" s="14" t="s">
        <v>2581</v>
      </c>
      <c r="G275" s="14"/>
      <c r="H275" s="14" t="s">
        <v>2582</v>
      </c>
      <c r="I275" s="15">
        <v>680</v>
      </c>
      <c r="J275" s="77">
        <v>3</v>
      </c>
      <c r="K275" s="92"/>
    </row>
    <row r="276" spans="1:11" ht="30.6" x14ac:dyDescent="0.25">
      <c r="A276" s="14" t="s">
        <v>440</v>
      </c>
      <c r="B276" s="14" t="s">
        <v>2849</v>
      </c>
      <c r="C276" s="14" t="s">
        <v>2850</v>
      </c>
      <c r="D276" s="16">
        <v>46106</v>
      </c>
      <c r="E276" s="16"/>
      <c r="F276" s="14" t="s">
        <v>2851</v>
      </c>
      <c r="G276" s="14" t="s">
        <v>2619</v>
      </c>
      <c r="H276" s="14" t="s">
        <v>2620</v>
      </c>
      <c r="I276" s="15">
        <v>202.15</v>
      </c>
      <c r="J276" s="77">
        <v>5</v>
      </c>
      <c r="K276" s="92"/>
    </row>
    <row r="277" spans="1:11" ht="20.399999999999999" x14ac:dyDescent="0.25">
      <c r="A277" s="14" t="s">
        <v>440</v>
      </c>
      <c r="B277" s="14" t="s">
        <v>2905</v>
      </c>
      <c r="C277" s="14" t="s">
        <v>1972</v>
      </c>
      <c r="D277" s="16">
        <v>46106</v>
      </c>
      <c r="E277" s="16"/>
      <c r="F277" s="14" t="s">
        <v>2906</v>
      </c>
      <c r="G277" s="14" t="s">
        <v>2572</v>
      </c>
      <c r="H277" s="14" t="s">
        <v>2573</v>
      </c>
      <c r="I277" s="15">
        <v>223.5</v>
      </c>
      <c r="J277" s="77">
        <v>5</v>
      </c>
      <c r="K277" s="92"/>
    </row>
    <row r="278" spans="1:11" ht="20.399999999999999" x14ac:dyDescent="0.25">
      <c r="A278" s="14" t="s">
        <v>440</v>
      </c>
      <c r="B278" s="14" t="s">
        <v>2912</v>
      </c>
      <c r="C278" s="14" t="s">
        <v>2913</v>
      </c>
      <c r="D278" s="16">
        <v>46106</v>
      </c>
      <c r="E278" s="16"/>
      <c r="F278" s="14" t="s">
        <v>2914</v>
      </c>
      <c r="G278" s="14" t="s">
        <v>2112</v>
      </c>
      <c r="H278" s="14" t="s">
        <v>2113</v>
      </c>
      <c r="I278" s="15">
        <v>350</v>
      </c>
      <c r="J278" s="77">
        <v>5</v>
      </c>
      <c r="K278" s="92"/>
    </row>
    <row r="279" spans="1:11" ht="20.399999999999999" x14ac:dyDescent="0.25">
      <c r="A279" s="14" t="s">
        <v>440</v>
      </c>
      <c r="B279" s="14" t="s">
        <v>2915</v>
      </c>
      <c r="C279" s="14" t="s">
        <v>2916</v>
      </c>
      <c r="D279" s="16">
        <v>46106</v>
      </c>
      <c r="E279" s="16"/>
      <c r="F279" s="14" t="s">
        <v>2917</v>
      </c>
      <c r="G279" s="14" t="s">
        <v>2918</v>
      </c>
      <c r="H279" s="14" t="s">
        <v>2919</v>
      </c>
      <c r="I279" s="15">
        <v>500</v>
      </c>
      <c r="J279" s="77">
        <v>5</v>
      </c>
      <c r="K279" s="92"/>
    </row>
    <row r="280" spans="1:11" ht="20.399999999999999" x14ac:dyDescent="0.25">
      <c r="A280" s="14" t="s">
        <v>440</v>
      </c>
      <c r="B280" s="14" t="s">
        <v>2920</v>
      </c>
      <c r="C280" s="14" t="s">
        <v>2921</v>
      </c>
      <c r="D280" s="16">
        <v>46106</v>
      </c>
      <c r="E280" s="16"/>
      <c r="F280" s="14" t="s">
        <v>2922</v>
      </c>
      <c r="G280" s="14" t="s">
        <v>2923</v>
      </c>
      <c r="H280" s="14" t="s">
        <v>2924</v>
      </c>
      <c r="I280" s="15">
        <v>588</v>
      </c>
      <c r="J280" s="77">
        <v>5</v>
      </c>
      <c r="K280" s="92"/>
    </row>
    <row r="281" spans="1:11" ht="30.6" x14ac:dyDescent="0.25">
      <c r="A281" s="14" t="s">
        <v>440</v>
      </c>
      <c r="B281" s="14" t="s">
        <v>2925</v>
      </c>
      <c r="C281" s="14" t="s">
        <v>2926</v>
      </c>
      <c r="D281" s="16">
        <v>46106</v>
      </c>
      <c r="E281" s="16"/>
      <c r="F281" s="14" t="s">
        <v>2927</v>
      </c>
      <c r="G281" s="14" t="s">
        <v>2928</v>
      </c>
      <c r="H281" s="14" t="s">
        <v>2929</v>
      </c>
      <c r="I281" s="15">
        <v>774</v>
      </c>
      <c r="J281" s="77">
        <v>5</v>
      </c>
      <c r="K281" s="92"/>
    </row>
    <row r="282" spans="1:11" ht="71.400000000000006" x14ac:dyDescent="0.25">
      <c r="A282" s="14" t="s">
        <v>440</v>
      </c>
      <c r="B282" s="14"/>
      <c r="C282" s="14"/>
      <c r="D282" s="16"/>
      <c r="E282" s="16"/>
      <c r="F282" s="14" t="s">
        <v>2129</v>
      </c>
      <c r="G282" s="14"/>
      <c r="H282" s="14"/>
      <c r="I282" s="15"/>
      <c r="J282" s="77"/>
      <c r="K282" s="92"/>
    </row>
    <row r="283" spans="1:11" ht="20.399999999999999" x14ac:dyDescent="0.25">
      <c r="A283" s="14" t="s">
        <v>440</v>
      </c>
      <c r="B283" s="14" t="s">
        <v>2096</v>
      </c>
      <c r="C283" s="14" t="s">
        <v>2097</v>
      </c>
      <c r="D283" s="16">
        <v>46078</v>
      </c>
      <c r="E283" s="16"/>
      <c r="F283" s="14" t="s">
        <v>2098</v>
      </c>
      <c r="G283" s="14"/>
      <c r="H283" s="14" t="s">
        <v>2099</v>
      </c>
      <c r="I283" s="15">
        <v>218</v>
      </c>
      <c r="J283" s="77">
        <v>5</v>
      </c>
      <c r="K283" s="92"/>
    </row>
    <row r="284" spans="1:11" ht="20.399999999999999" x14ac:dyDescent="0.25">
      <c r="A284" s="14" t="s">
        <v>440</v>
      </c>
      <c r="B284" s="14" t="s">
        <v>2100</v>
      </c>
      <c r="C284" s="14" t="s">
        <v>2101</v>
      </c>
      <c r="D284" s="16">
        <v>46078</v>
      </c>
      <c r="E284" s="16"/>
      <c r="F284" s="14" t="s">
        <v>2098</v>
      </c>
      <c r="G284" s="14"/>
      <c r="H284" s="14" t="s">
        <v>2102</v>
      </c>
      <c r="I284" s="15">
        <v>218</v>
      </c>
      <c r="J284" s="77">
        <v>5</v>
      </c>
      <c r="K284" s="92"/>
    </row>
    <row r="285" spans="1:11" ht="82.2" customHeight="1" x14ac:dyDescent="0.25">
      <c r="A285" s="14" t="s">
        <v>440</v>
      </c>
      <c r="B285" s="14"/>
      <c r="C285" s="14"/>
      <c r="D285" s="16"/>
      <c r="E285" s="16"/>
      <c r="F285" s="383" t="s">
        <v>2984</v>
      </c>
      <c r="G285" s="14"/>
      <c r="H285" s="14"/>
      <c r="I285" s="15"/>
      <c r="J285" s="77"/>
      <c r="K285" s="92"/>
    </row>
    <row r="286" spans="1:11" ht="30.6" x14ac:dyDescent="0.25">
      <c r="A286" s="14" t="s">
        <v>440</v>
      </c>
      <c r="B286" s="14" t="s">
        <v>2110</v>
      </c>
      <c r="C286" s="14" t="s">
        <v>2111</v>
      </c>
      <c r="D286" s="16">
        <v>46077</v>
      </c>
      <c r="E286" s="16"/>
      <c r="F286" s="14" t="s">
        <v>2126</v>
      </c>
      <c r="G286" s="14" t="s">
        <v>2112</v>
      </c>
      <c r="H286" s="14" t="s">
        <v>2113</v>
      </c>
      <c r="I286" s="15">
        <v>39.1</v>
      </c>
      <c r="J286" s="77">
        <v>5</v>
      </c>
      <c r="K286" s="92"/>
    </row>
    <row r="287" spans="1:11" ht="20.399999999999999" x14ac:dyDescent="0.25">
      <c r="A287" s="14" t="s">
        <v>440</v>
      </c>
      <c r="B287" s="14" t="s">
        <v>2544</v>
      </c>
      <c r="C287" s="14" t="s">
        <v>2545</v>
      </c>
      <c r="D287" s="16">
        <v>46090</v>
      </c>
      <c r="E287" s="16"/>
      <c r="F287" s="14" t="s">
        <v>2546</v>
      </c>
      <c r="G287" s="14" t="s">
        <v>2547</v>
      </c>
      <c r="H287" s="14" t="s">
        <v>2548</v>
      </c>
      <c r="I287" s="15">
        <v>22.99</v>
      </c>
      <c r="J287" s="77">
        <v>5</v>
      </c>
      <c r="K287" s="92"/>
    </row>
    <row r="288" spans="1:11" ht="71.400000000000006" x14ac:dyDescent="0.25">
      <c r="A288" s="14" t="s">
        <v>440</v>
      </c>
      <c r="B288" s="14"/>
      <c r="C288" s="14"/>
      <c r="D288" s="16"/>
      <c r="E288" s="16"/>
      <c r="F288" s="14" t="s">
        <v>2370</v>
      </c>
      <c r="G288" s="14"/>
      <c r="H288" s="14"/>
      <c r="I288" s="15"/>
      <c r="J288" s="77"/>
      <c r="K288" s="92"/>
    </row>
    <row r="289" spans="1:11" ht="30.6" x14ac:dyDescent="0.25">
      <c r="A289" s="14" t="s">
        <v>440</v>
      </c>
      <c r="B289" s="14" t="s">
        <v>2110</v>
      </c>
      <c r="C289" s="14" t="s">
        <v>2111</v>
      </c>
      <c r="D289" s="16">
        <v>46077</v>
      </c>
      <c r="E289" s="16"/>
      <c r="F289" s="14" t="s">
        <v>2125</v>
      </c>
      <c r="G289" s="14" t="s">
        <v>2112</v>
      </c>
      <c r="H289" s="14" t="s">
        <v>2113</v>
      </c>
      <c r="I289" s="15">
        <v>39.1</v>
      </c>
      <c r="J289" s="77">
        <v>5</v>
      </c>
      <c r="K289" s="92"/>
    </row>
    <row r="290" spans="1:11" ht="20.399999999999999" x14ac:dyDescent="0.25">
      <c r="A290" s="14" t="s">
        <v>440</v>
      </c>
      <c r="B290" s="14" t="s">
        <v>2583</v>
      </c>
      <c r="C290" s="14" t="s">
        <v>2584</v>
      </c>
      <c r="D290" s="16">
        <v>46093</v>
      </c>
      <c r="E290" s="16"/>
      <c r="F290" s="14" t="s">
        <v>2585</v>
      </c>
      <c r="G290" s="14" t="s">
        <v>2586</v>
      </c>
      <c r="H290" s="14" t="s">
        <v>2587</v>
      </c>
      <c r="I290" s="15">
        <v>861</v>
      </c>
      <c r="J290" s="77">
        <v>5</v>
      </c>
      <c r="K290" s="92"/>
    </row>
    <row r="291" spans="1:11" ht="20.399999999999999" x14ac:dyDescent="0.25">
      <c r="A291" s="14" t="s">
        <v>440</v>
      </c>
      <c r="B291" s="14" t="s">
        <v>2719</v>
      </c>
      <c r="C291" s="14" t="s">
        <v>2720</v>
      </c>
      <c r="D291" s="16">
        <v>46099</v>
      </c>
      <c r="E291" s="16"/>
      <c r="F291" s="14" t="s">
        <v>2721</v>
      </c>
      <c r="G291" s="14"/>
      <c r="H291" s="14" t="s">
        <v>2722</v>
      </c>
      <c r="I291" s="15">
        <v>55</v>
      </c>
      <c r="J291" s="77">
        <v>5</v>
      </c>
      <c r="K291" s="92"/>
    </row>
    <row r="292" spans="1:11" ht="20.399999999999999" x14ac:dyDescent="0.25">
      <c r="A292" s="14" t="s">
        <v>440</v>
      </c>
      <c r="B292" s="14" t="s">
        <v>2723</v>
      </c>
      <c r="C292" s="14" t="s">
        <v>2724</v>
      </c>
      <c r="D292" s="16">
        <v>46099</v>
      </c>
      <c r="E292" s="16"/>
      <c r="F292" s="14" t="s">
        <v>2721</v>
      </c>
      <c r="G292" s="14"/>
      <c r="H292" s="14" t="s">
        <v>2725</v>
      </c>
      <c r="I292" s="15">
        <v>55</v>
      </c>
      <c r="J292" s="77">
        <v>5</v>
      </c>
      <c r="K292" s="92"/>
    </row>
    <row r="293" spans="1:11" ht="20.399999999999999" x14ac:dyDescent="0.25">
      <c r="A293" s="14" t="s">
        <v>440</v>
      </c>
      <c r="B293" s="14" t="s">
        <v>2726</v>
      </c>
      <c r="C293" s="14" t="s">
        <v>2727</v>
      </c>
      <c r="D293" s="16">
        <v>46099</v>
      </c>
      <c r="E293" s="16"/>
      <c r="F293" s="14" t="s">
        <v>2721</v>
      </c>
      <c r="G293" s="14"/>
      <c r="H293" s="14" t="s">
        <v>2728</v>
      </c>
      <c r="I293" s="15">
        <v>55</v>
      </c>
      <c r="J293" s="77">
        <v>5</v>
      </c>
      <c r="K293" s="92"/>
    </row>
    <row r="294" spans="1:11" ht="20.399999999999999" x14ac:dyDescent="0.25">
      <c r="A294" s="14" t="s">
        <v>440</v>
      </c>
      <c r="B294" s="14" t="s">
        <v>2729</v>
      </c>
      <c r="C294" s="14" t="s">
        <v>2730</v>
      </c>
      <c r="D294" s="16">
        <v>46099</v>
      </c>
      <c r="E294" s="16"/>
      <c r="F294" s="14" t="s">
        <v>2721</v>
      </c>
      <c r="G294" s="14"/>
      <c r="H294" s="14" t="s">
        <v>2731</v>
      </c>
      <c r="I294" s="15">
        <v>55</v>
      </c>
      <c r="J294" s="77">
        <v>5</v>
      </c>
      <c r="K294" s="92"/>
    </row>
    <row r="295" spans="1:11" ht="20.399999999999999" x14ac:dyDescent="0.25">
      <c r="A295" s="14" t="s">
        <v>440</v>
      </c>
      <c r="B295" s="14" t="s">
        <v>2732</v>
      </c>
      <c r="C295" s="14" t="s">
        <v>2733</v>
      </c>
      <c r="D295" s="16">
        <v>46099</v>
      </c>
      <c r="E295" s="16"/>
      <c r="F295" s="14" t="s">
        <v>2721</v>
      </c>
      <c r="G295" s="14"/>
      <c r="H295" s="14" t="s">
        <v>2734</v>
      </c>
      <c r="I295" s="15">
        <v>55</v>
      </c>
      <c r="J295" s="77">
        <v>5</v>
      </c>
      <c r="K295" s="92"/>
    </row>
    <row r="296" spans="1:11" ht="20.399999999999999" x14ac:dyDescent="0.25">
      <c r="A296" s="14" t="s">
        <v>440</v>
      </c>
      <c r="B296" s="14" t="s">
        <v>2735</v>
      </c>
      <c r="C296" s="14" t="s">
        <v>2736</v>
      </c>
      <c r="D296" s="16">
        <v>46099</v>
      </c>
      <c r="E296" s="16"/>
      <c r="F296" s="14" t="s">
        <v>2721</v>
      </c>
      <c r="G296" s="14"/>
      <c r="H296" s="14" t="s">
        <v>2737</v>
      </c>
      <c r="I296" s="15">
        <v>55</v>
      </c>
      <c r="J296" s="77">
        <v>5</v>
      </c>
      <c r="K296" s="92"/>
    </row>
    <row r="297" spans="1:11" ht="20.399999999999999" x14ac:dyDescent="0.25">
      <c r="A297" s="14" t="s">
        <v>440</v>
      </c>
      <c r="B297" s="14" t="s">
        <v>2738</v>
      </c>
      <c r="C297" s="14" t="s">
        <v>2739</v>
      </c>
      <c r="D297" s="16">
        <v>46099</v>
      </c>
      <c r="E297" s="16"/>
      <c r="F297" s="14" t="s">
        <v>2721</v>
      </c>
      <c r="G297" s="14"/>
      <c r="H297" s="14" t="s">
        <v>2740</v>
      </c>
      <c r="I297" s="15">
        <v>55</v>
      </c>
      <c r="J297" s="77">
        <v>5</v>
      </c>
      <c r="K297" s="92"/>
    </row>
    <row r="298" spans="1:11" ht="20.399999999999999" x14ac:dyDescent="0.25">
      <c r="A298" s="14" t="s">
        <v>440</v>
      </c>
      <c r="B298" s="14" t="s">
        <v>2741</v>
      </c>
      <c r="C298" s="14" t="s">
        <v>2742</v>
      </c>
      <c r="D298" s="16">
        <v>46099</v>
      </c>
      <c r="E298" s="16"/>
      <c r="F298" s="14" t="s">
        <v>2721</v>
      </c>
      <c r="G298" s="14"/>
      <c r="H298" s="14" t="s">
        <v>2743</v>
      </c>
      <c r="I298" s="15">
        <v>55</v>
      </c>
      <c r="J298" s="77">
        <v>5</v>
      </c>
      <c r="K298" s="92"/>
    </row>
    <row r="299" spans="1:11" ht="20.399999999999999" x14ac:dyDescent="0.25">
      <c r="A299" s="14" t="s">
        <v>440</v>
      </c>
      <c r="B299" s="14" t="s">
        <v>2744</v>
      </c>
      <c r="C299" s="14" t="s">
        <v>2745</v>
      </c>
      <c r="D299" s="16">
        <v>46099</v>
      </c>
      <c r="E299" s="16"/>
      <c r="F299" s="14" t="s">
        <v>2721</v>
      </c>
      <c r="G299" s="14"/>
      <c r="H299" s="14" t="s">
        <v>2746</v>
      </c>
      <c r="I299" s="15">
        <v>55</v>
      </c>
      <c r="J299" s="77">
        <v>5</v>
      </c>
      <c r="K299" s="92"/>
    </row>
    <row r="300" spans="1:11" ht="20.399999999999999" x14ac:dyDescent="0.25">
      <c r="A300" s="14" t="s">
        <v>440</v>
      </c>
      <c r="B300" s="14" t="s">
        <v>2747</v>
      </c>
      <c r="C300" s="14" t="s">
        <v>2748</v>
      </c>
      <c r="D300" s="16">
        <v>46099</v>
      </c>
      <c r="E300" s="16"/>
      <c r="F300" s="14" t="s">
        <v>2721</v>
      </c>
      <c r="G300" s="14"/>
      <c r="H300" s="14" t="s">
        <v>2749</v>
      </c>
      <c r="I300" s="15">
        <v>55</v>
      </c>
      <c r="J300" s="77">
        <v>5</v>
      </c>
      <c r="K300" s="92"/>
    </row>
    <row r="301" spans="1:11" ht="20.399999999999999" x14ac:dyDescent="0.25">
      <c r="A301" s="14" t="s">
        <v>440</v>
      </c>
      <c r="B301" s="14" t="s">
        <v>2750</v>
      </c>
      <c r="C301" s="14" t="s">
        <v>2751</v>
      </c>
      <c r="D301" s="16">
        <v>46099</v>
      </c>
      <c r="E301" s="16"/>
      <c r="F301" s="14" t="s">
        <v>2721</v>
      </c>
      <c r="G301" s="14"/>
      <c r="H301" s="14" t="s">
        <v>2752</v>
      </c>
      <c r="I301" s="15">
        <v>55</v>
      </c>
      <c r="J301" s="77">
        <v>5</v>
      </c>
      <c r="K301" s="92"/>
    </row>
    <row r="302" spans="1:11" ht="20.399999999999999" x14ac:dyDescent="0.25">
      <c r="A302" s="14" t="s">
        <v>440</v>
      </c>
      <c r="B302" s="14" t="s">
        <v>2753</v>
      </c>
      <c r="C302" s="14" t="s">
        <v>2754</v>
      </c>
      <c r="D302" s="16">
        <v>46099</v>
      </c>
      <c r="E302" s="16"/>
      <c r="F302" s="14" t="s">
        <v>2721</v>
      </c>
      <c r="G302" s="14"/>
      <c r="H302" s="14" t="s">
        <v>2755</v>
      </c>
      <c r="I302" s="15">
        <v>55</v>
      </c>
      <c r="J302" s="77">
        <v>5</v>
      </c>
      <c r="K302" s="92"/>
    </row>
    <row r="303" spans="1:11" ht="20.399999999999999" x14ac:dyDescent="0.25">
      <c r="A303" s="14" t="s">
        <v>440</v>
      </c>
      <c r="B303" s="14" t="s">
        <v>2756</v>
      </c>
      <c r="C303" s="14" t="s">
        <v>2757</v>
      </c>
      <c r="D303" s="16">
        <v>46099</v>
      </c>
      <c r="E303" s="16"/>
      <c r="F303" s="14" t="s">
        <v>2721</v>
      </c>
      <c r="G303" s="14"/>
      <c r="H303" s="14" t="s">
        <v>2758</v>
      </c>
      <c r="I303" s="15">
        <v>55</v>
      </c>
      <c r="J303" s="77">
        <v>5</v>
      </c>
      <c r="K303" s="92"/>
    </row>
    <row r="304" spans="1:11" ht="20.399999999999999" x14ac:dyDescent="0.25">
      <c r="A304" s="14" t="s">
        <v>440</v>
      </c>
      <c r="B304" s="14" t="s">
        <v>2759</v>
      </c>
      <c r="C304" s="14" t="s">
        <v>2760</v>
      </c>
      <c r="D304" s="16">
        <v>46099</v>
      </c>
      <c r="E304" s="16"/>
      <c r="F304" s="14" t="s">
        <v>2721</v>
      </c>
      <c r="G304" s="14"/>
      <c r="H304" s="14" t="s">
        <v>2761</v>
      </c>
      <c r="I304" s="15">
        <v>55</v>
      </c>
      <c r="J304" s="77">
        <v>5</v>
      </c>
      <c r="K304" s="92"/>
    </row>
    <row r="305" spans="1:11" ht="20.399999999999999" x14ac:dyDescent="0.25">
      <c r="A305" s="14" t="s">
        <v>440</v>
      </c>
      <c r="B305" s="14" t="s">
        <v>2762</v>
      </c>
      <c r="C305" s="14" t="s">
        <v>2763</v>
      </c>
      <c r="D305" s="16">
        <v>46099</v>
      </c>
      <c r="E305" s="16"/>
      <c r="F305" s="14" t="s">
        <v>2721</v>
      </c>
      <c r="G305" s="14"/>
      <c r="H305" s="14" t="s">
        <v>2764</v>
      </c>
      <c r="I305" s="15">
        <v>55</v>
      </c>
      <c r="J305" s="77">
        <v>5</v>
      </c>
      <c r="K305" s="92"/>
    </row>
    <row r="306" spans="1:11" ht="20.399999999999999" x14ac:dyDescent="0.25">
      <c r="A306" s="14" t="s">
        <v>440</v>
      </c>
      <c r="B306" s="14" t="s">
        <v>2765</v>
      </c>
      <c r="C306" s="14" t="s">
        <v>2766</v>
      </c>
      <c r="D306" s="16">
        <v>46099</v>
      </c>
      <c r="E306" s="16"/>
      <c r="F306" s="14" t="s">
        <v>2721</v>
      </c>
      <c r="G306" s="14"/>
      <c r="H306" s="14" t="s">
        <v>2767</v>
      </c>
      <c r="I306" s="15">
        <v>55</v>
      </c>
      <c r="J306" s="77">
        <v>5</v>
      </c>
      <c r="K306" s="92"/>
    </row>
    <row r="307" spans="1:11" ht="20.399999999999999" x14ac:dyDescent="0.25">
      <c r="A307" s="14" t="s">
        <v>440</v>
      </c>
      <c r="B307" s="14" t="s">
        <v>2768</v>
      </c>
      <c r="C307" s="14" t="s">
        <v>2769</v>
      </c>
      <c r="D307" s="16">
        <v>46099</v>
      </c>
      <c r="E307" s="16"/>
      <c r="F307" s="14" t="s">
        <v>2721</v>
      </c>
      <c r="G307" s="14"/>
      <c r="H307" s="14" t="s">
        <v>2770</v>
      </c>
      <c r="I307" s="15">
        <v>70</v>
      </c>
      <c r="J307" s="77">
        <v>5</v>
      </c>
      <c r="K307" s="92"/>
    </row>
    <row r="308" spans="1:11" ht="20.399999999999999" x14ac:dyDescent="0.25">
      <c r="A308" s="14" t="s">
        <v>440</v>
      </c>
      <c r="B308" s="14" t="s">
        <v>2771</v>
      </c>
      <c r="C308" s="14" t="s">
        <v>2772</v>
      </c>
      <c r="D308" s="16">
        <v>46099</v>
      </c>
      <c r="E308" s="16"/>
      <c r="F308" s="14" t="s">
        <v>2721</v>
      </c>
      <c r="G308" s="14"/>
      <c r="H308" s="14" t="s">
        <v>2773</v>
      </c>
      <c r="I308" s="15">
        <v>70</v>
      </c>
      <c r="J308" s="77">
        <v>5</v>
      </c>
      <c r="K308" s="92"/>
    </row>
    <row r="309" spans="1:11" ht="20.399999999999999" x14ac:dyDescent="0.25">
      <c r="A309" s="14" t="s">
        <v>440</v>
      </c>
      <c r="B309" s="14" t="s">
        <v>2774</v>
      </c>
      <c r="C309" s="14" t="s">
        <v>2775</v>
      </c>
      <c r="D309" s="16">
        <v>46099</v>
      </c>
      <c r="E309" s="16"/>
      <c r="F309" s="14" t="s">
        <v>2721</v>
      </c>
      <c r="G309" s="14"/>
      <c r="H309" s="14" t="s">
        <v>2776</v>
      </c>
      <c r="I309" s="15">
        <v>70</v>
      </c>
      <c r="J309" s="77">
        <v>5</v>
      </c>
      <c r="K309" s="92"/>
    </row>
    <row r="310" spans="1:11" ht="20.399999999999999" x14ac:dyDescent="0.25">
      <c r="A310" s="14" t="s">
        <v>440</v>
      </c>
      <c r="B310" s="14" t="s">
        <v>2777</v>
      </c>
      <c r="C310" s="14" t="s">
        <v>2778</v>
      </c>
      <c r="D310" s="16">
        <v>46099</v>
      </c>
      <c r="E310" s="16"/>
      <c r="F310" s="14" t="s">
        <v>2721</v>
      </c>
      <c r="G310" s="14"/>
      <c r="H310" s="14" t="s">
        <v>2779</v>
      </c>
      <c r="I310" s="15">
        <v>87</v>
      </c>
      <c r="J310" s="77">
        <v>5</v>
      </c>
      <c r="K310" s="92"/>
    </row>
    <row r="311" spans="1:11" ht="20.399999999999999" x14ac:dyDescent="0.25">
      <c r="A311" s="14" t="s">
        <v>440</v>
      </c>
      <c r="B311" s="14" t="s">
        <v>2780</v>
      </c>
      <c r="C311" s="14" t="s">
        <v>2781</v>
      </c>
      <c r="D311" s="16">
        <v>46099</v>
      </c>
      <c r="E311" s="16"/>
      <c r="F311" s="14" t="s">
        <v>2721</v>
      </c>
      <c r="G311" s="14"/>
      <c r="H311" s="14" t="s">
        <v>2782</v>
      </c>
      <c r="I311" s="15">
        <v>87</v>
      </c>
      <c r="J311" s="77">
        <v>5</v>
      </c>
      <c r="K311" s="92"/>
    </row>
    <row r="312" spans="1:11" ht="51" x14ac:dyDescent="0.25">
      <c r="A312" s="14" t="s">
        <v>440</v>
      </c>
      <c r="B312" s="14" t="s">
        <v>2792</v>
      </c>
      <c r="C312" s="14" t="s">
        <v>2793</v>
      </c>
      <c r="D312" s="16">
        <v>46101</v>
      </c>
      <c r="E312" s="16"/>
      <c r="F312" s="14" t="s">
        <v>2794</v>
      </c>
      <c r="G312" s="14" t="s">
        <v>2795</v>
      </c>
      <c r="H312" s="14" t="s">
        <v>2796</v>
      </c>
      <c r="I312" s="15">
        <v>85.2</v>
      </c>
      <c r="J312" s="77">
        <v>5</v>
      </c>
      <c r="K312" s="92"/>
    </row>
    <row r="313" spans="1:11" ht="51" x14ac:dyDescent="0.25">
      <c r="A313" s="14" t="s">
        <v>440</v>
      </c>
      <c r="B313" s="14" t="s">
        <v>2824</v>
      </c>
      <c r="C313" s="14" t="s">
        <v>2825</v>
      </c>
      <c r="D313" s="16">
        <v>46101</v>
      </c>
      <c r="E313" s="16"/>
      <c r="F313" s="14" t="s">
        <v>2826</v>
      </c>
      <c r="G313" s="14" t="s">
        <v>2795</v>
      </c>
      <c r="H313" s="14" t="s">
        <v>2796</v>
      </c>
      <c r="I313" s="15">
        <v>200</v>
      </c>
      <c r="J313" s="77">
        <v>5</v>
      </c>
      <c r="K313" s="92"/>
    </row>
    <row r="314" spans="1:11" ht="40.799999999999997" x14ac:dyDescent="0.25">
      <c r="A314" s="14" t="s">
        <v>440</v>
      </c>
      <c r="B314" s="14" t="s">
        <v>2837</v>
      </c>
      <c r="C314" s="14" t="s">
        <v>2838</v>
      </c>
      <c r="D314" s="16">
        <v>46101</v>
      </c>
      <c r="E314" s="16"/>
      <c r="F314" s="14" t="s">
        <v>2839</v>
      </c>
      <c r="G314" s="14" t="s">
        <v>2795</v>
      </c>
      <c r="H314" s="14" t="s">
        <v>2796</v>
      </c>
      <c r="I314" s="15">
        <v>400</v>
      </c>
      <c r="J314" s="77">
        <v>5</v>
      </c>
      <c r="K314" s="92"/>
    </row>
    <row r="315" spans="1:11" ht="71.400000000000006" x14ac:dyDescent="0.25">
      <c r="A315" s="14" t="s">
        <v>440</v>
      </c>
      <c r="B315" s="14"/>
      <c r="C315" s="14"/>
      <c r="D315" s="16"/>
      <c r="E315" s="16"/>
      <c r="F315" s="14" t="s">
        <v>2968</v>
      </c>
      <c r="G315" s="14"/>
      <c r="H315" s="14"/>
      <c r="I315" s="15"/>
      <c r="J315" s="77"/>
      <c r="K315" s="92"/>
    </row>
    <row r="316" spans="1:11" ht="30.6" x14ac:dyDescent="0.25">
      <c r="A316" s="14" t="s">
        <v>440</v>
      </c>
      <c r="B316" s="14" t="s">
        <v>2110</v>
      </c>
      <c r="C316" s="14" t="s">
        <v>2111</v>
      </c>
      <c r="D316" s="16">
        <v>46077</v>
      </c>
      <c r="E316" s="16"/>
      <c r="F316" s="14" t="s">
        <v>2124</v>
      </c>
      <c r="G316" s="14" t="s">
        <v>2112</v>
      </c>
      <c r="H316" s="14" t="s">
        <v>2113</v>
      </c>
      <c r="I316" s="15">
        <v>39.1</v>
      </c>
      <c r="J316" s="77">
        <v>5</v>
      </c>
      <c r="K316" s="92"/>
    </row>
    <row r="317" spans="1:11" ht="20.399999999999999" x14ac:dyDescent="0.25">
      <c r="A317" s="14" t="s">
        <v>440</v>
      </c>
      <c r="B317" s="14" t="s">
        <v>2559</v>
      </c>
      <c r="C317" s="14" t="s">
        <v>2560</v>
      </c>
      <c r="D317" s="16">
        <v>46090</v>
      </c>
      <c r="E317" s="16"/>
      <c r="F317" s="14" t="s">
        <v>2563</v>
      </c>
      <c r="G317" s="14" t="s">
        <v>2561</v>
      </c>
      <c r="H317" s="14" t="s">
        <v>2562</v>
      </c>
      <c r="I317" s="15">
        <v>61.29</v>
      </c>
      <c r="J317" s="77">
        <v>5</v>
      </c>
      <c r="K317" s="92"/>
    </row>
    <row r="318" spans="1:11" ht="20.399999999999999" x14ac:dyDescent="0.25">
      <c r="A318" s="14" t="s">
        <v>440</v>
      </c>
      <c r="B318" s="14" t="s">
        <v>2655</v>
      </c>
      <c r="C318" s="14" t="s">
        <v>2656</v>
      </c>
      <c r="D318" s="16">
        <v>46099</v>
      </c>
      <c r="E318" s="16"/>
      <c r="F318" s="14" t="s">
        <v>2657</v>
      </c>
      <c r="G318" s="14"/>
      <c r="H318" s="14" t="s">
        <v>2658</v>
      </c>
      <c r="I318" s="15">
        <v>55</v>
      </c>
      <c r="J318" s="77">
        <v>5</v>
      </c>
      <c r="K318" s="92"/>
    </row>
    <row r="319" spans="1:11" ht="20.399999999999999" x14ac:dyDescent="0.25">
      <c r="A319" s="14" t="s">
        <v>440</v>
      </c>
      <c r="B319" s="14" t="s">
        <v>2659</v>
      </c>
      <c r="C319" s="14" t="s">
        <v>2660</v>
      </c>
      <c r="D319" s="16">
        <v>46099</v>
      </c>
      <c r="E319" s="16"/>
      <c r="F319" s="14" t="s">
        <v>2657</v>
      </c>
      <c r="G319" s="14"/>
      <c r="H319" s="14" t="s">
        <v>2661</v>
      </c>
      <c r="I319" s="15">
        <v>55</v>
      </c>
      <c r="J319" s="77">
        <v>5</v>
      </c>
      <c r="K319" s="92"/>
    </row>
    <row r="320" spans="1:11" ht="20.399999999999999" x14ac:dyDescent="0.25">
      <c r="A320" s="14" t="s">
        <v>440</v>
      </c>
      <c r="B320" s="14" t="s">
        <v>2662</v>
      </c>
      <c r="C320" s="14" t="s">
        <v>2663</v>
      </c>
      <c r="D320" s="16">
        <v>46099</v>
      </c>
      <c r="E320" s="16"/>
      <c r="F320" s="14" t="s">
        <v>2657</v>
      </c>
      <c r="G320" s="14"/>
      <c r="H320" s="14" t="s">
        <v>2664</v>
      </c>
      <c r="I320" s="15">
        <v>55</v>
      </c>
      <c r="J320" s="77">
        <v>5</v>
      </c>
      <c r="K320" s="92"/>
    </row>
    <row r="321" spans="1:11" ht="20.399999999999999" x14ac:dyDescent="0.25">
      <c r="A321" s="14" t="s">
        <v>440</v>
      </c>
      <c r="B321" s="14" t="s">
        <v>2665</v>
      </c>
      <c r="C321" s="14" t="s">
        <v>2666</v>
      </c>
      <c r="D321" s="16">
        <v>46101</v>
      </c>
      <c r="E321" s="16"/>
      <c r="F321" s="14" t="s">
        <v>2657</v>
      </c>
      <c r="G321" s="14"/>
      <c r="H321" s="14" t="s">
        <v>2667</v>
      </c>
      <c r="I321" s="15">
        <v>55</v>
      </c>
      <c r="J321" s="77">
        <v>5</v>
      </c>
      <c r="K321" s="92"/>
    </row>
    <row r="322" spans="1:11" ht="20.399999999999999" x14ac:dyDescent="0.25">
      <c r="A322" s="14" t="s">
        <v>440</v>
      </c>
      <c r="B322" s="14" t="s">
        <v>2668</v>
      </c>
      <c r="C322" s="14" t="s">
        <v>2669</v>
      </c>
      <c r="D322" s="16">
        <v>46099</v>
      </c>
      <c r="E322" s="16"/>
      <c r="F322" s="14" t="s">
        <v>2657</v>
      </c>
      <c r="G322" s="14"/>
      <c r="H322" s="14" t="s">
        <v>2670</v>
      </c>
      <c r="I322" s="15">
        <v>55</v>
      </c>
      <c r="J322" s="77">
        <v>5</v>
      </c>
      <c r="K322" s="92"/>
    </row>
    <row r="323" spans="1:11" ht="20.399999999999999" x14ac:dyDescent="0.25">
      <c r="A323" s="14" t="s">
        <v>440</v>
      </c>
      <c r="B323" s="14" t="s">
        <v>2671</v>
      </c>
      <c r="C323" s="14" t="s">
        <v>2672</v>
      </c>
      <c r="D323" s="16">
        <v>46099</v>
      </c>
      <c r="E323" s="16"/>
      <c r="F323" s="14" t="s">
        <v>2657</v>
      </c>
      <c r="G323" s="14"/>
      <c r="H323" s="14" t="s">
        <v>2673</v>
      </c>
      <c r="I323" s="15">
        <v>55</v>
      </c>
      <c r="J323" s="77">
        <v>5</v>
      </c>
      <c r="K323" s="92"/>
    </row>
    <row r="324" spans="1:11" ht="20.399999999999999" x14ac:dyDescent="0.25">
      <c r="A324" s="14" t="s">
        <v>440</v>
      </c>
      <c r="B324" s="14" t="s">
        <v>2674</v>
      </c>
      <c r="C324" s="14" t="s">
        <v>2675</v>
      </c>
      <c r="D324" s="16">
        <v>46099</v>
      </c>
      <c r="E324" s="16"/>
      <c r="F324" s="14" t="s">
        <v>2657</v>
      </c>
      <c r="G324" s="14"/>
      <c r="H324" s="14" t="s">
        <v>2676</v>
      </c>
      <c r="I324" s="15">
        <v>55</v>
      </c>
      <c r="J324" s="77">
        <v>5</v>
      </c>
      <c r="K324" s="92"/>
    </row>
    <row r="325" spans="1:11" ht="20.399999999999999" x14ac:dyDescent="0.25">
      <c r="A325" s="14" t="s">
        <v>440</v>
      </c>
      <c r="B325" s="14" t="s">
        <v>2677</v>
      </c>
      <c r="C325" s="14" t="s">
        <v>2678</v>
      </c>
      <c r="D325" s="16">
        <v>46099</v>
      </c>
      <c r="E325" s="16"/>
      <c r="F325" s="14" t="s">
        <v>2657</v>
      </c>
      <c r="G325" s="14"/>
      <c r="H325" s="14" t="s">
        <v>2679</v>
      </c>
      <c r="I325" s="15">
        <v>55</v>
      </c>
      <c r="J325" s="77">
        <v>5</v>
      </c>
      <c r="K325" s="92"/>
    </row>
    <row r="326" spans="1:11" ht="20.399999999999999" x14ac:dyDescent="0.25">
      <c r="A326" s="14" t="s">
        <v>440</v>
      </c>
      <c r="B326" s="14" t="s">
        <v>2680</v>
      </c>
      <c r="C326" s="14" t="s">
        <v>2681</v>
      </c>
      <c r="D326" s="16">
        <v>46099</v>
      </c>
      <c r="E326" s="16"/>
      <c r="F326" s="14" t="s">
        <v>2657</v>
      </c>
      <c r="G326" s="14"/>
      <c r="H326" s="14" t="s">
        <v>2682</v>
      </c>
      <c r="I326" s="15">
        <v>55</v>
      </c>
      <c r="J326" s="77">
        <v>5</v>
      </c>
      <c r="K326" s="92"/>
    </row>
    <row r="327" spans="1:11" ht="20.399999999999999" x14ac:dyDescent="0.25">
      <c r="A327" s="14" t="s">
        <v>440</v>
      </c>
      <c r="B327" s="14" t="s">
        <v>2683</v>
      </c>
      <c r="C327" s="14" t="s">
        <v>2684</v>
      </c>
      <c r="D327" s="16">
        <v>46099</v>
      </c>
      <c r="E327" s="16"/>
      <c r="F327" s="14" t="s">
        <v>2657</v>
      </c>
      <c r="G327" s="14"/>
      <c r="H327" s="14" t="s">
        <v>2685</v>
      </c>
      <c r="I327" s="15">
        <v>55</v>
      </c>
      <c r="J327" s="77">
        <v>5</v>
      </c>
      <c r="K327" s="92"/>
    </row>
    <row r="328" spans="1:11" ht="20.399999999999999" x14ac:dyDescent="0.25">
      <c r="A328" s="14" t="s">
        <v>440</v>
      </c>
      <c r="B328" s="14" t="s">
        <v>2686</v>
      </c>
      <c r="C328" s="14" t="s">
        <v>2687</v>
      </c>
      <c r="D328" s="16">
        <v>46099</v>
      </c>
      <c r="E328" s="16"/>
      <c r="F328" s="14" t="s">
        <v>2657</v>
      </c>
      <c r="G328" s="14"/>
      <c r="H328" s="14" t="s">
        <v>2688</v>
      </c>
      <c r="I328" s="15">
        <v>55</v>
      </c>
      <c r="J328" s="77">
        <v>5</v>
      </c>
      <c r="K328" s="92"/>
    </row>
    <row r="329" spans="1:11" ht="20.399999999999999" x14ac:dyDescent="0.25">
      <c r="A329" s="14" t="s">
        <v>440</v>
      </c>
      <c r="B329" s="14" t="s">
        <v>2689</v>
      </c>
      <c r="C329" s="14" t="s">
        <v>2690</v>
      </c>
      <c r="D329" s="16">
        <v>46099</v>
      </c>
      <c r="E329" s="16"/>
      <c r="F329" s="14" t="s">
        <v>2657</v>
      </c>
      <c r="G329" s="14"/>
      <c r="H329" s="14" t="s">
        <v>2691</v>
      </c>
      <c r="I329" s="15">
        <v>55</v>
      </c>
      <c r="J329" s="77">
        <v>5</v>
      </c>
      <c r="K329" s="92"/>
    </row>
    <row r="330" spans="1:11" ht="20.399999999999999" x14ac:dyDescent="0.25">
      <c r="A330" s="14" t="s">
        <v>440</v>
      </c>
      <c r="B330" s="14" t="s">
        <v>2692</v>
      </c>
      <c r="C330" s="14" t="s">
        <v>2693</v>
      </c>
      <c r="D330" s="16">
        <v>46099</v>
      </c>
      <c r="E330" s="16"/>
      <c r="F330" s="14" t="s">
        <v>2657</v>
      </c>
      <c r="G330" s="14"/>
      <c r="H330" s="14" t="s">
        <v>2694</v>
      </c>
      <c r="I330" s="15">
        <v>55</v>
      </c>
      <c r="J330" s="77">
        <v>5</v>
      </c>
      <c r="K330" s="92"/>
    </row>
    <row r="331" spans="1:11" ht="20.399999999999999" x14ac:dyDescent="0.25">
      <c r="A331" s="14" t="s">
        <v>440</v>
      </c>
      <c r="B331" s="14" t="s">
        <v>2695</v>
      </c>
      <c r="C331" s="14" t="s">
        <v>2696</v>
      </c>
      <c r="D331" s="16">
        <v>46099</v>
      </c>
      <c r="E331" s="16"/>
      <c r="F331" s="14" t="s">
        <v>2657</v>
      </c>
      <c r="G331" s="14"/>
      <c r="H331" s="14" t="s">
        <v>2697</v>
      </c>
      <c r="I331" s="15">
        <v>55</v>
      </c>
      <c r="J331" s="77">
        <v>5</v>
      </c>
      <c r="K331" s="92"/>
    </row>
    <row r="332" spans="1:11" ht="20.399999999999999" x14ac:dyDescent="0.25">
      <c r="A332" s="14" t="s">
        <v>440</v>
      </c>
      <c r="B332" s="14" t="s">
        <v>2698</v>
      </c>
      <c r="C332" s="14" t="s">
        <v>2699</v>
      </c>
      <c r="D332" s="16">
        <v>46099</v>
      </c>
      <c r="E332" s="16"/>
      <c r="F332" s="14" t="s">
        <v>2657</v>
      </c>
      <c r="G332" s="14"/>
      <c r="H332" s="14" t="s">
        <v>2700</v>
      </c>
      <c r="I332" s="15">
        <v>55</v>
      </c>
      <c r="J332" s="77">
        <v>5</v>
      </c>
      <c r="K332" s="92"/>
    </row>
    <row r="333" spans="1:11" ht="20.399999999999999" x14ac:dyDescent="0.25">
      <c r="A333" s="14" t="s">
        <v>440</v>
      </c>
      <c r="B333" s="14" t="s">
        <v>2701</v>
      </c>
      <c r="C333" s="14" t="s">
        <v>2702</v>
      </c>
      <c r="D333" s="16">
        <v>46099</v>
      </c>
      <c r="E333" s="16"/>
      <c r="F333" s="14" t="s">
        <v>2657</v>
      </c>
      <c r="G333" s="14"/>
      <c r="H333" s="14" t="s">
        <v>2703</v>
      </c>
      <c r="I333" s="15">
        <v>70</v>
      </c>
      <c r="J333" s="77">
        <v>5</v>
      </c>
      <c r="K333" s="92"/>
    </row>
    <row r="334" spans="1:11" ht="20.399999999999999" x14ac:dyDescent="0.25">
      <c r="A334" s="14" t="s">
        <v>440</v>
      </c>
      <c r="B334" s="14" t="s">
        <v>2704</v>
      </c>
      <c r="C334" s="14" t="s">
        <v>2705</v>
      </c>
      <c r="D334" s="16">
        <v>46099</v>
      </c>
      <c r="E334" s="16"/>
      <c r="F334" s="14" t="s">
        <v>2657</v>
      </c>
      <c r="G334" s="14"/>
      <c r="H334" s="14" t="s">
        <v>2706</v>
      </c>
      <c r="I334" s="15">
        <v>70</v>
      </c>
      <c r="J334" s="77">
        <v>5</v>
      </c>
      <c r="K334" s="92"/>
    </row>
    <row r="335" spans="1:11" ht="20.399999999999999" x14ac:dyDescent="0.25">
      <c r="A335" s="14" t="s">
        <v>440</v>
      </c>
      <c r="B335" s="14" t="s">
        <v>2707</v>
      </c>
      <c r="C335" s="14" t="s">
        <v>2708</v>
      </c>
      <c r="D335" s="16">
        <v>46099</v>
      </c>
      <c r="E335" s="16"/>
      <c r="F335" s="14" t="s">
        <v>2657</v>
      </c>
      <c r="G335" s="14"/>
      <c r="H335" s="14" t="s">
        <v>2709</v>
      </c>
      <c r="I335" s="15">
        <v>70</v>
      </c>
      <c r="J335" s="77">
        <v>5</v>
      </c>
      <c r="K335" s="92"/>
    </row>
    <row r="336" spans="1:11" ht="20.399999999999999" x14ac:dyDescent="0.25">
      <c r="A336" s="14" t="s">
        <v>440</v>
      </c>
      <c r="B336" s="14" t="s">
        <v>2710</v>
      </c>
      <c r="C336" s="14" t="s">
        <v>2711</v>
      </c>
      <c r="D336" s="16">
        <v>46099</v>
      </c>
      <c r="E336" s="16"/>
      <c r="F336" s="14" t="s">
        <v>2657</v>
      </c>
      <c r="G336" s="14"/>
      <c r="H336" s="14" t="s">
        <v>2712</v>
      </c>
      <c r="I336" s="15">
        <v>75</v>
      </c>
      <c r="J336" s="77">
        <v>5</v>
      </c>
      <c r="K336" s="92"/>
    </row>
    <row r="337" spans="1:11" ht="20.399999999999999" x14ac:dyDescent="0.25">
      <c r="A337" s="14" t="s">
        <v>440</v>
      </c>
      <c r="B337" s="14" t="s">
        <v>2713</v>
      </c>
      <c r="C337" s="14" t="s">
        <v>2714</v>
      </c>
      <c r="D337" s="16">
        <v>46099</v>
      </c>
      <c r="E337" s="16"/>
      <c r="F337" s="14" t="s">
        <v>2657</v>
      </c>
      <c r="G337" s="14"/>
      <c r="H337" s="14" t="s">
        <v>2715</v>
      </c>
      <c r="I337" s="15">
        <v>87</v>
      </c>
      <c r="J337" s="77">
        <v>5</v>
      </c>
      <c r="K337" s="92"/>
    </row>
    <row r="338" spans="1:11" ht="20.399999999999999" x14ac:dyDescent="0.25">
      <c r="A338" s="14" t="s">
        <v>440</v>
      </c>
      <c r="B338" s="14" t="s">
        <v>2716</v>
      </c>
      <c r="C338" s="14" t="s">
        <v>2717</v>
      </c>
      <c r="D338" s="16">
        <v>46099</v>
      </c>
      <c r="E338" s="16"/>
      <c r="F338" s="14" t="s">
        <v>2657</v>
      </c>
      <c r="G338" s="14"/>
      <c r="H338" s="14" t="s">
        <v>2718</v>
      </c>
      <c r="I338" s="15">
        <v>87</v>
      </c>
      <c r="J338" s="77">
        <v>5</v>
      </c>
      <c r="K338" s="92"/>
    </row>
    <row r="339" spans="1:11" ht="20.399999999999999" x14ac:dyDescent="0.25">
      <c r="A339" s="14" t="s">
        <v>440</v>
      </c>
      <c r="B339" s="14" t="s">
        <v>2843</v>
      </c>
      <c r="C339" s="14" t="s">
        <v>2844</v>
      </c>
      <c r="D339" s="16">
        <v>46106</v>
      </c>
      <c r="E339" s="16"/>
      <c r="F339" s="14" t="s">
        <v>2657</v>
      </c>
      <c r="G339" s="14"/>
      <c r="H339" s="14" t="s">
        <v>2845</v>
      </c>
      <c r="I339" s="15">
        <v>75</v>
      </c>
      <c r="J339" s="77">
        <v>5</v>
      </c>
      <c r="K339" s="92"/>
    </row>
    <row r="340" spans="1:11" ht="20.399999999999999" x14ac:dyDescent="0.25">
      <c r="A340" s="14" t="s">
        <v>440</v>
      </c>
      <c r="B340" s="14" t="s">
        <v>2846</v>
      </c>
      <c r="C340" s="14" t="s">
        <v>2847</v>
      </c>
      <c r="D340" s="16">
        <v>46106</v>
      </c>
      <c r="E340" s="16"/>
      <c r="F340" s="14" t="s">
        <v>2657</v>
      </c>
      <c r="G340" s="14"/>
      <c r="H340" s="14" t="s">
        <v>2848</v>
      </c>
      <c r="I340" s="15">
        <v>75</v>
      </c>
      <c r="J340" s="77">
        <v>5</v>
      </c>
      <c r="K340" s="92"/>
    </row>
    <row r="341" spans="1:11" ht="71.400000000000006" x14ac:dyDescent="0.25">
      <c r="A341" s="14" t="s">
        <v>440</v>
      </c>
      <c r="B341" s="14"/>
      <c r="C341" s="14"/>
      <c r="D341" s="16"/>
      <c r="E341" s="16"/>
      <c r="F341" s="14" t="s">
        <v>2130</v>
      </c>
      <c r="G341" s="14"/>
      <c r="H341" s="14"/>
      <c r="I341" s="15"/>
      <c r="J341" s="77"/>
      <c r="K341" s="92"/>
    </row>
    <row r="342" spans="1:11" ht="30.6" x14ac:dyDescent="0.25">
      <c r="A342" s="14" t="s">
        <v>440</v>
      </c>
      <c r="B342" s="14" t="s">
        <v>2110</v>
      </c>
      <c r="C342" s="14" t="s">
        <v>2111</v>
      </c>
      <c r="D342" s="16">
        <v>46077</v>
      </c>
      <c r="E342" s="16"/>
      <c r="F342" s="14" t="s">
        <v>2123</v>
      </c>
      <c r="G342" s="14" t="s">
        <v>2112</v>
      </c>
      <c r="H342" s="14" t="s">
        <v>2113</v>
      </c>
      <c r="I342" s="15">
        <v>39.1</v>
      </c>
      <c r="J342" s="77">
        <v>5</v>
      </c>
      <c r="K342" s="92"/>
    </row>
    <row r="343" spans="1:11" ht="20.399999999999999" x14ac:dyDescent="0.25">
      <c r="A343" s="14" t="s">
        <v>440</v>
      </c>
      <c r="B343" s="14" t="s">
        <v>2398</v>
      </c>
      <c r="C343" s="14" t="s">
        <v>2399</v>
      </c>
      <c r="D343" s="16">
        <v>46083</v>
      </c>
      <c r="E343" s="14"/>
      <c r="F343" s="14" t="s">
        <v>2400</v>
      </c>
      <c r="G343" s="14" t="s">
        <v>2401</v>
      </c>
      <c r="H343" s="14" t="s">
        <v>2402</v>
      </c>
      <c r="I343" s="15">
        <v>1230</v>
      </c>
      <c r="J343" s="77">
        <v>5</v>
      </c>
      <c r="K343" s="92"/>
    </row>
    <row r="344" spans="1:11" ht="20.399999999999999" x14ac:dyDescent="0.25">
      <c r="A344" s="14" t="s">
        <v>440</v>
      </c>
      <c r="B344" s="14" t="s">
        <v>2403</v>
      </c>
      <c r="C344" s="14" t="s">
        <v>2404</v>
      </c>
      <c r="D344" s="16">
        <v>46084</v>
      </c>
      <c r="E344" s="14"/>
      <c r="F344" s="14" t="s">
        <v>2405</v>
      </c>
      <c r="G344" s="14"/>
      <c r="H344" s="14" t="s">
        <v>2406</v>
      </c>
      <c r="I344" s="15">
        <v>35</v>
      </c>
      <c r="J344" s="77">
        <v>5</v>
      </c>
      <c r="K344" s="92"/>
    </row>
    <row r="345" spans="1:11" ht="20.399999999999999" x14ac:dyDescent="0.25">
      <c r="A345" s="14" t="s">
        <v>440</v>
      </c>
      <c r="B345" s="14" t="s">
        <v>2407</v>
      </c>
      <c r="C345" s="14" t="s">
        <v>2408</v>
      </c>
      <c r="D345" s="16">
        <v>46084</v>
      </c>
      <c r="E345" s="14"/>
      <c r="F345" s="14" t="s">
        <v>2405</v>
      </c>
      <c r="G345" s="14"/>
      <c r="H345" s="14" t="s">
        <v>2409</v>
      </c>
      <c r="I345" s="15">
        <v>35</v>
      </c>
      <c r="J345" s="77">
        <v>5</v>
      </c>
      <c r="K345" s="92"/>
    </row>
    <row r="346" spans="1:11" ht="20.399999999999999" x14ac:dyDescent="0.25">
      <c r="A346" s="14" t="s">
        <v>440</v>
      </c>
      <c r="B346" s="14" t="s">
        <v>2410</v>
      </c>
      <c r="C346" s="14" t="s">
        <v>2411</v>
      </c>
      <c r="D346" s="16">
        <v>46084</v>
      </c>
      <c r="E346" s="14"/>
      <c r="F346" s="14" t="s">
        <v>2405</v>
      </c>
      <c r="G346" s="14"/>
      <c r="H346" s="14" t="s">
        <v>2412</v>
      </c>
      <c r="I346" s="15">
        <v>55</v>
      </c>
      <c r="J346" s="77">
        <v>5</v>
      </c>
      <c r="K346" s="92"/>
    </row>
    <row r="347" spans="1:11" ht="20.399999999999999" x14ac:dyDescent="0.25">
      <c r="A347" s="14" t="s">
        <v>440</v>
      </c>
      <c r="B347" s="14" t="s">
        <v>2413</v>
      </c>
      <c r="C347" s="14" t="s">
        <v>2414</v>
      </c>
      <c r="D347" s="16">
        <v>46084</v>
      </c>
      <c r="E347" s="14"/>
      <c r="F347" s="14" t="s">
        <v>2405</v>
      </c>
      <c r="G347" s="14"/>
      <c r="H347" s="14" t="s">
        <v>2415</v>
      </c>
      <c r="I347" s="15">
        <v>55</v>
      </c>
      <c r="J347" s="77">
        <v>5</v>
      </c>
      <c r="K347" s="92"/>
    </row>
    <row r="348" spans="1:11" ht="20.399999999999999" x14ac:dyDescent="0.25">
      <c r="A348" s="14" t="s">
        <v>440</v>
      </c>
      <c r="B348" s="14" t="s">
        <v>2416</v>
      </c>
      <c r="C348" s="14" t="s">
        <v>2417</v>
      </c>
      <c r="D348" s="16">
        <v>46084</v>
      </c>
      <c r="E348" s="14"/>
      <c r="F348" s="14" t="s">
        <v>2405</v>
      </c>
      <c r="G348" s="14"/>
      <c r="H348" s="14" t="s">
        <v>2418</v>
      </c>
      <c r="I348" s="15">
        <v>55</v>
      </c>
      <c r="J348" s="77">
        <v>5</v>
      </c>
      <c r="K348" s="92"/>
    </row>
    <row r="349" spans="1:11" ht="20.399999999999999" x14ac:dyDescent="0.25">
      <c r="A349" s="14" t="s">
        <v>440</v>
      </c>
      <c r="B349" s="14" t="s">
        <v>2419</v>
      </c>
      <c r="C349" s="14" t="s">
        <v>2420</v>
      </c>
      <c r="D349" s="16">
        <v>46084</v>
      </c>
      <c r="E349" s="14"/>
      <c r="F349" s="14" t="s">
        <v>2405</v>
      </c>
      <c r="G349" s="14"/>
      <c r="H349" s="14" t="s">
        <v>2421</v>
      </c>
      <c r="I349" s="15">
        <v>55</v>
      </c>
      <c r="J349" s="77">
        <v>5</v>
      </c>
      <c r="K349" s="92"/>
    </row>
    <row r="350" spans="1:11" ht="20.399999999999999" x14ac:dyDescent="0.25">
      <c r="A350" s="14" t="s">
        <v>440</v>
      </c>
      <c r="B350" s="14" t="s">
        <v>2422</v>
      </c>
      <c r="C350" s="14" t="s">
        <v>2423</v>
      </c>
      <c r="D350" s="16">
        <v>46084</v>
      </c>
      <c r="E350" s="14"/>
      <c r="F350" s="14" t="s">
        <v>2405</v>
      </c>
      <c r="G350" s="14"/>
      <c r="H350" s="14" t="s">
        <v>2424</v>
      </c>
      <c r="I350" s="15">
        <v>55</v>
      </c>
      <c r="J350" s="77">
        <v>5</v>
      </c>
      <c r="K350" s="92"/>
    </row>
    <row r="351" spans="1:11" ht="20.399999999999999" x14ac:dyDescent="0.25">
      <c r="A351" s="14" t="s">
        <v>440</v>
      </c>
      <c r="B351" s="14" t="s">
        <v>2425</v>
      </c>
      <c r="C351" s="14" t="s">
        <v>2426</v>
      </c>
      <c r="D351" s="16">
        <v>46084</v>
      </c>
      <c r="E351" s="14"/>
      <c r="F351" s="14" t="s">
        <v>2405</v>
      </c>
      <c r="G351" s="14"/>
      <c r="H351" s="14" t="s">
        <v>2427</v>
      </c>
      <c r="I351" s="15">
        <v>55</v>
      </c>
      <c r="J351" s="77">
        <v>5</v>
      </c>
      <c r="K351" s="92"/>
    </row>
    <row r="352" spans="1:11" ht="20.399999999999999" x14ac:dyDescent="0.25">
      <c r="A352" s="14" t="s">
        <v>440</v>
      </c>
      <c r="B352" s="14" t="s">
        <v>2428</v>
      </c>
      <c r="C352" s="14" t="s">
        <v>2429</v>
      </c>
      <c r="D352" s="16">
        <v>46084</v>
      </c>
      <c r="E352" s="14"/>
      <c r="F352" s="14" t="s">
        <v>2405</v>
      </c>
      <c r="G352" s="14"/>
      <c r="H352" s="14" t="s">
        <v>2430</v>
      </c>
      <c r="I352" s="15">
        <v>55</v>
      </c>
      <c r="J352" s="77">
        <v>5</v>
      </c>
      <c r="K352" s="92"/>
    </row>
    <row r="353" spans="1:11" ht="20.399999999999999" x14ac:dyDescent="0.25">
      <c r="A353" s="14" t="s">
        <v>440</v>
      </c>
      <c r="B353" s="14" t="s">
        <v>2431</v>
      </c>
      <c r="C353" s="14" t="s">
        <v>2432</v>
      </c>
      <c r="D353" s="16">
        <v>46084</v>
      </c>
      <c r="E353" s="14"/>
      <c r="F353" s="14" t="s">
        <v>2405</v>
      </c>
      <c r="G353" s="14"/>
      <c r="H353" s="14" t="s">
        <v>2433</v>
      </c>
      <c r="I353" s="15">
        <v>55</v>
      </c>
      <c r="J353" s="77">
        <v>5</v>
      </c>
      <c r="K353" s="92"/>
    </row>
    <row r="354" spans="1:11" ht="20.399999999999999" x14ac:dyDescent="0.25">
      <c r="A354" s="14" t="s">
        <v>440</v>
      </c>
      <c r="B354" s="14" t="s">
        <v>2434</v>
      </c>
      <c r="C354" s="14" t="s">
        <v>2435</v>
      </c>
      <c r="D354" s="16">
        <v>46084</v>
      </c>
      <c r="E354" s="14"/>
      <c r="F354" s="14" t="s">
        <v>2405</v>
      </c>
      <c r="G354" s="14"/>
      <c r="H354" s="14" t="s">
        <v>2436</v>
      </c>
      <c r="I354" s="15">
        <v>55</v>
      </c>
      <c r="J354" s="77">
        <v>5</v>
      </c>
      <c r="K354" s="92"/>
    </row>
    <row r="355" spans="1:11" ht="20.399999999999999" x14ac:dyDescent="0.25">
      <c r="A355" s="14" t="s">
        <v>440</v>
      </c>
      <c r="B355" s="14" t="s">
        <v>2437</v>
      </c>
      <c r="C355" s="14" t="s">
        <v>2438</v>
      </c>
      <c r="D355" s="16">
        <v>46084</v>
      </c>
      <c r="E355" s="14"/>
      <c r="F355" s="14" t="s">
        <v>2405</v>
      </c>
      <c r="G355" s="14"/>
      <c r="H355" s="14" t="s">
        <v>2439</v>
      </c>
      <c r="I355" s="15">
        <v>55</v>
      </c>
      <c r="J355" s="77" t="s">
        <v>212</v>
      </c>
      <c r="K355" s="92"/>
    </row>
    <row r="356" spans="1:11" ht="20.399999999999999" x14ac:dyDescent="0.25">
      <c r="A356" s="14" t="s">
        <v>440</v>
      </c>
      <c r="B356" s="14" t="s">
        <v>2440</v>
      </c>
      <c r="C356" s="14" t="s">
        <v>2441</v>
      </c>
      <c r="D356" s="16">
        <v>46084</v>
      </c>
      <c r="E356" s="14"/>
      <c r="F356" s="14" t="s">
        <v>2405</v>
      </c>
      <c r="G356" s="14"/>
      <c r="H356" s="14" t="s">
        <v>2442</v>
      </c>
      <c r="I356" s="15">
        <v>55</v>
      </c>
      <c r="J356" s="77">
        <v>5</v>
      </c>
      <c r="K356" s="92"/>
    </row>
    <row r="357" spans="1:11" ht="20.399999999999999" x14ac:dyDescent="0.25">
      <c r="A357" s="14" t="s">
        <v>440</v>
      </c>
      <c r="B357" s="14" t="s">
        <v>2443</v>
      </c>
      <c r="C357" s="14" t="s">
        <v>2444</v>
      </c>
      <c r="D357" s="16">
        <v>46084</v>
      </c>
      <c r="E357" s="14"/>
      <c r="F357" s="14" t="s">
        <v>2405</v>
      </c>
      <c r="G357" s="14"/>
      <c r="H357" s="14" t="s">
        <v>2445</v>
      </c>
      <c r="I357" s="15">
        <v>55</v>
      </c>
      <c r="J357" s="77">
        <v>5</v>
      </c>
      <c r="K357" s="92"/>
    </row>
    <row r="358" spans="1:11" ht="20.399999999999999" x14ac:dyDescent="0.25">
      <c r="A358" s="14" t="s">
        <v>440</v>
      </c>
      <c r="B358" s="14" t="s">
        <v>2446</v>
      </c>
      <c r="C358" s="14" t="s">
        <v>2447</v>
      </c>
      <c r="D358" s="16">
        <v>46084</v>
      </c>
      <c r="E358" s="14"/>
      <c r="F358" s="14" t="s">
        <v>2405</v>
      </c>
      <c r="G358" s="14"/>
      <c r="H358" s="14" t="s">
        <v>2448</v>
      </c>
      <c r="I358" s="15">
        <v>55</v>
      </c>
      <c r="J358" s="77">
        <v>5</v>
      </c>
      <c r="K358" s="92"/>
    </row>
    <row r="359" spans="1:11" ht="20.399999999999999" x14ac:dyDescent="0.25">
      <c r="A359" s="14" t="s">
        <v>440</v>
      </c>
      <c r="B359" s="14" t="s">
        <v>2449</v>
      </c>
      <c r="C359" s="14" t="s">
        <v>2450</v>
      </c>
      <c r="D359" s="16">
        <v>46084</v>
      </c>
      <c r="E359" s="14"/>
      <c r="F359" s="14" t="s">
        <v>2405</v>
      </c>
      <c r="G359" s="14"/>
      <c r="H359" s="14" t="s">
        <v>2451</v>
      </c>
      <c r="I359" s="15">
        <v>55</v>
      </c>
      <c r="J359" s="77" t="s">
        <v>212</v>
      </c>
      <c r="K359" s="92"/>
    </row>
    <row r="360" spans="1:11" ht="20.399999999999999" x14ac:dyDescent="0.25">
      <c r="A360" s="14" t="s">
        <v>440</v>
      </c>
      <c r="B360" s="14" t="s">
        <v>2452</v>
      </c>
      <c r="C360" s="14" t="s">
        <v>2453</v>
      </c>
      <c r="D360" s="16">
        <v>46084</v>
      </c>
      <c r="E360" s="14"/>
      <c r="F360" s="14" t="s">
        <v>2405</v>
      </c>
      <c r="G360" s="14"/>
      <c r="H360" s="14" t="s">
        <v>2454</v>
      </c>
      <c r="I360" s="15">
        <v>55</v>
      </c>
      <c r="J360" s="77" t="s">
        <v>212</v>
      </c>
      <c r="K360" s="92"/>
    </row>
    <row r="361" spans="1:11" ht="20.399999999999999" x14ac:dyDescent="0.25">
      <c r="A361" s="14" t="s">
        <v>440</v>
      </c>
      <c r="B361" s="14" t="s">
        <v>2455</v>
      </c>
      <c r="C361" s="14" t="s">
        <v>2456</v>
      </c>
      <c r="D361" s="16">
        <v>46084</v>
      </c>
      <c r="E361" s="14"/>
      <c r="F361" s="14" t="s">
        <v>2405</v>
      </c>
      <c r="G361" s="14"/>
      <c r="H361" s="14" t="s">
        <v>2457</v>
      </c>
      <c r="I361" s="15">
        <v>55</v>
      </c>
      <c r="J361" s="77" t="s">
        <v>212</v>
      </c>
      <c r="K361" s="92"/>
    </row>
    <row r="362" spans="1:11" ht="20.399999999999999" x14ac:dyDescent="0.25">
      <c r="A362" s="14" t="s">
        <v>440</v>
      </c>
      <c r="B362" s="14" t="s">
        <v>2458</v>
      </c>
      <c r="C362" s="14" t="s">
        <v>2459</v>
      </c>
      <c r="D362" s="16">
        <v>46084</v>
      </c>
      <c r="E362" s="14"/>
      <c r="F362" s="14" t="s">
        <v>2405</v>
      </c>
      <c r="G362" s="14"/>
      <c r="H362" s="14" t="s">
        <v>2460</v>
      </c>
      <c r="I362" s="15">
        <v>55</v>
      </c>
      <c r="J362" s="77" t="s">
        <v>212</v>
      </c>
      <c r="K362" s="92"/>
    </row>
    <row r="363" spans="1:11" ht="20.399999999999999" x14ac:dyDescent="0.25">
      <c r="A363" s="14" t="s">
        <v>440</v>
      </c>
      <c r="B363" s="14" t="s">
        <v>2461</v>
      </c>
      <c r="C363" s="14" t="s">
        <v>2462</v>
      </c>
      <c r="D363" s="16">
        <v>46084</v>
      </c>
      <c r="E363" s="14"/>
      <c r="F363" s="14" t="s">
        <v>2405</v>
      </c>
      <c r="G363" s="14"/>
      <c r="H363" s="14" t="s">
        <v>2463</v>
      </c>
      <c r="I363" s="15">
        <v>55</v>
      </c>
      <c r="J363" s="77" t="s">
        <v>212</v>
      </c>
      <c r="K363" s="92"/>
    </row>
    <row r="364" spans="1:11" ht="20.399999999999999" x14ac:dyDescent="0.25">
      <c r="A364" s="14" t="s">
        <v>440</v>
      </c>
      <c r="B364" s="14" t="s">
        <v>2464</v>
      </c>
      <c r="C364" s="14" t="s">
        <v>2465</v>
      </c>
      <c r="D364" s="16">
        <v>46084</v>
      </c>
      <c r="E364" s="14"/>
      <c r="F364" s="14" t="s">
        <v>2405</v>
      </c>
      <c r="G364" s="14"/>
      <c r="H364" s="14" t="s">
        <v>2466</v>
      </c>
      <c r="I364" s="15">
        <v>55</v>
      </c>
      <c r="J364" s="77" t="s">
        <v>212</v>
      </c>
      <c r="K364" s="92"/>
    </row>
    <row r="365" spans="1:11" ht="20.399999999999999" x14ac:dyDescent="0.25">
      <c r="A365" s="14" t="s">
        <v>440</v>
      </c>
      <c r="B365" s="14" t="s">
        <v>2467</v>
      </c>
      <c r="C365" s="14" t="s">
        <v>2468</v>
      </c>
      <c r="D365" s="16">
        <v>46084</v>
      </c>
      <c r="E365" s="14"/>
      <c r="F365" s="14" t="s">
        <v>2405</v>
      </c>
      <c r="G365" s="14"/>
      <c r="H365" s="14" t="s">
        <v>2469</v>
      </c>
      <c r="I365" s="15">
        <v>55</v>
      </c>
      <c r="J365" s="77" t="s">
        <v>212</v>
      </c>
      <c r="K365" s="92"/>
    </row>
    <row r="366" spans="1:11" ht="20.399999999999999" x14ac:dyDescent="0.25">
      <c r="A366" s="14" t="s">
        <v>440</v>
      </c>
      <c r="B366" s="14" t="s">
        <v>2470</v>
      </c>
      <c r="C366" s="14" t="s">
        <v>2471</v>
      </c>
      <c r="D366" s="16">
        <v>46084</v>
      </c>
      <c r="E366" s="14"/>
      <c r="F366" s="14" t="s">
        <v>2405</v>
      </c>
      <c r="G366" s="14"/>
      <c r="H366" s="14" t="s">
        <v>2472</v>
      </c>
      <c r="I366" s="15">
        <v>55</v>
      </c>
      <c r="J366" s="77" t="s">
        <v>212</v>
      </c>
      <c r="K366" s="92"/>
    </row>
    <row r="367" spans="1:11" ht="20.399999999999999" x14ac:dyDescent="0.25">
      <c r="A367" s="14" t="s">
        <v>440</v>
      </c>
      <c r="B367" s="14" t="s">
        <v>2473</v>
      </c>
      <c r="C367" s="14" t="s">
        <v>2474</v>
      </c>
      <c r="D367" s="16">
        <v>46084</v>
      </c>
      <c r="E367" s="14"/>
      <c r="F367" s="14" t="s">
        <v>2405</v>
      </c>
      <c r="G367" s="14"/>
      <c r="H367" s="14" t="s">
        <v>2475</v>
      </c>
      <c r="I367" s="15">
        <v>70</v>
      </c>
      <c r="J367" s="77" t="s">
        <v>212</v>
      </c>
      <c r="K367" s="92"/>
    </row>
    <row r="368" spans="1:11" ht="20.399999999999999" x14ac:dyDescent="0.25">
      <c r="A368" s="14" t="s">
        <v>440</v>
      </c>
      <c r="B368" s="14" t="s">
        <v>2476</v>
      </c>
      <c r="C368" s="14" t="s">
        <v>2477</v>
      </c>
      <c r="D368" s="16">
        <v>46084</v>
      </c>
      <c r="E368" s="14"/>
      <c r="F368" s="14" t="s">
        <v>2405</v>
      </c>
      <c r="G368" s="14"/>
      <c r="H368" s="14" t="s">
        <v>2478</v>
      </c>
      <c r="I368" s="15">
        <v>70</v>
      </c>
      <c r="J368" s="77" t="s">
        <v>212</v>
      </c>
      <c r="K368" s="92"/>
    </row>
    <row r="369" spans="1:11" ht="20.399999999999999" x14ac:dyDescent="0.25">
      <c r="A369" s="14" t="s">
        <v>440</v>
      </c>
      <c r="B369" s="14" t="s">
        <v>2479</v>
      </c>
      <c r="C369" s="14" t="s">
        <v>2480</v>
      </c>
      <c r="D369" s="16">
        <v>46084</v>
      </c>
      <c r="E369" s="14"/>
      <c r="F369" s="14" t="s">
        <v>2405</v>
      </c>
      <c r="G369" s="14"/>
      <c r="H369" s="14" t="s">
        <v>2481</v>
      </c>
      <c r="I369" s="15">
        <v>70</v>
      </c>
      <c r="J369" s="77" t="s">
        <v>212</v>
      </c>
      <c r="K369" s="92"/>
    </row>
    <row r="370" spans="1:11" ht="20.399999999999999" x14ac:dyDescent="0.25">
      <c r="A370" s="14" t="s">
        <v>440</v>
      </c>
      <c r="B370" s="14" t="s">
        <v>2482</v>
      </c>
      <c r="C370" s="14" t="s">
        <v>2483</v>
      </c>
      <c r="D370" s="16">
        <v>46084</v>
      </c>
      <c r="E370" s="14"/>
      <c r="F370" s="14" t="s">
        <v>2405</v>
      </c>
      <c r="G370" s="14"/>
      <c r="H370" s="14" t="s">
        <v>2484</v>
      </c>
      <c r="I370" s="15">
        <v>75</v>
      </c>
      <c r="J370" s="77" t="s">
        <v>212</v>
      </c>
      <c r="K370" s="92"/>
    </row>
    <row r="371" spans="1:11" ht="20.399999999999999" x14ac:dyDescent="0.25">
      <c r="A371" s="14" t="s">
        <v>440</v>
      </c>
      <c r="B371" s="14" t="s">
        <v>2485</v>
      </c>
      <c r="C371" s="14" t="s">
        <v>2486</v>
      </c>
      <c r="D371" s="16">
        <v>46084</v>
      </c>
      <c r="E371" s="14"/>
      <c r="F371" s="14" t="s">
        <v>2405</v>
      </c>
      <c r="G371" s="14"/>
      <c r="H371" s="14" t="s">
        <v>2487</v>
      </c>
      <c r="I371" s="15">
        <v>75</v>
      </c>
      <c r="J371" s="77" t="s">
        <v>212</v>
      </c>
      <c r="K371" s="92"/>
    </row>
    <row r="372" spans="1:11" ht="20.399999999999999" x14ac:dyDescent="0.25">
      <c r="A372" s="14" t="s">
        <v>440</v>
      </c>
      <c r="B372" s="14" t="s">
        <v>2488</v>
      </c>
      <c r="C372" s="14" t="s">
        <v>2489</v>
      </c>
      <c r="D372" s="16">
        <v>46084</v>
      </c>
      <c r="E372" s="14"/>
      <c r="F372" s="14" t="s">
        <v>2405</v>
      </c>
      <c r="G372" s="14"/>
      <c r="H372" s="14" t="s">
        <v>2490</v>
      </c>
      <c r="I372" s="15">
        <v>75</v>
      </c>
      <c r="J372" s="77" t="s">
        <v>212</v>
      </c>
      <c r="K372" s="92"/>
    </row>
    <row r="373" spans="1:11" ht="20.399999999999999" x14ac:dyDescent="0.25">
      <c r="A373" s="14" t="s">
        <v>440</v>
      </c>
      <c r="B373" s="14" t="s">
        <v>2491</v>
      </c>
      <c r="C373" s="14" t="s">
        <v>2492</v>
      </c>
      <c r="D373" s="16">
        <v>46084</v>
      </c>
      <c r="E373" s="14"/>
      <c r="F373" s="14" t="s">
        <v>2405</v>
      </c>
      <c r="G373" s="14"/>
      <c r="H373" s="14" t="s">
        <v>2493</v>
      </c>
      <c r="I373" s="15">
        <v>87</v>
      </c>
      <c r="J373" s="77" t="s">
        <v>212</v>
      </c>
      <c r="K373" s="92"/>
    </row>
    <row r="374" spans="1:11" ht="20.399999999999999" x14ac:dyDescent="0.25">
      <c r="A374" s="14" t="s">
        <v>440</v>
      </c>
      <c r="B374" s="14" t="s">
        <v>2494</v>
      </c>
      <c r="C374" s="14" t="s">
        <v>2495</v>
      </c>
      <c r="D374" s="16">
        <v>46084</v>
      </c>
      <c r="E374" s="14"/>
      <c r="F374" s="14" t="s">
        <v>2405</v>
      </c>
      <c r="G374" s="14"/>
      <c r="H374" s="14" t="s">
        <v>2496</v>
      </c>
      <c r="I374" s="15">
        <v>87</v>
      </c>
      <c r="J374" s="77" t="s">
        <v>212</v>
      </c>
      <c r="K374" s="92"/>
    </row>
    <row r="375" spans="1:11" ht="40.799999999999997" x14ac:dyDescent="0.25">
      <c r="A375" s="14" t="s">
        <v>440</v>
      </c>
      <c r="B375" s="14" t="s">
        <v>2515</v>
      </c>
      <c r="C375" s="14" t="s">
        <v>490</v>
      </c>
      <c r="D375" s="16">
        <v>46085</v>
      </c>
      <c r="E375" s="14"/>
      <c r="F375" s="14" t="s">
        <v>2516</v>
      </c>
      <c r="G375" s="14" t="s">
        <v>2517</v>
      </c>
      <c r="H375" s="14" t="s">
        <v>2518</v>
      </c>
      <c r="I375" s="15">
        <v>480</v>
      </c>
      <c r="J375" s="77">
        <v>5</v>
      </c>
      <c r="K375" s="92"/>
    </row>
    <row r="376" spans="1:11" ht="95.4" customHeight="1" x14ac:dyDescent="0.25">
      <c r="A376" s="14" t="s">
        <v>440</v>
      </c>
      <c r="B376" s="14"/>
      <c r="C376" s="14"/>
      <c r="D376" s="16"/>
      <c r="E376" s="14"/>
      <c r="F376" s="14" t="s">
        <v>2574</v>
      </c>
      <c r="G376" s="14"/>
      <c r="H376" s="14"/>
      <c r="I376" s="15"/>
      <c r="J376" s="77"/>
      <c r="K376" s="92"/>
    </row>
    <row r="377" spans="1:11" ht="54.6" customHeight="1" x14ac:dyDescent="0.25">
      <c r="A377" s="14" t="s">
        <v>440</v>
      </c>
      <c r="B377" s="14" t="s">
        <v>2575</v>
      </c>
      <c r="C377" s="14">
        <v>554688</v>
      </c>
      <c r="D377" s="16">
        <v>46092</v>
      </c>
      <c r="E377" s="14"/>
      <c r="F377" s="14" t="s">
        <v>2576</v>
      </c>
      <c r="G377" s="14" t="s">
        <v>2401</v>
      </c>
      <c r="H377" s="14" t="s">
        <v>2402</v>
      </c>
      <c r="I377" s="15">
        <v>1298.8699999999999</v>
      </c>
      <c r="J377" s="77">
        <v>1</v>
      </c>
      <c r="K377" s="92"/>
    </row>
    <row r="378" spans="1:11" ht="91.8" x14ac:dyDescent="0.25">
      <c r="A378" s="14" t="s">
        <v>440</v>
      </c>
      <c r="B378" s="14"/>
      <c r="C378" s="14"/>
      <c r="D378" s="16"/>
      <c r="E378" s="16"/>
      <c r="F378" s="14" t="s">
        <v>2392</v>
      </c>
      <c r="G378" s="14"/>
      <c r="H378" s="14"/>
      <c r="I378" s="15"/>
      <c r="J378" s="77"/>
      <c r="K378" s="92"/>
    </row>
    <row r="379" spans="1:11" ht="20.399999999999999" x14ac:dyDescent="0.25">
      <c r="A379" s="14" t="s">
        <v>440</v>
      </c>
      <c r="B379" s="14" t="s">
        <v>2114</v>
      </c>
      <c r="C379" s="14" t="s">
        <v>517</v>
      </c>
      <c r="D379" s="16">
        <v>46076</v>
      </c>
      <c r="E379" s="16"/>
      <c r="F379" s="14" t="s">
        <v>2115</v>
      </c>
      <c r="G379" s="14" t="s">
        <v>2116</v>
      </c>
      <c r="H379" s="14" t="s">
        <v>2117</v>
      </c>
      <c r="I379" s="15">
        <v>240</v>
      </c>
      <c r="J379" s="77">
        <v>2</v>
      </c>
      <c r="K379" s="92"/>
    </row>
    <row r="380" spans="1:11" ht="20.399999999999999" x14ac:dyDescent="0.25">
      <c r="A380" s="14" t="s">
        <v>440</v>
      </c>
      <c r="B380" s="14" t="s">
        <v>2297</v>
      </c>
      <c r="C380" s="14" t="s">
        <v>2298</v>
      </c>
      <c r="D380" s="16">
        <v>46057</v>
      </c>
      <c r="E380" s="16"/>
      <c r="F380" s="14" t="s">
        <v>2299</v>
      </c>
      <c r="G380" s="14" t="s">
        <v>1981</v>
      </c>
      <c r="H380" s="14" t="s">
        <v>1982</v>
      </c>
      <c r="I380" s="15">
        <v>360</v>
      </c>
      <c r="J380" s="77">
        <v>3</v>
      </c>
      <c r="K380" s="92"/>
    </row>
    <row r="381" spans="1:11" ht="30.6" x14ac:dyDescent="0.25">
      <c r="A381" s="14" t="s">
        <v>440</v>
      </c>
      <c r="B381" s="14" t="s">
        <v>2300</v>
      </c>
      <c r="C381" s="14" t="s">
        <v>2293</v>
      </c>
      <c r="D381" s="16">
        <v>46064</v>
      </c>
      <c r="E381" s="16"/>
      <c r="F381" s="14" t="s">
        <v>2301</v>
      </c>
      <c r="G381" s="14" t="s">
        <v>2302</v>
      </c>
      <c r="H381" s="14" t="s">
        <v>2303</v>
      </c>
      <c r="I381" s="15">
        <v>792.79</v>
      </c>
      <c r="J381" s="77">
        <v>3</v>
      </c>
      <c r="K381" s="92"/>
    </row>
    <row r="382" spans="1:11" ht="20.399999999999999" x14ac:dyDescent="0.25">
      <c r="A382" s="14" t="s">
        <v>440</v>
      </c>
      <c r="B382" s="14" t="s">
        <v>2304</v>
      </c>
      <c r="C382" s="14" t="s">
        <v>2305</v>
      </c>
      <c r="D382" s="16">
        <v>46057</v>
      </c>
      <c r="E382" s="16"/>
      <c r="F382" s="14" t="s">
        <v>2306</v>
      </c>
      <c r="G382" s="14" t="s">
        <v>2307</v>
      </c>
      <c r="H382" s="14" t="s">
        <v>2308</v>
      </c>
      <c r="I382" s="15">
        <v>240</v>
      </c>
      <c r="J382" s="77">
        <v>3</v>
      </c>
      <c r="K382" s="92"/>
    </row>
    <row r="383" spans="1:11" ht="20.399999999999999" x14ac:dyDescent="0.25">
      <c r="A383" s="14" t="s">
        <v>440</v>
      </c>
      <c r="B383" s="14" t="s">
        <v>2118</v>
      </c>
      <c r="C383" s="14" t="s">
        <v>2119</v>
      </c>
      <c r="D383" s="16">
        <v>46076</v>
      </c>
      <c r="E383" s="16"/>
      <c r="F383" s="14" t="s">
        <v>2120</v>
      </c>
      <c r="G383" s="14" t="s">
        <v>2121</v>
      </c>
      <c r="H383" s="14" t="s">
        <v>2122</v>
      </c>
      <c r="I383" s="15">
        <v>179</v>
      </c>
      <c r="J383" s="77">
        <v>3</v>
      </c>
      <c r="K383" s="92"/>
    </row>
    <row r="384" spans="1:11" ht="20.399999999999999" x14ac:dyDescent="0.25">
      <c r="A384" s="14" t="s">
        <v>440</v>
      </c>
      <c r="B384" s="14" t="s">
        <v>2275</v>
      </c>
      <c r="C384" s="14" t="s">
        <v>2276</v>
      </c>
      <c r="D384" s="16">
        <v>46072</v>
      </c>
      <c r="E384" s="16"/>
      <c r="F384" s="14" t="s">
        <v>2277</v>
      </c>
      <c r="G384" s="14" t="s">
        <v>2278</v>
      </c>
      <c r="H384" s="14" t="s">
        <v>2279</v>
      </c>
      <c r="I384" s="15">
        <v>238</v>
      </c>
      <c r="J384" s="77">
        <v>5</v>
      </c>
      <c r="K384" s="92"/>
    </row>
    <row r="385" spans="1:11" ht="13.2" x14ac:dyDescent="0.25">
      <c r="A385" s="14" t="s">
        <v>440</v>
      </c>
      <c r="B385" s="14" t="s">
        <v>2374</v>
      </c>
      <c r="C385" s="14" t="s">
        <v>2275</v>
      </c>
      <c r="D385" s="16">
        <v>46077</v>
      </c>
      <c r="E385" s="16"/>
      <c r="F385" s="14" t="s">
        <v>2375</v>
      </c>
      <c r="G385" s="14"/>
      <c r="H385" s="14" t="s">
        <v>2371</v>
      </c>
      <c r="I385" s="15">
        <v>54.74</v>
      </c>
      <c r="J385" s="77">
        <v>5</v>
      </c>
      <c r="K385" s="92"/>
    </row>
    <row r="386" spans="1:11" ht="51" x14ac:dyDescent="0.25">
      <c r="A386" s="14" t="s">
        <v>440</v>
      </c>
      <c r="B386" s="14" t="s">
        <v>2283</v>
      </c>
      <c r="C386" s="14" t="s">
        <v>2284</v>
      </c>
      <c r="D386" s="16">
        <v>46055</v>
      </c>
      <c r="E386" s="16"/>
      <c r="F386" s="14" t="s">
        <v>2285</v>
      </c>
      <c r="G386" s="14" t="s">
        <v>2121</v>
      </c>
      <c r="H386" s="14" t="s">
        <v>2122</v>
      </c>
      <c r="I386" s="15">
        <v>12851.19</v>
      </c>
      <c r="J386" s="77">
        <v>3</v>
      </c>
      <c r="K386" s="92"/>
    </row>
    <row r="387" spans="1:11" ht="30.6" x14ac:dyDescent="0.25">
      <c r="A387" s="14" t="s">
        <v>440</v>
      </c>
      <c r="B387" s="14" t="s">
        <v>2286</v>
      </c>
      <c r="C387" s="14" t="s">
        <v>2287</v>
      </c>
      <c r="D387" s="16">
        <v>46056</v>
      </c>
      <c r="E387" s="16"/>
      <c r="F387" s="14" t="s">
        <v>2288</v>
      </c>
      <c r="G387" s="14" t="s">
        <v>2121</v>
      </c>
      <c r="H387" s="14" t="s">
        <v>2122</v>
      </c>
      <c r="I387" s="15">
        <v>2361.4499999999998</v>
      </c>
      <c r="J387" s="77">
        <v>3</v>
      </c>
      <c r="K387" s="92"/>
    </row>
    <row r="388" spans="1:11" ht="20.399999999999999" x14ac:dyDescent="0.25">
      <c r="A388" s="14" t="s">
        <v>440</v>
      </c>
      <c r="B388" s="14" t="s">
        <v>2289</v>
      </c>
      <c r="C388" s="14" t="s">
        <v>2290</v>
      </c>
      <c r="D388" s="16">
        <v>46056</v>
      </c>
      <c r="E388" s="16"/>
      <c r="F388" s="14" t="s">
        <v>2291</v>
      </c>
      <c r="G388" s="14" t="s">
        <v>2121</v>
      </c>
      <c r="H388" s="14" t="s">
        <v>2122</v>
      </c>
      <c r="I388" s="15">
        <v>1467.14</v>
      </c>
      <c r="J388" s="77">
        <v>3</v>
      </c>
      <c r="K388" s="92"/>
    </row>
    <row r="389" spans="1:11" ht="20.399999999999999" x14ac:dyDescent="0.25">
      <c r="A389" s="14" t="s">
        <v>440</v>
      </c>
      <c r="B389" s="14" t="s">
        <v>2292</v>
      </c>
      <c r="C389" s="14" t="s">
        <v>2293</v>
      </c>
      <c r="D389" s="16">
        <v>46057</v>
      </c>
      <c r="E389" s="16"/>
      <c r="F389" s="14" t="s">
        <v>2294</v>
      </c>
      <c r="G389" s="14" t="s">
        <v>2295</v>
      </c>
      <c r="H389" s="14" t="s">
        <v>2296</v>
      </c>
      <c r="I389" s="15">
        <v>1250</v>
      </c>
      <c r="J389" s="77">
        <v>3</v>
      </c>
      <c r="K389" s="92"/>
    </row>
    <row r="390" spans="1:11" ht="30.6" x14ac:dyDescent="0.25">
      <c r="A390" s="14" t="s">
        <v>440</v>
      </c>
      <c r="B390" s="14" t="s">
        <v>2641</v>
      </c>
      <c r="C390" s="14" t="s">
        <v>2642</v>
      </c>
      <c r="D390" s="16">
        <v>46094</v>
      </c>
      <c r="E390" s="16"/>
      <c r="F390" s="14" t="s">
        <v>2643</v>
      </c>
      <c r="G390" s="14" t="s">
        <v>2639</v>
      </c>
      <c r="H390" s="14" t="s">
        <v>2640</v>
      </c>
      <c r="I390" s="15">
        <v>3000</v>
      </c>
      <c r="J390" s="77">
        <v>2</v>
      </c>
      <c r="K390" s="92"/>
    </row>
    <row r="391" spans="1:11" ht="71.400000000000006" x14ac:dyDescent="0.25">
      <c r="A391" s="14" t="s">
        <v>440</v>
      </c>
      <c r="B391" s="14"/>
      <c r="C391" s="14"/>
      <c r="D391" s="16"/>
      <c r="E391" s="16"/>
      <c r="F391" s="14" t="s">
        <v>2393</v>
      </c>
      <c r="G391" s="14"/>
      <c r="H391" s="14"/>
      <c r="I391" s="15"/>
      <c r="J391" s="77"/>
      <c r="K391" s="92"/>
    </row>
    <row r="392" spans="1:11" ht="20.399999999999999" x14ac:dyDescent="0.25">
      <c r="A392" s="14" t="s">
        <v>440</v>
      </c>
      <c r="B392" s="14" t="s">
        <v>2309</v>
      </c>
      <c r="C392" s="14" t="s">
        <v>2310</v>
      </c>
      <c r="D392" s="16">
        <v>46073</v>
      </c>
      <c r="E392" s="16"/>
      <c r="F392" s="14" t="s">
        <v>2311</v>
      </c>
      <c r="G392" s="14"/>
      <c r="H392" s="14" t="s">
        <v>2312</v>
      </c>
      <c r="I392" s="15">
        <v>100</v>
      </c>
      <c r="J392" s="77">
        <v>5</v>
      </c>
      <c r="K392" s="92"/>
    </row>
    <row r="393" spans="1:11" ht="20.399999999999999" x14ac:dyDescent="0.25">
      <c r="A393" s="14" t="s">
        <v>440</v>
      </c>
      <c r="B393" s="14" t="s">
        <v>2313</v>
      </c>
      <c r="C393" s="14" t="s">
        <v>2314</v>
      </c>
      <c r="D393" s="16">
        <v>46073</v>
      </c>
      <c r="E393" s="16"/>
      <c r="F393" s="14" t="s">
        <v>2311</v>
      </c>
      <c r="G393" s="14"/>
      <c r="H393" s="14" t="s">
        <v>2315</v>
      </c>
      <c r="I393" s="15">
        <v>100</v>
      </c>
      <c r="J393" s="77">
        <v>5</v>
      </c>
      <c r="K393" s="92"/>
    </row>
    <row r="394" spans="1:11" ht="20.399999999999999" x14ac:dyDescent="0.25">
      <c r="A394" s="14" t="s">
        <v>440</v>
      </c>
      <c r="B394" s="14" t="s">
        <v>2316</v>
      </c>
      <c r="C394" s="14" t="s">
        <v>2317</v>
      </c>
      <c r="D394" s="16">
        <v>46073</v>
      </c>
      <c r="E394" s="16"/>
      <c r="F394" s="14" t="s">
        <v>2311</v>
      </c>
      <c r="G394" s="14"/>
      <c r="H394" s="14" t="s">
        <v>2102</v>
      </c>
      <c r="I394" s="15">
        <v>100</v>
      </c>
      <c r="J394" s="77">
        <v>5</v>
      </c>
      <c r="K394" s="92"/>
    </row>
    <row r="395" spans="1:11" ht="71.400000000000006" x14ac:dyDescent="0.25">
      <c r="A395" s="14" t="s">
        <v>440</v>
      </c>
      <c r="B395" s="14"/>
      <c r="C395" s="14"/>
      <c r="D395" s="16"/>
      <c r="E395" s="16"/>
      <c r="F395" s="14" t="s">
        <v>2604</v>
      </c>
      <c r="G395" s="14"/>
      <c r="H395" s="14"/>
      <c r="I395" s="15"/>
      <c r="J395" s="77"/>
      <c r="K395" s="92"/>
    </row>
    <row r="396" spans="1:11" ht="20.399999999999999" x14ac:dyDescent="0.25">
      <c r="A396" s="14" t="s">
        <v>440</v>
      </c>
      <c r="B396" s="14" t="s">
        <v>2326</v>
      </c>
      <c r="C396" s="14" t="s">
        <v>2327</v>
      </c>
      <c r="D396" s="16">
        <v>46073</v>
      </c>
      <c r="E396" s="16"/>
      <c r="F396" s="14" t="s">
        <v>2328</v>
      </c>
      <c r="G396" s="14"/>
      <c r="H396" s="14" t="s">
        <v>2329</v>
      </c>
      <c r="I396" s="15">
        <v>100</v>
      </c>
      <c r="J396" s="77">
        <v>5</v>
      </c>
      <c r="K396" s="92"/>
    </row>
    <row r="397" spans="1:11" ht="20.399999999999999" x14ac:dyDescent="0.25">
      <c r="A397" s="14" t="s">
        <v>440</v>
      </c>
      <c r="B397" s="14" t="s">
        <v>2330</v>
      </c>
      <c r="C397" s="14" t="s">
        <v>2331</v>
      </c>
      <c r="D397" s="16">
        <v>46073</v>
      </c>
      <c r="E397" s="16"/>
      <c r="F397" s="14" t="s">
        <v>2328</v>
      </c>
      <c r="G397" s="14"/>
      <c r="H397" s="14" t="s">
        <v>2332</v>
      </c>
      <c r="I397" s="15">
        <v>100</v>
      </c>
      <c r="J397" s="77">
        <v>5</v>
      </c>
      <c r="K397" s="92"/>
    </row>
    <row r="398" spans="1:11" ht="20.399999999999999" x14ac:dyDescent="0.25">
      <c r="A398" s="14" t="s">
        <v>440</v>
      </c>
      <c r="B398" s="14" t="s">
        <v>2333</v>
      </c>
      <c r="C398" s="14" t="s">
        <v>2334</v>
      </c>
      <c r="D398" s="16">
        <v>46073</v>
      </c>
      <c r="E398" s="16"/>
      <c r="F398" s="14" t="s">
        <v>2328</v>
      </c>
      <c r="G398" s="14"/>
      <c r="H398" s="14" t="s">
        <v>2008</v>
      </c>
      <c r="I398" s="15">
        <v>100</v>
      </c>
      <c r="J398" s="77">
        <v>5</v>
      </c>
      <c r="K398" s="92"/>
    </row>
    <row r="399" spans="1:11" ht="71.400000000000006" x14ac:dyDescent="0.25">
      <c r="A399" s="14" t="s">
        <v>440</v>
      </c>
      <c r="B399" s="14"/>
      <c r="C399" s="14"/>
      <c r="D399" s="16"/>
      <c r="E399" s="16"/>
      <c r="F399" s="14" t="s">
        <v>2362</v>
      </c>
      <c r="G399" s="14"/>
      <c r="H399" s="14"/>
      <c r="I399" s="15"/>
      <c r="J399" s="77"/>
      <c r="K399" s="92"/>
    </row>
    <row r="400" spans="1:11" ht="20.399999999999999" x14ac:dyDescent="0.25">
      <c r="A400" s="14" t="s">
        <v>440</v>
      </c>
      <c r="B400" s="14" t="s">
        <v>2335</v>
      </c>
      <c r="C400" s="14" t="s">
        <v>2336</v>
      </c>
      <c r="D400" s="16">
        <v>46073</v>
      </c>
      <c r="E400" s="16"/>
      <c r="F400" s="14" t="s">
        <v>2337</v>
      </c>
      <c r="G400" s="14"/>
      <c r="H400" s="14" t="s">
        <v>2338</v>
      </c>
      <c r="I400" s="15">
        <v>162</v>
      </c>
      <c r="J400" s="77">
        <v>5</v>
      </c>
      <c r="K400" s="92"/>
    </row>
    <row r="401" spans="1:11" ht="20.399999999999999" x14ac:dyDescent="0.25">
      <c r="A401" s="14" t="s">
        <v>440</v>
      </c>
      <c r="B401" s="14" t="s">
        <v>2339</v>
      </c>
      <c r="C401" s="14" t="s">
        <v>2340</v>
      </c>
      <c r="D401" s="16">
        <v>46073</v>
      </c>
      <c r="E401" s="16"/>
      <c r="F401" s="14" t="s">
        <v>2337</v>
      </c>
      <c r="G401" s="14"/>
      <c r="H401" s="14" t="s">
        <v>2341</v>
      </c>
      <c r="I401" s="15">
        <v>162</v>
      </c>
      <c r="J401" s="77">
        <v>5</v>
      </c>
      <c r="K401" s="92"/>
    </row>
    <row r="402" spans="1:11" ht="91.8" x14ac:dyDescent="0.25">
      <c r="A402" s="14" t="s">
        <v>440</v>
      </c>
      <c r="B402" s="14"/>
      <c r="C402" s="14"/>
      <c r="D402" s="16"/>
      <c r="E402" s="16"/>
      <c r="F402" s="14" t="s">
        <v>2394</v>
      </c>
      <c r="G402" s="14"/>
      <c r="H402" s="14"/>
      <c r="I402" s="15"/>
      <c r="J402" s="77"/>
      <c r="K402" s="92"/>
    </row>
    <row r="403" spans="1:11" ht="30.6" x14ac:dyDescent="0.25">
      <c r="A403" s="14" t="s">
        <v>440</v>
      </c>
      <c r="B403" s="14" t="s">
        <v>2342</v>
      </c>
      <c r="C403" s="14" t="s">
        <v>2343</v>
      </c>
      <c r="D403" s="16">
        <v>46057</v>
      </c>
      <c r="E403" s="16"/>
      <c r="F403" s="14" t="s">
        <v>2344</v>
      </c>
      <c r="G403" s="14" t="s">
        <v>492</v>
      </c>
      <c r="H403" s="14" t="s">
        <v>493</v>
      </c>
      <c r="I403" s="15">
        <v>6300.13</v>
      </c>
      <c r="J403" s="77">
        <v>2</v>
      </c>
      <c r="K403" s="92"/>
    </row>
    <row r="404" spans="1:11" ht="30.6" x14ac:dyDescent="0.25">
      <c r="A404" s="14" t="s">
        <v>440</v>
      </c>
      <c r="B404" s="14" t="s">
        <v>2510</v>
      </c>
      <c r="C404" s="14" t="s">
        <v>2511</v>
      </c>
      <c r="D404" s="16">
        <v>46085</v>
      </c>
      <c r="E404" s="16"/>
      <c r="F404" s="14" t="s">
        <v>2512</v>
      </c>
      <c r="G404" s="14" t="s">
        <v>2513</v>
      </c>
      <c r="H404" s="14" t="s">
        <v>2514</v>
      </c>
      <c r="I404" s="15">
        <v>360</v>
      </c>
      <c r="J404" s="77">
        <v>2</v>
      </c>
      <c r="K404" s="92"/>
    </row>
    <row r="405" spans="1:11" ht="91.8" x14ac:dyDescent="0.25">
      <c r="A405" s="14" t="s">
        <v>440</v>
      </c>
      <c r="B405" s="14"/>
      <c r="C405" s="14"/>
      <c r="D405" s="16"/>
      <c r="E405" s="16"/>
      <c r="F405" s="14" t="s">
        <v>2395</v>
      </c>
      <c r="G405" s="14"/>
      <c r="H405" s="14"/>
      <c r="I405" s="15"/>
      <c r="J405" s="77"/>
      <c r="K405" s="92"/>
    </row>
    <row r="406" spans="1:11" ht="30.6" x14ac:dyDescent="0.25">
      <c r="A406" s="14" t="s">
        <v>440</v>
      </c>
      <c r="B406" s="14" t="s">
        <v>2345</v>
      </c>
      <c r="C406" s="14" t="s">
        <v>2346</v>
      </c>
      <c r="D406" s="16">
        <v>46056</v>
      </c>
      <c r="E406" s="16"/>
      <c r="F406" s="14" t="s">
        <v>2347</v>
      </c>
      <c r="G406" s="14"/>
      <c r="H406" s="14" t="s">
        <v>2348</v>
      </c>
      <c r="I406" s="15">
        <v>10000</v>
      </c>
      <c r="J406" s="77">
        <v>3</v>
      </c>
      <c r="K406" s="92"/>
    </row>
    <row r="407" spans="1:11" ht="30.6" x14ac:dyDescent="0.25">
      <c r="A407" s="14" t="s">
        <v>440</v>
      </c>
      <c r="B407" s="14" t="s">
        <v>2355</v>
      </c>
      <c r="C407" s="14" t="s">
        <v>2356</v>
      </c>
      <c r="D407" s="16">
        <v>46064</v>
      </c>
      <c r="E407" s="16"/>
      <c r="F407" s="14" t="s">
        <v>2357</v>
      </c>
      <c r="G407" s="14"/>
      <c r="H407" s="14" t="s">
        <v>2348</v>
      </c>
      <c r="I407" s="15">
        <v>2240</v>
      </c>
      <c r="J407" s="77">
        <v>3</v>
      </c>
      <c r="K407" s="92"/>
    </row>
    <row r="408" spans="1:11" ht="30.6" x14ac:dyDescent="0.25">
      <c r="A408" s="14" t="s">
        <v>440</v>
      </c>
      <c r="B408" s="14" t="s">
        <v>2593</v>
      </c>
      <c r="C408" s="14" t="s">
        <v>2594</v>
      </c>
      <c r="D408" s="16">
        <v>46093</v>
      </c>
      <c r="E408" s="16"/>
      <c r="F408" s="14" t="s">
        <v>2595</v>
      </c>
      <c r="G408" s="14"/>
      <c r="H408" s="14" t="s">
        <v>2348</v>
      </c>
      <c r="I408" s="15">
        <v>18680</v>
      </c>
      <c r="J408" s="77">
        <v>3</v>
      </c>
      <c r="K408" s="92"/>
    </row>
    <row r="409" spans="1:11" ht="20.399999999999999" x14ac:dyDescent="0.25">
      <c r="A409" s="14" t="s">
        <v>440</v>
      </c>
      <c r="B409" s="14" t="s">
        <v>2621</v>
      </c>
      <c r="C409" s="14" t="s">
        <v>2622</v>
      </c>
      <c r="D409" s="16">
        <v>46094</v>
      </c>
      <c r="E409" s="16"/>
      <c r="F409" s="14" t="s">
        <v>2623</v>
      </c>
      <c r="G409" s="14" t="s">
        <v>2624</v>
      </c>
      <c r="H409" s="14" t="s">
        <v>2625</v>
      </c>
      <c r="I409" s="15">
        <v>302.2</v>
      </c>
      <c r="J409" s="77">
        <v>3</v>
      </c>
      <c r="K409" s="92"/>
    </row>
    <row r="410" spans="1:11" ht="20.399999999999999" x14ac:dyDescent="0.25">
      <c r="A410" s="14" t="s">
        <v>440</v>
      </c>
      <c r="B410" s="14" t="s">
        <v>2827</v>
      </c>
      <c r="C410" s="14" t="s">
        <v>2828</v>
      </c>
      <c r="D410" s="16">
        <v>46101</v>
      </c>
      <c r="E410" s="16"/>
      <c r="F410" s="14" t="s">
        <v>2829</v>
      </c>
      <c r="G410" s="14" t="s">
        <v>482</v>
      </c>
      <c r="H410" s="14" t="s">
        <v>483</v>
      </c>
      <c r="I410" s="15">
        <v>279.44</v>
      </c>
      <c r="J410" s="77">
        <v>3</v>
      </c>
      <c r="K410" s="92"/>
    </row>
    <row r="411" spans="1:11" ht="20.399999999999999" x14ac:dyDescent="0.25">
      <c r="A411" s="14" t="s">
        <v>440</v>
      </c>
      <c r="B411" s="14" t="s">
        <v>2830</v>
      </c>
      <c r="C411" s="14" t="s">
        <v>2831</v>
      </c>
      <c r="D411" s="16">
        <v>46101</v>
      </c>
      <c r="E411" s="16"/>
      <c r="F411" s="14" t="s">
        <v>2832</v>
      </c>
      <c r="G411" s="14" t="s">
        <v>482</v>
      </c>
      <c r="H411" s="14" t="s">
        <v>483</v>
      </c>
      <c r="I411" s="15">
        <v>301.45</v>
      </c>
      <c r="J411" s="77">
        <v>3</v>
      </c>
      <c r="K411" s="92"/>
    </row>
    <row r="412" spans="1:11" ht="20.399999999999999" x14ac:dyDescent="0.25">
      <c r="A412" s="14" t="s">
        <v>440</v>
      </c>
      <c r="B412" s="14" t="s">
        <v>2886</v>
      </c>
      <c r="C412" s="14" t="s">
        <v>2887</v>
      </c>
      <c r="D412" s="16">
        <v>46105</v>
      </c>
      <c r="E412" s="16"/>
      <c r="F412" s="14" t="s">
        <v>2888</v>
      </c>
      <c r="G412" s="14" t="s">
        <v>482</v>
      </c>
      <c r="H412" s="14" t="s">
        <v>483</v>
      </c>
      <c r="I412" s="15">
        <v>6351.12</v>
      </c>
      <c r="J412" s="77">
        <v>3</v>
      </c>
      <c r="K412" s="92"/>
    </row>
    <row r="413" spans="1:11" ht="91.8" x14ac:dyDescent="0.25">
      <c r="A413" s="14" t="s">
        <v>440</v>
      </c>
      <c r="B413" s="14"/>
      <c r="C413" s="14"/>
      <c r="D413" s="16"/>
      <c r="E413" s="16"/>
      <c r="F413" s="14" t="s">
        <v>2396</v>
      </c>
      <c r="G413" s="14"/>
      <c r="H413" s="14"/>
      <c r="I413" s="15"/>
      <c r="J413" s="77"/>
      <c r="K413" s="92"/>
    </row>
    <row r="414" spans="1:11" ht="40.799999999999997" x14ac:dyDescent="0.25">
      <c r="A414" s="14" t="s">
        <v>440</v>
      </c>
      <c r="B414" s="14" t="s">
        <v>2349</v>
      </c>
      <c r="C414" s="14" t="s">
        <v>2350</v>
      </c>
      <c r="D414" s="16">
        <v>46056</v>
      </c>
      <c r="E414" s="16"/>
      <c r="F414" s="14" t="s">
        <v>2351</v>
      </c>
      <c r="G414" s="14"/>
      <c r="H414" s="14" t="s">
        <v>2348</v>
      </c>
      <c r="I414" s="15">
        <v>10000</v>
      </c>
      <c r="J414" s="77">
        <v>3</v>
      </c>
      <c r="K414" s="92"/>
    </row>
    <row r="415" spans="1:11" ht="30.6" x14ac:dyDescent="0.25">
      <c r="A415" s="14" t="s">
        <v>440</v>
      </c>
      <c r="B415" s="14" t="s">
        <v>2352</v>
      </c>
      <c r="C415" s="14" t="s">
        <v>2353</v>
      </c>
      <c r="D415" s="16">
        <v>46064</v>
      </c>
      <c r="E415" s="16"/>
      <c r="F415" s="14" t="s">
        <v>2354</v>
      </c>
      <c r="G415" s="14"/>
      <c r="H415" s="14" t="s">
        <v>2348</v>
      </c>
      <c r="I415" s="15">
        <v>2030</v>
      </c>
      <c r="J415" s="77">
        <v>3</v>
      </c>
      <c r="K415" s="92"/>
    </row>
    <row r="416" spans="1:11" ht="40.799999999999997" x14ac:dyDescent="0.25">
      <c r="A416" s="14" t="s">
        <v>440</v>
      </c>
      <c r="B416" s="14" t="s">
        <v>2964</v>
      </c>
      <c r="C416" s="14" t="s">
        <v>2965</v>
      </c>
      <c r="D416" s="16">
        <v>46112</v>
      </c>
      <c r="E416" s="16"/>
      <c r="F416" s="14" t="s">
        <v>2966</v>
      </c>
      <c r="G416" s="14"/>
      <c r="H416" s="14" t="s">
        <v>2348</v>
      </c>
      <c r="I416" s="15">
        <v>12085</v>
      </c>
      <c r="J416" s="77">
        <v>3</v>
      </c>
      <c r="K416" s="92"/>
    </row>
    <row r="417" spans="1:11" ht="113.4" customHeight="1" x14ac:dyDescent="0.25">
      <c r="A417" s="14" t="s">
        <v>440</v>
      </c>
      <c r="B417" s="14"/>
      <c r="C417" s="14"/>
      <c r="D417" s="16"/>
      <c r="E417" s="16"/>
      <c r="F417" s="14" t="s">
        <v>2397</v>
      </c>
      <c r="G417" s="14"/>
      <c r="H417" s="14"/>
      <c r="I417" s="15"/>
      <c r="J417" s="77"/>
      <c r="K417" s="92"/>
    </row>
    <row r="418" spans="1:11" ht="40.799999999999997" x14ac:dyDescent="0.25">
      <c r="A418" s="14" t="s">
        <v>440</v>
      </c>
      <c r="B418" s="14" t="s">
        <v>2358</v>
      </c>
      <c r="C418" s="14" t="s">
        <v>2359</v>
      </c>
      <c r="D418" s="16">
        <v>46069</v>
      </c>
      <c r="E418" s="16"/>
      <c r="F418" s="14" t="s">
        <v>2360</v>
      </c>
      <c r="G418" s="14"/>
      <c r="H418" s="14" t="s">
        <v>2361</v>
      </c>
      <c r="I418" s="15">
        <v>5810</v>
      </c>
      <c r="J418" s="77">
        <v>3</v>
      </c>
      <c r="K418" s="92"/>
    </row>
    <row r="419" spans="1:11" ht="40.799999999999997" x14ac:dyDescent="0.25">
      <c r="A419" s="14" t="s">
        <v>440</v>
      </c>
      <c r="B419" s="14" t="s">
        <v>2956</v>
      </c>
      <c r="C419" s="14" t="s">
        <v>2957</v>
      </c>
      <c r="D419" s="16">
        <v>46112</v>
      </c>
      <c r="E419" s="16"/>
      <c r="F419" s="14" t="s">
        <v>2960</v>
      </c>
      <c r="G419" s="14" t="s">
        <v>2958</v>
      </c>
      <c r="H419" s="14" t="s">
        <v>2959</v>
      </c>
      <c r="I419" s="15">
        <v>207.94</v>
      </c>
      <c r="J419" s="77">
        <v>3</v>
      </c>
      <c r="K419" s="92"/>
    </row>
    <row r="420" spans="1:11" ht="20.399999999999999" x14ac:dyDescent="0.25">
      <c r="A420" s="14" t="s">
        <v>440</v>
      </c>
      <c r="B420" s="14" t="s">
        <v>2524</v>
      </c>
      <c r="C420" s="14" t="s">
        <v>2293</v>
      </c>
      <c r="D420" s="16">
        <v>46085</v>
      </c>
      <c r="E420" s="16"/>
      <c r="F420" s="14" t="s">
        <v>2525</v>
      </c>
      <c r="G420" s="14" t="s">
        <v>2526</v>
      </c>
      <c r="H420" s="14" t="s">
        <v>2527</v>
      </c>
      <c r="I420" s="15">
        <v>1250</v>
      </c>
      <c r="J420" s="77">
        <v>5</v>
      </c>
      <c r="K420" s="92"/>
    </row>
    <row r="421" spans="1:11" ht="20.399999999999999" x14ac:dyDescent="0.25">
      <c r="A421" s="14" t="s">
        <v>440</v>
      </c>
      <c r="B421" s="14" t="s">
        <v>2528</v>
      </c>
      <c r="C421" s="14" t="s">
        <v>523</v>
      </c>
      <c r="D421" s="16">
        <v>46085</v>
      </c>
      <c r="E421" s="16"/>
      <c r="F421" s="14" t="s">
        <v>2529</v>
      </c>
      <c r="G421" s="14" t="s">
        <v>2295</v>
      </c>
      <c r="H421" s="14" t="s">
        <v>2296</v>
      </c>
      <c r="I421" s="15">
        <v>1250</v>
      </c>
      <c r="J421" s="77">
        <v>3</v>
      </c>
      <c r="K421" s="92"/>
    </row>
    <row r="422" spans="1:11" ht="102" x14ac:dyDescent="0.25">
      <c r="A422" s="14" t="s">
        <v>440</v>
      </c>
      <c r="B422" s="14"/>
      <c r="C422" s="14"/>
      <c r="D422" s="16"/>
      <c r="E422" s="16"/>
      <c r="F422" s="14" t="s">
        <v>2983</v>
      </c>
      <c r="G422" s="14"/>
      <c r="H422" s="14"/>
      <c r="I422" s="15"/>
      <c r="J422" s="77"/>
      <c r="K422" s="92"/>
    </row>
    <row r="423" spans="1:11" ht="30.6" x14ac:dyDescent="0.25">
      <c r="A423" s="14" t="s">
        <v>440</v>
      </c>
      <c r="B423" s="14" t="s">
        <v>2542</v>
      </c>
      <c r="C423" s="14" t="s">
        <v>2543</v>
      </c>
      <c r="D423" s="16">
        <v>46087</v>
      </c>
      <c r="E423" s="16"/>
      <c r="F423" s="14" t="s">
        <v>2982</v>
      </c>
      <c r="G423" s="14" t="s">
        <v>482</v>
      </c>
      <c r="H423" s="14" t="s">
        <v>483</v>
      </c>
      <c r="I423" s="15">
        <v>2771.44</v>
      </c>
      <c r="J423" s="77">
        <v>3</v>
      </c>
      <c r="K423" s="92"/>
    </row>
    <row r="424" spans="1:11" ht="40.799999999999997" x14ac:dyDescent="0.25">
      <c r="A424" s="14" t="s">
        <v>440</v>
      </c>
      <c r="B424" s="14" t="s">
        <v>2865</v>
      </c>
      <c r="C424" s="14" t="s">
        <v>2866</v>
      </c>
      <c r="D424" s="16">
        <v>46104</v>
      </c>
      <c r="E424" s="16"/>
      <c r="F424" s="14" t="s">
        <v>2867</v>
      </c>
      <c r="G424" s="14"/>
      <c r="H424" s="14" t="s">
        <v>2868</v>
      </c>
      <c r="I424" s="15">
        <v>4822.04</v>
      </c>
      <c r="J424" s="77">
        <v>3</v>
      </c>
      <c r="K424" s="92"/>
    </row>
    <row r="425" spans="1:11" ht="13.2" x14ac:dyDescent="0.25">
      <c r="A425" s="14" t="s">
        <v>440</v>
      </c>
      <c r="B425" s="14" t="s">
        <v>2856</v>
      </c>
      <c r="C425" s="14" t="s">
        <v>2865</v>
      </c>
      <c r="D425" s="16">
        <v>46104</v>
      </c>
      <c r="E425" s="16"/>
      <c r="F425" s="14" t="s">
        <v>2874</v>
      </c>
      <c r="G425" s="14"/>
      <c r="H425" s="14" t="s">
        <v>2869</v>
      </c>
      <c r="I425" s="15">
        <v>11.48</v>
      </c>
      <c r="J425" s="77">
        <v>3</v>
      </c>
      <c r="K425" s="92"/>
    </row>
    <row r="426" spans="1:11" ht="13.2" x14ac:dyDescent="0.25">
      <c r="A426" s="14" t="s">
        <v>440</v>
      </c>
      <c r="B426" s="14" t="s">
        <v>2856</v>
      </c>
      <c r="C426" s="14" t="s">
        <v>2865</v>
      </c>
      <c r="D426" s="16">
        <v>46104</v>
      </c>
      <c r="E426" s="16"/>
      <c r="F426" s="14" t="s">
        <v>2874</v>
      </c>
      <c r="G426" s="14"/>
      <c r="H426" s="14" t="s">
        <v>2869</v>
      </c>
      <c r="I426" s="15">
        <v>20</v>
      </c>
      <c r="J426" s="77">
        <v>3</v>
      </c>
      <c r="K426" s="92"/>
    </row>
    <row r="427" spans="1:11" ht="30.6" x14ac:dyDescent="0.25">
      <c r="A427" s="14" t="s">
        <v>440</v>
      </c>
      <c r="B427" s="14" t="s">
        <v>2549</v>
      </c>
      <c r="C427" s="14" t="s">
        <v>2550</v>
      </c>
      <c r="D427" s="16">
        <v>46090</v>
      </c>
      <c r="E427" s="16"/>
      <c r="F427" s="14" t="s">
        <v>2551</v>
      </c>
      <c r="G427" s="14" t="s">
        <v>2552</v>
      </c>
      <c r="H427" s="14" t="s">
        <v>2553</v>
      </c>
      <c r="I427" s="15">
        <v>157.82</v>
      </c>
      <c r="J427" s="77">
        <v>3</v>
      </c>
      <c r="K427" s="92"/>
    </row>
    <row r="428" spans="1:11" ht="102" x14ac:dyDescent="0.25">
      <c r="A428" s="14" t="s">
        <v>440</v>
      </c>
      <c r="B428" s="14"/>
      <c r="C428" s="14"/>
      <c r="D428" s="16"/>
      <c r="E428" s="16"/>
      <c r="F428" s="14" t="s">
        <v>2981</v>
      </c>
      <c r="G428" s="14"/>
      <c r="H428" s="14"/>
      <c r="I428" s="15"/>
      <c r="J428" s="77"/>
      <c r="K428" s="92"/>
    </row>
    <row r="429" spans="1:11" ht="30.6" x14ac:dyDescent="0.25">
      <c r="A429" s="14" t="s">
        <v>440</v>
      </c>
      <c r="B429" s="14" t="s">
        <v>2554</v>
      </c>
      <c r="C429" s="14" t="s">
        <v>2555</v>
      </c>
      <c r="D429" s="16">
        <v>46090</v>
      </c>
      <c r="E429" s="16"/>
      <c r="F429" s="14" t="s">
        <v>2558</v>
      </c>
      <c r="G429" s="14" t="s">
        <v>2556</v>
      </c>
      <c r="H429" s="14" t="s">
        <v>2557</v>
      </c>
      <c r="I429" s="15">
        <v>625</v>
      </c>
      <c r="J429" s="77">
        <v>2</v>
      </c>
      <c r="K429" s="92"/>
    </row>
    <row r="430" spans="1:11" ht="83.4" customHeight="1" x14ac:dyDescent="0.25">
      <c r="A430" s="14" t="s">
        <v>440</v>
      </c>
      <c r="B430" s="14"/>
      <c r="C430" s="14"/>
      <c r="D430" s="16"/>
      <c r="E430" s="16"/>
      <c r="F430" s="14" t="s">
        <v>2980</v>
      </c>
      <c r="G430" s="14"/>
      <c r="H430" s="14"/>
      <c r="I430" s="15"/>
      <c r="J430" s="77"/>
      <c r="K430" s="92"/>
    </row>
    <row r="431" spans="1:11" ht="20.399999999999999" x14ac:dyDescent="0.25">
      <c r="A431" s="14" t="s">
        <v>440</v>
      </c>
      <c r="B431" s="14" t="s">
        <v>2596</v>
      </c>
      <c r="C431" s="14" t="s">
        <v>2597</v>
      </c>
      <c r="D431" s="16">
        <v>46093</v>
      </c>
      <c r="E431" s="16"/>
      <c r="F431" s="14" t="s">
        <v>2598</v>
      </c>
      <c r="G431" s="14" t="s">
        <v>492</v>
      </c>
      <c r="H431" s="14" t="s">
        <v>493</v>
      </c>
      <c r="I431" s="15">
        <v>30</v>
      </c>
      <c r="J431" s="77">
        <v>5</v>
      </c>
      <c r="K431" s="92"/>
    </row>
    <row r="432" spans="1:11" ht="20.399999999999999" x14ac:dyDescent="0.25">
      <c r="A432" s="14" t="s">
        <v>440</v>
      </c>
      <c r="B432" s="14" t="s">
        <v>2813</v>
      </c>
      <c r="C432" s="14" t="s">
        <v>2814</v>
      </c>
      <c r="D432" s="16">
        <v>46101</v>
      </c>
      <c r="E432" s="16"/>
      <c r="F432" s="14" t="s">
        <v>2815</v>
      </c>
      <c r="G432" s="14"/>
      <c r="H432" s="14" t="s">
        <v>2816</v>
      </c>
      <c r="I432" s="15">
        <v>162</v>
      </c>
      <c r="J432" s="77">
        <v>5</v>
      </c>
      <c r="K432" s="92"/>
    </row>
    <row r="433" spans="1:11" ht="20.399999999999999" x14ac:dyDescent="0.25">
      <c r="A433" s="14" t="s">
        <v>440</v>
      </c>
      <c r="B433" s="14" t="s">
        <v>2817</v>
      </c>
      <c r="C433" s="14" t="s">
        <v>2818</v>
      </c>
      <c r="D433" s="16">
        <v>46101</v>
      </c>
      <c r="E433" s="16"/>
      <c r="F433" s="14" t="s">
        <v>2815</v>
      </c>
      <c r="G433" s="14"/>
      <c r="H433" s="14" t="s">
        <v>2338</v>
      </c>
      <c r="I433" s="15">
        <v>162</v>
      </c>
      <c r="J433" s="77">
        <v>5</v>
      </c>
      <c r="K433" s="92"/>
    </row>
    <row r="434" spans="1:11" ht="79.2" customHeight="1" x14ac:dyDescent="0.25">
      <c r="A434" s="14" t="s">
        <v>440</v>
      </c>
      <c r="B434" s="14"/>
      <c r="C434" s="14"/>
      <c r="D434" s="16"/>
      <c r="E434" s="16"/>
      <c r="F434" s="14" t="s">
        <v>2979</v>
      </c>
      <c r="G434" s="14"/>
      <c r="H434" s="14"/>
      <c r="I434" s="15"/>
      <c r="J434" s="77"/>
      <c r="K434" s="92"/>
    </row>
    <row r="435" spans="1:11" ht="20.399999999999999" x14ac:dyDescent="0.25">
      <c r="A435" s="14" t="s">
        <v>440</v>
      </c>
      <c r="B435" s="14" t="s">
        <v>2599</v>
      </c>
      <c r="C435" s="14" t="s">
        <v>2600</v>
      </c>
      <c r="D435" s="16">
        <v>46093</v>
      </c>
      <c r="E435" s="16"/>
      <c r="F435" s="14" t="s">
        <v>2601</v>
      </c>
      <c r="G435" s="14" t="s">
        <v>2602</v>
      </c>
      <c r="H435" s="14" t="s">
        <v>2603</v>
      </c>
      <c r="I435" s="15">
        <v>107</v>
      </c>
      <c r="J435" s="77">
        <v>5</v>
      </c>
      <c r="K435" s="92"/>
    </row>
    <row r="436" spans="1:11" ht="20.399999999999999" x14ac:dyDescent="0.25">
      <c r="A436" s="14" t="s">
        <v>440</v>
      </c>
      <c r="B436" s="14" t="s">
        <v>2805</v>
      </c>
      <c r="C436" s="14" t="s">
        <v>2806</v>
      </c>
      <c r="D436" s="16">
        <v>46101</v>
      </c>
      <c r="E436" s="16"/>
      <c r="F436" s="14" t="s">
        <v>2807</v>
      </c>
      <c r="G436" s="14"/>
      <c r="H436" s="14" t="s">
        <v>2808</v>
      </c>
      <c r="I436" s="15">
        <v>150</v>
      </c>
      <c r="J436" s="77">
        <v>5</v>
      </c>
      <c r="K436" s="92"/>
    </row>
    <row r="437" spans="1:11" ht="20.399999999999999" x14ac:dyDescent="0.25">
      <c r="A437" s="14" t="s">
        <v>440</v>
      </c>
      <c r="B437" s="14" t="s">
        <v>2809</v>
      </c>
      <c r="C437" s="14" t="s">
        <v>2810</v>
      </c>
      <c r="D437" s="16">
        <v>46101</v>
      </c>
      <c r="E437" s="16"/>
      <c r="F437" s="14" t="s">
        <v>2807</v>
      </c>
      <c r="G437" s="14"/>
      <c r="H437" s="14" t="s">
        <v>2102</v>
      </c>
      <c r="I437" s="15">
        <v>180</v>
      </c>
      <c r="J437" s="77">
        <v>5</v>
      </c>
      <c r="K437" s="92"/>
    </row>
    <row r="438" spans="1:11" ht="20.399999999999999" x14ac:dyDescent="0.25">
      <c r="A438" s="14" t="s">
        <v>440</v>
      </c>
      <c r="B438" s="14" t="s">
        <v>2811</v>
      </c>
      <c r="C438" s="14" t="s">
        <v>2812</v>
      </c>
      <c r="D438" s="16">
        <v>46101</v>
      </c>
      <c r="E438" s="16"/>
      <c r="F438" s="14" t="s">
        <v>2807</v>
      </c>
      <c r="G438" s="14"/>
      <c r="H438" s="14" t="s">
        <v>2315</v>
      </c>
      <c r="I438" s="15">
        <v>180</v>
      </c>
      <c r="J438" s="77">
        <v>5</v>
      </c>
      <c r="K438" s="92"/>
    </row>
    <row r="439" spans="1:11" ht="110.4" customHeight="1" x14ac:dyDescent="0.25">
      <c r="A439" s="14" t="s">
        <v>440</v>
      </c>
      <c r="B439" s="14"/>
      <c r="C439" s="14"/>
      <c r="D439" s="16"/>
      <c r="E439" s="16"/>
      <c r="F439" s="14" t="s">
        <v>2978</v>
      </c>
      <c r="G439" s="14"/>
      <c r="H439" s="14"/>
      <c r="I439" s="15"/>
      <c r="J439" s="77"/>
      <c r="K439" s="92"/>
    </row>
    <row r="440" spans="1:11" ht="30.6" x14ac:dyDescent="0.25">
      <c r="A440" s="14" t="s">
        <v>440</v>
      </c>
      <c r="B440" s="14" t="s">
        <v>2605</v>
      </c>
      <c r="C440" s="14" t="s">
        <v>2606</v>
      </c>
      <c r="D440" s="16">
        <v>46093</v>
      </c>
      <c r="E440" s="16"/>
      <c r="F440" s="14" t="s">
        <v>2607</v>
      </c>
      <c r="G440" s="14" t="s">
        <v>482</v>
      </c>
      <c r="H440" s="14" t="s">
        <v>483</v>
      </c>
      <c r="I440" s="15">
        <v>246.48</v>
      </c>
      <c r="J440" s="77">
        <v>3</v>
      </c>
      <c r="K440" s="92"/>
    </row>
    <row r="441" spans="1:11" ht="30.6" x14ac:dyDescent="0.25">
      <c r="A441" s="14" t="s">
        <v>440</v>
      </c>
      <c r="B441" s="14" t="s">
        <v>2897</v>
      </c>
      <c r="C441" s="14" t="s">
        <v>2898</v>
      </c>
      <c r="D441" s="16">
        <v>46106</v>
      </c>
      <c r="E441" s="16"/>
      <c r="F441" s="14" t="s">
        <v>2901</v>
      </c>
      <c r="G441" s="14" t="s">
        <v>2899</v>
      </c>
      <c r="H441" s="14" t="s">
        <v>2900</v>
      </c>
      <c r="I441" s="15">
        <v>197.6</v>
      </c>
      <c r="J441" s="77">
        <v>3</v>
      </c>
      <c r="K441" s="92"/>
    </row>
    <row r="442" spans="1:11" ht="30.6" x14ac:dyDescent="0.25">
      <c r="A442" s="14" t="s">
        <v>440</v>
      </c>
      <c r="B442" s="14" t="s">
        <v>2608</v>
      </c>
      <c r="C442" s="14" t="s">
        <v>2609</v>
      </c>
      <c r="D442" s="16">
        <v>46093</v>
      </c>
      <c r="E442" s="16"/>
      <c r="F442" s="14" t="s">
        <v>2610</v>
      </c>
      <c r="G442" s="14" t="s">
        <v>482</v>
      </c>
      <c r="H442" s="14" t="s">
        <v>483</v>
      </c>
      <c r="I442" s="15">
        <v>171.92</v>
      </c>
      <c r="J442" s="77">
        <v>3</v>
      </c>
      <c r="K442" s="92"/>
    </row>
    <row r="443" spans="1:11" ht="30.6" x14ac:dyDescent="0.25">
      <c r="A443" s="14" t="s">
        <v>440</v>
      </c>
      <c r="B443" s="14" t="s">
        <v>2870</v>
      </c>
      <c r="C443" s="14" t="s">
        <v>2871</v>
      </c>
      <c r="D443" s="16">
        <v>46104</v>
      </c>
      <c r="E443" s="16"/>
      <c r="F443" s="14" t="s">
        <v>2977</v>
      </c>
      <c r="G443" s="14"/>
      <c r="H443" s="14" t="s">
        <v>2872</v>
      </c>
      <c r="I443" s="15">
        <v>3326</v>
      </c>
      <c r="J443" s="77">
        <v>3</v>
      </c>
      <c r="K443" s="92"/>
    </row>
    <row r="444" spans="1:11" ht="13.2" x14ac:dyDescent="0.25">
      <c r="A444" s="14" t="s">
        <v>440</v>
      </c>
      <c r="B444" s="14" t="s">
        <v>2856</v>
      </c>
      <c r="C444" s="14" t="s">
        <v>2870</v>
      </c>
      <c r="D444" s="16">
        <v>46104</v>
      </c>
      <c r="E444" s="16"/>
      <c r="F444" s="14" t="s">
        <v>2873</v>
      </c>
      <c r="G444" s="14"/>
      <c r="H444" s="14" t="s">
        <v>2869</v>
      </c>
      <c r="I444" s="15">
        <v>3</v>
      </c>
      <c r="J444" s="77">
        <v>3</v>
      </c>
      <c r="K444" s="92"/>
    </row>
    <row r="445" spans="1:11" ht="13.2" x14ac:dyDescent="0.25">
      <c r="A445" s="14" t="s">
        <v>440</v>
      </c>
      <c r="B445" s="14" t="s">
        <v>2856</v>
      </c>
      <c r="C445" s="14" t="s">
        <v>2870</v>
      </c>
      <c r="D445" s="16">
        <v>46104</v>
      </c>
      <c r="E445" s="16"/>
      <c r="F445" s="14" t="s">
        <v>2873</v>
      </c>
      <c r="G445" s="14"/>
      <c r="H445" s="14" t="s">
        <v>2869</v>
      </c>
      <c r="I445" s="15">
        <v>20</v>
      </c>
      <c r="J445" s="77">
        <v>3</v>
      </c>
      <c r="K445" s="92"/>
    </row>
    <row r="446" spans="1:11" ht="20.399999999999999" x14ac:dyDescent="0.25">
      <c r="A446" s="14" t="s">
        <v>440</v>
      </c>
      <c r="B446" s="14" t="s">
        <v>2611</v>
      </c>
      <c r="C446" s="14" t="s">
        <v>2612</v>
      </c>
      <c r="D446" s="16">
        <v>46093</v>
      </c>
      <c r="E446" s="16"/>
      <c r="F446" s="14" t="s">
        <v>2613</v>
      </c>
      <c r="G446" s="14" t="s">
        <v>2614</v>
      </c>
      <c r="H446" s="14" t="s">
        <v>2615</v>
      </c>
      <c r="I446" s="15">
        <v>500</v>
      </c>
      <c r="J446" s="77">
        <v>2</v>
      </c>
      <c r="K446" s="92"/>
    </row>
    <row r="447" spans="1:11" ht="20.399999999999999" x14ac:dyDescent="0.25">
      <c r="A447" s="14" t="s">
        <v>440</v>
      </c>
      <c r="B447" s="14" t="s">
        <v>2629</v>
      </c>
      <c r="C447" s="14" t="s">
        <v>2630</v>
      </c>
      <c r="D447" s="16">
        <v>46094</v>
      </c>
      <c r="E447" s="16"/>
      <c r="F447" s="14" t="s">
        <v>2631</v>
      </c>
      <c r="G447" s="14" t="s">
        <v>2278</v>
      </c>
      <c r="H447" s="14" t="s">
        <v>2279</v>
      </c>
      <c r="I447" s="15">
        <v>238</v>
      </c>
      <c r="J447" s="77">
        <v>5</v>
      </c>
      <c r="K447" s="92"/>
    </row>
    <row r="448" spans="1:11" ht="13.2" x14ac:dyDescent="0.25">
      <c r="A448" s="14" t="s">
        <v>440</v>
      </c>
      <c r="B448" s="14" t="s">
        <v>2951</v>
      </c>
      <c r="C448" s="14" t="s">
        <v>2629</v>
      </c>
      <c r="D448" s="16">
        <v>46106</v>
      </c>
      <c r="E448" s="16"/>
      <c r="F448" s="14" t="s">
        <v>2952</v>
      </c>
      <c r="G448" s="14"/>
      <c r="H448" s="14" t="s">
        <v>2953</v>
      </c>
      <c r="I448" s="15">
        <v>54.74</v>
      </c>
      <c r="J448" s="77">
        <v>5</v>
      </c>
      <c r="K448" s="92"/>
    </row>
    <row r="449" spans="1:11" ht="20.399999999999999" x14ac:dyDescent="0.25">
      <c r="A449" s="14" t="s">
        <v>440</v>
      </c>
      <c r="B449" s="14" t="s">
        <v>2632</v>
      </c>
      <c r="C449" s="14" t="s">
        <v>2633</v>
      </c>
      <c r="D449" s="16">
        <v>46094</v>
      </c>
      <c r="E449" s="16"/>
      <c r="F449" s="14" t="s">
        <v>2634</v>
      </c>
      <c r="G449" s="14" t="s">
        <v>2635</v>
      </c>
      <c r="H449" s="14" t="s">
        <v>2636</v>
      </c>
      <c r="I449" s="15">
        <v>262.55</v>
      </c>
      <c r="J449" s="77">
        <v>5</v>
      </c>
      <c r="K449" s="92"/>
    </row>
    <row r="450" spans="1:11" ht="20.399999999999999" x14ac:dyDescent="0.25">
      <c r="A450" s="14" t="s">
        <v>440</v>
      </c>
      <c r="B450" s="14" t="s">
        <v>2637</v>
      </c>
      <c r="C450" s="14" t="s">
        <v>2638</v>
      </c>
      <c r="D450" s="16">
        <v>46094</v>
      </c>
      <c r="E450" s="16"/>
      <c r="F450" s="14" t="s">
        <v>2644</v>
      </c>
      <c r="G450" s="14" t="s">
        <v>2639</v>
      </c>
      <c r="H450" s="14" t="s">
        <v>2640</v>
      </c>
      <c r="I450" s="15">
        <v>709.9</v>
      </c>
      <c r="J450" s="77">
        <v>2</v>
      </c>
      <c r="K450" s="92"/>
    </row>
    <row r="451" spans="1:11" ht="108" customHeight="1" x14ac:dyDescent="0.25">
      <c r="A451" s="14" t="s">
        <v>440</v>
      </c>
      <c r="B451" s="14"/>
      <c r="C451" s="14"/>
      <c r="D451" s="16"/>
      <c r="E451" s="16"/>
      <c r="F451" s="14" t="s">
        <v>2654</v>
      </c>
      <c r="G451" s="14"/>
      <c r="H451" s="14"/>
      <c r="I451" s="15"/>
      <c r="J451" s="77"/>
      <c r="K451" s="92"/>
    </row>
    <row r="452" spans="1:11" ht="49.8" customHeight="1" x14ac:dyDescent="0.25">
      <c r="A452" s="14" t="s">
        <v>440</v>
      </c>
      <c r="B452" s="14" t="s">
        <v>2645</v>
      </c>
      <c r="C452" s="14" t="s">
        <v>2646</v>
      </c>
      <c r="D452" s="16">
        <v>46098</v>
      </c>
      <c r="E452" s="16"/>
      <c r="F452" s="14" t="s">
        <v>2649</v>
      </c>
      <c r="G452" s="14" t="s">
        <v>2647</v>
      </c>
      <c r="H452" s="14" t="s">
        <v>2648</v>
      </c>
      <c r="I452" s="15">
        <v>80</v>
      </c>
      <c r="J452" s="77">
        <v>2</v>
      </c>
      <c r="K452" s="92"/>
    </row>
    <row r="453" spans="1:11" ht="91.8" x14ac:dyDescent="0.25">
      <c r="A453" s="14" t="s">
        <v>440</v>
      </c>
      <c r="B453" s="14"/>
      <c r="C453" s="14"/>
      <c r="D453" s="16"/>
      <c r="E453" s="16"/>
      <c r="F453" s="14" t="s">
        <v>2976</v>
      </c>
      <c r="G453" s="14"/>
      <c r="H453" s="14"/>
      <c r="I453" s="15"/>
      <c r="J453" s="77"/>
      <c r="K453" s="92"/>
    </row>
    <row r="454" spans="1:11" ht="30.6" x14ac:dyDescent="0.25">
      <c r="A454" s="14" t="s">
        <v>440</v>
      </c>
      <c r="B454" s="14" t="s">
        <v>2650</v>
      </c>
      <c r="C454" s="14" t="s">
        <v>2651</v>
      </c>
      <c r="D454" s="16">
        <v>46094</v>
      </c>
      <c r="E454" s="16"/>
      <c r="F454" s="14" t="s">
        <v>2652</v>
      </c>
      <c r="G454" s="14"/>
      <c r="H454" s="14" t="s">
        <v>2653</v>
      </c>
      <c r="I454" s="15">
        <v>2500</v>
      </c>
      <c r="J454" s="77">
        <v>2</v>
      </c>
      <c r="K454" s="92"/>
    </row>
    <row r="455" spans="1:11" ht="103.2" customHeight="1" x14ac:dyDescent="0.25">
      <c r="A455" s="14" t="s">
        <v>440</v>
      </c>
      <c r="B455" s="14"/>
      <c r="C455" s="14"/>
      <c r="D455" s="16"/>
      <c r="E455" s="16"/>
      <c r="F455" s="14" t="s">
        <v>2783</v>
      </c>
      <c r="G455" s="14"/>
      <c r="H455" s="14"/>
      <c r="I455" s="15"/>
      <c r="J455" s="77"/>
      <c r="K455" s="92"/>
    </row>
    <row r="456" spans="1:11" ht="20.399999999999999" x14ac:dyDescent="0.25">
      <c r="A456" s="14" t="s">
        <v>440</v>
      </c>
      <c r="B456" s="14" t="s">
        <v>2784</v>
      </c>
      <c r="C456" s="14" t="s">
        <v>2785</v>
      </c>
      <c r="D456" s="16">
        <v>46100</v>
      </c>
      <c r="E456" s="16"/>
      <c r="F456" s="14" t="s">
        <v>2786</v>
      </c>
      <c r="G456" s="14" t="s">
        <v>482</v>
      </c>
      <c r="H456" s="14" t="s">
        <v>483</v>
      </c>
      <c r="I456" s="15">
        <v>191.33</v>
      </c>
      <c r="J456" s="77">
        <v>2</v>
      </c>
      <c r="K456" s="92"/>
    </row>
    <row r="457" spans="1:11" ht="40.799999999999997" x14ac:dyDescent="0.25">
      <c r="A457" s="14" t="s">
        <v>440</v>
      </c>
      <c r="B457" s="14" t="s">
        <v>2787</v>
      </c>
      <c r="C457" s="14" t="s">
        <v>2788</v>
      </c>
      <c r="D457" s="16">
        <v>46100</v>
      </c>
      <c r="E457" s="16"/>
      <c r="F457" s="14" t="s">
        <v>2789</v>
      </c>
      <c r="G457" s="14" t="s">
        <v>2790</v>
      </c>
      <c r="H457" s="14" t="s">
        <v>2791</v>
      </c>
      <c r="I457" s="15">
        <v>222</v>
      </c>
      <c r="J457" s="77">
        <v>5</v>
      </c>
      <c r="K457" s="92"/>
    </row>
    <row r="458" spans="1:11" ht="71.400000000000006" x14ac:dyDescent="0.25">
      <c r="A458" s="14" t="s">
        <v>440</v>
      </c>
      <c r="B458" s="14"/>
      <c r="C458" s="14"/>
      <c r="D458" s="16"/>
      <c r="E458" s="16"/>
      <c r="F458" s="14" t="s">
        <v>2975</v>
      </c>
      <c r="G458" s="14"/>
      <c r="H458" s="14"/>
      <c r="I458" s="15"/>
      <c r="J458" s="77"/>
      <c r="K458" s="92"/>
    </row>
    <row r="459" spans="1:11" ht="20.399999999999999" x14ac:dyDescent="0.25">
      <c r="A459" s="14" t="s">
        <v>440</v>
      </c>
      <c r="B459" s="14" t="s">
        <v>2797</v>
      </c>
      <c r="C459" s="14" t="s">
        <v>2798</v>
      </c>
      <c r="D459" s="16">
        <v>46101</v>
      </c>
      <c r="E459" s="16"/>
      <c r="F459" s="14" t="s">
        <v>2799</v>
      </c>
      <c r="G459" s="14"/>
      <c r="H459" s="14" t="s">
        <v>2099</v>
      </c>
      <c r="I459" s="15">
        <v>100</v>
      </c>
      <c r="J459" s="77">
        <v>5</v>
      </c>
      <c r="K459" s="92"/>
    </row>
    <row r="460" spans="1:11" ht="20.399999999999999" x14ac:dyDescent="0.25">
      <c r="A460" s="14" t="s">
        <v>440</v>
      </c>
      <c r="B460" s="14" t="s">
        <v>2800</v>
      </c>
      <c r="C460" s="14" t="s">
        <v>2801</v>
      </c>
      <c r="D460" s="16">
        <v>46101</v>
      </c>
      <c r="E460" s="16"/>
      <c r="F460" s="14" t="s">
        <v>2799</v>
      </c>
      <c r="G460" s="14"/>
      <c r="H460" s="14" t="s">
        <v>2312</v>
      </c>
      <c r="I460" s="15">
        <v>100</v>
      </c>
      <c r="J460" s="77">
        <v>5</v>
      </c>
      <c r="K460" s="92"/>
    </row>
    <row r="461" spans="1:11" ht="20.399999999999999" x14ac:dyDescent="0.25">
      <c r="A461" s="14" t="s">
        <v>440</v>
      </c>
      <c r="B461" s="14" t="s">
        <v>2802</v>
      </c>
      <c r="C461" s="14" t="s">
        <v>2803</v>
      </c>
      <c r="D461" s="16">
        <v>46101</v>
      </c>
      <c r="E461" s="16"/>
      <c r="F461" s="14" t="s">
        <v>2799</v>
      </c>
      <c r="G461" s="14"/>
      <c r="H461" s="14" t="s">
        <v>2804</v>
      </c>
      <c r="I461" s="15">
        <v>100</v>
      </c>
      <c r="J461" s="77">
        <v>5</v>
      </c>
      <c r="K461" s="92"/>
    </row>
    <row r="462" spans="1:11" ht="20.399999999999999" x14ac:dyDescent="0.25">
      <c r="A462" s="14" t="s">
        <v>440</v>
      </c>
      <c r="B462" s="14" t="s">
        <v>2819</v>
      </c>
      <c r="C462" s="14" t="s">
        <v>2820</v>
      </c>
      <c r="D462" s="16">
        <v>46101</v>
      </c>
      <c r="E462" s="16"/>
      <c r="F462" s="14" t="s">
        <v>2821</v>
      </c>
      <c r="G462" s="14" t="s">
        <v>2822</v>
      </c>
      <c r="H462" s="14" t="s">
        <v>2823</v>
      </c>
      <c r="I462" s="15">
        <v>110</v>
      </c>
      <c r="J462" s="77">
        <v>4</v>
      </c>
      <c r="K462" s="92"/>
    </row>
    <row r="463" spans="1:11" ht="20.399999999999999" x14ac:dyDescent="0.25">
      <c r="A463" s="14" t="s">
        <v>440</v>
      </c>
      <c r="B463" s="14" t="s">
        <v>2833</v>
      </c>
      <c r="C463" s="14" t="s">
        <v>2834</v>
      </c>
      <c r="D463" s="16">
        <v>46101</v>
      </c>
      <c r="E463" s="16"/>
      <c r="F463" s="14" t="s">
        <v>2835</v>
      </c>
      <c r="G463" s="14"/>
      <c r="H463" s="14" t="s">
        <v>2836</v>
      </c>
      <c r="I463" s="15">
        <v>245.4</v>
      </c>
      <c r="J463" s="77">
        <v>4</v>
      </c>
      <c r="K463" s="92"/>
    </row>
    <row r="464" spans="1:11" ht="91.8" x14ac:dyDescent="0.25">
      <c r="A464" s="14" t="s">
        <v>440</v>
      </c>
      <c r="B464" s="14"/>
      <c r="C464" s="14"/>
      <c r="D464" s="16"/>
      <c r="E464" s="16"/>
      <c r="F464" s="14" t="s">
        <v>2974</v>
      </c>
      <c r="G464" s="14"/>
      <c r="H464" s="14"/>
      <c r="I464" s="15"/>
      <c r="J464" s="77"/>
      <c r="K464" s="92"/>
    </row>
    <row r="465" spans="1:11" ht="40.799999999999997" x14ac:dyDescent="0.25">
      <c r="A465" s="14" t="s">
        <v>440</v>
      </c>
      <c r="B465" s="14" t="s">
        <v>2840</v>
      </c>
      <c r="C465" s="14" t="s">
        <v>2841</v>
      </c>
      <c r="D465" s="16">
        <v>46101</v>
      </c>
      <c r="E465" s="16"/>
      <c r="F465" s="14" t="s">
        <v>2842</v>
      </c>
      <c r="G465" s="14" t="s">
        <v>2639</v>
      </c>
      <c r="H465" s="14" t="s">
        <v>2640</v>
      </c>
      <c r="I465" s="15">
        <v>488.5</v>
      </c>
      <c r="J465" s="77">
        <v>3</v>
      </c>
      <c r="K465" s="92"/>
    </row>
    <row r="466" spans="1:11" ht="30.6" x14ac:dyDescent="0.25">
      <c r="A466" s="14" t="s">
        <v>440</v>
      </c>
      <c r="B466" s="14" t="s">
        <v>2852</v>
      </c>
      <c r="C466" s="14" t="s">
        <v>2853</v>
      </c>
      <c r="D466" s="16">
        <v>46044</v>
      </c>
      <c r="E466" s="16">
        <v>46112</v>
      </c>
      <c r="F466" s="14" t="s">
        <v>2854</v>
      </c>
      <c r="G466" s="14"/>
      <c r="H466" s="14" t="s">
        <v>2855</v>
      </c>
      <c r="I466" s="15">
        <v>192.19</v>
      </c>
      <c r="J466" s="77">
        <v>3</v>
      </c>
      <c r="K466" s="92"/>
    </row>
    <row r="467" spans="1:11" ht="51" x14ac:dyDescent="0.25">
      <c r="A467" s="14" t="s">
        <v>440</v>
      </c>
      <c r="B467" s="14" t="s">
        <v>2856</v>
      </c>
      <c r="C467" s="14"/>
      <c r="D467" s="16">
        <v>46090</v>
      </c>
      <c r="E467" s="16"/>
      <c r="F467" s="14" t="s">
        <v>2858</v>
      </c>
      <c r="G467" s="14"/>
      <c r="H467" s="14" t="s">
        <v>2857</v>
      </c>
      <c r="I467" s="15">
        <v>15772.11</v>
      </c>
      <c r="J467" s="77">
        <v>4</v>
      </c>
      <c r="K467" s="92"/>
    </row>
    <row r="468" spans="1:11" ht="51" x14ac:dyDescent="0.25">
      <c r="A468" s="14" t="s">
        <v>440</v>
      </c>
      <c r="B468" s="14" t="s">
        <v>2856</v>
      </c>
      <c r="C468" s="14"/>
      <c r="D468" s="16">
        <v>46090</v>
      </c>
      <c r="E468" s="16"/>
      <c r="F468" s="14" t="s">
        <v>2859</v>
      </c>
      <c r="G468" s="14"/>
      <c r="H468" s="14" t="s">
        <v>2860</v>
      </c>
      <c r="I468" s="15">
        <v>8944.25</v>
      </c>
      <c r="J468" s="77">
        <v>3</v>
      </c>
      <c r="K468" s="92"/>
    </row>
    <row r="469" spans="1:11" ht="51" x14ac:dyDescent="0.25">
      <c r="A469" s="14" t="s">
        <v>440</v>
      </c>
      <c r="B469" s="14" t="s">
        <v>2856</v>
      </c>
      <c r="C469" s="14"/>
      <c r="D469" s="16">
        <v>46090</v>
      </c>
      <c r="E469" s="16"/>
      <c r="F469" s="14" t="s">
        <v>2861</v>
      </c>
      <c r="G469" s="14"/>
      <c r="H469" s="14" t="s">
        <v>2862</v>
      </c>
      <c r="I469" s="15">
        <v>11526.3</v>
      </c>
      <c r="J469" s="77">
        <v>5</v>
      </c>
      <c r="K469" s="92"/>
    </row>
    <row r="470" spans="1:11" ht="13.2" x14ac:dyDescent="0.25">
      <c r="A470" s="14" t="s">
        <v>440</v>
      </c>
      <c r="B470" s="14" t="s">
        <v>2863</v>
      </c>
      <c r="C470" s="14"/>
      <c r="D470" s="16">
        <v>46112</v>
      </c>
      <c r="E470" s="16"/>
      <c r="F470" s="14" t="s">
        <v>2864</v>
      </c>
      <c r="G470" s="14"/>
      <c r="H470" s="14" t="s">
        <v>469</v>
      </c>
      <c r="I470" s="15">
        <v>408.8</v>
      </c>
      <c r="J470" s="77">
        <v>5</v>
      </c>
      <c r="K470" s="92"/>
    </row>
    <row r="471" spans="1:11" ht="13.2" x14ac:dyDescent="0.25">
      <c r="A471" s="14" t="s">
        <v>440</v>
      </c>
      <c r="B471" s="14" t="s">
        <v>2863</v>
      </c>
      <c r="C471" s="14"/>
      <c r="D471" s="16">
        <v>46112</v>
      </c>
      <c r="E471" s="16"/>
      <c r="F471" s="14" t="s">
        <v>2864</v>
      </c>
      <c r="G471" s="14"/>
      <c r="H471" s="14" t="s">
        <v>469</v>
      </c>
      <c r="I471" s="15">
        <v>204.4</v>
      </c>
      <c r="J471" s="77">
        <v>3</v>
      </c>
      <c r="K471" s="92"/>
    </row>
    <row r="472" spans="1:11" ht="13.2" x14ac:dyDescent="0.25">
      <c r="A472" s="14" t="s">
        <v>440</v>
      </c>
      <c r="B472" s="14" t="s">
        <v>2863</v>
      </c>
      <c r="C472" s="14"/>
      <c r="D472" s="16">
        <v>46112</v>
      </c>
      <c r="E472" s="16"/>
      <c r="F472" s="14" t="s">
        <v>2864</v>
      </c>
      <c r="G472" s="14"/>
      <c r="H472" s="14" t="s">
        <v>469</v>
      </c>
      <c r="I472" s="15">
        <v>408.6</v>
      </c>
      <c r="J472" s="77">
        <v>4</v>
      </c>
      <c r="K472" s="92"/>
    </row>
    <row r="473" spans="1:11" ht="81.599999999999994" x14ac:dyDescent="0.25">
      <c r="A473" s="14" t="s">
        <v>440</v>
      </c>
      <c r="B473" s="14"/>
      <c r="C473" s="14"/>
      <c r="D473" s="16"/>
      <c r="E473" s="16"/>
      <c r="F473" s="14" t="s">
        <v>2973</v>
      </c>
      <c r="G473" s="14"/>
      <c r="H473" s="14"/>
      <c r="I473" s="15"/>
      <c r="J473" s="77"/>
      <c r="K473" s="92"/>
    </row>
    <row r="474" spans="1:11" ht="20.399999999999999" x14ac:dyDescent="0.25">
      <c r="A474" s="14" t="s">
        <v>440</v>
      </c>
      <c r="B474" s="14" t="s">
        <v>2875</v>
      </c>
      <c r="C474" s="14" t="s">
        <v>2876</v>
      </c>
      <c r="D474" s="16">
        <v>46105</v>
      </c>
      <c r="E474" s="16"/>
      <c r="F474" s="14" t="s">
        <v>2877</v>
      </c>
      <c r="G474" s="14" t="s">
        <v>2602</v>
      </c>
      <c r="H474" s="14" t="s">
        <v>2603</v>
      </c>
      <c r="I474" s="15">
        <v>68.5</v>
      </c>
      <c r="J474" s="77">
        <v>5</v>
      </c>
      <c r="K474" s="92"/>
    </row>
    <row r="475" spans="1:11" ht="71.400000000000006" x14ac:dyDescent="0.25">
      <c r="A475" s="14" t="s">
        <v>440</v>
      </c>
      <c r="B475" s="14"/>
      <c r="C475" s="14"/>
      <c r="D475" s="16"/>
      <c r="E475" s="16"/>
      <c r="F475" s="14" t="s">
        <v>2972</v>
      </c>
      <c r="G475" s="14"/>
      <c r="H475" s="14"/>
      <c r="I475" s="15"/>
      <c r="J475" s="77"/>
      <c r="K475" s="92"/>
    </row>
    <row r="476" spans="1:11" ht="20.399999999999999" x14ac:dyDescent="0.25">
      <c r="A476" s="14" t="s">
        <v>440</v>
      </c>
      <c r="B476" s="14" t="s">
        <v>2878</v>
      </c>
      <c r="C476" s="14" t="s">
        <v>2879</v>
      </c>
      <c r="D476" s="16">
        <v>46105</v>
      </c>
      <c r="E476" s="16"/>
      <c r="F476" s="14" t="s">
        <v>2880</v>
      </c>
      <c r="G476" s="14" t="s">
        <v>2881</v>
      </c>
      <c r="H476" s="14" t="s">
        <v>2882</v>
      </c>
      <c r="I476" s="15">
        <v>71</v>
      </c>
      <c r="J476" s="77">
        <v>5</v>
      </c>
      <c r="K476" s="92"/>
    </row>
    <row r="477" spans="1:11" ht="71.400000000000006" x14ac:dyDescent="0.25">
      <c r="A477" s="14" t="s">
        <v>440</v>
      </c>
      <c r="B477" s="14"/>
      <c r="C477" s="14"/>
      <c r="D477" s="16"/>
      <c r="E477" s="16"/>
      <c r="F477" s="14" t="s">
        <v>2971</v>
      </c>
      <c r="G477" s="14"/>
      <c r="H477" s="14"/>
      <c r="I477" s="15"/>
      <c r="J477" s="77"/>
      <c r="K477" s="92"/>
    </row>
    <row r="478" spans="1:11" ht="20.399999999999999" x14ac:dyDescent="0.25">
      <c r="A478" s="14" t="s">
        <v>440</v>
      </c>
      <c r="B478" s="14" t="s">
        <v>2889</v>
      </c>
      <c r="C478" s="14" t="s">
        <v>2890</v>
      </c>
      <c r="D478" s="16">
        <v>46106</v>
      </c>
      <c r="E478" s="16"/>
      <c r="F478" s="14" t="s">
        <v>2891</v>
      </c>
      <c r="G478" s="14" t="s">
        <v>492</v>
      </c>
      <c r="H478" s="14" t="s">
        <v>493</v>
      </c>
      <c r="I478" s="15">
        <v>30</v>
      </c>
      <c r="J478" s="77">
        <v>5</v>
      </c>
      <c r="K478" s="92"/>
    </row>
    <row r="479" spans="1:11" ht="111" customHeight="1" x14ac:dyDescent="0.25">
      <c r="A479" s="14" t="s">
        <v>440</v>
      </c>
      <c r="B479" s="14"/>
      <c r="C479" s="14"/>
      <c r="D479" s="16"/>
      <c r="E479" s="16"/>
      <c r="F479" s="14" t="s">
        <v>2970</v>
      </c>
      <c r="G479" s="14"/>
      <c r="H479" s="14"/>
      <c r="I479" s="15"/>
      <c r="J479" s="77"/>
      <c r="K479" s="92"/>
    </row>
    <row r="480" spans="1:11" ht="40.799999999999997" x14ac:dyDescent="0.25">
      <c r="A480" s="14" t="s">
        <v>440</v>
      </c>
      <c r="B480" s="14" t="s">
        <v>2892</v>
      </c>
      <c r="C480" s="14" t="s">
        <v>2893</v>
      </c>
      <c r="D480" s="16">
        <v>46104</v>
      </c>
      <c r="E480" s="16"/>
      <c r="F480" s="14" t="s">
        <v>2896</v>
      </c>
      <c r="G480" s="14" t="s">
        <v>2894</v>
      </c>
      <c r="H480" s="14" t="s">
        <v>2895</v>
      </c>
      <c r="I480" s="15">
        <v>3335.09</v>
      </c>
      <c r="J480" s="77">
        <v>2</v>
      </c>
      <c r="K480" s="92"/>
    </row>
    <row r="481" spans="1:11" ht="71.400000000000006" x14ac:dyDescent="0.25">
      <c r="A481" s="14" t="s">
        <v>440</v>
      </c>
      <c r="B481" s="14"/>
      <c r="C481" s="14"/>
      <c r="D481" s="16"/>
      <c r="E481" s="16"/>
      <c r="F481" s="14" t="s">
        <v>2969</v>
      </c>
      <c r="G481" s="14"/>
      <c r="H481" s="14"/>
      <c r="I481" s="15"/>
      <c r="J481" s="77"/>
      <c r="K481" s="92"/>
    </row>
    <row r="482" spans="1:11" ht="20.399999999999999" x14ac:dyDescent="0.25">
      <c r="A482" s="14" t="s">
        <v>440</v>
      </c>
      <c r="B482" s="14" t="s">
        <v>2902</v>
      </c>
      <c r="C482" s="14" t="s">
        <v>2903</v>
      </c>
      <c r="D482" s="16">
        <v>46106</v>
      </c>
      <c r="E482" s="16"/>
      <c r="F482" s="14" t="s">
        <v>2904</v>
      </c>
      <c r="G482" s="14" t="s">
        <v>448</v>
      </c>
      <c r="H482" s="14" t="s">
        <v>449</v>
      </c>
      <c r="I482" s="15">
        <v>146</v>
      </c>
      <c r="J482" s="77">
        <v>5</v>
      </c>
      <c r="K482" s="92"/>
    </row>
    <row r="483" spans="1:11" ht="30.6" x14ac:dyDescent="0.25">
      <c r="A483" s="14" t="s">
        <v>440</v>
      </c>
      <c r="B483" s="14" t="s">
        <v>2907</v>
      </c>
      <c r="C483" s="14" t="s">
        <v>2908</v>
      </c>
      <c r="D483" s="16">
        <v>46106</v>
      </c>
      <c r="E483" s="16"/>
      <c r="F483" s="14" t="s">
        <v>2909</v>
      </c>
      <c r="G483" s="14" t="s">
        <v>2910</v>
      </c>
      <c r="H483" s="14" t="s">
        <v>2911</v>
      </c>
      <c r="I483" s="15">
        <v>62.92</v>
      </c>
      <c r="J483" s="77">
        <v>3</v>
      </c>
      <c r="K483" s="92"/>
    </row>
    <row r="484" spans="1:11" ht="40.799999999999997" x14ac:dyDescent="0.25">
      <c r="A484" s="14" t="s">
        <v>440</v>
      </c>
      <c r="B484" s="14" t="s">
        <v>2930</v>
      </c>
      <c r="C484" s="14" t="s">
        <v>2931</v>
      </c>
      <c r="D484" s="16">
        <v>46106</v>
      </c>
      <c r="E484" s="16"/>
      <c r="F484" s="14" t="s">
        <v>2932</v>
      </c>
      <c r="G484" s="14" t="s">
        <v>2933</v>
      </c>
      <c r="H484" s="14" t="s">
        <v>2934</v>
      </c>
      <c r="I484" s="15">
        <v>1200</v>
      </c>
      <c r="J484" s="77">
        <v>5</v>
      </c>
      <c r="K484" s="92"/>
    </row>
    <row r="485" spans="1:11" ht="40.799999999999997" x14ac:dyDescent="0.25">
      <c r="A485" s="14" t="s">
        <v>440</v>
      </c>
      <c r="B485" s="14" t="s">
        <v>2935</v>
      </c>
      <c r="C485" s="14" t="s">
        <v>2936</v>
      </c>
      <c r="D485" s="16">
        <v>46106</v>
      </c>
      <c r="E485" s="16"/>
      <c r="F485" s="14" t="s">
        <v>2937</v>
      </c>
      <c r="G485" s="14" t="s">
        <v>2933</v>
      </c>
      <c r="H485" s="14" t="s">
        <v>2934</v>
      </c>
      <c r="I485" s="15">
        <v>1200</v>
      </c>
      <c r="J485" s="77">
        <v>5</v>
      </c>
      <c r="K485" s="92"/>
    </row>
    <row r="486" spans="1:11" ht="30.6" x14ac:dyDescent="0.25">
      <c r="A486" s="14" t="s">
        <v>440</v>
      </c>
      <c r="B486" s="14" t="s">
        <v>2938</v>
      </c>
      <c r="C486" s="14" t="s">
        <v>2939</v>
      </c>
      <c r="D486" s="16">
        <v>46107</v>
      </c>
      <c r="E486" s="16"/>
      <c r="F486" s="14" t="s">
        <v>2940</v>
      </c>
      <c r="G486" s="14" t="s">
        <v>2278</v>
      </c>
      <c r="H486" s="14" t="s">
        <v>2279</v>
      </c>
      <c r="I486" s="15">
        <v>1186.5999999999999</v>
      </c>
      <c r="J486" s="77">
        <v>5</v>
      </c>
      <c r="K486" s="92"/>
    </row>
    <row r="487" spans="1:11" ht="102" x14ac:dyDescent="0.25">
      <c r="A487" s="14" t="s">
        <v>440</v>
      </c>
      <c r="B487" s="14"/>
      <c r="C487" s="14"/>
      <c r="D487" s="16"/>
      <c r="E487" s="16"/>
      <c r="F487" s="14" t="s">
        <v>2941</v>
      </c>
      <c r="G487" s="14"/>
      <c r="H487" s="14"/>
      <c r="I487" s="15"/>
      <c r="J487" s="77"/>
      <c r="K487" s="92"/>
    </row>
    <row r="488" spans="1:11" ht="30.6" x14ac:dyDescent="0.25">
      <c r="A488" s="14" t="s">
        <v>440</v>
      </c>
      <c r="B488" s="14" t="s">
        <v>2942</v>
      </c>
      <c r="C488" s="14" t="s">
        <v>2943</v>
      </c>
      <c r="D488" s="16">
        <v>46108</v>
      </c>
      <c r="E488" s="16"/>
      <c r="F488" s="14" t="s">
        <v>2944</v>
      </c>
      <c r="G488" s="14"/>
      <c r="H488" s="14" t="s">
        <v>2945</v>
      </c>
      <c r="I488" s="15">
        <v>2880</v>
      </c>
      <c r="J488" s="77">
        <v>3</v>
      </c>
      <c r="K488" s="92"/>
    </row>
    <row r="489" spans="1:11" ht="20.399999999999999" x14ac:dyDescent="0.25">
      <c r="A489" s="14" t="s">
        <v>440</v>
      </c>
      <c r="B489" s="14" t="s">
        <v>2946</v>
      </c>
      <c r="C489" s="14" t="s">
        <v>2947</v>
      </c>
      <c r="D489" s="16">
        <v>46111</v>
      </c>
      <c r="E489" s="16"/>
      <c r="F489" s="14" t="s">
        <v>2950</v>
      </c>
      <c r="G489" s="14" t="s">
        <v>2948</v>
      </c>
      <c r="H489" s="14" t="s">
        <v>2949</v>
      </c>
      <c r="I489" s="15">
        <v>971.03</v>
      </c>
      <c r="J489" s="77">
        <v>4</v>
      </c>
      <c r="K489" s="92"/>
    </row>
    <row r="490" spans="1:11" ht="13.2" x14ac:dyDescent="0.25">
      <c r="A490" s="14" t="s">
        <v>440</v>
      </c>
      <c r="B490" s="14" t="s">
        <v>2856</v>
      </c>
      <c r="C490" s="14"/>
      <c r="D490" s="16">
        <v>46112</v>
      </c>
      <c r="E490" s="16"/>
      <c r="F490" s="14" t="s">
        <v>2967</v>
      </c>
      <c r="G490" s="14"/>
      <c r="H490" s="14" t="s">
        <v>2869</v>
      </c>
      <c r="I490" s="15">
        <v>22</v>
      </c>
      <c r="J490" s="77">
        <v>4</v>
      </c>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ht="13.2" x14ac:dyDescent="0.25">
      <c r="A4487" s="14"/>
      <c r="B4487" s="14"/>
      <c r="C4487" s="14"/>
      <c r="D4487" s="16"/>
      <c r="E4487" s="16"/>
      <c r="F4487" s="14"/>
      <c r="G4487" s="14"/>
      <c r="H4487" s="14"/>
      <c r="I4487" s="15"/>
      <c r="J4487" s="77"/>
      <c r="K4487" s="92"/>
    </row>
    <row r="4488" spans="1:11" ht="13.2" x14ac:dyDescent="0.25">
      <c r="A4488" s="14"/>
      <c r="B4488" s="14"/>
      <c r="C4488" s="14"/>
      <c r="D4488" s="16"/>
      <c r="E4488" s="16"/>
      <c r="F4488" s="14"/>
      <c r="G4488" s="14"/>
      <c r="H4488" s="14"/>
      <c r="I4488" s="15"/>
      <c r="J4488" s="77"/>
      <c r="K4488" s="92"/>
    </row>
    <row r="4489" spans="1:11" ht="13.2" x14ac:dyDescent="0.25">
      <c r="A4489" s="14"/>
      <c r="B4489" s="14"/>
      <c r="C4489" s="14"/>
      <c r="D4489" s="16"/>
      <c r="E4489" s="16"/>
      <c r="F4489" s="14"/>
      <c r="G4489" s="14"/>
      <c r="H4489" s="14"/>
      <c r="I4489" s="15"/>
      <c r="J4489" s="77"/>
      <c r="K4489" s="92"/>
    </row>
    <row r="4490" spans="1:11" ht="13.2" x14ac:dyDescent="0.25">
      <c r="A4490" s="14"/>
      <c r="B4490" s="14"/>
      <c r="C4490" s="14"/>
      <c r="D4490" s="16"/>
      <c r="E4490" s="16"/>
      <c r="F4490" s="14"/>
      <c r="G4490" s="14"/>
      <c r="H4490" s="14"/>
      <c r="I4490" s="15"/>
      <c r="J4490" s="77"/>
      <c r="K4490" s="92"/>
    </row>
    <row r="4491" spans="1:11" ht="13.2" x14ac:dyDescent="0.25">
      <c r="A4491" s="14"/>
      <c r="B4491" s="14"/>
      <c r="C4491" s="14"/>
      <c r="D4491" s="16"/>
      <c r="E4491" s="16"/>
      <c r="F4491" s="14"/>
      <c r="G4491" s="14"/>
      <c r="H4491" s="14"/>
      <c r="I4491" s="15"/>
      <c r="J4491" s="77"/>
      <c r="K4491" s="92"/>
    </row>
    <row r="4492" spans="1:11" ht="13.2" x14ac:dyDescent="0.25">
      <c r="A4492" s="14"/>
      <c r="B4492" s="14"/>
      <c r="C4492" s="14"/>
      <c r="D4492" s="16"/>
      <c r="E4492" s="16"/>
      <c r="F4492" s="14"/>
      <c r="G4492" s="14"/>
      <c r="H4492" s="14"/>
      <c r="I4492" s="15"/>
      <c r="J4492" s="77"/>
      <c r="K4492" s="92"/>
    </row>
    <row r="4493" spans="1:11" ht="13.2" x14ac:dyDescent="0.25">
      <c r="A4493" s="14"/>
      <c r="B4493" s="14"/>
      <c r="C4493" s="14"/>
      <c r="D4493" s="16"/>
      <c r="E4493" s="16"/>
      <c r="F4493" s="14"/>
      <c r="G4493" s="14"/>
      <c r="H4493" s="14"/>
      <c r="I4493" s="15"/>
      <c r="J4493" s="77"/>
      <c r="K4493" s="92"/>
    </row>
    <row r="4494" spans="1:11" ht="13.2" x14ac:dyDescent="0.25">
      <c r="A4494" s="14"/>
      <c r="B4494" s="14"/>
      <c r="C4494" s="14"/>
      <c r="D4494" s="16"/>
      <c r="E4494" s="16"/>
      <c r="F4494" s="14"/>
      <c r="G4494" s="14"/>
      <c r="H4494" s="14"/>
      <c r="I4494" s="15"/>
      <c r="J4494" s="77"/>
      <c r="K4494" s="92"/>
    </row>
    <row r="4495" spans="1:11" ht="13.2" x14ac:dyDescent="0.25">
      <c r="A4495" s="14"/>
      <c r="B4495" s="14"/>
      <c r="C4495" s="14"/>
      <c r="D4495" s="16"/>
      <c r="E4495" s="16"/>
      <c r="F4495" s="14"/>
      <c r="G4495" s="14"/>
      <c r="H4495" s="14"/>
      <c r="I4495" s="15"/>
      <c r="J4495" s="77"/>
      <c r="K4495" s="92"/>
    </row>
    <row r="4496" spans="1:11" ht="13.2" x14ac:dyDescent="0.25">
      <c r="A4496" s="14"/>
      <c r="B4496" s="14"/>
      <c r="C4496" s="14"/>
      <c r="D4496" s="16"/>
      <c r="E4496" s="16"/>
      <c r="F4496" s="14"/>
      <c r="G4496" s="14"/>
      <c r="H4496" s="14"/>
      <c r="I4496" s="15"/>
      <c r="J4496" s="77"/>
      <c r="K4496" s="92"/>
    </row>
    <row r="4497" spans="1:11" ht="13.2" x14ac:dyDescent="0.25">
      <c r="A4497" s="14"/>
      <c r="B4497" s="14"/>
      <c r="C4497" s="14"/>
      <c r="D4497" s="16"/>
      <c r="E4497" s="16"/>
      <c r="F4497" s="14"/>
      <c r="G4497" s="14"/>
      <c r="H4497" s="14"/>
      <c r="I4497" s="15"/>
      <c r="J4497" s="77"/>
      <c r="K4497" s="92"/>
    </row>
    <row r="4498" spans="1:11" ht="13.2" x14ac:dyDescent="0.25">
      <c r="A4498" s="14"/>
      <c r="B4498" s="14"/>
      <c r="C4498" s="14"/>
      <c r="D4498" s="16"/>
      <c r="E4498" s="16"/>
      <c r="F4498" s="14"/>
      <c r="G4498" s="14"/>
      <c r="H4498" s="14"/>
      <c r="I4498" s="15"/>
      <c r="J4498" s="77"/>
      <c r="K4498" s="92"/>
    </row>
    <row r="4499" spans="1:11" ht="13.2" x14ac:dyDescent="0.25">
      <c r="A4499" s="14"/>
      <c r="B4499" s="14"/>
      <c r="C4499" s="14"/>
      <c r="D4499" s="16"/>
      <c r="E4499" s="16"/>
      <c r="F4499" s="14"/>
      <c r="G4499" s="14"/>
      <c r="H4499" s="14"/>
      <c r="I4499" s="15"/>
      <c r="J4499" s="77"/>
      <c r="K4499" s="92"/>
    </row>
    <row r="4500" spans="1:11" ht="13.2" x14ac:dyDescent="0.25">
      <c r="A4500" s="14"/>
      <c r="B4500" s="14"/>
      <c r="C4500" s="14"/>
      <c r="D4500" s="16"/>
      <c r="E4500" s="16"/>
      <c r="F4500" s="14"/>
      <c r="G4500" s="14"/>
      <c r="H4500" s="14"/>
      <c r="I4500" s="15"/>
      <c r="J4500" s="77"/>
      <c r="K4500" s="92"/>
    </row>
    <row r="4501" spans="1:11" ht="13.2" x14ac:dyDescent="0.25">
      <c r="A4501" s="14"/>
      <c r="B4501" s="14"/>
      <c r="C4501" s="14"/>
      <c r="D4501" s="16"/>
      <c r="E4501" s="16"/>
      <c r="F4501" s="14"/>
      <c r="G4501" s="14"/>
      <c r="H4501" s="14"/>
      <c r="I4501" s="15"/>
      <c r="J4501" s="77"/>
      <c r="K4501" s="92"/>
    </row>
    <row r="4502" spans="1:11" ht="13.2" x14ac:dyDescent="0.25">
      <c r="A4502" s="14"/>
      <c r="B4502" s="14"/>
      <c r="C4502" s="14"/>
      <c r="D4502" s="16"/>
      <c r="E4502" s="16"/>
      <c r="F4502" s="14"/>
      <c r="G4502" s="14"/>
      <c r="H4502" s="14"/>
      <c r="I4502" s="15"/>
      <c r="J4502" s="77"/>
      <c r="K4502" s="92"/>
    </row>
    <row r="4503" spans="1:11" ht="13.2" x14ac:dyDescent="0.25">
      <c r="A4503" s="14"/>
      <c r="B4503" s="14"/>
      <c r="C4503" s="14"/>
      <c r="D4503" s="16"/>
      <c r="E4503" s="16"/>
      <c r="F4503" s="14"/>
      <c r="G4503" s="14"/>
      <c r="H4503" s="14"/>
      <c r="I4503" s="15"/>
      <c r="J4503" s="77"/>
      <c r="K4503" s="92"/>
    </row>
    <row r="4504" spans="1:11" ht="13.2" x14ac:dyDescent="0.25">
      <c r="A4504" s="14"/>
      <c r="B4504" s="14"/>
      <c r="C4504" s="14"/>
      <c r="D4504" s="16"/>
      <c r="E4504" s="16"/>
      <c r="F4504" s="14"/>
      <c r="G4504" s="14"/>
      <c r="H4504" s="14"/>
      <c r="I4504" s="15"/>
      <c r="J4504" s="77"/>
      <c r="K4504" s="92"/>
    </row>
    <row r="4505" spans="1:11" ht="13.2" x14ac:dyDescent="0.25">
      <c r="A4505" s="14"/>
      <c r="B4505" s="14"/>
      <c r="C4505" s="14"/>
      <c r="D4505" s="16"/>
      <c r="E4505" s="16"/>
      <c r="F4505" s="14"/>
      <c r="G4505" s="14"/>
      <c r="H4505" s="14"/>
      <c r="I4505" s="15"/>
      <c r="J4505" s="77"/>
      <c r="K4505" s="92"/>
    </row>
    <row r="4506" spans="1:11" ht="13.2" x14ac:dyDescent="0.25">
      <c r="A4506" s="14"/>
      <c r="B4506" s="14"/>
      <c r="C4506" s="14"/>
      <c r="D4506" s="16"/>
      <c r="E4506" s="16"/>
      <c r="F4506" s="14"/>
      <c r="G4506" s="14"/>
      <c r="H4506" s="14"/>
      <c r="I4506" s="15"/>
      <c r="J4506" s="77"/>
      <c r="K4506" s="92"/>
    </row>
    <row r="4507" spans="1:11" ht="13.2" x14ac:dyDescent="0.25">
      <c r="A4507" s="14"/>
      <c r="B4507" s="14"/>
      <c r="C4507" s="14"/>
      <c r="D4507" s="16"/>
      <c r="E4507" s="16"/>
      <c r="F4507" s="14"/>
      <c r="G4507" s="14"/>
      <c r="H4507" s="14"/>
      <c r="I4507" s="15"/>
      <c r="J4507" s="77"/>
      <c r="K4507" s="92"/>
    </row>
    <row r="4508" spans="1:11" ht="13.2" x14ac:dyDescent="0.25">
      <c r="A4508" s="14"/>
      <c r="B4508" s="14"/>
      <c r="C4508" s="14"/>
      <c r="D4508" s="16"/>
      <c r="E4508" s="16"/>
      <c r="F4508" s="14"/>
      <c r="G4508" s="14"/>
      <c r="H4508" s="14"/>
      <c r="I4508" s="15"/>
      <c r="J4508" s="77"/>
      <c r="K4508" s="92"/>
    </row>
    <row r="4509" spans="1:11" ht="13.2" x14ac:dyDescent="0.25">
      <c r="A4509" s="14"/>
      <c r="B4509" s="14"/>
      <c r="C4509" s="14"/>
      <c r="D4509" s="16"/>
      <c r="E4509" s="16"/>
      <c r="F4509" s="14"/>
      <c r="G4509" s="14"/>
      <c r="H4509" s="14"/>
      <c r="I4509" s="15"/>
      <c r="J4509" s="77"/>
      <c r="K4509" s="92"/>
    </row>
    <row r="4510" spans="1:11" ht="13.2" x14ac:dyDescent="0.25">
      <c r="A4510" s="14"/>
      <c r="B4510" s="14"/>
      <c r="C4510" s="14"/>
      <c r="D4510" s="16"/>
      <c r="E4510" s="16"/>
      <c r="F4510" s="14"/>
      <c r="G4510" s="14"/>
      <c r="H4510" s="14"/>
      <c r="I4510" s="15"/>
      <c r="J4510" s="77"/>
      <c r="K4510" s="92"/>
    </row>
    <row r="4511" spans="1:11" ht="13.2" x14ac:dyDescent="0.25">
      <c r="A4511" s="14"/>
      <c r="B4511" s="14"/>
      <c r="C4511" s="14"/>
      <c r="D4511" s="16"/>
      <c r="E4511" s="16"/>
      <c r="F4511" s="14"/>
      <c r="G4511" s="14"/>
      <c r="H4511" s="14"/>
      <c r="I4511" s="15"/>
      <c r="J4511" s="77"/>
      <c r="K4511" s="92"/>
    </row>
    <row r="4512" spans="1:11" ht="13.2" x14ac:dyDescent="0.25">
      <c r="A4512" s="14"/>
      <c r="B4512" s="14"/>
      <c r="C4512" s="14"/>
      <c r="D4512" s="16"/>
      <c r="E4512" s="16"/>
      <c r="F4512" s="14"/>
      <c r="G4512" s="14"/>
      <c r="H4512" s="14"/>
      <c r="I4512" s="15"/>
      <c r="J4512" s="77"/>
      <c r="K4512" s="92"/>
    </row>
    <row r="4513" spans="1:11" ht="13.2" x14ac:dyDescent="0.25">
      <c r="A4513" s="14"/>
      <c r="B4513" s="14"/>
      <c r="C4513" s="14"/>
      <c r="D4513" s="16"/>
      <c r="E4513" s="16"/>
      <c r="F4513" s="14"/>
      <c r="G4513" s="14"/>
      <c r="H4513" s="14"/>
      <c r="I4513" s="15"/>
      <c r="J4513" s="77"/>
      <c r="K4513" s="92"/>
    </row>
    <row r="4514" spans="1:11" ht="13.2" x14ac:dyDescent="0.25">
      <c r="A4514" s="14"/>
      <c r="B4514" s="14"/>
      <c r="C4514" s="14"/>
      <c r="D4514" s="16"/>
      <c r="E4514" s="16"/>
      <c r="F4514" s="14"/>
      <c r="G4514" s="14"/>
      <c r="H4514" s="14"/>
      <c r="I4514" s="15"/>
      <c r="J4514" s="77"/>
      <c r="K4514" s="92"/>
    </row>
    <row r="4515" spans="1:11" ht="13.2" x14ac:dyDescent="0.25">
      <c r="A4515" s="14"/>
      <c r="B4515" s="14"/>
      <c r="C4515" s="14"/>
      <c r="D4515" s="16"/>
      <c r="E4515" s="16"/>
      <c r="F4515" s="14"/>
      <c r="G4515" s="14"/>
      <c r="H4515" s="14"/>
      <c r="I4515" s="15"/>
      <c r="J4515" s="77"/>
      <c r="K4515" s="92"/>
    </row>
    <row r="4516" spans="1:11" ht="13.2" x14ac:dyDescent="0.25">
      <c r="A4516" s="14"/>
      <c r="B4516" s="14"/>
      <c r="C4516" s="14"/>
      <c r="D4516" s="16"/>
      <c r="E4516" s="16"/>
      <c r="F4516" s="14"/>
      <c r="G4516" s="14"/>
      <c r="H4516" s="14"/>
      <c r="I4516" s="15"/>
      <c r="J4516" s="77"/>
      <c r="K4516" s="92"/>
    </row>
    <row r="4517" spans="1:11" ht="13.2" x14ac:dyDescent="0.25">
      <c r="A4517" s="14"/>
      <c r="B4517" s="14"/>
      <c r="C4517" s="14"/>
      <c r="D4517" s="16"/>
      <c r="E4517" s="16"/>
      <c r="F4517" s="14"/>
      <c r="G4517" s="14"/>
      <c r="H4517" s="14"/>
      <c r="I4517" s="15"/>
      <c r="J4517" s="77"/>
      <c r="K4517" s="92"/>
    </row>
    <row r="4518" spans="1:11" ht="13.2" x14ac:dyDescent="0.25">
      <c r="A4518" s="14"/>
      <c r="B4518" s="14"/>
      <c r="C4518" s="14"/>
      <c r="D4518" s="16"/>
      <c r="E4518" s="16"/>
      <c r="F4518" s="14"/>
      <c r="G4518" s="14"/>
      <c r="H4518" s="14"/>
      <c r="I4518" s="15"/>
      <c r="J4518" s="77"/>
      <c r="K4518" s="92"/>
    </row>
    <row r="4519" spans="1:11" ht="13.2" x14ac:dyDescent="0.25">
      <c r="A4519" s="14"/>
      <c r="B4519" s="14"/>
      <c r="C4519" s="14"/>
      <c r="D4519" s="16"/>
      <c r="E4519" s="16"/>
      <c r="F4519" s="14"/>
      <c r="G4519" s="14"/>
      <c r="H4519" s="14"/>
      <c r="I4519" s="15"/>
      <c r="J4519" s="77"/>
      <c r="K4519" s="92"/>
    </row>
    <row r="4520" spans="1:11" ht="13.2" x14ac:dyDescent="0.25">
      <c r="A4520" s="14"/>
      <c r="B4520" s="14"/>
      <c r="C4520" s="14"/>
      <c r="D4520" s="16"/>
      <c r="E4520" s="16"/>
      <c r="F4520" s="14"/>
      <c r="G4520" s="14"/>
      <c r="H4520" s="14"/>
      <c r="I4520" s="15"/>
      <c r="J4520" s="77"/>
      <c r="K4520" s="92"/>
    </row>
    <row r="4521" spans="1:11" ht="13.2" x14ac:dyDescent="0.25">
      <c r="A4521" s="14"/>
      <c r="B4521" s="14"/>
      <c r="C4521" s="14"/>
      <c r="D4521" s="16"/>
      <c r="E4521" s="16"/>
      <c r="F4521" s="14"/>
      <c r="G4521" s="14"/>
      <c r="H4521" s="14"/>
      <c r="I4521" s="15"/>
      <c r="J4521" s="77"/>
      <c r="K4521" s="92"/>
    </row>
    <row r="4522" spans="1:11" ht="13.2" x14ac:dyDescent="0.25">
      <c r="A4522" s="14"/>
      <c r="B4522" s="14"/>
      <c r="C4522" s="14"/>
      <c r="D4522" s="16"/>
      <c r="E4522" s="16"/>
      <c r="F4522" s="14"/>
      <c r="G4522" s="14"/>
      <c r="H4522" s="14"/>
      <c r="I4522" s="15"/>
      <c r="J4522" s="77"/>
      <c r="K4522" s="92"/>
    </row>
    <row r="4523" spans="1:11" ht="13.2" x14ac:dyDescent="0.25">
      <c r="A4523" s="14"/>
      <c r="B4523" s="14"/>
      <c r="C4523" s="14"/>
      <c r="D4523" s="16"/>
      <c r="E4523" s="16"/>
      <c r="F4523" s="14"/>
      <c r="G4523" s="14"/>
      <c r="H4523" s="14"/>
      <c r="I4523" s="15"/>
      <c r="J4523" s="77"/>
      <c r="K4523" s="92"/>
    </row>
    <row r="4524" spans="1:11" ht="13.2" x14ac:dyDescent="0.25">
      <c r="A4524" s="14"/>
      <c r="B4524" s="14"/>
      <c r="C4524" s="14"/>
      <c r="D4524" s="16"/>
      <c r="E4524" s="16"/>
      <c r="F4524" s="14"/>
      <c r="G4524" s="14"/>
      <c r="H4524" s="14"/>
      <c r="I4524" s="15"/>
      <c r="J4524" s="77"/>
      <c r="K4524" s="92"/>
    </row>
    <row r="4525" spans="1:11" ht="13.2" x14ac:dyDescent="0.25">
      <c r="A4525" s="14"/>
      <c r="B4525" s="14"/>
      <c r="C4525" s="14"/>
      <c r="D4525" s="16"/>
      <c r="E4525" s="16"/>
      <c r="F4525" s="14"/>
      <c r="G4525" s="14"/>
      <c r="H4525" s="14"/>
      <c r="I4525" s="15"/>
      <c r="J4525" s="77"/>
      <c r="K4525" s="92"/>
    </row>
    <row r="4526" spans="1:11" ht="13.2" x14ac:dyDescent="0.25">
      <c r="A4526" s="14"/>
      <c r="B4526" s="14"/>
      <c r="C4526" s="14"/>
      <c r="D4526" s="16"/>
      <c r="E4526" s="16"/>
      <c r="F4526" s="14"/>
      <c r="G4526" s="14"/>
      <c r="H4526" s="14"/>
      <c r="I4526" s="15"/>
      <c r="J4526" s="77"/>
      <c r="K4526" s="92"/>
    </row>
    <row r="4527" spans="1:11" ht="13.2" x14ac:dyDescent="0.25">
      <c r="A4527" s="14"/>
      <c r="B4527" s="14"/>
      <c r="C4527" s="14"/>
      <c r="D4527" s="16"/>
      <c r="E4527" s="16"/>
      <c r="F4527" s="14"/>
      <c r="G4527" s="14"/>
      <c r="H4527" s="14"/>
      <c r="I4527" s="15"/>
      <c r="J4527" s="77"/>
      <c r="K4527" s="92"/>
    </row>
    <row r="4528" spans="1:11" ht="13.2" x14ac:dyDescent="0.25">
      <c r="A4528" s="14"/>
      <c r="B4528" s="14"/>
      <c r="C4528" s="14"/>
      <c r="D4528" s="16"/>
      <c r="E4528" s="16"/>
      <c r="F4528" s="14"/>
      <c r="G4528" s="14"/>
      <c r="H4528" s="14"/>
      <c r="I4528" s="15"/>
      <c r="J4528" s="77"/>
      <c r="K4528" s="92"/>
    </row>
    <row r="4529" spans="1:11" ht="13.2" x14ac:dyDescent="0.25">
      <c r="A4529" s="14"/>
      <c r="B4529" s="14"/>
      <c r="C4529" s="14"/>
      <c r="D4529" s="16"/>
      <c r="E4529" s="16"/>
      <c r="F4529" s="14"/>
      <c r="G4529" s="14"/>
      <c r="H4529" s="14"/>
      <c r="I4529" s="15"/>
      <c r="J4529" s="77"/>
      <c r="K4529" s="92"/>
    </row>
    <row r="4530" spans="1:11" ht="13.2" x14ac:dyDescent="0.25">
      <c r="A4530" s="14"/>
      <c r="B4530" s="14"/>
      <c r="C4530" s="14"/>
      <c r="D4530" s="16"/>
      <c r="E4530" s="16"/>
      <c r="F4530" s="14"/>
      <c r="G4530" s="14"/>
      <c r="H4530" s="14"/>
      <c r="I4530" s="15"/>
      <c r="J4530" s="77"/>
      <c r="K4530" s="92"/>
    </row>
    <row r="4531" spans="1:11" ht="13.2" x14ac:dyDescent="0.25">
      <c r="A4531" s="14"/>
      <c r="B4531" s="14"/>
      <c r="C4531" s="14"/>
      <c r="D4531" s="16"/>
      <c r="E4531" s="16"/>
      <c r="F4531" s="14"/>
      <c r="G4531" s="14"/>
      <c r="H4531" s="14"/>
      <c r="I4531" s="15"/>
      <c r="J4531" s="77"/>
      <c r="K4531" s="92"/>
    </row>
    <row r="4532" spans="1:11" ht="13.2" x14ac:dyDescent="0.25">
      <c r="A4532" s="14"/>
      <c r="B4532" s="14"/>
      <c r="C4532" s="14"/>
      <c r="D4532" s="16"/>
      <c r="E4532" s="16"/>
      <c r="F4532" s="14"/>
      <c r="G4532" s="14"/>
      <c r="H4532" s="14"/>
      <c r="I4532" s="15"/>
      <c r="J4532" s="77"/>
      <c r="K4532" s="92"/>
    </row>
    <row r="4533" spans="1:11" ht="13.2" x14ac:dyDescent="0.25">
      <c r="A4533" s="14"/>
      <c r="B4533" s="14"/>
      <c r="C4533" s="14"/>
      <c r="D4533" s="16"/>
      <c r="E4533" s="16"/>
      <c r="F4533" s="14"/>
      <c r="G4533" s="14"/>
      <c r="H4533" s="14"/>
      <c r="I4533" s="15"/>
      <c r="J4533" s="77"/>
      <c r="K4533" s="92"/>
    </row>
    <row r="4534" spans="1:11" ht="13.2" x14ac:dyDescent="0.25">
      <c r="A4534" s="14"/>
      <c r="B4534" s="14"/>
      <c r="C4534" s="14"/>
      <c r="D4534" s="16"/>
      <c r="E4534" s="16"/>
      <c r="F4534" s="14"/>
      <c r="G4534" s="14"/>
      <c r="H4534" s="14"/>
      <c r="I4534" s="15"/>
      <c r="J4534" s="77"/>
      <c r="K4534" s="92"/>
    </row>
    <row r="4535" spans="1:11" ht="13.2" x14ac:dyDescent="0.25">
      <c r="A4535" s="14"/>
      <c r="B4535" s="14"/>
      <c r="C4535" s="14"/>
      <c r="D4535" s="16"/>
      <c r="E4535" s="16"/>
      <c r="F4535" s="14"/>
      <c r="G4535" s="14"/>
      <c r="H4535" s="14"/>
      <c r="I4535" s="15"/>
      <c r="J4535" s="77"/>
      <c r="K4535" s="92"/>
    </row>
    <row r="4536" spans="1:11" ht="13.2" x14ac:dyDescent="0.25">
      <c r="A4536" s="14"/>
      <c r="B4536" s="14"/>
      <c r="C4536" s="14"/>
      <c r="D4536" s="16"/>
      <c r="E4536" s="16"/>
      <c r="F4536" s="14"/>
      <c r="G4536" s="14"/>
      <c r="H4536" s="14"/>
      <c r="I4536" s="15"/>
      <c r="J4536" s="77"/>
      <c r="K4536" s="92"/>
    </row>
    <row r="4537" spans="1:11" ht="13.2" x14ac:dyDescent="0.25">
      <c r="A4537" s="14"/>
      <c r="B4537" s="14"/>
      <c r="C4537" s="14"/>
      <c r="D4537" s="16"/>
      <c r="E4537" s="16"/>
      <c r="F4537" s="14"/>
      <c r="G4537" s="14"/>
      <c r="H4537" s="14"/>
      <c r="I4537" s="15"/>
      <c r="J4537" s="77"/>
      <c r="K4537" s="92"/>
    </row>
    <row r="4538" spans="1:11" ht="13.2" x14ac:dyDescent="0.25">
      <c r="A4538" s="14"/>
      <c r="B4538" s="14"/>
      <c r="C4538" s="14"/>
      <c r="D4538" s="16"/>
      <c r="E4538" s="16"/>
      <c r="F4538" s="14"/>
      <c r="G4538" s="14"/>
      <c r="H4538" s="14"/>
      <c r="I4538" s="15"/>
      <c r="J4538" s="77"/>
      <c r="K4538" s="92"/>
    </row>
    <row r="4539" spans="1:11" ht="13.2" x14ac:dyDescent="0.25">
      <c r="A4539" s="14"/>
      <c r="B4539" s="14"/>
      <c r="C4539" s="14"/>
      <c r="D4539" s="16"/>
      <c r="E4539" s="16"/>
      <c r="F4539" s="14"/>
      <c r="G4539" s="14"/>
      <c r="H4539" s="14"/>
      <c r="I4539" s="15"/>
      <c r="J4539" s="77"/>
      <c r="K4539" s="92"/>
    </row>
    <row r="4540" spans="1:11" ht="13.2" x14ac:dyDescent="0.25">
      <c r="A4540" s="14"/>
      <c r="B4540" s="14"/>
      <c r="C4540" s="14"/>
      <c r="D4540" s="16"/>
      <c r="E4540" s="16"/>
      <c r="F4540" s="14"/>
      <c r="G4540" s="14"/>
      <c r="H4540" s="14"/>
      <c r="I4540" s="15"/>
      <c r="J4540" s="77"/>
      <c r="K4540" s="92"/>
    </row>
    <row r="4541" spans="1:11" ht="13.2" x14ac:dyDescent="0.25">
      <c r="A4541" s="14"/>
      <c r="B4541" s="14"/>
      <c r="C4541" s="14"/>
      <c r="D4541" s="16"/>
      <c r="E4541" s="16"/>
      <c r="F4541" s="14"/>
      <c r="G4541" s="14"/>
      <c r="H4541" s="14"/>
      <c r="I4541" s="15"/>
      <c r="J4541" s="77"/>
      <c r="K4541" s="92"/>
    </row>
    <row r="4542" spans="1:11" ht="13.2" x14ac:dyDescent="0.25">
      <c r="A4542" s="14"/>
      <c r="B4542" s="14"/>
      <c r="C4542" s="14"/>
      <c r="D4542" s="16"/>
      <c r="E4542" s="16"/>
      <c r="F4542" s="14"/>
      <c r="G4542" s="14"/>
      <c r="H4542" s="14"/>
      <c r="I4542" s="15"/>
      <c r="J4542" s="77"/>
      <c r="K4542" s="92"/>
    </row>
    <row r="4543" spans="1:11" ht="13.2" x14ac:dyDescent="0.25">
      <c r="A4543" s="14"/>
      <c r="B4543" s="14"/>
      <c r="C4543" s="14"/>
      <c r="D4543" s="16"/>
      <c r="E4543" s="16"/>
      <c r="F4543" s="14"/>
      <c r="G4543" s="14"/>
      <c r="H4543" s="14"/>
      <c r="I4543" s="15"/>
      <c r="J4543" s="77"/>
      <c r="K4543" s="92"/>
    </row>
    <row r="4544" spans="1:11" ht="13.2" x14ac:dyDescent="0.25">
      <c r="A4544" s="14"/>
      <c r="B4544" s="14"/>
      <c r="C4544" s="14"/>
      <c r="D4544" s="16"/>
      <c r="E4544" s="16"/>
      <c r="F4544" s="14"/>
      <c r="G4544" s="14"/>
      <c r="H4544" s="14"/>
      <c r="I4544" s="15"/>
      <c r="J4544" s="77"/>
      <c r="K4544" s="92"/>
    </row>
    <row r="4545" spans="1:11" ht="13.2" x14ac:dyDescent="0.25">
      <c r="A4545" s="14"/>
      <c r="B4545" s="14"/>
      <c r="C4545" s="14"/>
      <c r="D4545" s="16"/>
      <c r="E4545" s="16"/>
      <c r="F4545" s="14"/>
      <c r="G4545" s="14"/>
      <c r="H4545" s="14"/>
      <c r="I4545" s="15"/>
      <c r="J4545" s="77"/>
      <c r="K4545" s="92"/>
    </row>
    <row r="4546" spans="1:11" ht="13.2" x14ac:dyDescent="0.25">
      <c r="A4546" s="14"/>
      <c r="B4546" s="14"/>
      <c r="C4546" s="14"/>
      <c r="D4546" s="16"/>
      <c r="E4546" s="16"/>
      <c r="F4546" s="14"/>
      <c r="G4546" s="14"/>
      <c r="H4546" s="14"/>
      <c r="I4546" s="15"/>
      <c r="J4546" s="77"/>
      <c r="K4546" s="92"/>
    </row>
    <row r="4547" spans="1:11" ht="13.2" x14ac:dyDescent="0.25">
      <c r="A4547" s="14"/>
      <c r="B4547" s="14"/>
      <c r="C4547" s="14"/>
      <c r="D4547" s="16"/>
      <c r="E4547" s="16"/>
      <c r="F4547" s="14"/>
      <c r="G4547" s="14"/>
      <c r="H4547" s="14"/>
      <c r="I4547" s="15"/>
      <c r="J4547" s="77"/>
      <c r="K4547" s="92"/>
    </row>
    <row r="4548" spans="1:11" ht="13.2" x14ac:dyDescent="0.25">
      <c r="A4548" s="14"/>
      <c r="B4548" s="14"/>
      <c r="C4548" s="14"/>
      <c r="D4548" s="16"/>
      <c r="E4548" s="16"/>
      <c r="F4548" s="14"/>
      <c r="G4548" s="14"/>
      <c r="H4548" s="14"/>
      <c r="I4548" s="15"/>
      <c r="J4548" s="77"/>
      <c r="K4548" s="92"/>
    </row>
    <row r="4549" spans="1:11" ht="13.2" x14ac:dyDescent="0.25">
      <c r="A4549" s="14"/>
      <c r="B4549" s="14"/>
      <c r="C4549" s="14"/>
      <c r="D4549" s="16"/>
      <c r="E4549" s="16"/>
      <c r="F4549" s="14"/>
      <c r="G4549" s="14"/>
      <c r="H4549" s="14"/>
      <c r="I4549" s="15"/>
      <c r="J4549" s="77"/>
      <c r="K4549" s="92"/>
    </row>
    <row r="4550" spans="1:11" ht="13.2" x14ac:dyDescent="0.25">
      <c r="A4550" s="14"/>
      <c r="B4550" s="14"/>
      <c r="C4550" s="14"/>
      <c r="D4550" s="16"/>
      <c r="E4550" s="16"/>
      <c r="F4550" s="14"/>
      <c r="G4550" s="14"/>
      <c r="H4550" s="14"/>
      <c r="I4550" s="15"/>
      <c r="J4550" s="77"/>
      <c r="K4550" s="92"/>
    </row>
    <row r="4551" spans="1:11" ht="13.2" x14ac:dyDescent="0.25">
      <c r="A4551" s="14"/>
      <c r="B4551" s="14"/>
      <c r="C4551" s="14"/>
      <c r="D4551" s="16"/>
      <c r="E4551" s="16"/>
      <c r="F4551" s="14"/>
      <c r="G4551" s="14"/>
      <c r="H4551" s="14"/>
      <c r="I4551" s="15"/>
      <c r="J4551" s="77"/>
      <c r="K4551" s="92"/>
    </row>
    <row r="4552" spans="1:11" ht="13.2" x14ac:dyDescent="0.25">
      <c r="A4552" s="14"/>
      <c r="B4552" s="14"/>
      <c r="C4552" s="14"/>
      <c r="D4552" s="16"/>
      <c r="E4552" s="16"/>
      <c r="F4552" s="14"/>
      <c r="G4552" s="14"/>
      <c r="H4552" s="14"/>
      <c r="I4552" s="15"/>
      <c r="J4552" s="77"/>
      <c r="K4552" s="92"/>
    </row>
    <row r="4553" spans="1:11" ht="13.2" x14ac:dyDescent="0.25">
      <c r="A4553" s="14"/>
      <c r="B4553" s="14"/>
      <c r="C4553" s="14"/>
      <c r="D4553" s="16"/>
      <c r="E4553" s="16"/>
      <c r="F4553" s="14"/>
      <c r="G4553" s="14"/>
      <c r="H4553" s="14"/>
      <c r="I4553" s="15"/>
      <c r="J4553" s="77"/>
      <c r="K4553" s="92"/>
    </row>
    <row r="4554" spans="1:11" ht="13.2" x14ac:dyDescent="0.25">
      <c r="A4554" s="14"/>
      <c r="B4554" s="14"/>
      <c r="C4554" s="14"/>
      <c r="D4554" s="16"/>
      <c r="E4554" s="16"/>
      <c r="F4554" s="14"/>
      <c r="G4554" s="14"/>
      <c r="H4554" s="14"/>
      <c r="I4554" s="15"/>
      <c r="J4554" s="77"/>
      <c r="K4554" s="92"/>
    </row>
    <row r="4555" spans="1:11" ht="13.2" x14ac:dyDescent="0.25">
      <c r="A4555" s="14"/>
      <c r="B4555" s="14"/>
      <c r="C4555" s="14"/>
      <c r="D4555" s="16"/>
      <c r="E4555" s="16"/>
      <c r="F4555" s="14"/>
      <c r="G4555" s="14"/>
      <c r="H4555" s="14"/>
      <c r="I4555" s="15"/>
      <c r="J4555" s="77"/>
      <c r="K4555" s="92"/>
    </row>
    <row r="4556" spans="1:11" ht="13.2" x14ac:dyDescent="0.25">
      <c r="A4556" s="14"/>
      <c r="B4556" s="14"/>
      <c r="C4556" s="14"/>
      <c r="D4556" s="16"/>
      <c r="E4556" s="16"/>
      <c r="F4556" s="14"/>
      <c r="G4556" s="14"/>
      <c r="H4556" s="14"/>
      <c r="I4556" s="15"/>
      <c r="J4556" s="77"/>
      <c r="K4556" s="92"/>
    </row>
    <row r="4557" spans="1:11" ht="13.2" x14ac:dyDescent="0.25">
      <c r="A4557" s="14"/>
      <c r="B4557" s="14"/>
      <c r="C4557" s="14"/>
      <c r="D4557" s="16"/>
      <c r="E4557" s="16"/>
      <c r="F4557" s="14"/>
      <c r="G4557" s="14"/>
      <c r="H4557" s="14"/>
      <c r="I4557" s="15"/>
      <c r="J4557" s="77"/>
      <c r="K4557" s="92"/>
    </row>
    <row r="4558" spans="1:11" ht="13.2" x14ac:dyDescent="0.25">
      <c r="A4558" s="14"/>
      <c r="B4558" s="14"/>
      <c r="C4558" s="14"/>
      <c r="D4558" s="16"/>
      <c r="E4558" s="16"/>
      <c r="F4558" s="14"/>
      <c r="G4558" s="14"/>
      <c r="H4558" s="14"/>
      <c r="I4558" s="15"/>
      <c r="J4558" s="77"/>
      <c r="K4558" s="92"/>
    </row>
    <row r="4559" spans="1:11" ht="13.2" x14ac:dyDescent="0.25">
      <c r="A4559" s="14"/>
      <c r="B4559" s="14"/>
      <c r="C4559" s="14"/>
      <c r="D4559" s="16"/>
      <c r="E4559" s="16"/>
      <c r="F4559" s="14"/>
      <c r="G4559" s="14"/>
      <c r="H4559" s="14"/>
      <c r="I4559" s="15"/>
      <c r="J4559" s="77"/>
      <c r="K4559" s="92"/>
    </row>
    <row r="4560" spans="1:11" ht="13.2" x14ac:dyDescent="0.25">
      <c r="A4560" s="14"/>
      <c r="B4560" s="14"/>
      <c r="C4560" s="14"/>
      <c r="D4560" s="16"/>
      <c r="E4560" s="16"/>
      <c r="F4560" s="14"/>
      <c r="G4560" s="14"/>
      <c r="H4560" s="14"/>
      <c r="I4560" s="15"/>
      <c r="J4560" s="77"/>
      <c r="K4560" s="92"/>
    </row>
    <row r="4561" spans="1:11" ht="13.2" x14ac:dyDescent="0.25">
      <c r="A4561" s="14"/>
      <c r="B4561" s="14"/>
      <c r="C4561" s="14"/>
      <c r="D4561" s="16"/>
      <c r="E4561" s="16"/>
      <c r="F4561" s="14"/>
      <c r="G4561" s="14"/>
      <c r="H4561" s="14"/>
      <c r="I4561" s="15"/>
      <c r="J4561" s="77"/>
      <c r="K4561" s="92"/>
    </row>
    <row r="4562" spans="1:11" ht="13.2" x14ac:dyDescent="0.25">
      <c r="A4562" s="14"/>
      <c r="B4562" s="14"/>
      <c r="C4562" s="14"/>
      <c r="D4562" s="16"/>
      <c r="E4562" s="16"/>
      <c r="F4562" s="14"/>
      <c r="G4562" s="14"/>
      <c r="H4562" s="14"/>
      <c r="I4562" s="15"/>
      <c r="J4562" s="77"/>
      <c r="K4562" s="92"/>
    </row>
    <row r="4563" spans="1:11" ht="13.2" x14ac:dyDescent="0.25">
      <c r="A4563" s="14"/>
      <c r="B4563" s="14"/>
      <c r="C4563" s="14"/>
      <c r="D4563" s="16"/>
      <c r="E4563" s="16"/>
      <c r="F4563" s="14"/>
      <c r="G4563" s="14"/>
      <c r="H4563" s="14"/>
      <c r="I4563" s="15"/>
      <c r="J4563" s="77"/>
      <c r="K4563" s="92"/>
    </row>
    <row r="4564" spans="1:11" ht="13.2" x14ac:dyDescent="0.25">
      <c r="A4564" s="14"/>
      <c r="B4564" s="14"/>
      <c r="C4564" s="14"/>
      <c r="D4564" s="16"/>
      <c r="E4564" s="16"/>
      <c r="F4564" s="14"/>
      <c r="G4564" s="14"/>
      <c r="H4564" s="14"/>
      <c r="I4564" s="15"/>
      <c r="J4564" s="77"/>
      <c r="K4564" s="92"/>
    </row>
    <row r="4565" spans="1:11" ht="13.2" x14ac:dyDescent="0.25">
      <c r="A4565" s="14"/>
      <c r="B4565" s="14"/>
      <c r="C4565" s="14"/>
      <c r="D4565" s="16"/>
      <c r="E4565" s="16"/>
      <c r="F4565" s="14"/>
      <c r="G4565" s="14"/>
      <c r="H4565" s="14"/>
      <c r="I4565" s="15"/>
      <c r="J4565" s="77"/>
      <c r="K4565" s="92"/>
    </row>
    <row r="4566" spans="1:11" ht="13.2" x14ac:dyDescent="0.25">
      <c r="A4566" s="14"/>
      <c r="B4566" s="14"/>
      <c r="C4566" s="14"/>
      <c r="D4566" s="16"/>
      <c r="E4566" s="16"/>
      <c r="F4566" s="14"/>
      <c r="G4566" s="14"/>
      <c r="H4566" s="14"/>
      <c r="I4566" s="15"/>
      <c r="J4566" s="77"/>
      <c r="K4566" s="92"/>
    </row>
    <row r="4567" spans="1:11" ht="13.2" x14ac:dyDescent="0.25">
      <c r="A4567" s="14"/>
      <c r="B4567" s="14"/>
      <c r="C4567" s="14"/>
      <c r="D4567" s="16"/>
      <c r="E4567" s="16"/>
      <c r="F4567" s="14"/>
      <c r="G4567" s="14"/>
      <c r="H4567" s="14"/>
      <c r="I4567" s="15"/>
      <c r="J4567" s="77"/>
      <c r="K4567" s="92"/>
    </row>
    <row r="4568" spans="1:11" ht="13.2" x14ac:dyDescent="0.25">
      <c r="A4568" s="14"/>
      <c r="B4568" s="14"/>
      <c r="C4568" s="14"/>
      <c r="D4568" s="16"/>
      <c r="E4568" s="16"/>
      <c r="F4568" s="14"/>
      <c r="G4568" s="14"/>
      <c r="H4568" s="14"/>
      <c r="I4568" s="15"/>
      <c r="J4568" s="77"/>
      <c r="K4568" s="92"/>
    </row>
    <row r="4569" spans="1:11" ht="13.2" x14ac:dyDescent="0.25">
      <c r="A4569" s="14"/>
      <c r="B4569" s="14"/>
      <c r="C4569" s="14"/>
      <c r="D4569" s="16"/>
      <c r="E4569" s="16"/>
      <c r="F4569" s="14"/>
      <c r="G4569" s="14"/>
      <c r="H4569" s="14"/>
      <c r="I4569" s="15"/>
      <c r="J4569" s="77"/>
      <c r="K4569" s="92"/>
    </row>
    <row r="4570" spans="1:11" ht="13.2" x14ac:dyDescent="0.25">
      <c r="A4570" s="14"/>
      <c r="B4570" s="14"/>
      <c r="C4570" s="14"/>
      <c r="D4570" s="16"/>
      <c r="E4570" s="16"/>
      <c r="F4570" s="14"/>
      <c r="G4570" s="14"/>
      <c r="H4570" s="14"/>
      <c r="I4570" s="15"/>
      <c r="J4570" s="77"/>
      <c r="K4570" s="92"/>
    </row>
    <row r="4571" spans="1:11" ht="13.2" x14ac:dyDescent="0.25">
      <c r="A4571" s="14"/>
      <c r="B4571" s="14"/>
      <c r="C4571" s="14"/>
      <c r="D4571" s="16"/>
      <c r="E4571" s="16"/>
      <c r="F4571" s="14"/>
      <c r="G4571" s="14"/>
      <c r="H4571" s="14"/>
      <c r="I4571" s="15"/>
      <c r="J4571" s="77"/>
      <c r="K4571" s="92"/>
    </row>
    <row r="4572" spans="1:11" ht="13.2" x14ac:dyDescent="0.25">
      <c r="A4572" s="14"/>
      <c r="B4572" s="14"/>
      <c r="C4572" s="14"/>
      <c r="D4572" s="16"/>
      <c r="E4572" s="16"/>
      <c r="F4572" s="14"/>
      <c r="G4572" s="14"/>
      <c r="H4572" s="14"/>
      <c r="I4572" s="15"/>
      <c r="J4572" s="77"/>
      <c r="K4572" s="92"/>
    </row>
    <row r="4573" spans="1:11" ht="13.2" x14ac:dyDescent="0.25">
      <c r="A4573" s="14"/>
      <c r="B4573" s="14"/>
      <c r="C4573" s="14"/>
      <c r="D4573" s="16"/>
      <c r="E4573" s="16"/>
      <c r="F4573" s="14"/>
      <c r="G4573" s="14"/>
      <c r="H4573" s="14"/>
      <c r="I4573" s="15"/>
      <c r="J4573" s="77"/>
      <c r="K4573" s="92"/>
    </row>
    <row r="4574" spans="1:11" ht="13.2" x14ac:dyDescent="0.25">
      <c r="A4574" s="14"/>
      <c r="B4574" s="14"/>
      <c r="C4574" s="14"/>
      <c r="D4574" s="16"/>
      <c r="E4574" s="16"/>
      <c r="F4574" s="14"/>
      <c r="G4574" s="14"/>
      <c r="H4574" s="14"/>
      <c r="I4574" s="15"/>
      <c r="J4574" s="77"/>
      <c r="K4574" s="92"/>
    </row>
    <row r="4575" spans="1:11" ht="13.2" x14ac:dyDescent="0.25">
      <c r="A4575" s="14"/>
      <c r="B4575" s="14"/>
      <c r="C4575" s="14"/>
      <c r="D4575" s="16"/>
      <c r="E4575" s="16"/>
      <c r="F4575" s="14"/>
      <c r="G4575" s="14"/>
      <c r="H4575" s="14"/>
      <c r="I4575" s="15"/>
      <c r="J4575" s="77"/>
      <c r="K4575" s="92"/>
    </row>
    <row r="4576" spans="1:11" ht="13.2" x14ac:dyDescent="0.25">
      <c r="A4576" s="14"/>
      <c r="B4576" s="14"/>
      <c r="C4576" s="14"/>
      <c r="D4576" s="16"/>
      <c r="E4576" s="16"/>
      <c r="F4576" s="14"/>
      <c r="G4576" s="14"/>
      <c r="H4576" s="14"/>
      <c r="I4576" s="15"/>
      <c r="J4576" s="77"/>
      <c r="K4576" s="92"/>
    </row>
    <row r="4577" spans="1:11" ht="13.2" x14ac:dyDescent="0.25">
      <c r="A4577" s="14"/>
      <c r="B4577" s="14"/>
      <c r="C4577" s="14"/>
      <c r="D4577" s="16"/>
      <c r="E4577" s="16"/>
      <c r="F4577" s="14"/>
      <c r="G4577" s="14"/>
      <c r="H4577" s="14"/>
      <c r="I4577" s="15"/>
      <c r="J4577" s="77"/>
      <c r="K4577" s="92"/>
    </row>
    <row r="4578" spans="1:11" ht="13.2" x14ac:dyDescent="0.25">
      <c r="A4578" s="14"/>
      <c r="B4578" s="14"/>
      <c r="C4578" s="14"/>
      <c r="D4578" s="16"/>
      <c r="E4578" s="16"/>
      <c r="F4578" s="14"/>
      <c r="G4578" s="14"/>
      <c r="H4578" s="14"/>
      <c r="I4578" s="15"/>
      <c r="J4578" s="77"/>
      <c r="K4578" s="92"/>
    </row>
    <row r="4579" spans="1:11" ht="13.2" x14ac:dyDescent="0.25">
      <c r="A4579" s="14"/>
      <c r="B4579" s="14"/>
      <c r="C4579" s="14"/>
      <c r="D4579" s="16"/>
      <c r="E4579" s="16"/>
      <c r="F4579" s="14"/>
      <c r="G4579" s="14"/>
      <c r="H4579" s="14"/>
      <c r="I4579" s="15"/>
      <c r="J4579" s="77"/>
      <c r="K4579" s="92"/>
    </row>
    <row r="4580" spans="1:11" ht="13.2" x14ac:dyDescent="0.25">
      <c r="A4580" s="14"/>
      <c r="B4580" s="14"/>
      <c r="C4580" s="14"/>
      <c r="D4580" s="16"/>
      <c r="E4580" s="16"/>
      <c r="F4580" s="14"/>
      <c r="G4580" s="14"/>
      <c r="H4580" s="14"/>
      <c r="I4580" s="15"/>
      <c r="J4580" s="77"/>
      <c r="K4580" s="92"/>
    </row>
    <row r="4581" spans="1:11" ht="13.2" x14ac:dyDescent="0.25">
      <c r="A4581" s="14"/>
      <c r="B4581" s="14"/>
      <c r="C4581" s="14"/>
      <c r="D4581" s="16"/>
      <c r="E4581" s="16"/>
      <c r="F4581" s="14"/>
      <c r="G4581" s="14"/>
      <c r="H4581" s="14"/>
      <c r="I4581" s="15"/>
      <c r="J4581" s="77"/>
      <c r="K4581" s="92"/>
    </row>
    <row r="4582" spans="1:11" ht="13.2" x14ac:dyDescent="0.25">
      <c r="A4582" s="14"/>
      <c r="B4582" s="14"/>
      <c r="C4582" s="14"/>
      <c r="D4582" s="16"/>
      <c r="E4582" s="16"/>
      <c r="F4582" s="14"/>
      <c r="G4582" s="14"/>
      <c r="H4582" s="14"/>
      <c r="I4582" s="15"/>
      <c r="J4582" s="77"/>
      <c r="K4582" s="92"/>
    </row>
    <row r="4583" spans="1:11" ht="13.2" x14ac:dyDescent="0.25">
      <c r="A4583" s="14"/>
      <c r="B4583" s="14"/>
      <c r="C4583" s="14"/>
      <c r="D4583" s="16"/>
      <c r="E4583" s="16"/>
      <c r="F4583" s="14"/>
      <c r="G4583" s="14"/>
      <c r="H4583" s="14"/>
      <c r="I4583" s="15"/>
      <c r="J4583" s="77"/>
      <c r="K4583" s="92"/>
    </row>
    <row r="4584" spans="1:11" ht="13.2" x14ac:dyDescent="0.25">
      <c r="A4584" s="14"/>
      <c r="B4584" s="14"/>
      <c r="C4584" s="14"/>
      <c r="D4584" s="16"/>
      <c r="E4584" s="16"/>
      <c r="F4584" s="14"/>
      <c r="G4584" s="14"/>
      <c r="H4584" s="14"/>
      <c r="I4584" s="15"/>
      <c r="J4584" s="77"/>
      <c r="K4584" s="92"/>
    </row>
    <row r="4585" spans="1:11" ht="13.2" x14ac:dyDescent="0.25">
      <c r="A4585" s="14"/>
      <c r="B4585" s="14"/>
      <c r="C4585" s="14"/>
      <c r="D4585" s="16"/>
      <c r="E4585" s="16"/>
      <c r="F4585" s="14"/>
      <c r="G4585" s="14"/>
      <c r="H4585" s="14"/>
      <c r="I4585" s="15"/>
      <c r="J4585" s="77"/>
      <c r="K4585" s="92"/>
    </row>
    <row r="4586" spans="1:11" ht="13.2" x14ac:dyDescent="0.25">
      <c r="A4586" s="14"/>
      <c r="B4586" s="14"/>
      <c r="C4586" s="14"/>
      <c r="D4586" s="16"/>
      <c r="E4586" s="16"/>
      <c r="F4586" s="14"/>
      <c r="G4586" s="14"/>
      <c r="H4586" s="14"/>
      <c r="I4586" s="15"/>
      <c r="J4586" s="77"/>
      <c r="K4586" s="92"/>
    </row>
    <row r="4587" spans="1:11" ht="13.2" x14ac:dyDescent="0.25">
      <c r="A4587" s="14"/>
      <c r="B4587" s="14"/>
      <c r="C4587" s="14"/>
      <c r="D4587" s="16"/>
      <c r="E4587" s="16"/>
      <c r="F4587" s="14"/>
      <c r="G4587" s="14"/>
      <c r="H4587" s="14"/>
      <c r="I4587" s="15"/>
      <c r="J4587" s="77"/>
      <c r="K4587" s="92"/>
    </row>
    <row r="4588" spans="1:11" ht="13.2" x14ac:dyDescent="0.25">
      <c r="A4588" s="14"/>
      <c r="B4588" s="14"/>
      <c r="C4588" s="14"/>
      <c r="D4588" s="16"/>
      <c r="E4588" s="16"/>
      <c r="F4588" s="14"/>
      <c r="G4588" s="14"/>
      <c r="H4588" s="14"/>
      <c r="I4588" s="15"/>
      <c r="J4588" s="77"/>
      <c r="K4588" s="92"/>
    </row>
    <row r="4589" spans="1:11" ht="13.2" x14ac:dyDescent="0.25">
      <c r="A4589" s="14"/>
      <c r="B4589" s="14"/>
      <c r="C4589" s="14"/>
      <c r="D4589" s="16"/>
      <c r="E4589" s="16"/>
      <c r="F4589" s="14"/>
      <c r="G4589" s="14"/>
      <c r="H4589" s="14"/>
      <c r="I4589" s="15"/>
      <c r="J4589" s="77"/>
      <c r="K4589" s="92"/>
    </row>
    <row r="4590" spans="1:11" ht="13.2" x14ac:dyDescent="0.25">
      <c r="A4590" s="14"/>
      <c r="B4590" s="14"/>
      <c r="C4590" s="14"/>
      <c r="D4590" s="16"/>
      <c r="E4590" s="16"/>
      <c r="F4590" s="14"/>
      <c r="G4590" s="14"/>
      <c r="H4590" s="14"/>
      <c r="I4590" s="15"/>
      <c r="J4590" s="77"/>
      <c r="K4590" s="92"/>
    </row>
    <row r="4591" spans="1:11" ht="13.2" x14ac:dyDescent="0.25">
      <c r="A4591" s="14"/>
      <c r="B4591" s="14"/>
      <c r="C4591" s="14"/>
      <c r="D4591" s="16"/>
      <c r="E4591" s="16"/>
      <c r="F4591" s="14"/>
      <c r="G4591" s="14"/>
      <c r="H4591" s="14"/>
      <c r="I4591" s="15"/>
      <c r="J4591" s="77"/>
      <c r="K4591" s="92"/>
    </row>
    <row r="4592" spans="1:11" ht="13.2" x14ac:dyDescent="0.25">
      <c r="A4592" s="14"/>
      <c r="B4592" s="14"/>
      <c r="C4592" s="14"/>
      <c r="D4592" s="16"/>
      <c r="E4592" s="16"/>
      <c r="F4592" s="14"/>
      <c r="G4592" s="14"/>
      <c r="H4592" s="14"/>
      <c r="I4592" s="15"/>
      <c r="J4592" s="77"/>
      <c r="K4592" s="92"/>
    </row>
    <row r="4593" spans="1:11" ht="13.2" x14ac:dyDescent="0.25">
      <c r="A4593" s="14"/>
      <c r="B4593" s="14"/>
      <c r="C4593" s="14"/>
      <c r="D4593" s="16"/>
      <c r="E4593" s="16"/>
      <c r="F4593" s="14"/>
      <c r="G4593" s="14"/>
      <c r="H4593" s="14"/>
      <c r="I4593" s="15"/>
      <c r="J4593" s="77"/>
      <c r="K4593" s="92"/>
    </row>
    <row r="4594" spans="1:11" ht="13.2" x14ac:dyDescent="0.25">
      <c r="A4594" s="14"/>
      <c r="B4594" s="14"/>
      <c r="C4594" s="14"/>
      <c r="D4594" s="16"/>
      <c r="E4594" s="16"/>
      <c r="F4594" s="14"/>
      <c r="G4594" s="14"/>
      <c r="H4594" s="14"/>
      <c r="I4594" s="15"/>
      <c r="J4594" s="77"/>
      <c r="K4594" s="92"/>
    </row>
    <row r="4595" spans="1:11" ht="13.2" x14ac:dyDescent="0.25">
      <c r="A4595" s="14"/>
      <c r="B4595" s="14"/>
      <c r="C4595" s="14"/>
      <c r="D4595" s="16"/>
      <c r="E4595" s="16"/>
      <c r="F4595" s="14"/>
      <c r="G4595" s="14"/>
      <c r="H4595" s="14"/>
      <c r="I4595" s="15"/>
      <c r="J4595" s="77"/>
      <c r="K4595" s="92"/>
    </row>
    <row r="4596" spans="1:11" ht="13.2" x14ac:dyDescent="0.25">
      <c r="A4596" s="14"/>
      <c r="B4596" s="14"/>
      <c r="C4596" s="14"/>
      <c r="D4596" s="16"/>
      <c r="E4596" s="16"/>
      <c r="F4596" s="14"/>
      <c r="G4596" s="14"/>
      <c r="H4596" s="14"/>
      <c r="I4596" s="15"/>
      <c r="J4596" s="77"/>
      <c r="K4596" s="92"/>
    </row>
    <row r="4597" spans="1:11" ht="13.2" x14ac:dyDescent="0.25">
      <c r="A4597" s="14"/>
      <c r="B4597" s="14"/>
      <c r="C4597" s="14"/>
      <c r="D4597" s="16"/>
      <c r="E4597" s="16"/>
      <c r="F4597" s="14"/>
      <c r="G4597" s="14"/>
      <c r="H4597" s="14"/>
      <c r="I4597" s="15"/>
      <c r="J4597" s="77"/>
      <c r="K4597" s="92"/>
    </row>
    <row r="4598" spans="1:11" ht="13.2" x14ac:dyDescent="0.25">
      <c r="A4598" s="14"/>
      <c r="B4598" s="14"/>
      <c r="C4598" s="14"/>
      <c r="D4598" s="16"/>
      <c r="E4598" s="16"/>
      <c r="F4598" s="14"/>
      <c r="G4598" s="14"/>
      <c r="H4598" s="14"/>
      <c r="I4598" s="15"/>
      <c r="J4598" s="77"/>
      <c r="K4598" s="92"/>
    </row>
    <row r="4599" spans="1:11" ht="13.2" x14ac:dyDescent="0.25">
      <c r="A4599" s="14"/>
      <c r="B4599" s="14"/>
      <c r="C4599" s="14"/>
      <c r="D4599" s="16"/>
      <c r="E4599" s="16"/>
      <c r="F4599" s="14"/>
      <c r="G4599" s="14"/>
      <c r="H4599" s="14"/>
      <c r="I4599" s="15"/>
      <c r="J4599" s="77"/>
      <c r="K4599" s="92"/>
    </row>
    <row r="4600" spans="1:11" ht="13.2" x14ac:dyDescent="0.25">
      <c r="A4600" s="14"/>
      <c r="B4600" s="14"/>
      <c r="C4600" s="14"/>
      <c r="D4600" s="16"/>
      <c r="E4600" s="16"/>
      <c r="F4600" s="14"/>
      <c r="G4600" s="14"/>
      <c r="H4600" s="14"/>
      <c r="I4600" s="15"/>
      <c r="J4600" s="77"/>
      <c r="K4600" s="92"/>
    </row>
    <row r="4601" spans="1:11" ht="13.2" x14ac:dyDescent="0.25">
      <c r="A4601" s="14"/>
      <c r="B4601" s="14"/>
      <c r="C4601" s="14"/>
      <c r="D4601" s="16"/>
      <c r="E4601" s="16"/>
      <c r="F4601" s="14"/>
      <c r="G4601" s="14"/>
      <c r="H4601" s="14"/>
      <c r="I4601" s="15"/>
      <c r="J4601" s="77"/>
      <c r="K4601" s="92"/>
    </row>
    <row r="4602" spans="1:11" ht="13.2" x14ac:dyDescent="0.25">
      <c r="A4602" s="14"/>
      <c r="B4602" s="14"/>
      <c r="C4602" s="14"/>
      <c r="D4602" s="16"/>
      <c r="E4602" s="16"/>
      <c r="F4602" s="14"/>
      <c r="G4602" s="14"/>
      <c r="H4602" s="14"/>
      <c r="I4602" s="15"/>
      <c r="J4602" s="77"/>
      <c r="K4602" s="92"/>
    </row>
    <row r="4603" spans="1:11" ht="13.2" x14ac:dyDescent="0.25">
      <c r="A4603" s="14"/>
      <c r="B4603" s="14"/>
      <c r="C4603" s="14"/>
      <c r="D4603" s="16"/>
      <c r="E4603" s="16"/>
      <c r="F4603" s="14"/>
      <c r="G4603" s="14"/>
      <c r="H4603" s="14"/>
      <c r="I4603" s="15"/>
      <c r="J4603" s="77"/>
      <c r="K4603" s="92"/>
    </row>
    <row r="4604" spans="1:11" ht="13.2" x14ac:dyDescent="0.25">
      <c r="A4604" s="14"/>
      <c r="B4604" s="14"/>
      <c r="C4604" s="14"/>
      <c r="D4604" s="16"/>
      <c r="E4604" s="16"/>
      <c r="F4604" s="14"/>
      <c r="G4604" s="14"/>
      <c r="H4604" s="14"/>
      <c r="I4604" s="15"/>
      <c r="J4604" s="77"/>
      <c r="K4604" s="92"/>
    </row>
    <row r="4605" spans="1:11" ht="13.2" x14ac:dyDescent="0.25">
      <c r="A4605" s="14"/>
      <c r="B4605" s="14"/>
      <c r="C4605" s="14"/>
      <c r="D4605" s="16"/>
      <c r="E4605" s="16"/>
      <c r="F4605" s="14"/>
      <c r="G4605" s="14"/>
      <c r="H4605" s="14"/>
      <c r="I4605" s="15"/>
      <c r="J4605" s="77"/>
      <c r="K4605" s="92"/>
    </row>
    <row r="4606" spans="1:11" ht="13.2" x14ac:dyDescent="0.25">
      <c r="A4606" s="14"/>
      <c r="B4606" s="14"/>
      <c r="C4606" s="14"/>
      <c r="D4606" s="16"/>
      <c r="E4606" s="16"/>
      <c r="F4606" s="14"/>
      <c r="G4606" s="14"/>
      <c r="H4606" s="14"/>
      <c r="I4606" s="15"/>
      <c r="J4606" s="77"/>
      <c r="K4606" s="92"/>
    </row>
    <row r="4607" spans="1:11" ht="13.2" x14ac:dyDescent="0.25">
      <c r="A4607" s="14"/>
      <c r="B4607" s="14"/>
      <c r="C4607" s="14"/>
      <c r="D4607" s="16"/>
      <c r="E4607" s="16"/>
      <c r="F4607" s="14"/>
      <c r="G4607" s="14"/>
      <c r="H4607" s="14"/>
      <c r="I4607" s="15"/>
      <c r="J4607" s="77"/>
      <c r="K4607" s="92"/>
    </row>
    <row r="4608" spans="1:11" ht="13.2" x14ac:dyDescent="0.25">
      <c r="A4608" s="14"/>
      <c r="B4608" s="14"/>
      <c r="C4608" s="14"/>
      <c r="D4608" s="16"/>
      <c r="E4608" s="16"/>
      <c r="F4608" s="14"/>
      <c r="G4608" s="14"/>
      <c r="H4608" s="14"/>
      <c r="I4608" s="15"/>
      <c r="J4608" s="77"/>
      <c r="K4608" s="92"/>
    </row>
    <row r="4609" spans="1:11" ht="13.2" x14ac:dyDescent="0.25">
      <c r="A4609" s="14"/>
      <c r="B4609" s="14"/>
      <c r="C4609" s="14"/>
      <c r="D4609" s="16"/>
      <c r="E4609" s="16"/>
      <c r="F4609" s="14"/>
      <c r="G4609" s="14"/>
      <c r="H4609" s="14"/>
      <c r="I4609" s="15"/>
      <c r="J4609" s="77"/>
      <c r="K4609" s="92"/>
    </row>
    <row r="4610" spans="1:11" ht="13.2" x14ac:dyDescent="0.25">
      <c r="A4610" s="14"/>
      <c r="B4610" s="14"/>
      <c r="C4610" s="14"/>
      <c r="D4610" s="16"/>
      <c r="E4610" s="16"/>
      <c r="F4610" s="14"/>
      <c r="G4610" s="14"/>
      <c r="H4610" s="14"/>
      <c r="I4610" s="15"/>
      <c r="J4610" s="77"/>
      <c r="K4610" s="92"/>
    </row>
    <row r="4611" spans="1:11" ht="13.2" x14ac:dyDescent="0.25">
      <c r="A4611" s="14"/>
      <c r="B4611" s="14"/>
      <c r="C4611" s="14"/>
      <c r="D4611" s="16"/>
      <c r="E4611" s="16"/>
      <c r="F4611" s="14"/>
      <c r="G4611" s="14"/>
      <c r="H4611" s="14"/>
      <c r="I4611" s="15"/>
      <c r="J4611" s="77"/>
      <c r="K4611" s="92"/>
    </row>
    <row r="4612" spans="1:11" ht="13.2" x14ac:dyDescent="0.25">
      <c r="A4612" s="14"/>
      <c r="B4612" s="14"/>
      <c r="C4612" s="14"/>
      <c r="D4612" s="16"/>
      <c r="E4612" s="16"/>
      <c r="F4612" s="14"/>
      <c r="G4612" s="14"/>
      <c r="H4612" s="14"/>
      <c r="I4612" s="15"/>
      <c r="J4612" s="77"/>
      <c r="K4612" s="92"/>
    </row>
    <row r="4613" spans="1:11" ht="13.2" x14ac:dyDescent="0.25">
      <c r="A4613" s="14"/>
      <c r="B4613" s="14"/>
      <c r="C4613" s="14"/>
      <c r="D4613" s="16"/>
      <c r="E4613" s="16"/>
      <c r="F4613" s="14"/>
      <c r="G4613" s="14"/>
      <c r="H4613" s="14"/>
      <c r="I4613" s="15"/>
      <c r="J4613" s="77"/>
      <c r="K4613" s="92"/>
    </row>
    <row r="4614" spans="1:11" ht="13.2" x14ac:dyDescent="0.25">
      <c r="A4614" s="14"/>
      <c r="B4614" s="14"/>
      <c r="C4614" s="14"/>
      <c r="D4614" s="16"/>
      <c r="E4614" s="16"/>
      <c r="F4614" s="14"/>
      <c r="G4614" s="14"/>
      <c r="H4614" s="14"/>
      <c r="I4614" s="15"/>
      <c r="J4614" s="77"/>
      <c r="K4614" s="92"/>
    </row>
    <row r="4615" spans="1:11" ht="13.2" x14ac:dyDescent="0.25">
      <c r="A4615" s="14"/>
      <c r="B4615" s="14"/>
      <c r="C4615" s="14"/>
      <c r="D4615" s="16"/>
      <c r="E4615" s="16"/>
      <c r="F4615" s="14"/>
      <c r="G4615" s="14"/>
      <c r="H4615" s="14"/>
      <c r="I4615" s="15"/>
      <c r="J4615" s="77"/>
      <c r="K4615" s="92"/>
    </row>
    <row r="4616" spans="1:11" ht="13.2" x14ac:dyDescent="0.25">
      <c r="A4616" s="14"/>
      <c r="B4616" s="14"/>
      <c r="C4616" s="14"/>
      <c r="D4616" s="16"/>
      <c r="E4616" s="16"/>
      <c r="F4616" s="14"/>
      <c r="G4616" s="14"/>
      <c r="H4616" s="14"/>
      <c r="I4616" s="15"/>
      <c r="J4616" s="77"/>
      <c r="K4616" s="92"/>
    </row>
    <row r="4617" spans="1:11" ht="13.2" x14ac:dyDescent="0.25">
      <c r="A4617" s="14"/>
      <c r="B4617" s="14"/>
      <c r="C4617" s="14"/>
      <c r="D4617" s="16"/>
      <c r="E4617" s="16"/>
      <c r="F4617" s="14"/>
      <c r="G4617" s="14"/>
      <c r="H4617" s="14"/>
      <c r="I4617" s="15"/>
      <c r="J4617" s="77"/>
      <c r="K4617" s="92"/>
    </row>
    <row r="4618" spans="1:11" ht="13.2" x14ac:dyDescent="0.25">
      <c r="A4618" s="14"/>
      <c r="B4618" s="14"/>
      <c r="C4618" s="14"/>
      <c r="D4618" s="16"/>
      <c r="E4618" s="16"/>
      <c r="F4618" s="14"/>
      <c r="G4618" s="14"/>
      <c r="H4618" s="14"/>
      <c r="I4618" s="15"/>
      <c r="J4618" s="77"/>
      <c r="K4618" s="92"/>
    </row>
    <row r="4619" spans="1:11" ht="13.2" x14ac:dyDescent="0.25">
      <c r="A4619" s="14"/>
      <c r="B4619" s="14"/>
      <c r="C4619" s="14"/>
      <c r="D4619" s="16"/>
      <c r="E4619" s="16"/>
      <c r="F4619" s="14"/>
      <c r="G4619" s="14"/>
      <c r="H4619" s="14"/>
      <c r="I4619" s="15"/>
      <c r="J4619" s="77"/>
      <c r="K4619" s="92"/>
    </row>
    <row r="4620" spans="1:11" ht="13.2" x14ac:dyDescent="0.25">
      <c r="A4620" s="14"/>
      <c r="B4620" s="14"/>
      <c r="C4620" s="14"/>
      <c r="D4620" s="16"/>
      <c r="E4620" s="16"/>
      <c r="F4620" s="14"/>
      <c r="G4620" s="14"/>
      <c r="H4620" s="14"/>
      <c r="I4620" s="15"/>
      <c r="J4620" s="77"/>
      <c r="K4620" s="92"/>
    </row>
    <row r="4621" spans="1:11" ht="13.2" x14ac:dyDescent="0.25">
      <c r="A4621" s="14"/>
      <c r="B4621" s="14"/>
      <c r="C4621" s="14"/>
      <c r="D4621" s="16"/>
      <c r="E4621" s="16"/>
      <c r="F4621" s="14"/>
      <c r="G4621" s="14"/>
      <c r="H4621" s="14"/>
      <c r="I4621" s="15"/>
      <c r="J4621" s="77"/>
      <c r="K4621" s="92"/>
    </row>
    <row r="4622" spans="1:11" ht="13.2" x14ac:dyDescent="0.25">
      <c r="A4622" s="14"/>
      <c r="B4622" s="14"/>
      <c r="C4622" s="14"/>
      <c r="D4622" s="16"/>
      <c r="E4622" s="16"/>
      <c r="F4622" s="14"/>
      <c r="G4622" s="14"/>
      <c r="H4622" s="14"/>
      <c r="I4622" s="15"/>
      <c r="J4622" s="77"/>
      <c r="K4622" s="92"/>
    </row>
    <row r="4623" spans="1:11" ht="13.2" x14ac:dyDescent="0.25">
      <c r="A4623" s="14"/>
      <c r="B4623" s="14"/>
      <c r="C4623" s="14"/>
      <c r="D4623" s="16"/>
      <c r="E4623" s="16"/>
      <c r="F4623" s="14"/>
      <c r="G4623" s="14"/>
      <c r="H4623" s="14"/>
      <c r="I4623" s="15"/>
      <c r="J4623" s="77"/>
      <c r="K4623" s="92"/>
    </row>
    <row r="4624" spans="1:11" ht="13.2" x14ac:dyDescent="0.25">
      <c r="A4624" s="14"/>
      <c r="B4624" s="14"/>
      <c r="C4624" s="14"/>
      <c r="D4624" s="16"/>
      <c r="E4624" s="16"/>
      <c r="F4624" s="14"/>
      <c r="G4624" s="14"/>
      <c r="H4624" s="14"/>
      <c r="I4624" s="15"/>
      <c r="J4624" s="77"/>
      <c r="K4624" s="92"/>
    </row>
    <row r="4625" spans="1:11" ht="13.2" x14ac:dyDescent="0.25">
      <c r="A4625" s="14"/>
      <c r="B4625" s="14"/>
      <c r="C4625" s="14"/>
      <c r="D4625" s="16"/>
      <c r="E4625" s="16"/>
      <c r="F4625" s="14"/>
      <c r="G4625" s="14"/>
      <c r="H4625" s="14"/>
      <c r="I4625" s="15"/>
      <c r="J4625" s="77"/>
      <c r="K4625" s="92"/>
    </row>
    <row r="4626" spans="1:11" ht="13.2" x14ac:dyDescent="0.25">
      <c r="A4626" s="14"/>
      <c r="B4626" s="14"/>
      <c r="C4626" s="14"/>
      <c r="D4626" s="16"/>
      <c r="E4626" s="16"/>
      <c r="F4626" s="14"/>
      <c r="G4626" s="14"/>
      <c r="H4626" s="14"/>
      <c r="I4626" s="15"/>
      <c r="J4626" s="77"/>
      <c r="K4626" s="92"/>
    </row>
    <row r="4627" spans="1:11" ht="13.2" x14ac:dyDescent="0.25">
      <c r="A4627" s="14"/>
      <c r="B4627" s="14"/>
      <c r="C4627" s="14"/>
      <c r="D4627" s="16"/>
      <c r="E4627" s="16"/>
      <c r="F4627" s="14"/>
      <c r="G4627" s="14"/>
      <c r="H4627" s="14"/>
      <c r="I4627" s="15"/>
      <c r="J4627" s="77"/>
      <c r="K4627" s="92"/>
    </row>
    <row r="4628" spans="1:11" ht="13.2" x14ac:dyDescent="0.25">
      <c r="A4628" s="14"/>
      <c r="B4628" s="14"/>
      <c r="C4628" s="14"/>
      <c r="D4628" s="16"/>
      <c r="E4628" s="16"/>
      <c r="F4628" s="14"/>
      <c r="G4628" s="14"/>
      <c r="H4628" s="14"/>
      <c r="I4628" s="15"/>
      <c r="J4628" s="77"/>
      <c r="K4628" s="92"/>
    </row>
    <row r="4629" spans="1:11" ht="13.2" x14ac:dyDescent="0.25">
      <c r="A4629" s="14"/>
      <c r="B4629" s="14"/>
      <c r="C4629" s="14"/>
      <c r="D4629" s="16"/>
      <c r="E4629" s="16"/>
      <c r="F4629" s="14"/>
      <c r="G4629" s="14"/>
      <c r="H4629" s="14"/>
      <c r="I4629" s="15"/>
      <c r="J4629" s="77"/>
      <c r="K4629" s="92"/>
    </row>
    <row r="4630" spans="1:11" ht="13.2" x14ac:dyDescent="0.25">
      <c r="A4630" s="14"/>
      <c r="B4630" s="14"/>
      <c r="C4630" s="14"/>
      <c r="D4630" s="16"/>
      <c r="E4630" s="16"/>
      <c r="F4630" s="14"/>
      <c r="G4630" s="14"/>
      <c r="H4630" s="14"/>
      <c r="I4630" s="15"/>
      <c r="J4630" s="77"/>
      <c r="K4630" s="92"/>
    </row>
    <row r="4631" spans="1:11" ht="13.2" x14ac:dyDescent="0.25">
      <c r="A4631" s="14"/>
      <c r="B4631" s="14"/>
      <c r="C4631" s="14"/>
      <c r="D4631" s="16"/>
      <c r="E4631" s="16"/>
      <c r="F4631" s="14"/>
      <c r="G4631" s="14"/>
      <c r="H4631" s="14"/>
      <c r="I4631" s="15"/>
      <c r="J4631" s="77"/>
      <c r="K4631" s="92"/>
    </row>
    <row r="4632" spans="1:11" ht="13.2" x14ac:dyDescent="0.25">
      <c r="A4632" s="14"/>
      <c r="B4632" s="14"/>
      <c r="C4632" s="14"/>
      <c r="D4632" s="16"/>
      <c r="E4632" s="16"/>
      <c r="F4632" s="14"/>
      <c r="G4632" s="14"/>
      <c r="H4632" s="14"/>
      <c r="I4632" s="15"/>
      <c r="J4632" s="77"/>
      <c r="K4632" s="92"/>
    </row>
    <row r="4633" spans="1:11" ht="13.2" x14ac:dyDescent="0.25">
      <c r="A4633" s="14"/>
      <c r="B4633" s="14"/>
      <c r="C4633" s="14"/>
      <c r="D4633" s="16"/>
      <c r="E4633" s="16"/>
      <c r="F4633" s="14"/>
      <c r="G4633" s="14"/>
      <c r="H4633" s="14"/>
      <c r="I4633" s="15"/>
      <c r="J4633" s="77"/>
      <c r="K4633" s="92"/>
    </row>
    <row r="4634" spans="1:11" ht="13.2" x14ac:dyDescent="0.25">
      <c r="A4634" s="14"/>
      <c r="B4634" s="14"/>
      <c r="C4634" s="14"/>
      <c r="D4634" s="16"/>
      <c r="E4634" s="16"/>
      <c r="F4634" s="14"/>
      <c r="G4634" s="14"/>
      <c r="H4634" s="14"/>
      <c r="I4634" s="15"/>
      <c r="J4634" s="77"/>
      <c r="K4634" s="92"/>
    </row>
    <row r="4635" spans="1:11" ht="13.2" x14ac:dyDescent="0.25">
      <c r="A4635" s="14"/>
      <c r="B4635" s="14"/>
      <c r="C4635" s="14"/>
      <c r="D4635" s="16"/>
      <c r="E4635" s="16"/>
      <c r="F4635" s="14"/>
      <c r="G4635" s="14"/>
      <c r="H4635" s="14"/>
      <c r="I4635" s="15"/>
      <c r="J4635" s="77"/>
      <c r="K4635" s="92"/>
    </row>
    <row r="4636" spans="1:11" ht="13.2" x14ac:dyDescent="0.25">
      <c r="A4636" s="14"/>
      <c r="B4636" s="14"/>
      <c r="C4636" s="14"/>
      <c r="D4636" s="16"/>
      <c r="E4636" s="16"/>
      <c r="F4636" s="14"/>
      <c r="G4636" s="14"/>
      <c r="H4636" s="14"/>
      <c r="I4636" s="15"/>
      <c r="J4636" s="77"/>
      <c r="K4636" s="92"/>
    </row>
    <row r="4637" spans="1:11" ht="13.2" x14ac:dyDescent="0.25">
      <c r="A4637" s="14"/>
      <c r="B4637" s="14"/>
      <c r="C4637" s="14"/>
      <c r="D4637" s="16"/>
      <c r="E4637" s="16"/>
      <c r="F4637" s="14"/>
      <c r="G4637" s="14"/>
      <c r="H4637" s="14"/>
      <c r="I4637" s="15"/>
      <c r="J4637" s="77"/>
      <c r="K4637" s="92"/>
    </row>
    <row r="4638" spans="1:11" ht="13.2" x14ac:dyDescent="0.25">
      <c r="A4638" s="14"/>
      <c r="B4638" s="14"/>
      <c r="C4638" s="14"/>
      <c r="D4638" s="16"/>
      <c r="E4638" s="16"/>
      <c r="F4638" s="14"/>
      <c r="G4638" s="14"/>
      <c r="H4638" s="14"/>
      <c r="I4638" s="15"/>
      <c r="J4638" s="77"/>
      <c r="K4638" s="92"/>
    </row>
    <row r="4639" spans="1:11" ht="13.2" x14ac:dyDescent="0.25">
      <c r="A4639" s="14"/>
      <c r="B4639" s="14"/>
      <c r="C4639" s="14"/>
      <c r="D4639" s="16"/>
      <c r="E4639" s="16"/>
      <c r="F4639" s="14"/>
      <c r="G4639" s="14"/>
      <c r="H4639" s="14"/>
      <c r="I4639" s="15"/>
      <c r="J4639" s="77"/>
      <c r="K4639" s="92"/>
    </row>
    <row r="4640" spans="1:11" ht="13.2" x14ac:dyDescent="0.25">
      <c r="A4640" s="14"/>
      <c r="B4640" s="14"/>
      <c r="C4640" s="14"/>
      <c r="D4640" s="16"/>
      <c r="E4640" s="16"/>
      <c r="F4640" s="14"/>
      <c r="G4640" s="14"/>
      <c r="H4640" s="14"/>
      <c r="I4640" s="15"/>
      <c r="J4640" s="77"/>
      <c r="K4640" s="92"/>
    </row>
    <row r="4641" spans="1:11" ht="13.2" x14ac:dyDescent="0.25">
      <c r="A4641" s="14"/>
      <c r="B4641" s="14"/>
      <c r="C4641" s="14"/>
      <c r="D4641" s="16"/>
      <c r="E4641" s="16"/>
      <c r="F4641" s="14"/>
      <c r="G4641" s="14"/>
      <c r="H4641" s="14"/>
      <c r="I4641" s="15"/>
      <c r="J4641" s="77"/>
      <c r="K4641" s="92"/>
    </row>
    <row r="4642" spans="1:11" ht="13.2" x14ac:dyDescent="0.25">
      <c r="A4642" s="14"/>
      <c r="B4642" s="14"/>
      <c r="C4642" s="14"/>
      <c r="D4642" s="16"/>
      <c r="E4642" s="16"/>
      <c r="F4642" s="14"/>
      <c r="G4642" s="14"/>
      <c r="H4642" s="14"/>
      <c r="I4642" s="15"/>
      <c r="J4642" s="77"/>
      <c r="K4642" s="92"/>
    </row>
    <row r="4643" spans="1:11" ht="13.2" x14ac:dyDescent="0.25">
      <c r="A4643" s="14"/>
      <c r="B4643" s="14"/>
      <c r="C4643" s="14"/>
      <c r="D4643" s="16"/>
      <c r="E4643" s="16"/>
      <c r="F4643" s="14"/>
      <c r="G4643" s="14"/>
      <c r="H4643" s="14"/>
      <c r="I4643" s="15"/>
      <c r="J4643" s="77"/>
      <c r="K4643" s="92"/>
    </row>
    <row r="4644" spans="1:11" ht="13.2" x14ac:dyDescent="0.25">
      <c r="A4644" s="14"/>
      <c r="B4644" s="14"/>
      <c r="C4644" s="14"/>
      <c r="D4644" s="16"/>
      <c r="E4644" s="16"/>
      <c r="F4644" s="14"/>
      <c r="G4644" s="14"/>
      <c r="H4644" s="14"/>
      <c r="I4644" s="15"/>
      <c r="J4644" s="77"/>
      <c r="K4644" s="92"/>
    </row>
    <row r="4645" spans="1:11" ht="13.2" x14ac:dyDescent="0.25">
      <c r="A4645" s="14"/>
      <c r="B4645" s="14"/>
      <c r="C4645" s="14"/>
      <c r="D4645" s="16"/>
      <c r="E4645" s="16"/>
      <c r="F4645" s="14"/>
      <c r="G4645" s="14"/>
      <c r="H4645" s="14"/>
      <c r="I4645" s="15"/>
      <c r="J4645" s="77"/>
      <c r="K4645" s="92"/>
    </row>
    <row r="4646" spans="1:11" ht="13.2" x14ac:dyDescent="0.25">
      <c r="A4646" s="14"/>
      <c r="B4646" s="14"/>
      <c r="C4646" s="14"/>
      <c r="D4646" s="16"/>
      <c r="E4646" s="16"/>
      <c r="F4646" s="14"/>
      <c r="G4646" s="14"/>
      <c r="H4646" s="14"/>
      <c r="I4646" s="15"/>
      <c r="J4646" s="77"/>
      <c r="K4646" s="92"/>
    </row>
    <row r="4647" spans="1:11" ht="13.2" x14ac:dyDescent="0.25">
      <c r="A4647" s="14"/>
      <c r="B4647" s="14"/>
      <c r="C4647" s="14"/>
      <c r="D4647" s="16"/>
      <c r="E4647" s="16"/>
      <c r="F4647" s="14"/>
      <c r="G4647" s="14"/>
      <c r="H4647" s="14"/>
      <c r="I4647" s="15"/>
      <c r="J4647" s="77"/>
      <c r="K4647" s="92"/>
    </row>
    <row r="4648" spans="1:11" ht="13.2" x14ac:dyDescent="0.25">
      <c r="A4648" s="14"/>
      <c r="B4648" s="14"/>
      <c r="C4648" s="14"/>
      <c r="D4648" s="16"/>
      <c r="E4648" s="16"/>
      <c r="F4648" s="14"/>
      <c r="G4648" s="14"/>
      <c r="H4648" s="14"/>
      <c r="I4648" s="15"/>
      <c r="J4648" s="77"/>
      <c r="K4648" s="92"/>
    </row>
    <row r="4649" spans="1:11" ht="13.2" x14ac:dyDescent="0.25">
      <c r="A4649" s="14"/>
      <c r="B4649" s="14"/>
      <c r="C4649" s="14"/>
      <c r="D4649" s="16"/>
      <c r="E4649" s="16"/>
      <c r="F4649" s="14"/>
      <c r="G4649" s="14"/>
      <c r="H4649" s="14"/>
      <c r="I4649" s="15"/>
      <c r="J4649" s="77"/>
      <c r="K4649" s="92"/>
    </row>
    <row r="4650" spans="1:11" ht="13.2" x14ac:dyDescent="0.25">
      <c r="A4650" s="14"/>
      <c r="B4650" s="14"/>
      <c r="C4650" s="14"/>
      <c r="D4650" s="16"/>
      <c r="E4650" s="16"/>
      <c r="F4650" s="14"/>
      <c r="G4650" s="14"/>
      <c r="H4650" s="14"/>
      <c r="I4650" s="15"/>
      <c r="J4650" s="77"/>
      <c r="K4650" s="92"/>
    </row>
    <row r="4651" spans="1:11" ht="13.2" x14ac:dyDescent="0.25">
      <c r="A4651" s="14"/>
      <c r="B4651" s="14"/>
      <c r="C4651" s="14"/>
      <c r="D4651" s="16"/>
      <c r="E4651" s="16"/>
      <c r="F4651" s="14"/>
      <c r="G4651" s="14"/>
      <c r="H4651" s="14"/>
      <c r="I4651" s="15"/>
      <c r="J4651" s="77"/>
      <c r="K4651" s="92"/>
    </row>
    <row r="4652" spans="1:11" ht="13.2" x14ac:dyDescent="0.25">
      <c r="A4652" s="14"/>
      <c r="B4652" s="14"/>
      <c r="C4652" s="14"/>
      <c r="D4652" s="16"/>
      <c r="E4652" s="16"/>
      <c r="F4652" s="14"/>
      <c r="G4652" s="14"/>
      <c r="H4652" s="14"/>
      <c r="I4652" s="15"/>
      <c r="J4652" s="77"/>
      <c r="K4652" s="92"/>
    </row>
    <row r="4653" spans="1:11" ht="13.2" x14ac:dyDescent="0.25">
      <c r="A4653" s="14"/>
      <c r="B4653" s="14"/>
      <c r="C4653" s="14"/>
      <c r="D4653" s="16"/>
      <c r="E4653" s="16"/>
      <c r="F4653" s="14"/>
      <c r="G4653" s="14"/>
      <c r="H4653" s="14"/>
      <c r="I4653" s="15"/>
      <c r="J4653" s="77"/>
      <c r="K4653" s="92"/>
    </row>
    <row r="4654" spans="1:11" ht="13.2" x14ac:dyDescent="0.25">
      <c r="A4654" s="14"/>
      <c r="B4654" s="14"/>
      <c r="C4654" s="14"/>
      <c r="D4654" s="16"/>
      <c r="E4654" s="16"/>
      <c r="F4654" s="14"/>
      <c r="G4654" s="14"/>
      <c r="H4654" s="14"/>
      <c r="I4654" s="15"/>
      <c r="J4654" s="77"/>
      <c r="K4654" s="92"/>
    </row>
    <row r="4655" spans="1:11" ht="13.2" x14ac:dyDescent="0.25">
      <c r="A4655" s="14"/>
      <c r="B4655" s="14"/>
      <c r="C4655" s="14"/>
      <c r="D4655" s="16"/>
      <c r="E4655" s="16"/>
      <c r="F4655" s="14"/>
      <c r="G4655" s="14"/>
      <c r="H4655" s="14"/>
      <c r="I4655" s="15"/>
      <c r="J4655" s="77"/>
      <c r="K4655" s="92"/>
    </row>
    <row r="4656" spans="1:11" ht="13.2" x14ac:dyDescent="0.25">
      <c r="A4656" s="14"/>
      <c r="B4656" s="14"/>
      <c r="C4656" s="14"/>
      <c r="D4656" s="16"/>
      <c r="E4656" s="16"/>
      <c r="F4656" s="14"/>
      <c r="G4656" s="14"/>
      <c r="H4656" s="14"/>
      <c r="I4656" s="15"/>
      <c r="J4656" s="77"/>
      <c r="K4656" s="92"/>
    </row>
    <row r="4657" spans="1:11" ht="13.2" x14ac:dyDescent="0.25">
      <c r="A4657" s="14"/>
      <c r="B4657" s="14"/>
      <c r="C4657" s="14"/>
      <c r="D4657" s="16"/>
      <c r="E4657" s="16"/>
      <c r="F4657" s="14"/>
      <c r="G4657" s="14"/>
      <c r="H4657" s="14"/>
      <c r="I4657" s="15"/>
      <c r="J4657" s="77"/>
      <c r="K4657" s="92"/>
    </row>
    <row r="4658" spans="1:11" ht="13.2" x14ac:dyDescent="0.25">
      <c r="A4658" s="14"/>
      <c r="B4658" s="14"/>
      <c r="C4658" s="14"/>
      <c r="D4658" s="16"/>
      <c r="E4658" s="16"/>
      <c r="F4658" s="14"/>
      <c r="G4658" s="14"/>
      <c r="H4658" s="14"/>
      <c r="I4658" s="15"/>
      <c r="J4658" s="77"/>
      <c r="K4658" s="92"/>
    </row>
    <row r="4659" spans="1:11" ht="13.2" x14ac:dyDescent="0.25">
      <c r="A4659" s="14"/>
      <c r="B4659" s="14"/>
      <c r="C4659" s="14"/>
      <c r="D4659" s="16"/>
      <c r="E4659" s="16"/>
      <c r="F4659" s="14"/>
      <c r="G4659" s="14"/>
      <c r="H4659" s="14"/>
      <c r="I4659" s="15"/>
      <c r="J4659" s="77"/>
      <c r="K4659" s="92"/>
    </row>
    <row r="4660" spans="1:11" ht="13.2" x14ac:dyDescent="0.25">
      <c r="A4660" s="14"/>
      <c r="B4660" s="14"/>
      <c r="C4660" s="14"/>
      <c r="D4660" s="16"/>
      <c r="E4660" s="16"/>
      <c r="F4660" s="14"/>
      <c r="G4660" s="14"/>
      <c r="H4660" s="14"/>
      <c r="I4660" s="15"/>
      <c r="J4660" s="77"/>
      <c r="K4660" s="92"/>
    </row>
    <row r="4661" spans="1:11" ht="13.2" x14ac:dyDescent="0.25">
      <c r="A4661" s="14"/>
      <c r="B4661" s="14"/>
      <c r="C4661" s="14"/>
      <c r="D4661" s="16"/>
      <c r="E4661" s="16"/>
      <c r="F4661" s="14"/>
      <c r="G4661" s="14"/>
      <c r="H4661" s="14"/>
      <c r="I4661" s="15"/>
      <c r="J4661" s="77"/>
      <c r="K4661" s="92"/>
    </row>
    <row r="4662" spans="1:11" ht="13.2" x14ac:dyDescent="0.25">
      <c r="A4662" s="14"/>
      <c r="B4662" s="14"/>
      <c r="C4662" s="14"/>
      <c r="D4662" s="16"/>
      <c r="E4662" s="16"/>
      <c r="F4662" s="14"/>
      <c r="G4662" s="14"/>
      <c r="H4662" s="14"/>
      <c r="I4662" s="15"/>
      <c r="J4662" s="77"/>
      <c r="K4662" s="92"/>
    </row>
    <row r="4663" spans="1:11" ht="13.2" x14ac:dyDescent="0.25">
      <c r="A4663" s="14"/>
      <c r="B4663" s="14"/>
      <c r="C4663" s="14"/>
      <c r="D4663" s="16"/>
      <c r="E4663" s="16"/>
      <c r="F4663" s="14"/>
      <c r="G4663" s="14"/>
      <c r="H4663" s="14"/>
      <c r="I4663" s="15"/>
      <c r="J4663" s="77"/>
      <c r="K4663" s="92"/>
    </row>
    <row r="4664" spans="1:11" ht="13.2" x14ac:dyDescent="0.25">
      <c r="A4664" s="14"/>
      <c r="B4664" s="14"/>
      <c r="C4664" s="14"/>
      <c r="D4664" s="16"/>
      <c r="E4664" s="16"/>
      <c r="F4664" s="14"/>
      <c r="G4664" s="14"/>
      <c r="H4664" s="14"/>
      <c r="I4664" s="15"/>
      <c r="J4664" s="77"/>
      <c r="K4664" s="92"/>
    </row>
    <row r="4665" spans="1:11" ht="13.2" x14ac:dyDescent="0.25">
      <c r="A4665" s="14"/>
      <c r="B4665" s="14"/>
      <c r="C4665" s="14"/>
      <c r="D4665" s="16"/>
      <c r="E4665" s="16"/>
      <c r="F4665" s="14"/>
      <c r="G4665" s="14"/>
      <c r="H4665" s="14"/>
      <c r="I4665" s="15"/>
      <c r="J4665" s="77"/>
      <c r="K4665" s="92"/>
    </row>
    <row r="4666" spans="1:11" ht="13.2" x14ac:dyDescent="0.25">
      <c r="A4666" s="14"/>
      <c r="B4666" s="14"/>
      <c r="C4666" s="14"/>
      <c r="D4666" s="16"/>
      <c r="E4666" s="16"/>
      <c r="F4666" s="14"/>
      <c r="G4666" s="14"/>
      <c r="H4666" s="14"/>
      <c r="I4666" s="15"/>
      <c r="J4666" s="77"/>
      <c r="K4666" s="92"/>
    </row>
    <row r="4667" spans="1:11" ht="13.2" x14ac:dyDescent="0.25">
      <c r="A4667" s="14"/>
      <c r="B4667" s="14"/>
      <c r="C4667" s="14"/>
      <c r="D4667" s="16"/>
      <c r="E4667" s="16"/>
      <c r="F4667" s="14"/>
      <c r="G4667" s="14"/>
      <c r="H4667" s="14"/>
      <c r="I4667" s="15"/>
      <c r="J4667" s="77"/>
      <c r="K4667" s="92"/>
    </row>
    <row r="4668" spans="1:11" ht="13.2" x14ac:dyDescent="0.25">
      <c r="A4668" s="14"/>
      <c r="B4668" s="14"/>
      <c r="C4668" s="14"/>
      <c r="D4668" s="16"/>
      <c r="E4668" s="16"/>
      <c r="F4668" s="14"/>
      <c r="G4668" s="14"/>
      <c r="H4668" s="14"/>
      <c r="I4668" s="15"/>
      <c r="J4668" s="77"/>
      <c r="K4668" s="92"/>
    </row>
    <row r="4669" spans="1:11" ht="13.2" x14ac:dyDescent="0.25">
      <c r="A4669" s="14"/>
      <c r="B4669" s="14"/>
      <c r="C4669" s="14"/>
      <c r="D4669" s="16"/>
      <c r="E4669" s="16"/>
      <c r="F4669" s="14"/>
      <c r="G4669" s="14"/>
      <c r="H4669" s="14"/>
      <c r="I4669" s="15"/>
      <c r="J4669" s="77"/>
      <c r="K4669" s="92"/>
    </row>
    <row r="4670" spans="1:11" ht="13.2" x14ac:dyDescent="0.25">
      <c r="A4670" s="14"/>
      <c r="B4670" s="14"/>
      <c r="C4670" s="14"/>
      <c r="D4670" s="16"/>
      <c r="E4670" s="16"/>
      <c r="F4670" s="14"/>
      <c r="G4670" s="14"/>
      <c r="H4670" s="14"/>
      <c r="I4670" s="15"/>
      <c r="J4670" s="77"/>
      <c r="K4670" s="92"/>
    </row>
    <row r="4671" spans="1:11" ht="13.2" x14ac:dyDescent="0.25">
      <c r="A4671" s="14"/>
      <c r="B4671" s="14"/>
      <c r="C4671" s="14"/>
      <c r="D4671" s="16"/>
      <c r="E4671" s="16"/>
      <c r="F4671" s="14"/>
      <c r="G4671" s="14"/>
      <c r="H4671" s="14"/>
      <c r="I4671" s="15"/>
      <c r="J4671" s="77"/>
      <c r="K4671" s="92"/>
    </row>
    <row r="4672" spans="1:11" ht="13.2" x14ac:dyDescent="0.25">
      <c r="A4672" s="14"/>
      <c r="B4672" s="14"/>
      <c r="C4672" s="14"/>
      <c r="D4672" s="16"/>
      <c r="E4672" s="16"/>
      <c r="F4672" s="14"/>
      <c r="G4672" s="14"/>
      <c r="H4672" s="14"/>
      <c r="I4672" s="15"/>
      <c r="J4672" s="77"/>
      <c r="K4672" s="92"/>
    </row>
    <row r="4673" spans="1:11" ht="13.2" x14ac:dyDescent="0.25">
      <c r="A4673" s="14"/>
      <c r="B4673" s="14"/>
      <c r="C4673" s="14"/>
      <c r="D4673" s="16"/>
      <c r="E4673" s="16"/>
      <c r="F4673" s="14"/>
      <c r="G4673" s="14"/>
      <c r="H4673" s="14"/>
      <c r="I4673" s="15"/>
      <c r="J4673" s="77"/>
      <c r="K4673" s="92"/>
    </row>
    <row r="4674" spans="1:11" ht="13.2" x14ac:dyDescent="0.25">
      <c r="A4674" s="14"/>
      <c r="B4674" s="14"/>
      <c r="C4674" s="14"/>
      <c r="D4674" s="16"/>
      <c r="E4674" s="16"/>
      <c r="F4674" s="14"/>
      <c r="G4674" s="14"/>
      <c r="H4674" s="14"/>
      <c r="I4674" s="15"/>
      <c r="J4674" s="77"/>
      <c r="K4674" s="92"/>
    </row>
    <row r="4675" spans="1:11" ht="13.2" x14ac:dyDescent="0.25">
      <c r="A4675" s="14"/>
      <c r="B4675" s="14"/>
      <c r="C4675" s="14"/>
      <c r="D4675" s="16"/>
      <c r="E4675" s="16"/>
      <c r="F4675" s="14"/>
      <c r="G4675" s="14"/>
      <c r="H4675" s="14"/>
      <c r="I4675" s="15"/>
      <c r="J4675" s="77"/>
      <c r="K4675" s="92"/>
    </row>
    <row r="4676" spans="1:11" ht="13.2" x14ac:dyDescent="0.25">
      <c r="A4676" s="14"/>
      <c r="B4676" s="14"/>
      <c r="C4676" s="14"/>
      <c r="D4676" s="16"/>
      <c r="E4676" s="16"/>
      <c r="F4676" s="14"/>
      <c r="G4676" s="14"/>
      <c r="H4676" s="14"/>
      <c r="I4676" s="15"/>
      <c r="J4676" s="77"/>
      <c r="K4676" s="92"/>
    </row>
    <row r="4677" spans="1:11" ht="13.2" x14ac:dyDescent="0.25">
      <c r="A4677" s="14"/>
      <c r="B4677" s="14"/>
      <c r="C4677" s="14"/>
      <c r="D4677" s="16"/>
      <c r="E4677" s="16"/>
      <c r="F4677" s="14"/>
      <c r="G4677" s="14"/>
      <c r="H4677" s="14"/>
      <c r="I4677" s="15"/>
      <c r="J4677" s="77"/>
      <c r="K4677" s="92"/>
    </row>
    <row r="4678" spans="1:11" ht="13.2" x14ac:dyDescent="0.25">
      <c r="A4678" s="14"/>
      <c r="B4678" s="14"/>
      <c r="C4678" s="14"/>
      <c r="D4678" s="16"/>
      <c r="E4678" s="16"/>
      <c r="F4678" s="14"/>
      <c r="G4678" s="14"/>
      <c r="H4678" s="14"/>
      <c r="I4678" s="15"/>
      <c r="J4678" s="77"/>
      <c r="K4678" s="92"/>
    </row>
    <row r="4679" spans="1:11" ht="13.2" x14ac:dyDescent="0.25">
      <c r="A4679" s="14"/>
      <c r="B4679" s="14"/>
      <c r="C4679" s="14"/>
      <c r="D4679" s="16"/>
      <c r="E4679" s="16"/>
      <c r="F4679" s="14"/>
      <c r="G4679" s="14"/>
      <c r="H4679" s="14"/>
      <c r="I4679" s="15"/>
      <c r="J4679" s="77"/>
      <c r="K4679" s="92"/>
    </row>
    <row r="4680" spans="1:11" ht="13.2" x14ac:dyDescent="0.25">
      <c r="A4680" s="14"/>
      <c r="B4680" s="14"/>
      <c r="C4680" s="14"/>
      <c r="D4680" s="16"/>
      <c r="E4680" s="16"/>
      <c r="F4680" s="14"/>
      <c r="G4680" s="14"/>
      <c r="H4680" s="14"/>
      <c r="I4680" s="15"/>
      <c r="J4680" s="77"/>
      <c r="K4680" s="92"/>
    </row>
    <row r="4681" spans="1:11" x14ac:dyDescent="0.2">
      <c r="A4681" s="14"/>
      <c r="B4681" s="14"/>
      <c r="C4681" s="14"/>
      <c r="D4681" s="16"/>
      <c r="E4681" s="16"/>
      <c r="F4681" s="14"/>
      <c r="G4681" s="14"/>
      <c r="H4681" s="14"/>
      <c r="I4681" s="15"/>
      <c r="J4681" s="77"/>
    </row>
    <row r="4682" spans="1:11" x14ac:dyDescent="0.2">
      <c r="A4682" s="14"/>
      <c r="B4682" s="14"/>
      <c r="C4682" s="14"/>
      <c r="D4682" s="16"/>
      <c r="E4682" s="16"/>
      <c r="F4682" s="14"/>
      <c r="G4682" s="14"/>
      <c r="H4682" s="14"/>
      <c r="I4682" s="15"/>
      <c r="J4682" s="77"/>
    </row>
    <row r="4683" spans="1:11" x14ac:dyDescent="0.2">
      <c r="A4683" s="14"/>
      <c r="B4683" s="14"/>
      <c r="C4683" s="14"/>
      <c r="D4683" s="16"/>
      <c r="E4683" s="16"/>
      <c r="F4683" s="14"/>
      <c r="G4683" s="14"/>
      <c r="H4683" s="14"/>
      <c r="I4683" s="15"/>
      <c r="J4683" s="77"/>
    </row>
    <row r="4684" spans="1:11" x14ac:dyDescent="0.2">
      <c r="A4684" s="14"/>
      <c r="B4684" s="14"/>
      <c r="C4684" s="14"/>
      <c r="D4684" s="16"/>
      <c r="E4684" s="16"/>
      <c r="F4684" s="14"/>
      <c r="G4684" s="14"/>
      <c r="H4684" s="14"/>
      <c r="I4684" s="15"/>
      <c r="J4684" s="77"/>
    </row>
    <row r="4685" spans="1:11" x14ac:dyDescent="0.2">
      <c r="A4685" s="14"/>
      <c r="B4685" s="14"/>
      <c r="C4685" s="14"/>
      <c r="D4685" s="16"/>
      <c r="E4685" s="16"/>
      <c r="F4685" s="14"/>
      <c r="G4685" s="14"/>
      <c r="H4685" s="14"/>
      <c r="I4685" s="15"/>
      <c r="J4685" s="77"/>
    </row>
    <row r="4686" spans="1:11" x14ac:dyDescent="0.2">
      <c r="A4686" s="14"/>
      <c r="B4686" s="14"/>
      <c r="C4686" s="14"/>
      <c r="D4686" s="16"/>
      <c r="E4686" s="16"/>
      <c r="F4686" s="14"/>
      <c r="G4686" s="14"/>
      <c r="H4686" s="14"/>
      <c r="I4686" s="15"/>
      <c r="J4686" s="77"/>
    </row>
    <row r="4687" spans="1:11" x14ac:dyDescent="0.2">
      <c r="A4687" s="14"/>
      <c r="B4687" s="14"/>
      <c r="C4687" s="14"/>
      <c r="D4687" s="16"/>
      <c r="E4687" s="16"/>
      <c r="F4687" s="14"/>
      <c r="G4687" s="14"/>
      <c r="H4687" s="14"/>
      <c r="I4687" s="15"/>
      <c r="J4687" s="77"/>
    </row>
    <row r="4688" spans="1:11"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row r="5001" spans="1:10" x14ac:dyDescent="0.2">
      <c r="A5001" s="14"/>
      <c r="B5001" s="14"/>
      <c r="C5001" s="14"/>
      <c r="D5001" s="16"/>
      <c r="E5001" s="16"/>
      <c r="F5001" s="14"/>
      <c r="G5001" s="14"/>
      <c r="H5001" s="14"/>
      <c r="I5001" s="15"/>
      <c r="J5001" s="77"/>
    </row>
    <row r="5002" spans="1:10" x14ac:dyDescent="0.2">
      <c r="A5002" s="14"/>
      <c r="B5002" s="14"/>
      <c r="C5002" s="14"/>
      <c r="D5002" s="16"/>
      <c r="E5002" s="16"/>
      <c r="F5002" s="14"/>
      <c r="G5002" s="14"/>
      <c r="H5002" s="14"/>
      <c r="I5002" s="15"/>
      <c r="J5002" s="77"/>
    </row>
    <row r="5003" spans="1:10" x14ac:dyDescent="0.2">
      <c r="A5003" s="14"/>
      <c r="B5003" s="14"/>
      <c r="C5003" s="14"/>
      <c r="D5003" s="16"/>
      <c r="E5003" s="16"/>
      <c r="F5003" s="14"/>
      <c r="G5003" s="14"/>
      <c r="H5003" s="14"/>
      <c r="I5003" s="15"/>
      <c r="J5003" s="77"/>
    </row>
    <row r="5004" spans="1:10" x14ac:dyDescent="0.2">
      <c r="A5004" s="14"/>
      <c r="B5004" s="14"/>
      <c r="C5004" s="14"/>
      <c r="D5004" s="16"/>
      <c r="E5004" s="16"/>
      <c r="F5004" s="14"/>
      <c r="G5004" s="14"/>
      <c r="H5004" s="14"/>
      <c r="I5004" s="15"/>
      <c r="J5004" s="77"/>
    </row>
    <row r="5005" spans="1:10" x14ac:dyDescent="0.2">
      <c r="A5005" s="14"/>
      <c r="B5005" s="14"/>
      <c r="C5005" s="14"/>
      <c r="D5005" s="16"/>
      <c r="E5005" s="16"/>
      <c r="F5005" s="14"/>
      <c r="G5005" s="14"/>
      <c r="H5005" s="14"/>
      <c r="I5005" s="15"/>
      <c r="J5005" s="77"/>
    </row>
    <row r="5006" spans="1:10" x14ac:dyDescent="0.2">
      <c r="A5006" s="14"/>
      <c r="B5006" s="14"/>
      <c r="C5006" s="14"/>
      <c r="D5006" s="16"/>
      <c r="E5006" s="16"/>
      <c r="F5006" s="14"/>
      <c r="G5006" s="14"/>
      <c r="H5006" s="14"/>
      <c r="I5006" s="15"/>
      <c r="J5006" s="77"/>
    </row>
    <row r="5007" spans="1:10" x14ac:dyDescent="0.2">
      <c r="A5007" s="14"/>
      <c r="B5007" s="14"/>
      <c r="C5007" s="14"/>
      <c r="D5007" s="16"/>
      <c r="E5007" s="16"/>
      <c r="F5007" s="14"/>
      <c r="G5007" s="14"/>
      <c r="H5007" s="14"/>
      <c r="I5007" s="15"/>
      <c r="J5007" s="77"/>
    </row>
    <row r="5008" spans="1:10" x14ac:dyDescent="0.2">
      <c r="A5008" s="14"/>
      <c r="B5008" s="14"/>
      <c r="C5008" s="14"/>
      <c r="D5008" s="16"/>
      <c r="E5008" s="16"/>
      <c r="F5008" s="14"/>
      <c r="G5008" s="14"/>
      <c r="H5008" s="14"/>
      <c r="I5008" s="15"/>
      <c r="J5008" s="77"/>
    </row>
    <row r="5009" spans="1:10" x14ac:dyDescent="0.2">
      <c r="A5009" s="14"/>
      <c r="B5009" s="14"/>
      <c r="C5009" s="14"/>
      <c r="D5009" s="16"/>
      <c r="E5009" s="16"/>
      <c r="F5009" s="14"/>
      <c r="G5009" s="14"/>
      <c r="H5009" s="14"/>
      <c r="I5009" s="15"/>
      <c r="J5009" s="77"/>
    </row>
    <row r="5010" spans="1:10" x14ac:dyDescent="0.2">
      <c r="A5010" s="14"/>
      <c r="B5010" s="14"/>
      <c r="C5010" s="14"/>
      <c r="D5010" s="16"/>
      <c r="E5010" s="16"/>
      <c r="F5010" s="14"/>
      <c r="G5010" s="14"/>
      <c r="H5010" s="14"/>
      <c r="I5010" s="15"/>
      <c r="J5010" s="77"/>
    </row>
    <row r="5011" spans="1:10" x14ac:dyDescent="0.2">
      <c r="A5011" s="14"/>
      <c r="B5011" s="14"/>
      <c r="C5011" s="14"/>
      <c r="D5011" s="16"/>
      <c r="E5011" s="16"/>
      <c r="F5011" s="14"/>
      <c r="G5011" s="14"/>
      <c r="H5011" s="14"/>
      <c r="I5011" s="15"/>
      <c r="J5011" s="77"/>
    </row>
    <row r="5012" spans="1:10" x14ac:dyDescent="0.2">
      <c r="A5012" s="14"/>
      <c r="B5012" s="14"/>
      <c r="C5012" s="14"/>
      <c r="D5012" s="16"/>
      <c r="E5012" s="16"/>
      <c r="F5012" s="14"/>
      <c r="G5012" s="14"/>
      <c r="H5012" s="14"/>
      <c r="I5012" s="15"/>
      <c r="J5012" s="77"/>
    </row>
    <row r="5013" spans="1:10" x14ac:dyDescent="0.2">
      <c r="A5013" s="14"/>
      <c r="B5013" s="14"/>
      <c r="C5013" s="14"/>
      <c r="D5013" s="16"/>
      <c r="E5013" s="16"/>
      <c r="F5013" s="14"/>
      <c r="G5013" s="14"/>
      <c r="H5013" s="14"/>
      <c r="I5013" s="15"/>
      <c r="J5013" s="77"/>
    </row>
    <row r="5014" spans="1:10" x14ac:dyDescent="0.2">
      <c r="A5014" s="14"/>
      <c r="B5014" s="14"/>
      <c r="C5014" s="14"/>
      <c r="D5014" s="16"/>
      <c r="E5014" s="16"/>
      <c r="F5014" s="14"/>
      <c r="G5014" s="14"/>
      <c r="H5014" s="14"/>
      <c r="I5014" s="15"/>
      <c r="J5014" s="77"/>
    </row>
    <row r="5015" spans="1:10" x14ac:dyDescent="0.2">
      <c r="A5015" s="14"/>
      <c r="B5015" s="14"/>
      <c r="C5015" s="14"/>
      <c r="D5015" s="16"/>
      <c r="E5015" s="16"/>
      <c r="F5015" s="14"/>
      <c r="G5015" s="14"/>
      <c r="H5015" s="14"/>
      <c r="I5015" s="15"/>
      <c r="J5015" s="77"/>
    </row>
    <row r="5016" spans="1:10" x14ac:dyDescent="0.2">
      <c r="A5016" s="14"/>
      <c r="B5016" s="14"/>
      <c r="C5016" s="14"/>
      <c r="D5016" s="16"/>
      <c r="E5016" s="16"/>
      <c r="F5016" s="14"/>
      <c r="G5016" s="14"/>
      <c r="H5016" s="14"/>
      <c r="I5016" s="15"/>
      <c r="J5016" s="77"/>
    </row>
    <row r="5017" spans="1:10" x14ac:dyDescent="0.2">
      <c r="A5017" s="14"/>
      <c r="B5017" s="14"/>
      <c r="C5017" s="14"/>
      <c r="D5017" s="16"/>
      <c r="E5017" s="16"/>
      <c r="F5017" s="14"/>
      <c r="G5017" s="14"/>
      <c r="H5017" s="14"/>
      <c r="I5017" s="15"/>
      <c r="J5017" s="77"/>
    </row>
    <row r="5018" spans="1:10" x14ac:dyDescent="0.2">
      <c r="A5018" s="14"/>
      <c r="B5018" s="14"/>
      <c r="C5018" s="14"/>
      <c r="D5018" s="16"/>
      <c r="E5018" s="16"/>
      <c r="F5018" s="14"/>
      <c r="G5018" s="14"/>
      <c r="H5018" s="14"/>
      <c r="I5018" s="15"/>
      <c r="J5018" s="77"/>
    </row>
    <row r="5019" spans="1:10" x14ac:dyDescent="0.2">
      <c r="A5019" s="14"/>
      <c r="B5019" s="14"/>
      <c r="C5019" s="14"/>
      <c r="D5019" s="16"/>
      <c r="E5019" s="16"/>
      <c r="F5019" s="14"/>
      <c r="G5019" s="14"/>
      <c r="H5019" s="14"/>
      <c r="I5019" s="15"/>
      <c r="J5019" s="77"/>
    </row>
    <row r="5020" spans="1:10" x14ac:dyDescent="0.2">
      <c r="A5020" s="14"/>
      <c r="B5020" s="14"/>
      <c r="C5020" s="14"/>
      <c r="D5020" s="16"/>
      <c r="E5020" s="16"/>
      <c r="F5020" s="14"/>
      <c r="G5020" s="14"/>
      <c r="H5020" s="14"/>
      <c r="I5020" s="15"/>
      <c r="J5020" s="77"/>
    </row>
    <row r="5021" spans="1:10" x14ac:dyDescent="0.2">
      <c r="A5021" s="14"/>
      <c r="B5021" s="14"/>
      <c r="C5021" s="14"/>
      <c r="D5021" s="16"/>
      <c r="E5021" s="16"/>
      <c r="F5021" s="14"/>
      <c r="G5021" s="14"/>
      <c r="H5021" s="14"/>
      <c r="I5021" s="15"/>
      <c r="J5021" s="77"/>
    </row>
    <row r="5022" spans="1:10" x14ac:dyDescent="0.2">
      <c r="A5022" s="14"/>
      <c r="B5022" s="14"/>
      <c r="C5022" s="14"/>
      <c r="D5022" s="16"/>
      <c r="E5022" s="16"/>
      <c r="F5022" s="14"/>
      <c r="G5022" s="14"/>
      <c r="H5022" s="14"/>
      <c r="I5022" s="15"/>
      <c r="J5022" s="77"/>
    </row>
    <row r="5023" spans="1:10" x14ac:dyDescent="0.2">
      <c r="A5023" s="14"/>
      <c r="B5023" s="14"/>
      <c r="C5023" s="14"/>
      <c r="D5023" s="16"/>
      <c r="E5023" s="16"/>
      <c r="F5023" s="14"/>
      <c r="G5023" s="14"/>
      <c r="H5023" s="14"/>
      <c r="I5023" s="15"/>
      <c r="J5023" s="77"/>
    </row>
    <row r="5024" spans="1:10" x14ac:dyDescent="0.2">
      <c r="A5024" s="14"/>
      <c r="B5024" s="14"/>
      <c r="C5024" s="14"/>
      <c r="D5024" s="16"/>
      <c r="E5024" s="16"/>
      <c r="F5024" s="14"/>
      <c r="G5024" s="14"/>
      <c r="H5024" s="14"/>
      <c r="I5024" s="15"/>
      <c r="J5024" s="77"/>
    </row>
    <row r="5025" spans="1:10" x14ac:dyDescent="0.2">
      <c r="A5025" s="14"/>
      <c r="B5025" s="14"/>
      <c r="C5025" s="14"/>
      <c r="D5025" s="16"/>
      <c r="E5025" s="16"/>
      <c r="F5025" s="14"/>
      <c r="G5025" s="14"/>
      <c r="H5025" s="14"/>
      <c r="I5025" s="15"/>
      <c r="J5025" s="77"/>
    </row>
    <row r="5026" spans="1:10" x14ac:dyDescent="0.2">
      <c r="A5026" s="14"/>
      <c r="B5026" s="14"/>
      <c r="C5026" s="14"/>
      <c r="D5026" s="16"/>
      <c r="E5026" s="16"/>
      <c r="F5026" s="14"/>
      <c r="G5026" s="14"/>
      <c r="H5026" s="14"/>
      <c r="I5026" s="15"/>
      <c r="J5026" s="77"/>
    </row>
    <row r="5027" spans="1:10" x14ac:dyDescent="0.2">
      <c r="A5027" s="14"/>
      <c r="B5027" s="14"/>
      <c r="C5027" s="14"/>
      <c r="D5027" s="16"/>
      <c r="E5027" s="16"/>
      <c r="F5027" s="14"/>
      <c r="G5027" s="14"/>
      <c r="H5027" s="14"/>
      <c r="I5027" s="15"/>
      <c r="J5027" s="77"/>
    </row>
    <row r="5028" spans="1:10" x14ac:dyDescent="0.2">
      <c r="A5028" s="14"/>
      <c r="B5028" s="14"/>
      <c r="C5028" s="14"/>
      <c r="D5028" s="16"/>
      <c r="E5028" s="16"/>
      <c r="F5028" s="14"/>
      <c r="G5028" s="14"/>
      <c r="H5028" s="14"/>
      <c r="I5028" s="15"/>
      <c r="J5028" s="77"/>
    </row>
    <row r="5029" spans="1:10" x14ac:dyDescent="0.2">
      <c r="A5029" s="14"/>
      <c r="B5029" s="14"/>
      <c r="C5029" s="14"/>
      <c r="D5029" s="16"/>
      <c r="E5029" s="16"/>
      <c r="F5029" s="14"/>
      <c r="G5029" s="14"/>
      <c r="H5029" s="14"/>
      <c r="I5029" s="15"/>
      <c r="J5029" s="77"/>
    </row>
    <row r="5030" spans="1:10" x14ac:dyDescent="0.2">
      <c r="A5030" s="14"/>
      <c r="B5030" s="14"/>
      <c r="C5030" s="14"/>
      <c r="D5030" s="16"/>
      <c r="E5030" s="16"/>
      <c r="F5030" s="14"/>
      <c r="G5030" s="14"/>
      <c r="H5030" s="14"/>
      <c r="I5030" s="15"/>
      <c r="J5030" s="77"/>
    </row>
    <row r="5031" spans="1:10" x14ac:dyDescent="0.2">
      <c r="A5031" s="14"/>
      <c r="B5031" s="14"/>
      <c r="C5031" s="14"/>
      <c r="D5031" s="16"/>
      <c r="E5031" s="16"/>
      <c r="F5031" s="14"/>
      <c r="G5031" s="14"/>
      <c r="H5031" s="14"/>
      <c r="I5031" s="15"/>
      <c r="J5031" s="77"/>
    </row>
    <row r="5032" spans="1:10" x14ac:dyDescent="0.2">
      <c r="A5032" s="14"/>
      <c r="B5032" s="14"/>
      <c r="C5032" s="14"/>
      <c r="D5032" s="16"/>
      <c r="E5032" s="16"/>
      <c r="F5032" s="14"/>
      <c r="G5032" s="14"/>
      <c r="H5032" s="14"/>
      <c r="I5032" s="15"/>
      <c r="J5032" s="77"/>
    </row>
    <row r="5033" spans="1:10" x14ac:dyDescent="0.2">
      <c r="A5033" s="14"/>
      <c r="B5033" s="14"/>
      <c r="C5033" s="14"/>
      <c r="D5033" s="16"/>
      <c r="E5033" s="16"/>
      <c r="F5033" s="14"/>
      <c r="G5033" s="14"/>
      <c r="H5033" s="14"/>
      <c r="I5033" s="15"/>
      <c r="J5033" s="77"/>
    </row>
    <row r="5034" spans="1:10" x14ac:dyDescent="0.2">
      <c r="A5034" s="14"/>
      <c r="B5034" s="14"/>
      <c r="C5034" s="14"/>
      <c r="D5034" s="16"/>
      <c r="E5034" s="16"/>
      <c r="F5034" s="14"/>
      <c r="G5034" s="14"/>
      <c r="H5034" s="14"/>
      <c r="I5034" s="15"/>
      <c r="J5034" s="77"/>
    </row>
    <row r="5035" spans="1:10" x14ac:dyDescent="0.2">
      <c r="A5035" s="14"/>
      <c r="B5035" s="14"/>
      <c r="C5035" s="14"/>
      <c r="D5035" s="16"/>
      <c r="E5035" s="16"/>
      <c r="F5035" s="14"/>
      <c r="G5035" s="14"/>
      <c r="H5035" s="14"/>
      <c r="I5035" s="15"/>
      <c r="J5035" s="77"/>
    </row>
    <row r="5036" spans="1:10" x14ac:dyDescent="0.2">
      <c r="A5036" s="14"/>
      <c r="B5036" s="14"/>
      <c r="C5036" s="14"/>
      <c r="D5036" s="16"/>
      <c r="E5036" s="16"/>
      <c r="F5036" s="14"/>
      <c r="G5036" s="14"/>
      <c r="H5036" s="14"/>
      <c r="I5036" s="15"/>
      <c r="J5036" s="77"/>
    </row>
    <row r="5037" spans="1:10" x14ac:dyDescent="0.2">
      <c r="A5037" s="14"/>
      <c r="B5037" s="14"/>
      <c r="C5037" s="14"/>
      <c r="D5037" s="16"/>
      <c r="E5037" s="16"/>
      <c r="F5037" s="14"/>
      <c r="G5037" s="14"/>
      <c r="H5037" s="14"/>
      <c r="I5037" s="15"/>
      <c r="J5037" s="77"/>
    </row>
    <row r="5038" spans="1:10" x14ac:dyDescent="0.2">
      <c r="A5038" s="14"/>
      <c r="B5038" s="14"/>
      <c r="C5038" s="14"/>
      <c r="D5038" s="16"/>
      <c r="E5038" s="16"/>
      <c r="F5038" s="14"/>
      <c r="G5038" s="14"/>
      <c r="H5038" s="14"/>
      <c r="I5038" s="15"/>
      <c r="J5038" s="77"/>
    </row>
    <row r="5039" spans="1:10" x14ac:dyDescent="0.2">
      <c r="A5039" s="14"/>
      <c r="B5039" s="14"/>
      <c r="C5039" s="14"/>
      <c r="D5039" s="16"/>
      <c r="E5039" s="16"/>
      <c r="F5039" s="14"/>
      <c r="G5039" s="14"/>
      <c r="H5039" s="14"/>
      <c r="I5039" s="15"/>
      <c r="J5039" s="77"/>
    </row>
    <row r="5040" spans="1:10" x14ac:dyDescent="0.2">
      <c r="A5040" s="14"/>
      <c r="B5040" s="14"/>
      <c r="C5040" s="14"/>
      <c r="D5040" s="16"/>
      <c r="E5040" s="16"/>
      <c r="F5040" s="14"/>
      <c r="G5040" s="14"/>
      <c r="H5040" s="14"/>
      <c r="I5040" s="15"/>
      <c r="J5040" s="77"/>
    </row>
    <row r="5041" spans="1:10" x14ac:dyDescent="0.2">
      <c r="A5041" s="14"/>
      <c r="B5041" s="14"/>
      <c r="C5041" s="14"/>
      <c r="D5041" s="16"/>
      <c r="E5041" s="16"/>
      <c r="F5041" s="14"/>
      <c r="G5041" s="14"/>
      <c r="H5041" s="14"/>
      <c r="I5041" s="15"/>
      <c r="J5041" s="77"/>
    </row>
    <row r="5042" spans="1:10" x14ac:dyDescent="0.2">
      <c r="A5042" s="14"/>
      <c r="B5042" s="14"/>
      <c r="C5042" s="14"/>
      <c r="D5042" s="16"/>
      <c r="E5042" s="16"/>
      <c r="F5042" s="14"/>
      <c r="G5042" s="14"/>
      <c r="H5042" s="14"/>
      <c r="I5042" s="15"/>
      <c r="J5042" s="77"/>
    </row>
    <row r="5043" spans="1:10" x14ac:dyDescent="0.2">
      <c r="A5043" s="14"/>
      <c r="B5043" s="14"/>
      <c r="C5043" s="14"/>
      <c r="D5043" s="16"/>
      <c r="E5043" s="16"/>
      <c r="F5043" s="14"/>
      <c r="G5043" s="14"/>
      <c r="H5043" s="14"/>
      <c r="I5043" s="15"/>
      <c r="J5043" s="77"/>
    </row>
    <row r="5044" spans="1:10" x14ac:dyDescent="0.2">
      <c r="A5044" s="14"/>
      <c r="B5044" s="14"/>
      <c r="C5044" s="14"/>
      <c r="D5044" s="16"/>
      <c r="E5044" s="16"/>
      <c r="F5044" s="14"/>
      <c r="G5044" s="14"/>
      <c r="H5044" s="14"/>
      <c r="I5044" s="15"/>
      <c r="J5044" s="77"/>
    </row>
    <row r="5045" spans="1:10" x14ac:dyDescent="0.2">
      <c r="A5045" s="14"/>
      <c r="B5045" s="14"/>
      <c r="C5045" s="14"/>
      <c r="D5045" s="16"/>
      <c r="E5045" s="16"/>
      <c r="F5045" s="14"/>
      <c r="G5045" s="14"/>
      <c r="H5045" s="14"/>
      <c r="I5045" s="15"/>
      <c r="J5045" s="77"/>
    </row>
    <row r="5046" spans="1:10" x14ac:dyDescent="0.2">
      <c r="A5046" s="14"/>
      <c r="B5046" s="14"/>
      <c r="C5046" s="14"/>
      <c r="D5046" s="16"/>
      <c r="E5046" s="16"/>
      <c r="F5046" s="14"/>
      <c r="G5046" s="14"/>
      <c r="H5046" s="14"/>
      <c r="I5046" s="15"/>
      <c r="J5046" s="77"/>
    </row>
    <row r="5047" spans="1:10" x14ac:dyDescent="0.2">
      <c r="A5047" s="14"/>
      <c r="B5047" s="14"/>
      <c r="C5047" s="14"/>
      <c r="D5047" s="16"/>
      <c r="E5047" s="16"/>
      <c r="F5047" s="14"/>
      <c r="G5047" s="14"/>
      <c r="H5047" s="14"/>
      <c r="I5047" s="15"/>
      <c r="J5047" s="77"/>
    </row>
    <row r="5048" spans="1:10" x14ac:dyDescent="0.2">
      <c r="A5048" s="14"/>
      <c r="B5048" s="14"/>
      <c r="C5048" s="14"/>
      <c r="D5048" s="16"/>
      <c r="E5048" s="16"/>
      <c r="F5048" s="14"/>
      <c r="G5048" s="14"/>
      <c r="H5048" s="14"/>
      <c r="I5048" s="15"/>
      <c r="J5048" s="77"/>
    </row>
    <row r="5049" spans="1:10" x14ac:dyDescent="0.2">
      <c r="A5049" s="14"/>
      <c r="B5049" s="14"/>
      <c r="C5049" s="14"/>
      <c r="D5049" s="16"/>
      <c r="E5049" s="16"/>
      <c r="F5049" s="14"/>
      <c r="G5049" s="14"/>
      <c r="H5049" s="14"/>
      <c r="I5049" s="15"/>
      <c r="J5049" s="77"/>
    </row>
    <row r="5050" spans="1:10" x14ac:dyDescent="0.2">
      <c r="A5050" s="14"/>
      <c r="B5050" s="14"/>
      <c r="C5050" s="14"/>
      <c r="D5050" s="16"/>
      <c r="E5050" s="16"/>
      <c r="F5050" s="14"/>
      <c r="G5050" s="14"/>
      <c r="H5050" s="14"/>
      <c r="I5050" s="15"/>
      <c r="J5050" s="77"/>
    </row>
    <row r="5051" spans="1:10" x14ac:dyDescent="0.2">
      <c r="A5051" s="14"/>
      <c r="B5051" s="14"/>
      <c r="C5051" s="14"/>
      <c r="D5051" s="16"/>
      <c r="E5051" s="16"/>
      <c r="F5051" s="14"/>
      <c r="G5051" s="14"/>
      <c r="H5051" s="14"/>
      <c r="I5051" s="15"/>
      <c r="J5051" s="77"/>
    </row>
    <row r="5052" spans="1:10" x14ac:dyDescent="0.2">
      <c r="A5052" s="14"/>
      <c r="B5052" s="14"/>
      <c r="C5052" s="14"/>
      <c r="D5052" s="16"/>
      <c r="E5052" s="16"/>
      <c r="F5052" s="14"/>
      <c r="G5052" s="14"/>
      <c r="H5052" s="14"/>
      <c r="I5052" s="15"/>
      <c r="J5052" s="77"/>
    </row>
    <row r="5053" spans="1:10" x14ac:dyDescent="0.2">
      <c r="A5053" s="14"/>
      <c r="B5053" s="14"/>
      <c r="C5053" s="14"/>
      <c r="D5053" s="16"/>
      <c r="E5053" s="16"/>
      <c r="F5053" s="14"/>
      <c r="G5053" s="14"/>
      <c r="H5053" s="14"/>
      <c r="I5053" s="15"/>
      <c r="J5053" s="77"/>
    </row>
    <row r="5054" spans="1:10" x14ac:dyDescent="0.2">
      <c r="A5054" s="14"/>
      <c r="B5054" s="14"/>
      <c r="C5054" s="14"/>
      <c r="D5054" s="16"/>
      <c r="E5054" s="16"/>
      <c r="F5054" s="14"/>
      <c r="G5054" s="14"/>
      <c r="H5054" s="14"/>
      <c r="I5054" s="15"/>
      <c r="J5054" s="77"/>
    </row>
    <row r="5055" spans="1:10" x14ac:dyDescent="0.2">
      <c r="A5055" s="14"/>
      <c r="B5055" s="14"/>
      <c r="C5055" s="14"/>
      <c r="D5055" s="16"/>
      <c r="E5055" s="16"/>
      <c r="F5055" s="14"/>
      <c r="G5055" s="14"/>
      <c r="H5055" s="14"/>
      <c r="I5055" s="15"/>
      <c r="J5055" s="77"/>
    </row>
    <row r="5056" spans="1:10" x14ac:dyDescent="0.2">
      <c r="A5056" s="14"/>
      <c r="B5056" s="14"/>
      <c r="C5056" s="14"/>
      <c r="D5056" s="16"/>
      <c r="E5056" s="16"/>
      <c r="F5056" s="14"/>
      <c r="G5056" s="14"/>
      <c r="H5056" s="14"/>
      <c r="I5056" s="15"/>
      <c r="J5056" s="77"/>
    </row>
    <row r="5057" spans="1:10" x14ac:dyDescent="0.2">
      <c r="A5057" s="14"/>
      <c r="B5057" s="14"/>
      <c r="C5057" s="14"/>
      <c r="D5057" s="16"/>
      <c r="E5057" s="16"/>
      <c r="F5057" s="14"/>
      <c r="G5057" s="14"/>
      <c r="H5057" s="14"/>
      <c r="I5057" s="15"/>
      <c r="J5057" s="77"/>
    </row>
    <row r="5058" spans="1:10" x14ac:dyDescent="0.2">
      <c r="A5058" s="14"/>
      <c r="B5058" s="14"/>
      <c r="C5058" s="14"/>
      <c r="D5058" s="16"/>
      <c r="E5058" s="16"/>
      <c r="F5058" s="14"/>
      <c r="G5058" s="14"/>
      <c r="H5058" s="14"/>
      <c r="I5058" s="15"/>
      <c r="J5058" s="77"/>
    </row>
    <row r="5059" spans="1:10" x14ac:dyDescent="0.2">
      <c r="A5059" s="14"/>
      <c r="B5059" s="14"/>
      <c r="C5059" s="14"/>
      <c r="D5059" s="16"/>
      <c r="E5059" s="16"/>
      <c r="F5059" s="14"/>
      <c r="G5059" s="14"/>
      <c r="H5059" s="14"/>
      <c r="I5059" s="15"/>
      <c r="J5059" s="77"/>
    </row>
    <row r="5060" spans="1:10" x14ac:dyDescent="0.2">
      <c r="A5060" s="14"/>
      <c r="B5060" s="14"/>
      <c r="C5060" s="14"/>
      <c r="D5060" s="16"/>
      <c r="E5060" s="16"/>
      <c r="F5060" s="14"/>
      <c r="G5060" s="14"/>
      <c r="H5060" s="14"/>
      <c r="I5060" s="15"/>
      <c r="J5060" s="77"/>
    </row>
    <row r="5061" spans="1:10" x14ac:dyDescent="0.2">
      <c r="A5061" s="14"/>
      <c r="B5061" s="14"/>
      <c r="C5061" s="14"/>
      <c r="D5061" s="16"/>
      <c r="E5061" s="16"/>
      <c r="F5061" s="14"/>
      <c r="G5061" s="14"/>
      <c r="H5061" s="14"/>
      <c r="I5061" s="15"/>
      <c r="J5061" s="77"/>
    </row>
    <row r="5062" spans="1:10" x14ac:dyDescent="0.2">
      <c r="A5062" s="14"/>
      <c r="B5062" s="14"/>
      <c r="C5062" s="14"/>
      <c r="D5062" s="16"/>
      <c r="E5062" s="16"/>
      <c r="F5062" s="14"/>
      <c r="G5062" s="14"/>
      <c r="H5062" s="14"/>
      <c r="I5062" s="15"/>
      <c r="J5062" s="77"/>
    </row>
    <row r="5063" spans="1:10" x14ac:dyDescent="0.2">
      <c r="A5063" s="14"/>
      <c r="B5063" s="14"/>
      <c r="C5063" s="14"/>
      <c r="D5063" s="16"/>
      <c r="E5063" s="16"/>
      <c r="F5063" s="14"/>
      <c r="G5063" s="14"/>
      <c r="H5063" s="14"/>
      <c r="I5063" s="15"/>
      <c r="J5063" s="77"/>
    </row>
    <row r="5064" spans="1:10" x14ac:dyDescent="0.2">
      <c r="A5064" s="14"/>
      <c r="B5064" s="14"/>
      <c r="C5064" s="14"/>
      <c r="D5064" s="16"/>
      <c r="E5064" s="16"/>
      <c r="F5064" s="14"/>
      <c r="G5064" s="14"/>
      <c r="H5064" s="14"/>
      <c r="I5064" s="15"/>
      <c r="J5064" s="77"/>
    </row>
    <row r="5065" spans="1:10" x14ac:dyDescent="0.2">
      <c r="A5065" s="14"/>
      <c r="B5065" s="14"/>
      <c r="C5065" s="14"/>
      <c r="D5065" s="16"/>
      <c r="E5065" s="16"/>
      <c r="F5065" s="14"/>
      <c r="G5065" s="14"/>
      <c r="H5065" s="14"/>
      <c r="I5065" s="15"/>
      <c r="J5065" s="77"/>
    </row>
    <row r="5066" spans="1:10" x14ac:dyDescent="0.2">
      <c r="A5066" s="14"/>
      <c r="B5066" s="14"/>
      <c r="C5066" s="14"/>
      <c r="D5066" s="16"/>
      <c r="E5066" s="16"/>
      <c r="F5066" s="14"/>
      <c r="G5066" s="14"/>
      <c r="H5066" s="14"/>
      <c r="I5066" s="15"/>
      <c r="J5066" s="77"/>
    </row>
    <row r="5067" spans="1:10" x14ac:dyDescent="0.2">
      <c r="A5067" s="14"/>
      <c r="B5067" s="14"/>
      <c r="C5067" s="14"/>
      <c r="D5067" s="16"/>
      <c r="E5067" s="16"/>
      <c r="F5067" s="14"/>
      <c r="G5067" s="14"/>
      <c r="H5067" s="14"/>
      <c r="I5067" s="15"/>
      <c r="J5067" s="77"/>
    </row>
    <row r="5068" spans="1:10" x14ac:dyDescent="0.2">
      <c r="A5068" s="14"/>
      <c r="B5068" s="14"/>
      <c r="C5068" s="14"/>
      <c r="D5068" s="16"/>
      <c r="E5068" s="16"/>
      <c r="F5068" s="14"/>
      <c r="G5068" s="14"/>
      <c r="H5068" s="14"/>
      <c r="I5068" s="15"/>
      <c r="J5068" s="77"/>
    </row>
    <row r="5069" spans="1:10" x14ac:dyDescent="0.2">
      <c r="A5069" s="14"/>
      <c r="B5069" s="14"/>
      <c r="C5069" s="14"/>
      <c r="D5069" s="16"/>
      <c r="E5069" s="16"/>
      <c r="F5069" s="14"/>
      <c r="G5069" s="14"/>
      <c r="H5069" s="14"/>
      <c r="I5069" s="15"/>
      <c r="J5069" s="77"/>
    </row>
    <row r="5070" spans="1:10" x14ac:dyDescent="0.2">
      <c r="A5070" s="14"/>
      <c r="B5070" s="14"/>
      <c r="C5070" s="14"/>
      <c r="D5070" s="16"/>
      <c r="E5070" s="16"/>
      <c r="F5070" s="14"/>
      <c r="G5070" s="14"/>
      <c r="H5070" s="14"/>
      <c r="I5070" s="15"/>
      <c r="J5070" s="77"/>
    </row>
    <row r="5071" spans="1:10" x14ac:dyDescent="0.2">
      <c r="A5071" s="14"/>
      <c r="B5071" s="14"/>
      <c r="C5071" s="14"/>
      <c r="D5071" s="16"/>
      <c r="E5071" s="16"/>
      <c r="F5071" s="14"/>
      <c r="G5071" s="14"/>
      <c r="H5071" s="14"/>
      <c r="I5071" s="15"/>
      <c r="J5071" s="77"/>
    </row>
    <row r="5072" spans="1:10" x14ac:dyDescent="0.2">
      <c r="A5072" s="14"/>
      <c r="B5072" s="14"/>
      <c r="C5072" s="14"/>
      <c r="D5072" s="16"/>
      <c r="E5072" s="16"/>
      <c r="F5072" s="14"/>
      <c r="G5072" s="14"/>
      <c r="H5072" s="14"/>
      <c r="I5072" s="15"/>
      <c r="J5072" s="77"/>
    </row>
    <row r="5073" spans="1:10" x14ac:dyDescent="0.2">
      <c r="A5073" s="14"/>
      <c r="B5073" s="14"/>
      <c r="C5073" s="14"/>
      <c r="D5073" s="16"/>
      <c r="E5073" s="16"/>
      <c r="F5073" s="14"/>
      <c r="G5073" s="14"/>
      <c r="H5073" s="14"/>
      <c r="I5073" s="15"/>
      <c r="J5073" s="77"/>
    </row>
    <row r="5074" spans="1:10" x14ac:dyDescent="0.2">
      <c r="A5074" s="14"/>
      <c r="B5074" s="14"/>
      <c r="C5074" s="14"/>
      <c r="D5074" s="16"/>
      <c r="E5074" s="16"/>
      <c r="F5074" s="14"/>
      <c r="G5074" s="14"/>
      <c r="H5074" s="14"/>
      <c r="I5074" s="15"/>
      <c r="J5074" s="77"/>
    </row>
    <row r="5075" spans="1:10" x14ac:dyDescent="0.2">
      <c r="A5075" s="14"/>
      <c r="B5075" s="14"/>
      <c r="C5075" s="14"/>
      <c r="D5075" s="16"/>
      <c r="E5075" s="16"/>
      <c r="F5075" s="14"/>
      <c r="G5075" s="14"/>
      <c r="H5075" s="14"/>
      <c r="I5075" s="15"/>
      <c r="J5075" s="77"/>
    </row>
    <row r="5076" spans="1:10" x14ac:dyDescent="0.2">
      <c r="A5076" s="14"/>
      <c r="B5076" s="14"/>
      <c r="C5076" s="14"/>
      <c r="D5076" s="16"/>
      <c r="E5076" s="16"/>
      <c r="F5076" s="14"/>
      <c r="G5076" s="14"/>
      <c r="H5076" s="14"/>
      <c r="I5076" s="15"/>
      <c r="J5076" s="77"/>
    </row>
    <row r="5077" spans="1:10" x14ac:dyDescent="0.2">
      <c r="A5077" s="14"/>
      <c r="B5077" s="14"/>
      <c r="C5077" s="14"/>
      <c r="D5077" s="16"/>
      <c r="E5077" s="16"/>
      <c r="F5077" s="14"/>
      <c r="G5077" s="14"/>
      <c r="H5077" s="14"/>
      <c r="I5077" s="15"/>
      <c r="J5077" s="77"/>
    </row>
    <row r="5078" spans="1:10" x14ac:dyDescent="0.2">
      <c r="A5078" s="14"/>
      <c r="B5078" s="14"/>
      <c r="C5078" s="14"/>
      <c r="D5078" s="16"/>
      <c r="E5078" s="16"/>
      <c r="F5078" s="14"/>
      <c r="G5078" s="14"/>
      <c r="H5078" s="14"/>
      <c r="I5078" s="15"/>
      <c r="J5078" s="77"/>
    </row>
    <row r="5079" spans="1:10" x14ac:dyDescent="0.2">
      <c r="A5079" s="14"/>
      <c r="B5079" s="14"/>
      <c r="C5079" s="14"/>
      <c r="D5079" s="16"/>
      <c r="E5079" s="16"/>
      <c r="F5079" s="14"/>
      <c r="G5079" s="14"/>
      <c r="H5079" s="14"/>
      <c r="I5079" s="15"/>
      <c r="J5079" s="77"/>
    </row>
    <row r="5080" spans="1:10" x14ac:dyDescent="0.2">
      <c r="A5080" s="14"/>
      <c r="B5080" s="14"/>
      <c r="C5080" s="14"/>
      <c r="D5080" s="16"/>
      <c r="E5080" s="16"/>
      <c r="F5080" s="14"/>
      <c r="G5080" s="14"/>
      <c r="H5080" s="14"/>
      <c r="I5080" s="15"/>
      <c r="J5080" s="77"/>
    </row>
    <row r="5081" spans="1:10" x14ac:dyDescent="0.2">
      <c r="A5081" s="14"/>
      <c r="B5081" s="14"/>
      <c r="C5081" s="14"/>
      <c r="D5081" s="16"/>
      <c r="E5081" s="16"/>
      <c r="F5081" s="14"/>
      <c r="G5081" s="14"/>
      <c r="H5081" s="14"/>
      <c r="I5081" s="15"/>
      <c r="J5081" s="77"/>
    </row>
    <row r="5082" spans="1:10" x14ac:dyDescent="0.2">
      <c r="A5082" s="14"/>
      <c r="B5082" s="14"/>
      <c r="C5082" s="14"/>
      <c r="D5082" s="16"/>
      <c r="E5082" s="16"/>
      <c r="F5082" s="14"/>
      <c r="G5082" s="14"/>
      <c r="H5082" s="14"/>
      <c r="I5082" s="15"/>
      <c r="J5082" s="77"/>
    </row>
    <row r="5083" spans="1:10" x14ac:dyDescent="0.2">
      <c r="A5083" s="14"/>
      <c r="B5083" s="14"/>
      <c r="C5083" s="14"/>
      <c r="D5083" s="16"/>
      <c r="E5083" s="16"/>
      <c r="F5083" s="14"/>
      <c r="G5083" s="14"/>
      <c r="H5083" s="14"/>
      <c r="I5083" s="15"/>
      <c r="J5083" s="77"/>
    </row>
    <row r="5084" spans="1:10" x14ac:dyDescent="0.2">
      <c r="A5084" s="14"/>
      <c r="B5084" s="14"/>
      <c r="C5084" s="14"/>
      <c r="D5084" s="16"/>
      <c r="E5084" s="16"/>
      <c r="F5084" s="14"/>
      <c r="G5084" s="14"/>
      <c r="H5084" s="14"/>
      <c r="I5084" s="15"/>
      <c r="J5084" s="77"/>
    </row>
    <row r="5085" spans="1:10" x14ac:dyDescent="0.2">
      <c r="A5085" s="14"/>
      <c r="B5085" s="14"/>
      <c r="C5085" s="14"/>
      <c r="D5085" s="16"/>
      <c r="E5085" s="16"/>
      <c r="F5085" s="14"/>
      <c r="G5085" s="14"/>
      <c r="H5085" s="14"/>
      <c r="I5085" s="15"/>
      <c r="J5085" s="77"/>
    </row>
    <row r="5086" spans="1:10" x14ac:dyDescent="0.2">
      <c r="A5086" s="14"/>
      <c r="B5086" s="14"/>
      <c r="C5086" s="14"/>
      <c r="D5086" s="16"/>
      <c r="E5086" s="16"/>
      <c r="F5086" s="14"/>
      <c r="G5086" s="14"/>
      <c r="H5086" s="14"/>
      <c r="I5086" s="15"/>
      <c r="J5086" s="77"/>
    </row>
    <row r="5087" spans="1:10" x14ac:dyDescent="0.2">
      <c r="A5087" s="14"/>
      <c r="B5087" s="14"/>
      <c r="C5087" s="14"/>
      <c r="D5087" s="16"/>
      <c r="E5087" s="16"/>
      <c r="F5087" s="14"/>
      <c r="G5087" s="14"/>
      <c r="H5087" s="14"/>
      <c r="I5087" s="15"/>
      <c r="J5087" s="77"/>
    </row>
    <row r="5088" spans="1:10" x14ac:dyDescent="0.2">
      <c r="A5088" s="14"/>
      <c r="B5088" s="14"/>
      <c r="C5088" s="14"/>
      <c r="D5088" s="16"/>
      <c r="E5088" s="16"/>
      <c r="F5088" s="14"/>
      <c r="G5088" s="14"/>
      <c r="H5088" s="14"/>
      <c r="I5088" s="15"/>
      <c r="J5088" s="77"/>
    </row>
    <row r="5089" spans="1:10" x14ac:dyDescent="0.2">
      <c r="A5089" s="14"/>
      <c r="B5089" s="14"/>
      <c r="C5089" s="14"/>
      <c r="D5089" s="16"/>
      <c r="E5089" s="16"/>
      <c r="F5089" s="14"/>
      <c r="G5089" s="14"/>
      <c r="H5089" s="14"/>
      <c r="I5089" s="15"/>
      <c r="J5089" s="77"/>
    </row>
    <row r="5090" spans="1:10" x14ac:dyDescent="0.2">
      <c r="A5090" s="14"/>
      <c r="B5090" s="14"/>
      <c r="C5090" s="14"/>
      <c r="D5090" s="16"/>
      <c r="E5090" s="16"/>
      <c r="F5090" s="14"/>
      <c r="G5090" s="14"/>
      <c r="H5090" s="14"/>
      <c r="I5090" s="15"/>
      <c r="J5090" s="77"/>
    </row>
    <row r="5091" spans="1:10" x14ac:dyDescent="0.2">
      <c r="A5091" s="14"/>
      <c r="B5091" s="14"/>
      <c r="C5091" s="14"/>
      <c r="D5091" s="16"/>
      <c r="E5091" s="16"/>
      <c r="F5091" s="14"/>
      <c r="G5091" s="14"/>
      <c r="H5091" s="14"/>
      <c r="I5091" s="15"/>
      <c r="J5091" s="77"/>
    </row>
    <row r="5092" spans="1:10" x14ac:dyDescent="0.2">
      <c r="A5092" s="14"/>
      <c r="B5092" s="14"/>
      <c r="C5092" s="14"/>
      <c r="D5092" s="16"/>
      <c r="E5092" s="16"/>
      <c r="F5092" s="14"/>
      <c r="G5092" s="14"/>
      <c r="H5092" s="14"/>
      <c r="I5092" s="15"/>
      <c r="J5092" s="77"/>
    </row>
    <row r="5093" spans="1:10" x14ac:dyDescent="0.2">
      <c r="A5093" s="14"/>
      <c r="B5093" s="14"/>
      <c r="C5093" s="14"/>
      <c r="D5093" s="16"/>
      <c r="E5093" s="16"/>
      <c r="F5093" s="14"/>
      <c r="G5093" s="14"/>
      <c r="H5093" s="14"/>
      <c r="I5093" s="15"/>
      <c r="J5093" s="77"/>
    </row>
    <row r="5094" spans="1:10" x14ac:dyDescent="0.2">
      <c r="A5094" s="14"/>
      <c r="B5094" s="14"/>
      <c r="C5094" s="14"/>
      <c r="D5094" s="16"/>
      <c r="E5094" s="16"/>
      <c r="F5094" s="14"/>
      <c r="G5094" s="14"/>
      <c r="H5094" s="14"/>
      <c r="I5094" s="15"/>
      <c r="J5094" s="77"/>
    </row>
    <row r="5095" spans="1:10" x14ac:dyDescent="0.2">
      <c r="A5095" s="14"/>
      <c r="B5095" s="14"/>
      <c r="C5095" s="14"/>
      <c r="D5095" s="16"/>
      <c r="E5095" s="16"/>
      <c r="F5095" s="14"/>
      <c r="G5095" s="14"/>
      <c r="H5095" s="14"/>
      <c r="I5095" s="15"/>
      <c r="J5095" s="77"/>
    </row>
    <row r="5096" spans="1:10" x14ac:dyDescent="0.2">
      <c r="A5096" s="14"/>
      <c r="B5096" s="14"/>
      <c r="C5096" s="14"/>
      <c r="D5096" s="16"/>
      <c r="E5096" s="16"/>
      <c r="F5096" s="14"/>
      <c r="G5096" s="14"/>
      <c r="H5096" s="14"/>
      <c r="I5096" s="15"/>
      <c r="J5096" s="77"/>
    </row>
    <row r="5097" spans="1:10" x14ac:dyDescent="0.2">
      <c r="A5097" s="14"/>
      <c r="B5097" s="14"/>
      <c r="C5097" s="14"/>
      <c r="D5097" s="16"/>
      <c r="E5097" s="16"/>
      <c r="F5097" s="14"/>
      <c r="G5097" s="14"/>
      <c r="H5097" s="14"/>
      <c r="I5097" s="15"/>
      <c r="J5097" s="77"/>
    </row>
    <row r="5098" spans="1:10" x14ac:dyDescent="0.2">
      <c r="A5098" s="14"/>
      <c r="B5098" s="14"/>
      <c r="C5098" s="14"/>
      <c r="D5098" s="16"/>
      <c r="E5098" s="16"/>
      <c r="F5098" s="14"/>
      <c r="G5098" s="14"/>
      <c r="H5098" s="14"/>
      <c r="I5098" s="15"/>
      <c r="J5098" s="77"/>
    </row>
    <row r="5099" spans="1:10" x14ac:dyDescent="0.2">
      <c r="A5099" s="14"/>
      <c r="B5099" s="14"/>
      <c r="C5099" s="14"/>
      <c r="D5099" s="16"/>
      <c r="E5099" s="16"/>
      <c r="F5099" s="14"/>
      <c r="G5099" s="14"/>
      <c r="H5099" s="14"/>
      <c r="I5099" s="15"/>
      <c r="J5099" s="77"/>
    </row>
    <row r="5100" spans="1:10" x14ac:dyDescent="0.2">
      <c r="A5100" s="14"/>
      <c r="B5100" s="14"/>
      <c r="C5100" s="14"/>
      <c r="D5100" s="16"/>
      <c r="E5100" s="16"/>
      <c r="F5100" s="14"/>
      <c r="G5100" s="14"/>
      <c r="H5100" s="14"/>
      <c r="I5100" s="15"/>
      <c r="J5100" s="77"/>
    </row>
    <row r="5101" spans="1:10" x14ac:dyDescent="0.2">
      <c r="A5101" s="14"/>
      <c r="B5101" s="14"/>
      <c r="C5101" s="14"/>
      <c r="D5101" s="16"/>
      <c r="E5101" s="16"/>
      <c r="F5101" s="14"/>
      <c r="G5101" s="14"/>
      <c r="H5101" s="14"/>
      <c r="I5101" s="15"/>
      <c r="J5101" s="77"/>
    </row>
    <row r="5102" spans="1:10" x14ac:dyDescent="0.2">
      <c r="A5102" s="14"/>
      <c r="B5102" s="14"/>
      <c r="C5102" s="14"/>
      <c r="D5102" s="16"/>
      <c r="E5102" s="16"/>
      <c r="F5102" s="14"/>
      <c r="G5102" s="14"/>
      <c r="H5102" s="14"/>
      <c r="I5102" s="15"/>
      <c r="J5102" s="77"/>
    </row>
    <row r="5103" spans="1:10" x14ac:dyDescent="0.2">
      <c r="A5103" s="14"/>
      <c r="B5103" s="14"/>
      <c r="C5103" s="14"/>
      <c r="D5103" s="16"/>
      <c r="E5103" s="16"/>
      <c r="F5103" s="14"/>
      <c r="G5103" s="14"/>
      <c r="H5103" s="14"/>
      <c r="I5103" s="15"/>
      <c r="J5103" s="77"/>
    </row>
    <row r="5104" spans="1:10" x14ac:dyDescent="0.2">
      <c r="A5104" s="14"/>
      <c r="B5104" s="14"/>
      <c r="C5104" s="14"/>
      <c r="D5104" s="16"/>
      <c r="E5104" s="16"/>
      <c r="F5104" s="14"/>
      <c r="G5104" s="14"/>
      <c r="H5104" s="14"/>
      <c r="I5104" s="15"/>
      <c r="J5104" s="77"/>
    </row>
    <row r="5105" spans="1:10" x14ac:dyDescent="0.2">
      <c r="A5105" s="14"/>
      <c r="B5105" s="14"/>
      <c r="C5105" s="14"/>
      <c r="D5105" s="16"/>
      <c r="E5105" s="16"/>
      <c r="F5105" s="14"/>
      <c r="G5105" s="14"/>
      <c r="H5105" s="14"/>
      <c r="I5105" s="15"/>
      <c r="J5105" s="77"/>
    </row>
    <row r="5106" spans="1:10" x14ac:dyDescent="0.2">
      <c r="A5106" s="14"/>
      <c r="B5106" s="14"/>
      <c r="C5106" s="14"/>
      <c r="D5106" s="16"/>
      <c r="E5106" s="16"/>
      <c r="F5106" s="14"/>
      <c r="G5106" s="14"/>
      <c r="H5106" s="14"/>
      <c r="I5106" s="15"/>
      <c r="J5106" s="77"/>
    </row>
    <row r="5107" spans="1:10" x14ac:dyDescent="0.2">
      <c r="A5107" s="14"/>
      <c r="B5107" s="14"/>
      <c r="C5107" s="14"/>
      <c r="D5107" s="16"/>
      <c r="E5107" s="16"/>
      <c r="F5107" s="14"/>
      <c r="G5107" s="14"/>
      <c r="H5107" s="14"/>
      <c r="I5107" s="15"/>
      <c r="J5107" s="77"/>
    </row>
    <row r="5108" spans="1:10" x14ac:dyDescent="0.2">
      <c r="A5108" s="14"/>
      <c r="B5108" s="14"/>
      <c r="C5108" s="14"/>
      <c r="D5108" s="16"/>
      <c r="E5108" s="16"/>
      <c r="F5108" s="14"/>
      <c r="G5108" s="14"/>
      <c r="H5108" s="14"/>
      <c r="I5108" s="15"/>
      <c r="J5108" s="77"/>
    </row>
    <row r="5109" spans="1:10" x14ac:dyDescent="0.2">
      <c r="A5109" s="14"/>
      <c r="B5109" s="14"/>
      <c r="C5109" s="14"/>
      <c r="D5109" s="16"/>
      <c r="E5109" s="16"/>
      <c r="F5109" s="14"/>
      <c r="G5109" s="14"/>
      <c r="H5109" s="14"/>
      <c r="I5109" s="15"/>
      <c r="J5109" s="77"/>
    </row>
    <row r="5110" spans="1:10" x14ac:dyDescent="0.2">
      <c r="A5110" s="14"/>
      <c r="B5110" s="14"/>
      <c r="C5110" s="14"/>
      <c r="D5110" s="16"/>
      <c r="E5110" s="16"/>
      <c r="F5110" s="14"/>
      <c r="G5110" s="14"/>
      <c r="H5110" s="14"/>
      <c r="I5110" s="15"/>
      <c r="J5110" s="77"/>
    </row>
    <row r="5111" spans="1:10" x14ac:dyDescent="0.2">
      <c r="A5111" s="14"/>
      <c r="B5111" s="14"/>
      <c r="C5111" s="14"/>
      <c r="D5111" s="16"/>
      <c r="E5111" s="16"/>
      <c r="F5111" s="14"/>
      <c r="G5111" s="14"/>
      <c r="H5111" s="14"/>
      <c r="I5111" s="15"/>
      <c r="J5111" s="77"/>
    </row>
    <row r="5112" spans="1:10" x14ac:dyDescent="0.2">
      <c r="A5112" s="14"/>
      <c r="B5112" s="14"/>
      <c r="C5112" s="14"/>
      <c r="D5112" s="16"/>
      <c r="E5112" s="16"/>
      <c r="F5112" s="14"/>
      <c r="G5112" s="14"/>
      <c r="H5112" s="14"/>
      <c r="I5112" s="15"/>
      <c r="J5112" s="77"/>
    </row>
    <row r="5113" spans="1:10" x14ac:dyDescent="0.2">
      <c r="A5113" s="14"/>
      <c r="B5113" s="14"/>
      <c r="C5113" s="14"/>
      <c r="D5113" s="16"/>
      <c r="E5113" s="16"/>
      <c r="F5113" s="14"/>
      <c r="G5113" s="14"/>
      <c r="H5113" s="14"/>
      <c r="I5113" s="15"/>
      <c r="J5113" s="77"/>
    </row>
    <row r="5114" spans="1:10" x14ac:dyDescent="0.2">
      <c r="A5114" s="14"/>
      <c r="B5114" s="14"/>
      <c r="C5114" s="14"/>
      <c r="D5114" s="16"/>
      <c r="E5114" s="16"/>
      <c r="F5114" s="14"/>
      <c r="G5114" s="14"/>
      <c r="H5114" s="14"/>
      <c r="I5114" s="15"/>
      <c r="J5114" s="77"/>
    </row>
    <row r="5115" spans="1:10" x14ac:dyDescent="0.2">
      <c r="A5115" s="14"/>
      <c r="B5115" s="14"/>
      <c r="C5115" s="14"/>
      <c r="D5115" s="16"/>
      <c r="E5115" s="16"/>
      <c r="F5115" s="14"/>
      <c r="G5115" s="14"/>
      <c r="H5115" s="14"/>
      <c r="I5115" s="15"/>
      <c r="J5115" s="77"/>
    </row>
    <row r="5116" spans="1:10" x14ac:dyDescent="0.2">
      <c r="A5116" s="14"/>
      <c r="B5116" s="14"/>
      <c r="C5116" s="14"/>
      <c r="D5116" s="16"/>
      <c r="E5116" s="16"/>
      <c r="F5116" s="14"/>
      <c r="G5116" s="14"/>
      <c r="H5116" s="14"/>
      <c r="I5116" s="15"/>
      <c r="J5116" s="77"/>
    </row>
    <row r="5117" spans="1:10" x14ac:dyDescent="0.2">
      <c r="A5117" s="14"/>
      <c r="B5117" s="14"/>
      <c r="C5117" s="14"/>
      <c r="D5117" s="16"/>
      <c r="E5117" s="16"/>
      <c r="F5117" s="14"/>
      <c r="G5117" s="14"/>
      <c r="H5117" s="14"/>
      <c r="I5117" s="15"/>
      <c r="J5117" s="77"/>
    </row>
    <row r="5118" spans="1:10" x14ac:dyDescent="0.2">
      <c r="A5118" s="14"/>
      <c r="B5118" s="14"/>
      <c r="C5118" s="14"/>
      <c r="D5118" s="16"/>
      <c r="E5118" s="16"/>
      <c r="F5118" s="14"/>
      <c r="G5118" s="14"/>
      <c r="H5118" s="14"/>
      <c r="I5118" s="15"/>
      <c r="J5118" s="77"/>
    </row>
    <row r="5119" spans="1:10" x14ac:dyDescent="0.2">
      <c r="A5119" s="14"/>
      <c r="B5119" s="14"/>
      <c r="C5119" s="14"/>
      <c r="D5119" s="16"/>
      <c r="E5119" s="16"/>
      <c r="F5119" s="14"/>
      <c r="G5119" s="14"/>
      <c r="H5119" s="14"/>
      <c r="I5119" s="15"/>
      <c r="J5119" s="77"/>
    </row>
    <row r="5120" spans="1:10" x14ac:dyDescent="0.2">
      <c r="A5120" s="14"/>
      <c r="B5120" s="14"/>
      <c r="C5120" s="14"/>
      <c r="D5120" s="16"/>
      <c r="E5120" s="16"/>
      <c r="F5120" s="14"/>
      <c r="G5120" s="14"/>
      <c r="H5120" s="14"/>
      <c r="I5120" s="15"/>
      <c r="J5120" s="77"/>
    </row>
    <row r="5121" spans="1:10" x14ac:dyDescent="0.2">
      <c r="A5121" s="14"/>
      <c r="B5121" s="14"/>
      <c r="C5121" s="14"/>
      <c r="D5121" s="16"/>
      <c r="E5121" s="16"/>
      <c r="F5121" s="14"/>
      <c r="G5121" s="14"/>
      <c r="H5121" s="14"/>
      <c r="I5121" s="15"/>
      <c r="J5121" s="77"/>
    </row>
    <row r="5122" spans="1:10" x14ac:dyDescent="0.2">
      <c r="A5122" s="14"/>
      <c r="B5122" s="14"/>
      <c r="C5122" s="14"/>
      <c r="D5122" s="16"/>
      <c r="E5122" s="16"/>
      <c r="F5122" s="14"/>
      <c r="G5122" s="14"/>
      <c r="H5122" s="14"/>
      <c r="I5122" s="15"/>
      <c r="J5122" s="77"/>
    </row>
    <row r="5123" spans="1:10" x14ac:dyDescent="0.2">
      <c r="A5123" s="14"/>
      <c r="B5123" s="14"/>
      <c r="C5123" s="14"/>
      <c r="D5123" s="16"/>
      <c r="E5123" s="16"/>
      <c r="F5123" s="14"/>
      <c r="G5123" s="14"/>
      <c r="H5123" s="14"/>
      <c r="I5123" s="15"/>
      <c r="J5123" s="77"/>
    </row>
    <row r="5124" spans="1:10" x14ac:dyDescent="0.2">
      <c r="A5124" s="14"/>
      <c r="B5124" s="14"/>
      <c r="C5124" s="14"/>
      <c r="D5124" s="16"/>
      <c r="E5124" s="16"/>
      <c r="F5124" s="14"/>
      <c r="G5124" s="14"/>
      <c r="H5124" s="14"/>
      <c r="I5124" s="15"/>
      <c r="J5124" s="77"/>
    </row>
    <row r="5125" spans="1:10" x14ac:dyDescent="0.2">
      <c r="A5125" s="14"/>
      <c r="B5125" s="14"/>
      <c r="C5125" s="14"/>
      <c r="D5125" s="16"/>
      <c r="E5125" s="16"/>
      <c r="F5125" s="14"/>
      <c r="G5125" s="14"/>
      <c r="H5125" s="14"/>
      <c r="I5125" s="15"/>
      <c r="J5125" s="77"/>
    </row>
    <row r="5126" spans="1:10" x14ac:dyDescent="0.2">
      <c r="A5126" s="14"/>
      <c r="B5126" s="14"/>
      <c r="C5126" s="14"/>
      <c r="D5126" s="16"/>
      <c r="E5126" s="16"/>
      <c r="F5126" s="14"/>
      <c r="G5126" s="14"/>
      <c r="H5126" s="14"/>
      <c r="I5126" s="15"/>
      <c r="J5126" s="77"/>
    </row>
    <row r="5127" spans="1:10" x14ac:dyDescent="0.2">
      <c r="A5127" s="14"/>
      <c r="B5127" s="14"/>
      <c r="C5127" s="14"/>
      <c r="D5127" s="16"/>
      <c r="E5127" s="16"/>
      <c r="F5127" s="14"/>
      <c r="G5127" s="14"/>
      <c r="H5127" s="14"/>
      <c r="I5127" s="15"/>
      <c r="J5127" s="77"/>
    </row>
    <row r="5128" spans="1:10" x14ac:dyDescent="0.2">
      <c r="A5128" s="14"/>
      <c r="B5128" s="14"/>
      <c r="C5128" s="14"/>
      <c r="D5128" s="16"/>
      <c r="E5128" s="16"/>
      <c r="F5128" s="14"/>
      <c r="G5128" s="14"/>
      <c r="H5128" s="14"/>
      <c r="I5128" s="15"/>
      <c r="J5128" s="77"/>
    </row>
    <row r="5129" spans="1:10" x14ac:dyDescent="0.2">
      <c r="A5129" s="14"/>
      <c r="B5129" s="14"/>
      <c r="C5129" s="14"/>
      <c r="D5129" s="16"/>
      <c r="E5129" s="16"/>
      <c r="F5129" s="14"/>
      <c r="G5129" s="14"/>
      <c r="H5129" s="14"/>
      <c r="I5129" s="15"/>
      <c r="J5129" s="77"/>
    </row>
    <row r="5130" spans="1:10" x14ac:dyDescent="0.2">
      <c r="A5130" s="14"/>
      <c r="B5130" s="14"/>
      <c r="C5130" s="14"/>
      <c r="D5130" s="16"/>
      <c r="E5130" s="16"/>
      <c r="F5130" s="14"/>
      <c r="G5130" s="14"/>
      <c r="H5130" s="14"/>
      <c r="I5130" s="15"/>
      <c r="J5130" s="77"/>
    </row>
    <row r="5131" spans="1:10" x14ac:dyDescent="0.2">
      <c r="A5131" s="14"/>
      <c r="B5131" s="14"/>
      <c r="C5131" s="14"/>
      <c r="D5131" s="16"/>
      <c r="E5131" s="16"/>
      <c r="F5131" s="14"/>
      <c r="G5131" s="14"/>
      <c r="H5131" s="14"/>
      <c r="I5131" s="15"/>
      <c r="J5131" s="77"/>
    </row>
    <row r="5132" spans="1:10" x14ac:dyDescent="0.2">
      <c r="A5132" s="14"/>
      <c r="B5132" s="14"/>
      <c r="C5132" s="14"/>
      <c r="D5132" s="16"/>
      <c r="E5132" s="16"/>
      <c r="F5132" s="14"/>
      <c r="G5132" s="14"/>
      <c r="H5132" s="14"/>
      <c r="I5132" s="15"/>
      <c r="J5132" s="77"/>
    </row>
    <row r="5133" spans="1:10" x14ac:dyDescent="0.2">
      <c r="A5133" s="14"/>
      <c r="B5133" s="14"/>
      <c r="C5133" s="14"/>
      <c r="D5133" s="16"/>
      <c r="E5133" s="16"/>
      <c r="F5133" s="14"/>
      <c r="G5133" s="14"/>
      <c r="H5133" s="14"/>
      <c r="I5133" s="15"/>
      <c r="J5133" s="77"/>
    </row>
    <row r="5134" spans="1:10" x14ac:dyDescent="0.2">
      <c r="A5134" s="14"/>
      <c r="B5134" s="14"/>
      <c r="C5134" s="14"/>
      <c r="D5134" s="16"/>
      <c r="E5134" s="16"/>
      <c r="F5134" s="14"/>
      <c r="G5134" s="14"/>
      <c r="H5134" s="14"/>
      <c r="I5134" s="15"/>
      <c r="J5134" s="77"/>
    </row>
    <row r="5135" spans="1:10" x14ac:dyDescent="0.2">
      <c r="A5135" s="14"/>
      <c r="B5135" s="14"/>
      <c r="C5135" s="14"/>
      <c r="D5135" s="16"/>
      <c r="E5135" s="16"/>
      <c r="F5135" s="14"/>
      <c r="G5135" s="14"/>
      <c r="H5135" s="14"/>
      <c r="I5135" s="15"/>
      <c r="J5135" s="77"/>
    </row>
    <row r="5136" spans="1:10" x14ac:dyDescent="0.2">
      <c r="A5136" s="14"/>
      <c r="B5136" s="14"/>
      <c r="C5136" s="14"/>
      <c r="D5136" s="16"/>
      <c r="E5136" s="16"/>
      <c r="F5136" s="14"/>
      <c r="G5136" s="14"/>
      <c r="H5136" s="14"/>
      <c r="I5136" s="15"/>
      <c r="J5136" s="77"/>
    </row>
    <row r="5137" spans="1:10" x14ac:dyDescent="0.2">
      <c r="A5137" s="14"/>
      <c r="B5137" s="14"/>
      <c r="C5137" s="14"/>
      <c r="D5137" s="16"/>
      <c r="E5137" s="16"/>
      <c r="F5137" s="14"/>
      <c r="G5137" s="14"/>
      <c r="H5137" s="14"/>
      <c r="I5137" s="15"/>
      <c r="J5137" s="77"/>
    </row>
    <row r="5138" spans="1:10" x14ac:dyDescent="0.2">
      <c r="A5138" s="14"/>
      <c r="B5138" s="14"/>
      <c r="C5138" s="14"/>
      <c r="D5138" s="16"/>
      <c r="E5138" s="16"/>
      <c r="F5138" s="14"/>
      <c r="G5138" s="14"/>
      <c r="H5138" s="14"/>
      <c r="I5138" s="15"/>
      <c r="J5138" s="77"/>
    </row>
    <row r="5139" spans="1:10" x14ac:dyDescent="0.2">
      <c r="A5139" s="14"/>
      <c r="B5139" s="14"/>
      <c r="C5139" s="14"/>
      <c r="D5139" s="16"/>
      <c r="E5139" s="16"/>
      <c r="F5139" s="14"/>
      <c r="G5139" s="14"/>
      <c r="H5139" s="14"/>
      <c r="I5139" s="15"/>
      <c r="J5139" s="77"/>
    </row>
    <row r="5140" spans="1:10" x14ac:dyDescent="0.2">
      <c r="A5140" s="14"/>
      <c r="B5140" s="14"/>
      <c r="C5140" s="14"/>
      <c r="D5140" s="16"/>
      <c r="E5140" s="16"/>
      <c r="F5140" s="14"/>
      <c r="G5140" s="14"/>
      <c r="H5140" s="14"/>
      <c r="I5140" s="15"/>
      <c r="J5140" s="77"/>
    </row>
    <row r="5141" spans="1:10" x14ac:dyDescent="0.2">
      <c r="A5141" s="14"/>
      <c r="B5141" s="14"/>
      <c r="C5141" s="14"/>
      <c r="D5141" s="16"/>
      <c r="E5141" s="16"/>
      <c r="F5141" s="14"/>
      <c r="G5141" s="14"/>
      <c r="H5141" s="14"/>
      <c r="I5141" s="15"/>
      <c r="J5141" s="77"/>
    </row>
    <row r="5142" spans="1:10" x14ac:dyDescent="0.2">
      <c r="A5142" s="14"/>
      <c r="B5142" s="14"/>
      <c r="C5142" s="14"/>
      <c r="D5142" s="16"/>
      <c r="E5142" s="16"/>
      <c r="F5142" s="14"/>
      <c r="G5142" s="14"/>
      <c r="H5142" s="14"/>
      <c r="I5142" s="15"/>
      <c r="J5142" s="77"/>
    </row>
    <row r="5143" spans="1:10" x14ac:dyDescent="0.2">
      <c r="A5143" s="14"/>
      <c r="B5143" s="14"/>
      <c r="C5143" s="14"/>
      <c r="D5143" s="16"/>
      <c r="E5143" s="16"/>
      <c r="F5143" s="14"/>
      <c r="G5143" s="14"/>
      <c r="H5143" s="14"/>
      <c r="I5143" s="15"/>
      <c r="J5143" s="77"/>
    </row>
    <row r="5144" spans="1:10" x14ac:dyDescent="0.2">
      <c r="A5144" s="14"/>
      <c r="B5144" s="14"/>
      <c r="C5144" s="14"/>
      <c r="D5144" s="16"/>
      <c r="E5144" s="16"/>
      <c r="F5144" s="14"/>
      <c r="G5144" s="14"/>
      <c r="H5144" s="14"/>
      <c r="I5144" s="15"/>
      <c r="J5144" s="77"/>
    </row>
    <row r="5145" spans="1:10" x14ac:dyDescent="0.2">
      <c r="A5145" s="14"/>
      <c r="B5145" s="14"/>
      <c r="C5145" s="14"/>
      <c r="D5145" s="16"/>
      <c r="E5145" s="16"/>
      <c r="F5145" s="14"/>
      <c r="G5145" s="14"/>
      <c r="H5145" s="14"/>
      <c r="I5145" s="15"/>
      <c r="J5145" s="77"/>
    </row>
    <row r="5146" spans="1:10" x14ac:dyDescent="0.2">
      <c r="A5146" s="14"/>
      <c r="B5146" s="14"/>
      <c r="C5146" s="14"/>
      <c r="D5146" s="16"/>
      <c r="E5146" s="16"/>
      <c r="F5146" s="14"/>
      <c r="G5146" s="14"/>
      <c r="H5146" s="14"/>
      <c r="I5146" s="15"/>
      <c r="J5146" s="77"/>
    </row>
    <row r="5147" spans="1:10" x14ac:dyDescent="0.2">
      <c r="A5147" s="14"/>
      <c r="B5147" s="14"/>
      <c r="C5147" s="14"/>
      <c r="D5147" s="16"/>
      <c r="E5147" s="16"/>
      <c r="F5147" s="14"/>
      <c r="G5147" s="14"/>
      <c r="H5147" s="14"/>
      <c r="I5147" s="15"/>
      <c r="J5147" s="77"/>
    </row>
    <row r="5148" spans="1:10" x14ac:dyDescent="0.2">
      <c r="A5148" s="14"/>
      <c r="B5148" s="14"/>
      <c r="C5148" s="14"/>
      <c r="D5148" s="16"/>
      <c r="E5148" s="16"/>
      <c r="F5148" s="14"/>
      <c r="G5148" s="14"/>
      <c r="H5148" s="14"/>
      <c r="I5148" s="15"/>
      <c r="J5148" s="77"/>
    </row>
    <row r="5149" spans="1:10" x14ac:dyDescent="0.2">
      <c r="A5149" s="14"/>
      <c r="B5149" s="14"/>
      <c r="C5149" s="14"/>
      <c r="D5149" s="16"/>
      <c r="E5149" s="16"/>
      <c r="F5149" s="14"/>
      <c r="G5149" s="14"/>
      <c r="H5149" s="14"/>
      <c r="I5149" s="15"/>
      <c r="J5149" s="77"/>
    </row>
    <row r="5150" spans="1:10" x14ac:dyDescent="0.2">
      <c r="A5150" s="14"/>
      <c r="B5150" s="14"/>
      <c r="C5150" s="14"/>
      <c r="D5150" s="16"/>
      <c r="E5150" s="16"/>
      <c r="F5150" s="14"/>
      <c r="G5150" s="14"/>
      <c r="H5150" s="14"/>
      <c r="I5150" s="15"/>
      <c r="J5150" s="77"/>
    </row>
    <row r="5151" spans="1:10" x14ac:dyDescent="0.2">
      <c r="A5151" s="14"/>
      <c r="B5151" s="14"/>
      <c r="C5151" s="14"/>
      <c r="D5151" s="16"/>
      <c r="E5151" s="16"/>
      <c r="F5151" s="14"/>
      <c r="G5151" s="14"/>
      <c r="H5151" s="14"/>
      <c r="I5151" s="15"/>
      <c r="J5151" s="77"/>
    </row>
    <row r="5152" spans="1:10" x14ac:dyDescent="0.2">
      <c r="A5152" s="14"/>
      <c r="B5152" s="14"/>
      <c r="C5152" s="14"/>
      <c r="D5152" s="16"/>
      <c r="E5152" s="16"/>
      <c r="F5152" s="14"/>
      <c r="G5152" s="14"/>
      <c r="H5152" s="14"/>
      <c r="I5152" s="15"/>
      <c r="J5152" s="77"/>
    </row>
    <row r="5153" spans="1:10" x14ac:dyDescent="0.2">
      <c r="A5153" s="14"/>
      <c r="B5153" s="14"/>
      <c r="C5153" s="14"/>
      <c r="D5153" s="16"/>
      <c r="E5153" s="16"/>
      <c r="F5153" s="14"/>
      <c r="G5153" s="14"/>
      <c r="H5153" s="14"/>
      <c r="I5153" s="15"/>
      <c r="J5153" s="77"/>
    </row>
    <row r="5154" spans="1:10" x14ac:dyDescent="0.2">
      <c r="A5154" s="14"/>
      <c r="B5154" s="14"/>
      <c r="C5154" s="14"/>
      <c r="D5154" s="16"/>
      <c r="E5154" s="16"/>
      <c r="F5154" s="14"/>
      <c r="G5154" s="14"/>
      <c r="H5154" s="14"/>
      <c r="I5154" s="15"/>
      <c r="J5154" s="77"/>
    </row>
    <row r="5155" spans="1:10" x14ac:dyDescent="0.2">
      <c r="A5155" s="14"/>
      <c r="B5155" s="14"/>
      <c r="C5155" s="14"/>
      <c r="D5155" s="16"/>
      <c r="E5155" s="16"/>
      <c r="F5155" s="14"/>
      <c r="G5155" s="14"/>
      <c r="H5155" s="14"/>
      <c r="I5155" s="15"/>
      <c r="J5155" s="77"/>
    </row>
    <row r="5156" spans="1:10" x14ac:dyDescent="0.2">
      <c r="A5156" s="14"/>
      <c r="B5156" s="14"/>
      <c r="C5156" s="14"/>
      <c r="D5156" s="16"/>
      <c r="E5156" s="16"/>
      <c r="F5156" s="14"/>
      <c r="G5156" s="14"/>
      <c r="H5156" s="14"/>
      <c r="I5156" s="15"/>
      <c r="J5156" s="77"/>
    </row>
    <row r="5157" spans="1:10" x14ac:dyDescent="0.2">
      <c r="A5157" s="14"/>
      <c r="B5157" s="14"/>
      <c r="C5157" s="14"/>
      <c r="D5157" s="16"/>
      <c r="E5157" s="16"/>
      <c r="F5157" s="14"/>
      <c r="G5157" s="14"/>
      <c r="H5157" s="14"/>
      <c r="I5157" s="15"/>
      <c r="J5157" s="77"/>
    </row>
    <row r="5158" spans="1:10" x14ac:dyDescent="0.2">
      <c r="A5158" s="14"/>
      <c r="B5158" s="14"/>
      <c r="C5158" s="14"/>
      <c r="D5158" s="16"/>
      <c r="E5158" s="16"/>
      <c r="F5158" s="14"/>
      <c r="G5158" s="14"/>
      <c r="H5158" s="14"/>
      <c r="I5158" s="15"/>
      <c r="J5158" s="77"/>
    </row>
    <row r="5159" spans="1:10" x14ac:dyDescent="0.2">
      <c r="A5159" s="14"/>
      <c r="B5159" s="14"/>
      <c r="C5159" s="14"/>
      <c r="D5159" s="16"/>
      <c r="E5159" s="16"/>
      <c r="F5159" s="14"/>
      <c r="G5159" s="14"/>
      <c r="H5159" s="14"/>
      <c r="I5159" s="15"/>
      <c r="J5159" s="77"/>
    </row>
    <row r="5160" spans="1:10" x14ac:dyDescent="0.2">
      <c r="A5160" s="14"/>
      <c r="B5160" s="14"/>
      <c r="C5160" s="14"/>
      <c r="D5160" s="16"/>
      <c r="E5160" s="16"/>
      <c r="F5160" s="14"/>
      <c r="G5160" s="14"/>
      <c r="H5160" s="14"/>
      <c r="I5160" s="15"/>
      <c r="J5160" s="77"/>
    </row>
    <row r="5161" spans="1:10" x14ac:dyDescent="0.2">
      <c r="A5161" s="14"/>
      <c r="B5161" s="14"/>
      <c r="C5161" s="14"/>
      <c r="D5161" s="16"/>
      <c r="E5161" s="16"/>
      <c r="F5161" s="14"/>
      <c r="G5161" s="14"/>
      <c r="H5161" s="14"/>
      <c r="I5161" s="15"/>
      <c r="J5161" s="77"/>
    </row>
    <row r="5162" spans="1:10" x14ac:dyDescent="0.2">
      <c r="A5162" s="14"/>
      <c r="B5162" s="14"/>
      <c r="C5162" s="14"/>
      <c r="D5162" s="16"/>
      <c r="E5162" s="16"/>
      <c r="F5162" s="14"/>
      <c r="G5162" s="14"/>
      <c r="H5162" s="14"/>
      <c r="I5162" s="15"/>
      <c r="J5162" s="77"/>
    </row>
    <row r="5163" spans="1:10" x14ac:dyDescent="0.2">
      <c r="A5163" s="14"/>
      <c r="B5163" s="14"/>
      <c r="C5163" s="14"/>
      <c r="D5163" s="16"/>
      <c r="E5163" s="16"/>
      <c r="F5163" s="14"/>
      <c r="G5163" s="14"/>
      <c r="H5163" s="14"/>
      <c r="I5163" s="15"/>
      <c r="J5163" s="77"/>
    </row>
    <row r="5164" spans="1:10" x14ac:dyDescent="0.2">
      <c r="A5164" s="14"/>
      <c r="B5164" s="14"/>
      <c r="C5164" s="14"/>
      <c r="D5164" s="16"/>
      <c r="E5164" s="16"/>
      <c r="F5164" s="14"/>
      <c r="G5164" s="14"/>
      <c r="H5164" s="14"/>
      <c r="I5164" s="15"/>
      <c r="J5164" s="77"/>
    </row>
    <row r="5165" spans="1:10" x14ac:dyDescent="0.2">
      <c r="A5165" s="14"/>
      <c r="B5165" s="14"/>
      <c r="C5165" s="14"/>
      <c r="D5165" s="16"/>
      <c r="E5165" s="16"/>
      <c r="F5165" s="14"/>
      <c r="G5165" s="14"/>
      <c r="H5165" s="14"/>
      <c r="I5165" s="15"/>
      <c r="J5165" s="77"/>
    </row>
    <row r="5166" spans="1:10" x14ac:dyDescent="0.2">
      <c r="A5166" s="14"/>
      <c r="B5166" s="14"/>
      <c r="C5166" s="14"/>
      <c r="D5166" s="16"/>
      <c r="E5166" s="16"/>
      <c r="F5166" s="14"/>
      <c r="G5166" s="14"/>
      <c r="H5166" s="14"/>
      <c r="I5166" s="15"/>
      <c r="J5166" s="77"/>
    </row>
    <row r="5167" spans="1:10" x14ac:dyDescent="0.2">
      <c r="A5167" s="14"/>
      <c r="B5167" s="14"/>
      <c r="C5167" s="14"/>
      <c r="D5167" s="16"/>
      <c r="E5167" s="16"/>
      <c r="F5167" s="14"/>
      <c r="G5167" s="14"/>
      <c r="H5167" s="14"/>
      <c r="I5167" s="15"/>
      <c r="J5167" s="77"/>
    </row>
    <row r="5168" spans="1:10" x14ac:dyDescent="0.2">
      <c r="A5168" s="14"/>
      <c r="B5168" s="14"/>
      <c r="C5168" s="14"/>
      <c r="D5168" s="16"/>
      <c r="E5168" s="16"/>
      <c r="F5168" s="14"/>
      <c r="G5168" s="14"/>
      <c r="H5168" s="14"/>
      <c r="I5168" s="15"/>
      <c r="J5168" s="77"/>
    </row>
    <row r="5169" spans="1:10" x14ac:dyDescent="0.2">
      <c r="A5169" s="14"/>
      <c r="B5169" s="14"/>
      <c r="C5169" s="14"/>
      <c r="D5169" s="16"/>
      <c r="E5169" s="16"/>
      <c r="F5169" s="14"/>
      <c r="G5169" s="14"/>
      <c r="H5169" s="14"/>
      <c r="I5169" s="15"/>
      <c r="J5169" s="77"/>
    </row>
    <row r="5170" spans="1:10" x14ac:dyDescent="0.2">
      <c r="A5170" s="14"/>
      <c r="B5170" s="14"/>
      <c r="C5170" s="14"/>
      <c r="D5170" s="16"/>
      <c r="E5170" s="16"/>
      <c r="F5170" s="14"/>
      <c r="G5170" s="14"/>
      <c r="H5170" s="14"/>
      <c r="I5170" s="15"/>
      <c r="J5170" s="77"/>
    </row>
    <row r="5171" spans="1:10" x14ac:dyDescent="0.2">
      <c r="A5171" s="14"/>
      <c r="B5171" s="14"/>
      <c r="C5171" s="14"/>
      <c r="D5171" s="16"/>
      <c r="E5171" s="16"/>
      <c r="F5171" s="14"/>
      <c r="G5171" s="14"/>
      <c r="H5171" s="14"/>
      <c r="I5171" s="15"/>
      <c r="J5171" s="77"/>
    </row>
    <row r="5172" spans="1:10" x14ac:dyDescent="0.2">
      <c r="A5172" s="14"/>
      <c r="B5172" s="14"/>
      <c r="C5172" s="14"/>
      <c r="D5172" s="16"/>
      <c r="E5172" s="16"/>
      <c r="F5172" s="14"/>
      <c r="G5172" s="14"/>
      <c r="H5172" s="14"/>
      <c r="I5172" s="15"/>
      <c r="J5172" s="77"/>
    </row>
    <row r="5173" spans="1:10" x14ac:dyDescent="0.2">
      <c r="A5173" s="14"/>
      <c r="B5173" s="14"/>
      <c r="C5173" s="14"/>
      <c r="D5173" s="16"/>
      <c r="E5173" s="16"/>
      <c r="F5173" s="14"/>
      <c r="G5173" s="14"/>
      <c r="H5173" s="14"/>
      <c r="I5173" s="15"/>
      <c r="J5173" s="77"/>
    </row>
    <row r="5174" spans="1:10" x14ac:dyDescent="0.2">
      <c r="A5174" s="14"/>
      <c r="B5174" s="14"/>
      <c r="C5174" s="14"/>
      <c r="D5174" s="16"/>
      <c r="E5174" s="16"/>
      <c r="F5174" s="14"/>
      <c r="G5174" s="14"/>
      <c r="H5174" s="14"/>
      <c r="I5174" s="15"/>
      <c r="J5174" s="77"/>
    </row>
    <row r="5175" spans="1:10" x14ac:dyDescent="0.2">
      <c r="A5175" s="14"/>
      <c r="B5175" s="14"/>
      <c r="C5175" s="14"/>
      <c r="D5175" s="16"/>
      <c r="E5175" s="16"/>
      <c r="F5175" s="14"/>
      <c r="G5175" s="14"/>
      <c r="H5175" s="14"/>
      <c r="I5175" s="15"/>
      <c r="J5175" s="77"/>
    </row>
    <row r="5176" spans="1:10" x14ac:dyDescent="0.2">
      <c r="A5176" s="14"/>
      <c r="B5176" s="14"/>
      <c r="C5176" s="14"/>
      <c r="D5176" s="16"/>
      <c r="E5176" s="16"/>
      <c r="F5176" s="14"/>
      <c r="G5176" s="14"/>
      <c r="H5176" s="14"/>
      <c r="I5176" s="15"/>
      <c r="J5176" s="77"/>
    </row>
    <row r="5177" spans="1:10" x14ac:dyDescent="0.2">
      <c r="A5177" s="14"/>
      <c r="B5177" s="14"/>
      <c r="C5177" s="14"/>
      <c r="D5177" s="16"/>
      <c r="E5177" s="16"/>
      <c r="F5177" s="14"/>
      <c r="G5177" s="14"/>
      <c r="H5177" s="14"/>
      <c r="I5177" s="15"/>
      <c r="J5177" s="77"/>
    </row>
    <row r="5178" spans="1:10" x14ac:dyDescent="0.2">
      <c r="A5178" s="14"/>
      <c r="B5178" s="14"/>
      <c r="C5178" s="14"/>
      <c r="D5178" s="16"/>
      <c r="E5178" s="16"/>
      <c r="F5178" s="14"/>
      <c r="G5178" s="14"/>
      <c r="H5178" s="14"/>
      <c r="I5178" s="15"/>
      <c r="J5178" s="77"/>
    </row>
    <row r="5179" spans="1:10" x14ac:dyDescent="0.2">
      <c r="A5179" s="14"/>
      <c r="B5179" s="14"/>
      <c r="C5179" s="14"/>
      <c r="D5179" s="16"/>
      <c r="E5179" s="16"/>
      <c r="F5179" s="14"/>
      <c r="G5179" s="14"/>
      <c r="H5179" s="14"/>
      <c r="I5179" s="15"/>
      <c r="J5179" s="77"/>
    </row>
    <row r="5180" spans="1:10" x14ac:dyDescent="0.2">
      <c r="A5180" s="14"/>
      <c r="B5180" s="14"/>
      <c r="C5180" s="14"/>
      <c r="D5180" s="16"/>
      <c r="E5180" s="16"/>
      <c r="F5180" s="14"/>
      <c r="G5180" s="14"/>
      <c r="H5180" s="14"/>
      <c r="I5180" s="15"/>
      <c r="J5180" s="77"/>
    </row>
    <row r="5181" spans="1:10" x14ac:dyDescent="0.2">
      <c r="A5181" s="14"/>
      <c r="B5181" s="14"/>
      <c r="C5181" s="14"/>
      <c r="D5181" s="16"/>
      <c r="E5181" s="16"/>
      <c r="F5181" s="14"/>
      <c r="G5181" s="14"/>
      <c r="H5181" s="14"/>
      <c r="I5181" s="15"/>
      <c r="J5181" s="77"/>
    </row>
    <row r="5182" spans="1:10" x14ac:dyDescent="0.2">
      <c r="A5182" s="14"/>
      <c r="B5182" s="14"/>
      <c r="C5182" s="14"/>
      <c r="D5182" s="16"/>
      <c r="E5182" s="16"/>
      <c r="F5182" s="14"/>
      <c r="G5182" s="14"/>
      <c r="H5182" s="14"/>
      <c r="I5182" s="15"/>
      <c r="J5182" s="77"/>
    </row>
    <row r="5183" spans="1:10" x14ac:dyDescent="0.2">
      <c r="A5183" s="14"/>
      <c r="B5183" s="14"/>
      <c r="C5183" s="14"/>
      <c r="D5183" s="16"/>
      <c r="E5183" s="16"/>
      <c r="F5183" s="14"/>
      <c r="G5183" s="14"/>
      <c r="H5183" s="14"/>
      <c r="I5183" s="15"/>
      <c r="J5183" s="77"/>
    </row>
    <row r="5184" spans="1:10" x14ac:dyDescent="0.2">
      <c r="A5184" s="14"/>
      <c r="B5184" s="14"/>
      <c r="C5184" s="14"/>
      <c r="D5184" s="16"/>
      <c r="E5184" s="16"/>
      <c r="F5184" s="14"/>
      <c r="G5184" s="14"/>
      <c r="H5184" s="14"/>
      <c r="I5184" s="15"/>
      <c r="J5184" s="77"/>
    </row>
    <row r="5185" spans="1:10" x14ac:dyDescent="0.2">
      <c r="A5185" s="14"/>
      <c r="B5185" s="14"/>
      <c r="C5185" s="14"/>
      <c r="D5185" s="16"/>
      <c r="E5185" s="16"/>
      <c r="F5185" s="14"/>
      <c r="G5185" s="14"/>
      <c r="H5185" s="14"/>
      <c r="I5185" s="15"/>
      <c r="J5185" s="77"/>
    </row>
    <row r="5186" spans="1:10" x14ac:dyDescent="0.2">
      <c r="A5186" s="14"/>
      <c r="B5186" s="14"/>
      <c r="C5186" s="14"/>
      <c r="D5186" s="16"/>
      <c r="E5186" s="16"/>
      <c r="F5186" s="14"/>
      <c r="G5186" s="14"/>
      <c r="H5186" s="14"/>
      <c r="I5186" s="15"/>
      <c r="J5186" s="77"/>
    </row>
    <row r="5187" spans="1:10" x14ac:dyDescent="0.2">
      <c r="A5187" s="14"/>
      <c r="B5187" s="14"/>
      <c r="C5187" s="14"/>
      <c r="D5187" s="16"/>
      <c r="E5187" s="16"/>
      <c r="F5187" s="14"/>
      <c r="G5187" s="14"/>
      <c r="H5187" s="14"/>
      <c r="I5187" s="15"/>
      <c r="J5187" s="77"/>
    </row>
    <row r="5188" spans="1:10" x14ac:dyDescent="0.2">
      <c r="A5188" s="14"/>
      <c r="B5188" s="14"/>
      <c r="C5188" s="14"/>
      <c r="D5188" s="16"/>
      <c r="E5188" s="16"/>
      <c r="F5188" s="14"/>
      <c r="G5188" s="14"/>
      <c r="H5188" s="14"/>
      <c r="I5188" s="15"/>
      <c r="J5188" s="77"/>
    </row>
    <row r="5189" spans="1:10" x14ac:dyDescent="0.2">
      <c r="A5189" s="14"/>
      <c r="B5189" s="14"/>
      <c r="C5189" s="14"/>
      <c r="D5189" s="16"/>
      <c r="E5189" s="16"/>
      <c r="F5189" s="14"/>
      <c r="G5189" s="14"/>
      <c r="H5189" s="14"/>
      <c r="I5189" s="15"/>
      <c r="J5189" s="77"/>
    </row>
    <row r="5190" spans="1:10" x14ac:dyDescent="0.2">
      <c r="A5190" s="14"/>
      <c r="B5190" s="14"/>
      <c r="C5190" s="14"/>
      <c r="D5190" s="16"/>
      <c r="E5190" s="16"/>
      <c r="F5190" s="14"/>
      <c r="G5190" s="14"/>
      <c r="H5190" s="14"/>
      <c r="I5190" s="15"/>
      <c r="J5190" s="77"/>
    </row>
    <row r="5191" spans="1:10" x14ac:dyDescent="0.2">
      <c r="A5191" s="14"/>
      <c r="B5191" s="14"/>
      <c r="C5191" s="14"/>
      <c r="D5191" s="16"/>
      <c r="E5191" s="16"/>
      <c r="F5191" s="14"/>
      <c r="G5191" s="14"/>
      <c r="H5191" s="14"/>
      <c r="I5191" s="15"/>
      <c r="J5191" s="77"/>
    </row>
    <row r="5192" spans="1:10" x14ac:dyDescent="0.2">
      <c r="A5192" s="14"/>
      <c r="B5192" s="14"/>
      <c r="C5192" s="14"/>
      <c r="D5192" s="16"/>
      <c r="E5192" s="16"/>
      <c r="F5192" s="14"/>
      <c r="G5192" s="14"/>
      <c r="H5192" s="14"/>
      <c r="I5192" s="15"/>
      <c r="J5192" s="77"/>
    </row>
    <row r="5193" spans="1:10" x14ac:dyDescent="0.2">
      <c r="A5193" s="14"/>
      <c r="B5193" s="14"/>
      <c r="C5193" s="14"/>
      <c r="D5193" s="16"/>
      <c r="E5193" s="16"/>
      <c r="F5193" s="14"/>
      <c r="G5193" s="14"/>
      <c r="H5193" s="14"/>
      <c r="I5193" s="15"/>
      <c r="J5193" s="77"/>
    </row>
    <row r="5194" spans="1:10" x14ac:dyDescent="0.2">
      <c r="A5194" s="14"/>
      <c r="B5194" s="14"/>
      <c r="C5194" s="14"/>
      <c r="D5194" s="16"/>
      <c r="E5194" s="16"/>
      <c r="F5194" s="14"/>
      <c r="G5194" s="14"/>
      <c r="H5194" s="14"/>
      <c r="I5194" s="15"/>
      <c r="J5194" s="77"/>
    </row>
  </sheetData>
  <sheetProtection algorithmName="SHA-512" hashValue="rQ47z8CO2Wm33QHsa2xscVxqRiOkeLDNvx9Ho+n+GCMqAsN62bvWWbEQhhsfjopaZvkyeWEduOD5kCQtmuSdaA==" saltValue="r7Sj/kkPieaoqmK7FTkfAg==" spinCount="100000" sheet="1" objects="1" scenarios="1"/>
  <dataConsolidate/>
  <mergeCells count="5">
    <mergeCell ref="A100:H100"/>
    <mergeCell ref="I101:J101"/>
    <mergeCell ref="I100:J100"/>
    <mergeCell ref="A101:H101"/>
    <mergeCell ref="A105:J105"/>
  </mergeCells>
  <phoneticPr fontId="1" type="noConversion"/>
  <conditionalFormatting sqref="A107:J5194">
    <cfRule type="expression" dxfId="100" priority="143" stopIfTrue="1">
      <formula>$A107&lt;&gt;""</formula>
    </cfRule>
  </conditionalFormatting>
  <conditionalFormatting sqref="B666:E671">
    <cfRule type="expression" dxfId="99" priority="234" stopIfTrue="1">
      <formula>$A666&lt;&gt;""</formula>
    </cfRule>
  </conditionalFormatting>
  <conditionalFormatting sqref="B678:E682">
    <cfRule type="expression" dxfId="98" priority="269" stopIfTrue="1">
      <formula>$A678&lt;&gt;""</formula>
    </cfRule>
  </conditionalFormatting>
  <conditionalFormatting sqref="B883:E883">
    <cfRule type="expression" dxfId="97" priority="161" stopIfTrue="1">
      <formula>$A883&lt;&gt;""</formula>
    </cfRule>
  </conditionalFormatting>
  <conditionalFormatting sqref="B885:E885 H885:I885 B886:I887 B888:E893 H888:I893">
    <cfRule type="expression" dxfId="96" priority="121" stopIfTrue="1">
      <formula>$A885&lt;&gt;""</formula>
    </cfRule>
  </conditionalFormatting>
  <conditionalFormatting sqref="B895:E895 H895:I895">
    <cfRule type="expression" dxfId="95" priority="112" stopIfTrue="1">
      <formula>$A895&lt;&gt;""</formula>
    </cfRule>
  </conditionalFormatting>
  <conditionalFormatting sqref="B1013:E1013">
    <cfRule type="expression" dxfId="94" priority="184" stopIfTrue="1">
      <formula>$A1013&lt;&gt;""</formula>
    </cfRule>
  </conditionalFormatting>
  <conditionalFormatting sqref="B1304:E1304">
    <cfRule type="expression" dxfId="93" priority="230" stopIfTrue="1">
      <formula>$A1304&lt;&gt;""</formula>
    </cfRule>
  </conditionalFormatting>
  <conditionalFormatting sqref="B1308:E1308">
    <cfRule type="expression" dxfId="92" priority="286" stopIfTrue="1">
      <formula>$A1308&lt;&gt;""</formula>
    </cfRule>
  </conditionalFormatting>
  <conditionalFormatting sqref="B1325:E1330">
    <cfRule type="expression" dxfId="91" priority="276" stopIfTrue="1">
      <formula>$A1325&lt;&gt;""</formula>
    </cfRule>
  </conditionalFormatting>
  <conditionalFormatting sqref="B1332:E1342">
    <cfRule type="expression" dxfId="90" priority="144" stopIfTrue="1">
      <formula>$A1332&lt;&gt;""</formula>
    </cfRule>
  </conditionalFormatting>
  <conditionalFormatting sqref="B1346:E1346">
    <cfRule type="expression" dxfId="89" priority="170" stopIfTrue="1">
      <formula>$A1346&lt;&gt;""</formula>
    </cfRule>
  </conditionalFormatting>
  <conditionalFormatting sqref="B1447:E1454 I1447:J1464">
    <cfRule type="expression" dxfId="88" priority="220" stopIfTrue="1">
      <formula>$A1447&lt;&gt;""</formula>
    </cfRule>
  </conditionalFormatting>
  <conditionalFormatting sqref="B1487:E1495">
    <cfRule type="expression" dxfId="87" priority="255" stopIfTrue="1">
      <formula>$A1487&lt;&gt;""</formula>
    </cfRule>
  </conditionalFormatting>
  <conditionalFormatting sqref="B1497:E1520">
    <cfRule type="expression" dxfId="86" priority="134" stopIfTrue="1">
      <formula>$A1497&lt;&gt;""</formula>
    </cfRule>
  </conditionalFormatting>
  <conditionalFormatting sqref="B1554:E1557">
    <cfRule type="expression" dxfId="85" priority="151" stopIfTrue="1">
      <formula>$A1554&lt;&gt;""</formula>
    </cfRule>
  </conditionalFormatting>
  <conditionalFormatting sqref="B1559:E1561">
    <cfRule type="expression" dxfId="84" priority="356" stopIfTrue="1">
      <formula>$A1559&lt;&gt;""</formula>
    </cfRule>
  </conditionalFormatting>
  <conditionalFormatting sqref="B1563:E1573">
    <cfRule type="expression" dxfId="83" priority="175" stopIfTrue="1">
      <formula>$A1563&lt;&gt;""</formula>
    </cfRule>
  </conditionalFormatting>
  <conditionalFormatting sqref="B1587:E1598">
    <cfRule type="expression" dxfId="82" priority="213" stopIfTrue="1">
      <formula>$A1587&lt;&gt;""</formula>
    </cfRule>
  </conditionalFormatting>
  <conditionalFormatting sqref="B1606:E1644">
    <cfRule type="expression" dxfId="81" priority="250" stopIfTrue="1">
      <formula>$A1606&lt;&gt;""</formula>
    </cfRule>
  </conditionalFormatting>
  <conditionalFormatting sqref="B1647:E1652">
    <cfRule type="expression" dxfId="80" priority="320" stopIfTrue="1">
      <formula>$A1647&lt;&gt;""</formula>
    </cfRule>
  </conditionalFormatting>
  <conditionalFormatting sqref="B683:G683">
    <cfRule type="expression" dxfId="79" priority="270" stopIfTrue="1">
      <formula>$A683&lt;&gt;""</formula>
    </cfRule>
  </conditionalFormatting>
  <conditionalFormatting sqref="B672:H677">
    <cfRule type="expression" dxfId="78" priority="290" stopIfTrue="1">
      <formula>$A672&lt;&gt;""</formula>
    </cfRule>
  </conditionalFormatting>
  <conditionalFormatting sqref="B684:H690">
    <cfRule type="expression" dxfId="77" priority="246" stopIfTrue="1">
      <formula>$A684&lt;&gt;""</formula>
    </cfRule>
  </conditionalFormatting>
  <conditionalFormatting sqref="B1261:H1276">
    <cfRule type="expression" dxfId="76" priority="316" stopIfTrue="1">
      <formula>$A1261&lt;&gt;""</formula>
    </cfRule>
  </conditionalFormatting>
  <conditionalFormatting sqref="B1466:H1468 B1469:E1482 H1469:H1482">
    <cfRule type="expression" dxfId="75" priority="245" stopIfTrue="1">
      <formula>$A1466&lt;&gt;""</formula>
    </cfRule>
  </conditionalFormatting>
  <conditionalFormatting sqref="B1484:H1486">
    <cfRule type="expression" dxfId="74" priority="140" stopIfTrue="1">
      <formula>$A1484&lt;&gt;""</formula>
    </cfRule>
  </conditionalFormatting>
  <conditionalFormatting sqref="B1558:H1558">
    <cfRule type="expression" dxfId="73" priority="386" stopIfTrue="1">
      <formula>$A1558&lt;&gt;""</formula>
    </cfRule>
  </conditionalFormatting>
  <conditionalFormatting sqref="B1574:H1579">
    <cfRule type="expression" dxfId="72" priority="114" stopIfTrue="1">
      <formula>$A1574&lt;&gt;""</formula>
    </cfRule>
  </conditionalFormatting>
  <conditionalFormatting sqref="B1604:H1605">
    <cfRule type="expression" dxfId="71" priority="293" stopIfTrue="1">
      <formula>$A1604&lt;&gt;""</formula>
    </cfRule>
  </conditionalFormatting>
  <conditionalFormatting sqref="B428:I428">
    <cfRule type="expression" dxfId="70" priority="357" stopIfTrue="1">
      <formula>$A428&lt;&gt;""</formula>
    </cfRule>
  </conditionalFormatting>
  <conditionalFormatting sqref="B470:I514">
    <cfRule type="expression" dxfId="69" priority="190" stopIfTrue="1">
      <formula>$A470&lt;&gt;""</formula>
    </cfRule>
  </conditionalFormatting>
  <conditionalFormatting sqref="B691:I693">
    <cfRule type="expression" dxfId="68" priority="192" stopIfTrue="1">
      <formula>$A691&lt;&gt;""</formula>
    </cfRule>
  </conditionalFormatting>
  <conditionalFormatting sqref="B839:I882">
    <cfRule type="expression" dxfId="67" priority="353" stopIfTrue="1">
      <formula>$A839&lt;&gt;""</formula>
    </cfRule>
  </conditionalFormatting>
  <conditionalFormatting sqref="B884:I884">
    <cfRule type="expression" dxfId="66" priority="119" stopIfTrue="1">
      <formula>$A884&lt;&gt;""</formula>
    </cfRule>
  </conditionalFormatting>
  <conditionalFormatting sqref="B1331:I1331">
    <cfRule type="expression" dxfId="65" priority="244" stopIfTrue="1">
      <formula>$A1331&lt;&gt;""</formula>
    </cfRule>
  </conditionalFormatting>
  <conditionalFormatting sqref="B1343:I1345">
    <cfRule type="expression" dxfId="64" priority="113" stopIfTrue="1">
      <formula>$A1343&lt;&gt;""</formula>
    </cfRule>
  </conditionalFormatting>
  <conditionalFormatting sqref="B1347:I1351">
    <cfRule type="expression" dxfId="63" priority="115" stopIfTrue="1">
      <formula>$A1347&lt;&gt;""</formula>
    </cfRule>
  </conditionalFormatting>
  <conditionalFormatting sqref="B1465:I1465 I1466:I1482">
    <cfRule type="expression" dxfId="62" priority="248" stopIfTrue="1">
      <formula>$A1465&lt;&gt;""</formula>
    </cfRule>
  </conditionalFormatting>
  <conditionalFormatting sqref="B1562:I1562">
    <cfRule type="expression" dxfId="61" priority="243" stopIfTrue="1">
      <formula>$A1562&lt;&gt;""</formula>
    </cfRule>
  </conditionalFormatting>
  <conditionalFormatting sqref="B139:J140">
    <cfRule type="expression" dxfId="60" priority="89" stopIfTrue="1">
      <formula>$A139&lt;&gt;""</formula>
    </cfRule>
  </conditionalFormatting>
  <conditionalFormatting sqref="B165:J166">
    <cfRule type="expression" dxfId="59" priority="86" stopIfTrue="1">
      <formula>$A165&lt;&gt;""</formula>
    </cfRule>
  </conditionalFormatting>
  <conditionalFormatting sqref="B184:J184">
    <cfRule type="expression" dxfId="58" priority="82" stopIfTrue="1">
      <formula>$A184&lt;&gt;""</formula>
    </cfRule>
  </conditionalFormatting>
  <conditionalFormatting sqref="B196:J197">
    <cfRule type="expression" dxfId="57" priority="76" stopIfTrue="1">
      <formula>$A196&lt;&gt;""</formula>
    </cfRule>
  </conditionalFormatting>
  <conditionalFormatting sqref="B219:J219">
    <cfRule type="expression" dxfId="56" priority="68" stopIfTrue="1">
      <formula>$A219&lt;&gt;""</formula>
    </cfRule>
  </conditionalFormatting>
  <conditionalFormatting sqref="B230:J230">
    <cfRule type="expression" dxfId="55" priority="72" stopIfTrue="1">
      <formula>$A230&lt;&gt;""</formula>
    </cfRule>
  </conditionalFormatting>
  <conditionalFormatting sqref="B405:J405">
    <cfRule type="expression" dxfId="54" priority="62" stopIfTrue="1">
      <formula>$A405&lt;&gt;""</formula>
    </cfRule>
  </conditionalFormatting>
  <conditionalFormatting sqref="B554:J614">
    <cfRule type="expression" dxfId="53" priority="358" stopIfTrue="1">
      <formula>$A554&lt;&gt;""</formula>
    </cfRule>
  </conditionalFormatting>
  <conditionalFormatting sqref="B651:J652">
    <cfRule type="expression" dxfId="52" priority="319" stopIfTrue="1">
      <formula>$A651&lt;&gt;""</formula>
    </cfRule>
  </conditionalFormatting>
  <conditionalFormatting sqref="B793:J819">
    <cfRule type="expression" dxfId="51" priority="99" stopIfTrue="1">
      <formula>$A793&lt;&gt;""</formula>
    </cfRule>
  </conditionalFormatting>
  <conditionalFormatting sqref="B1247:J1248">
    <cfRule type="expression" dxfId="50" priority="314" stopIfTrue="1">
      <formula>$A1247&lt;&gt;""</formula>
    </cfRule>
  </conditionalFormatting>
  <conditionalFormatting sqref="B1321:J1324">
    <cfRule type="expression" dxfId="49" priority="104" stopIfTrue="1">
      <formula>$A1321&lt;&gt;""</formula>
    </cfRule>
  </conditionalFormatting>
  <conditionalFormatting sqref="B1352:J1446">
    <cfRule type="expression" dxfId="48" priority="130" stopIfTrue="1">
      <formula>$A1352&lt;&gt;""</formula>
    </cfRule>
  </conditionalFormatting>
  <conditionalFormatting sqref="B1600:J1600">
    <cfRule type="expression" dxfId="47" priority="295" stopIfTrue="1">
      <formula>$A1600&lt;&gt;""</formula>
    </cfRule>
  </conditionalFormatting>
  <conditionalFormatting sqref="B1655:J4568">
    <cfRule type="expression" dxfId="46" priority="139" stopIfTrue="1">
      <formula>$A1655&lt;&gt;""</formula>
    </cfRule>
  </conditionalFormatting>
  <conditionalFormatting sqref="F439">
    <cfRule type="expression" dxfId="45" priority="43" stopIfTrue="1">
      <formula>$A439&lt;&gt;""</formula>
    </cfRule>
  </conditionalFormatting>
  <conditionalFormatting sqref="F451:F464">
    <cfRule type="expression" dxfId="44" priority="12" stopIfTrue="1">
      <formula>$A451&lt;&gt;""</formula>
    </cfRule>
  </conditionalFormatting>
  <conditionalFormatting sqref="F473">
    <cfRule type="expression" dxfId="43" priority="8" stopIfTrue="1">
      <formula>$A473&lt;&gt;""</formula>
    </cfRule>
  </conditionalFormatting>
  <conditionalFormatting sqref="F475">
    <cfRule type="expression" dxfId="42" priority="7" stopIfTrue="1">
      <formula>$A475&lt;&gt;""</formula>
    </cfRule>
  </conditionalFormatting>
  <conditionalFormatting sqref="F477">
    <cfRule type="expression" dxfId="41" priority="6" stopIfTrue="1">
      <formula>$A477&lt;&gt;""</formula>
    </cfRule>
  </conditionalFormatting>
  <conditionalFormatting sqref="F479">
    <cfRule type="expression" dxfId="40" priority="5" stopIfTrue="1">
      <formula>$A479&lt;&gt;""</formula>
    </cfRule>
  </conditionalFormatting>
  <conditionalFormatting sqref="F481">
    <cfRule type="expression" dxfId="39" priority="4" stopIfTrue="1">
      <formula>$A481&lt;&gt;""</formula>
    </cfRule>
  </conditionalFormatting>
  <conditionalFormatting sqref="F483:F489">
    <cfRule type="expression" dxfId="38" priority="1" stopIfTrue="1">
      <formula>$A483&lt;&gt;""</formula>
    </cfRule>
  </conditionalFormatting>
  <conditionalFormatting sqref="F666:H667">
    <cfRule type="expression" dxfId="37" priority="236" stopIfTrue="1">
      <formula>$A666&lt;&gt;""</formula>
    </cfRule>
  </conditionalFormatting>
  <conditionalFormatting sqref="F670:H671">
    <cfRule type="expression" dxfId="36" priority="326" stopIfTrue="1">
      <formula>$A670&lt;&gt;""</formula>
    </cfRule>
  </conditionalFormatting>
  <conditionalFormatting sqref="F678:H680 H681:H683">
    <cfRule type="expression" dxfId="35" priority="268" stopIfTrue="1">
      <formula>$A678&lt;&gt;""</formula>
    </cfRule>
  </conditionalFormatting>
  <conditionalFormatting sqref="F1325:H1325">
    <cfRule type="expression" dxfId="34" priority="377" stopIfTrue="1">
      <formula>$A1325&lt;&gt;""</formula>
    </cfRule>
  </conditionalFormatting>
  <conditionalFormatting sqref="F1449:H1454">
    <cfRule type="expression" dxfId="33" priority="219" stopIfTrue="1">
      <formula>$A1449&lt;&gt;""</formula>
    </cfRule>
  </conditionalFormatting>
  <conditionalFormatting sqref="F252:I254">
    <cfRule type="expression" dxfId="32" priority="347" stopIfTrue="1">
      <formula>$A252&lt;&gt;""</formula>
    </cfRule>
  </conditionalFormatting>
  <conditionalFormatting sqref="F434:I434">
    <cfRule type="expression" dxfId="31" priority="247" stopIfTrue="1">
      <formula>$A434&lt;&gt;""</formula>
    </cfRule>
  </conditionalFormatting>
  <conditionalFormatting sqref="F224:J229">
    <cfRule type="expression" dxfId="30" priority="46" stopIfTrue="1">
      <formula>$A224&lt;&gt;""</formula>
    </cfRule>
  </conditionalFormatting>
  <conditionalFormatting sqref="F246:J251 B246:E256 B664:I665 J664:J693 J839:J897 B894:I894 B896:I897 B1005:E1005 H1005:J1005 H1013:J1013 B1020:E1020 H1020:J1020 I1249:J1276 B1305:H1305 I1305:J1320 H1308:H1320 B1309:G1320 I1325:J1330 F1447:H1447 B1455:H1464 J1465:J1482 B1496:H1496 B1521:H1553 I1558:J1561 J1562:J1579 F1607:H1641 F1642:J1644 B1645:H1646">
    <cfRule type="expression" dxfId="29" priority="387" stopIfTrue="1">
      <formula>$A246&lt;&gt;""</formula>
    </cfRule>
  </conditionalFormatting>
  <conditionalFormatting sqref="H668:H669">
    <cfRule type="expression" dxfId="28" priority="240" stopIfTrue="1">
      <formula>$A668&lt;&gt;""</formula>
    </cfRule>
  </conditionalFormatting>
  <conditionalFormatting sqref="H1326:H1330">
    <cfRule type="expression" dxfId="27" priority="278" stopIfTrue="1">
      <formula>$A1326&lt;&gt;""</formula>
    </cfRule>
  </conditionalFormatting>
  <conditionalFormatting sqref="H1448">
    <cfRule type="expression" dxfId="26" priority="289" stopIfTrue="1">
      <formula>$A1448&lt;&gt;""</formula>
    </cfRule>
  </conditionalFormatting>
  <conditionalFormatting sqref="H1487:H1495">
    <cfRule type="expression" dxfId="25" priority="257" stopIfTrue="1">
      <formula>$A1487&lt;&gt;""</formula>
    </cfRule>
  </conditionalFormatting>
  <conditionalFormatting sqref="H1497:H1520">
    <cfRule type="expression" dxfId="24" priority="136" stopIfTrue="1">
      <formula>$A1497&lt;&gt;""</formula>
    </cfRule>
  </conditionalFormatting>
  <conditionalFormatting sqref="H1559:H1561">
    <cfRule type="expression" dxfId="23" priority="355" stopIfTrue="1">
      <formula>$A1559&lt;&gt;""</formula>
    </cfRule>
  </conditionalFormatting>
  <conditionalFormatting sqref="H1563:H1573">
    <cfRule type="expression" dxfId="22" priority="116" stopIfTrue="1">
      <formula>$A1563&lt;&gt;""</formula>
    </cfRule>
  </conditionalFormatting>
  <conditionalFormatting sqref="H1606">
    <cfRule type="expression" dxfId="21" priority="252" stopIfTrue="1">
      <formula>$A1606&lt;&gt;""</formula>
    </cfRule>
  </conditionalFormatting>
  <conditionalFormatting sqref="H1647:H1652">
    <cfRule type="expression" dxfId="20" priority="322" stopIfTrue="1">
      <formula>$A1647&lt;&gt;""</formula>
    </cfRule>
  </conditionalFormatting>
  <conditionalFormatting sqref="H255:I256">
    <cfRule type="expression" dxfId="19" priority="344" stopIfTrue="1">
      <formula>$A255&lt;&gt;""</formula>
    </cfRule>
  </conditionalFormatting>
  <conditionalFormatting sqref="H435:I438">
    <cfRule type="expression" dxfId="18" priority="222" stopIfTrue="1">
      <formula>$A435&lt;&gt;""</formula>
    </cfRule>
  </conditionalFormatting>
  <conditionalFormatting sqref="H440:I441">
    <cfRule type="expression" dxfId="17" priority="44" stopIfTrue="1">
      <formula>$A440&lt;&gt;""</formula>
    </cfRule>
  </conditionalFormatting>
  <conditionalFormatting sqref="H442:I450">
    <cfRule type="expression" dxfId="16" priority="36" stopIfTrue="1">
      <formula>$A442&lt;&gt;""</formula>
    </cfRule>
  </conditionalFormatting>
  <conditionalFormatting sqref="H452:I452">
    <cfRule type="expression" dxfId="15" priority="31" stopIfTrue="1">
      <formula>$A452&lt;&gt;""</formula>
    </cfRule>
  </conditionalFormatting>
  <conditionalFormatting sqref="H454:I454">
    <cfRule type="expression" dxfId="14" priority="28" stopIfTrue="1">
      <formula>$A454&lt;&gt;""</formula>
    </cfRule>
  </conditionalFormatting>
  <conditionalFormatting sqref="H456:I457">
    <cfRule type="expression" dxfId="13" priority="22" stopIfTrue="1">
      <formula>$A456&lt;&gt;""</formula>
    </cfRule>
  </conditionalFormatting>
  <conditionalFormatting sqref="H459:I463">
    <cfRule type="expression" dxfId="12" priority="14" stopIfTrue="1">
      <formula>$A459&lt;&gt;""</formula>
    </cfRule>
  </conditionalFormatting>
  <conditionalFormatting sqref="H883:I883">
    <cfRule type="expression" dxfId="11" priority="163" stopIfTrue="1">
      <formula>$A883&lt;&gt;""</formula>
    </cfRule>
  </conditionalFormatting>
  <conditionalFormatting sqref="H1332:I1342">
    <cfRule type="expression" dxfId="10" priority="147" stopIfTrue="1">
      <formula>$A1332&lt;&gt;""</formula>
    </cfRule>
  </conditionalFormatting>
  <conditionalFormatting sqref="H1346:I1346">
    <cfRule type="expression" dxfId="9" priority="173" stopIfTrue="1">
      <formula>$A1346&lt;&gt;""</formula>
    </cfRule>
  </conditionalFormatting>
  <conditionalFormatting sqref="H1304:J1304">
    <cfRule type="expression" dxfId="8" priority="229" stopIfTrue="1">
      <formula>$A1304&lt;&gt;""</formula>
    </cfRule>
  </conditionalFormatting>
  <conditionalFormatting sqref="H1554:J1557">
    <cfRule type="expression" dxfId="7" priority="152" stopIfTrue="1">
      <formula>$A1554&lt;&gt;""</formula>
    </cfRule>
  </conditionalFormatting>
  <conditionalFormatting sqref="H1587:J1598">
    <cfRule type="expression" dxfId="6" priority="111" stopIfTrue="1">
      <formula>$A1587&lt;&gt;""</formula>
    </cfRule>
  </conditionalFormatting>
  <conditionalFormatting sqref="I666:I690">
    <cfRule type="expression" dxfId="5" priority="237" stopIfTrue="1">
      <formula>$A666&lt;&gt;""</formula>
    </cfRule>
  </conditionalFormatting>
  <conditionalFormatting sqref="I1563:I1579">
    <cfRule type="expression" dxfId="4" priority="179" stopIfTrue="1">
      <formula>$A1563&lt;&gt;""</formula>
    </cfRule>
  </conditionalFormatting>
  <conditionalFormatting sqref="I1484:J1553">
    <cfRule type="expression" dxfId="3" priority="259" stopIfTrue="1">
      <formula>$A1484&lt;&gt;""</formula>
    </cfRule>
  </conditionalFormatting>
  <conditionalFormatting sqref="I1604:J1641">
    <cfRule type="expression" dxfId="2" priority="254" stopIfTrue="1">
      <formula>$A1604&lt;&gt;""</formula>
    </cfRule>
  </conditionalFormatting>
  <conditionalFormatting sqref="I1645:J1652">
    <cfRule type="expression" dxfId="1" priority="352" stopIfTrue="1">
      <formula>$A1645&lt;&gt;""</formula>
    </cfRule>
  </conditionalFormatting>
  <conditionalFormatting sqref="J1331:J1351">
    <cfRule type="expression" dxfId="0" priority="379" stopIfTrue="1">
      <formula>$A1331&lt;&gt;""</formula>
    </cfRule>
  </conditionalFormatting>
  <dataValidations count="5">
    <dataValidation type="date" allowBlank="1" showInputMessage="1" showErrorMessage="1" sqref="D102:E102 D5195:E65730 D106:E106" xr:uid="{F5059AEA-A0D8-4B20-9D3C-8B76D9C427E6}">
      <formula1>42370</formula1>
      <formula2>42735</formula2>
    </dataValidation>
    <dataValidation allowBlank="1" sqref="G107:G5194" xr:uid="{B36265DD-F5DD-4F0A-AD93-4A0388363C0B}"/>
    <dataValidation type="list" allowBlank="1" showInputMessage="1" showErrorMessage="1" sqref="A107:A5194" xr:uid="{540C0DA9-E9CD-4805-B659-E67C1C32B21C}">
      <formula1>OFFSET($A$1,0,0,$B$3,1)</formula1>
    </dataValidation>
    <dataValidation type="list" allowBlank="1" showInputMessage="1" showErrorMessage="1" errorTitle="Chyba !" error="zadajte (vyberte zo zoznamu) platný analytický kód podľa nápovedy k bunke I104" sqref="J107:J10194" xr:uid="{071F420F-A599-4F3D-AF2C-7259B8CAF30B}">
      <formula1>"1,2,3,4,5,10,99"</formula1>
    </dataValidation>
    <dataValidation type="list" allowBlank="1" sqref="F107:F5194" xr:uid="{255B499D-B3E6-47A9-A857-DBFE56F071D9}">
      <formula1>$F$96:$F$99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defaultColWidth="9.109375" defaultRowHeight="10.199999999999999" x14ac:dyDescent="0.2"/>
  <cols>
    <col min="1" max="1" width="9.5546875" style="171" bestFit="1" customWidth="1"/>
    <col min="2" max="2" width="46.109375" style="172" bestFit="1" customWidth="1"/>
    <col min="3" max="3" width="15.44140625" style="172" bestFit="1" customWidth="1"/>
    <col min="4" max="4" width="20.5546875" style="172" customWidth="1"/>
    <col min="5" max="5" width="21" style="172" bestFit="1" customWidth="1"/>
    <col min="6" max="6" width="6.109375" style="172" bestFit="1" customWidth="1"/>
    <col min="7" max="7" width="22.88671875" style="172" customWidth="1"/>
    <col min="8" max="8" width="23.5546875" style="172" customWidth="1"/>
    <col min="9" max="9" width="26.88671875" style="172" customWidth="1"/>
    <col min="10" max="10" width="19" style="172" customWidth="1"/>
    <col min="11" max="11" width="19.88671875" style="172" bestFit="1" customWidth="1"/>
    <col min="12" max="12" width="14.44140625" style="173" customWidth="1"/>
    <col min="13" max="14" width="24.88671875" style="172" bestFit="1" customWidth="1"/>
    <col min="15" max="15" width="24.44140625" style="172" bestFit="1" customWidth="1"/>
    <col min="16" max="16" width="24.88671875" style="172" bestFit="1" customWidth="1"/>
    <col min="17" max="256" width="9.109375" style="172"/>
    <col min="257" max="257" width="9.5546875" style="172" bestFit="1" customWidth="1"/>
    <col min="258" max="258" width="46.109375" style="172" bestFit="1" customWidth="1"/>
    <col min="259" max="259" width="15.44140625" style="172" bestFit="1" customWidth="1"/>
    <col min="260" max="260" width="20.5546875" style="172" customWidth="1"/>
    <col min="261" max="261" width="21" style="172" bestFit="1" customWidth="1"/>
    <col min="262" max="262" width="6.109375" style="172" bestFit="1" customWidth="1"/>
    <col min="263" max="263" width="22.88671875" style="172" customWidth="1"/>
    <col min="264" max="264" width="23.5546875" style="172" customWidth="1"/>
    <col min="265" max="265" width="26.88671875" style="172" customWidth="1"/>
    <col min="266" max="266" width="19" style="172" customWidth="1"/>
    <col min="267" max="267" width="19.88671875" style="172" bestFit="1" customWidth="1"/>
    <col min="268" max="268" width="14.44140625" style="172" customWidth="1"/>
    <col min="269" max="270" width="24.88671875" style="172" bestFit="1" customWidth="1"/>
    <col min="271" max="271" width="24.44140625" style="172" bestFit="1" customWidth="1"/>
    <col min="272" max="272" width="24.88671875" style="172" bestFit="1" customWidth="1"/>
    <col min="273" max="512" width="9.109375" style="172"/>
    <col min="513" max="513" width="9.5546875" style="172" bestFit="1" customWidth="1"/>
    <col min="514" max="514" width="46.109375" style="172" bestFit="1" customWidth="1"/>
    <col min="515" max="515" width="15.44140625" style="172" bestFit="1" customWidth="1"/>
    <col min="516" max="516" width="20.5546875" style="172" customWidth="1"/>
    <col min="517" max="517" width="21" style="172" bestFit="1" customWidth="1"/>
    <col min="518" max="518" width="6.109375" style="172" bestFit="1" customWidth="1"/>
    <col min="519" max="519" width="22.88671875" style="172" customWidth="1"/>
    <col min="520" max="520" width="23.5546875" style="172" customWidth="1"/>
    <col min="521" max="521" width="26.88671875" style="172" customWidth="1"/>
    <col min="522" max="522" width="19" style="172" customWidth="1"/>
    <col min="523" max="523" width="19.88671875" style="172" bestFit="1" customWidth="1"/>
    <col min="524" max="524" width="14.44140625" style="172" customWidth="1"/>
    <col min="525" max="526" width="24.88671875" style="172" bestFit="1" customWidth="1"/>
    <col min="527" max="527" width="24.44140625" style="172" bestFit="1" customWidth="1"/>
    <col min="528" max="528" width="24.88671875" style="172" bestFit="1" customWidth="1"/>
    <col min="529" max="768" width="9.109375" style="172"/>
    <col min="769" max="769" width="9.5546875" style="172" bestFit="1" customWidth="1"/>
    <col min="770" max="770" width="46.109375" style="172" bestFit="1" customWidth="1"/>
    <col min="771" max="771" width="15.44140625" style="172" bestFit="1" customWidth="1"/>
    <col min="772" max="772" width="20.5546875" style="172" customWidth="1"/>
    <col min="773" max="773" width="21" style="172" bestFit="1" customWidth="1"/>
    <col min="774" max="774" width="6.109375" style="172" bestFit="1" customWidth="1"/>
    <col min="775" max="775" width="22.88671875" style="172" customWidth="1"/>
    <col min="776" max="776" width="23.5546875" style="172" customWidth="1"/>
    <col min="777" max="777" width="26.88671875" style="172" customWidth="1"/>
    <col min="778" max="778" width="19" style="172" customWidth="1"/>
    <col min="779" max="779" width="19.88671875" style="172" bestFit="1" customWidth="1"/>
    <col min="780" max="780" width="14.44140625" style="172" customWidth="1"/>
    <col min="781" max="782" width="24.88671875" style="172" bestFit="1" customWidth="1"/>
    <col min="783" max="783" width="24.44140625" style="172" bestFit="1" customWidth="1"/>
    <col min="784" max="784" width="24.88671875" style="172" bestFit="1" customWidth="1"/>
    <col min="785" max="1024" width="9.109375" style="172"/>
    <col min="1025" max="1025" width="9.5546875" style="172" bestFit="1" customWidth="1"/>
    <col min="1026" max="1026" width="46.109375" style="172" bestFit="1" customWidth="1"/>
    <col min="1027" max="1027" width="15.44140625" style="172" bestFit="1" customWidth="1"/>
    <col min="1028" max="1028" width="20.5546875" style="172" customWidth="1"/>
    <col min="1029" max="1029" width="21" style="172" bestFit="1" customWidth="1"/>
    <col min="1030" max="1030" width="6.109375" style="172" bestFit="1" customWidth="1"/>
    <col min="1031" max="1031" width="22.88671875" style="172" customWidth="1"/>
    <col min="1032" max="1032" width="23.5546875" style="172" customWidth="1"/>
    <col min="1033" max="1033" width="26.88671875" style="172" customWidth="1"/>
    <col min="1034" max="1034" width="19" style="172" customWidth="1"/>
    <col min="1035" max="1035" width="19.88671875" style="172" bestFit="1" customWidth="1"/>
    <col min="1036" max="1036" width="14.44140625" style="172" customWidth="1"/>
    <col min="1037" max="1038" width="24.88671875" style="172" bestFit="1" customWidth="1"/>
    <col min="1039" max="1039" width="24.44140625" style="172" bestFit="1" customWidth="1"/>
    <col min="1040" max="1040" width="24.88671875" style="172" bestFit="1" customWidth="1"/>
    <col min="1041" max="1280" width="9.109375" style="172"/>
    <col min="1281" max="1281" width="9.5546875" style="172" bestFit="1" customWidth="1"/>
    <col min="1282" max="1282" width="46.109375" style="172" bestFit="1" customWidth="1"/>
    <col min="1283" max="1283" width="15.44140625" style="172" bestFit="1" customWidth="1"/>
    <col min="1284" max="1284" width="20.5546875" style="172" customWidth="1"/>
    <col min="1285" max="1285" width="21" style="172" bestFit="1" customWidth="1"/>
    <col min="1286" max="1286" width="6.109375" style="172" bestFit="1" customWidth="1"/>
    <col min="1287" max="1287" width="22.88671875" style="172" customWidth="1"/>
    <col min="1288" max="1288" width="23.5546875" style="172" customWidth="1"/>
    <col min="1289" max="1289" width="26.88671875" style="172" customWidth="1"/>
    <col min="1290" max="1290" width="19" style="172" customWidth="1"/>
    <col min="1291" max="1291" width="19.88671875" style="172" bestFit="1" customWidth="1"/>
    <col min="1292" max="1292" width="14.44140625" style="172" customWidth="1"/>
    <col min="1293" max="1294" width="24.88671875" style="172" bestFit="1" customWidth="1"/>
    <col min="1295" max="1295" width="24.44140625" style="172" bestFit="1" customWidth="1"/>
    <col min="1296" max="1296" width="24.88671875" style="172" bestFit="1" customWidth="1"/>
    <col min="1297" max="1536" width="9.109375" style="172"/>
    <col min="1537" max="1537" width="9.5546875" style="172" bestFit="1" customWidth="1"/>
    <col min="1538" max="1538" width="46.109375" style="172" bestFit="1" customWidth="1"/>
    <col min="1539" max="1539" width="15.44140625" style="172" bestFit="1" customWidth="1"/>
    <col min="1540" max="1540" width="20.5546875" style="172" customWidth="1"/>
    <col min="1541" max="1541" width="21" style="172" bestFit="1" customWidth="1"/>
    <col min="1542" max="1542" width="6.109375" style="172" bestFit="1" customWidth="1"/>
    <col min="1543" max="1543" width="22.88671875" style="172" customWidth="1"/>
    <col min="1544" max="1544" width="23.5546875" style="172" customWidth="1"/>
    <col min="1545" max="1545" width="26.88671875" style="172" customWidth="1"/>
    <col min="1546" max="1546" width="19" style="172" customWidth="1"/>
    <col min="1547" max="1547" width="19.88671875" style="172" bestFit="1" customWidth="1"/>
    <col min="1548" max="1548" width="14.44140625" style="172" customWidth="1"/>
    <col min="1549" max="1550" width="24.88671875" style="172" bestFit="1" customWidth="1"/>
    <col min="1551" max="1551" width="24.44140625" style="172" bestFit="1" customWidth="1"/>
    <col min="1552" max="1552" width="24.88671875" style="172" bestFit="1" customWidth="1"/>
    <col min="1553" max="1792" width="9.109375" style="172"/>
    <col min="1793" max="1793" width="9.5546875" style="172" bestFit="1" customWidth="1"/>
    <col min="1794" max="1794" width="46.109375" style="172" bestFit="1" customWidth="1"/>
    <col min="1795" max="1795" width="15.44140625" style="172" bestFit="1" customWidth="1"/>
    <col min="1796" max="1796" width="20.5546875" style="172" customWidth="1"/>
    <col min="1797" max="1797" width="21" style="172" bestFit="1" customWidth="1"/>
    <col min="1798" max="1798" width="6.109375" style="172" bestFit="1" customWidth="1"/>
    <col min="1799" max="1799" width="22.88671875" style="172" customWidth="1"/>
    <col min="1800" max="1800" width="23.5546875" style="172" customWidth="1"/>
    <col min="1801" max="1801" width="26.88671875" style="172" customWidth="1"/>
    <col min="1802" max="1802" width="19" style="172" customWidth="1"/>
    <col min="1803" max="1803" width="19.88671875" style="172" bestFit="1" customWidth="1"/>
    <col min="1804" max="1804" width="14.44140625" style="172" customWidth="1"/>
    <col min="1805" max="1806" width="24.88671875" style="172" bestFit="1" customWidth="1"/>
    <col min="1807" max="1807" width="24.44140625" style="172" bestFit="1" customWidth="1"/>
    <col min="1808" max="1808" width="24.88671875" style="172" bestFit="1" customWidth="1"/>
    <col min="1809" max="2048" width="9.109375" style="172"/>
    <col min="2049" max="2049" width="9.5546875" style="172" bestFit="1" customWidth="1"/>
    <col min="2050" max="2050" width="46.109375" style="172" bestFit="1" customWidth="1"/>
    <col min="2051" max="2051" width="15.44140625" style="172" bestFit="1" customWidth="1"/>
    <col min="2052" max="2052" width="20.5546875" style="172" customWidth="1"/>
    <col min="2053" max="2053" width="21" style="172" bestFit="1" customWidth="1"/>
    <col min="2054" max="2054" width="6.109375" style="172" bestFit="1" customWidth="1"/>
    <col min="2055" max="2055" width="22.88671875" style="172" customWidth="1"/>
    <col min="2056" max="2056" width="23.5546875" style="172" customWidth="1"/>
    <col min="2057" max="2057" width="26.88671875" style="172" customWidth="1"/>
    <col min="2058" max="2058" width="19" style="172" customWidth="1"/>
    <col min="2059" max="2059" width="19.88671875" style="172" bestFit="1" customWidth="1"/>
    <col min="2060" max="2060" width="14.44140625" style="172" customWidth="1"/>
    <col min="2061" max="2062" width="24.88671875" style="172" bestFit="1" customWidth="1"/>
    <col min="2063" max="2063" width="24.44140625" style="172" bestFit="1" customWidth="1"/>
    <col min="2064" max="2064" width="24.88671875" style="172" bestFit="1" customWidth="1"/>
    <col min="2065" max="2304" width="9.109375" style="172"/>
    <col min="2305" max="2305" width="9.5546875" style="172" bestFit="1" customWidth="1"/>
    <col min="2306" max="2306" width="46.109375" style="172" bestFit="1" customWidth="1"/>
    <col min="2307" max="2307" width="15.44140625" style="172" bestFit="1" customWidth="1"/>
    <col min="2308" max="2308" width="20.5546875" style="172" customWidth="1"/>
    <col min="2309" max="2309" width="21" style="172" bestFit="1" customWidth="1"/>
    <col min="2310" max="2310" width="6.109375" style="172" bestFit="1" customWidth="1"/>
    <col min="2311" max="2311" width="22.88671875" style="172" customWidth="1"/>
    <col min="2312" max="2312" width="23.5546875" style="172" customWidth="1"/>
    <col min="2313" max="2313" width="26.88671875" style="172" customWidth="1"/>
    <col min="2314" max="2314" width="19" style="172" customWidth="1"/>
    <col min="2315" max="2315" width="19.88671875" style="172" bestFit="1" customWidth="1"/>
    <col min="2316" max="2316" width="14.44140625" style="172" customWidth="1"/>
    <col min="2317" max="2318" width="24.88671875" style="172" bestFit="1" customWidth="1"/>
    <col min="2319" max="2319" width="24.44140625" style="172" bestFit="1" customWidth="1"/>
    <col min="2320" max="2320" width="24.88671875" style="172" bestFit="1" customWidth="1"/>
    <col min="2321" max="2560" width="9.109375" style="172"/>
    <col min="2561" max="2561" width="9.5546875" style="172" bestFit="1" customWidth="1"/>
    <col min="2562" max="2562" width="46.109375" style="172" bestFit="1" customWidth="1"/>
    <col min="2563" max="2563" width="15.44140625" style="172" bestFit="1" customWidth="1"/>
    <col min="2564" max="2564" width="20.5546875" style="172" customWidth="1"/>
    <col min="2565" max="2565" width="21" style="172" bestFit="1" customWidth="1"/>
    <col min="2566" max="2566" width="6.109375" style="172" bestFit="1" customWidth="1"/>
    <col min="2567" max="2567" width="22.88671875" style="172" customWidth="1"/>
    <col min="2568" max="2568" width="23.5546875" style="172" customWidth="1"/>
    <col min="2569" max="2569" width="26.88671875" style="172" customWidth="1"/>
    <col min="2570" max="2570" width="19" style="172" customWidth="1"/>
    <col min="2571" max="2571" width="19.88671875" style="172" bestFit="1" customWidth="1"/>
    <col min="2572" max="2572" width="14.44140625" style="172" customWidth="1"/>
    <col min="2573" max="2574" width="24.88671875" style="172" bestFit="1" customWidth="1"/>
    <col min="2575" max="2575" width="24.44140625" style="172" bestFit="1" customWidth="1"/>
    <col min="2576" max="2576" width="24.88671875" style="172" bestFit="1" customWidth="1"/>
    <col min="2577" max="2816" width="9.109375" style="172"/>
    <col min="2817" max="2817" width="9.5546875" style="172" bestFit="1" customWidth="1"/>
    <col min="2818" max="2818" width="46.109375" style="172" bestFit="1" customWidth="1"/>
    <col min="2819" max="2819" width="15.44140625" style="172" bestFit="1" customWidth="1"/>
    <col min="2820" max="2820" width="20.5546875" style="172" customWidth="1"/>
    <col min="2821" max="2821" width="21" style="172" bestFit="1" customWidth="1"/>
    <col min="2822" max="2822" width="6.109375" style="172" bestFit="1" customWidth="1"/>
    <col min="2823" max="2823" width="22.88671875" style="172" customWidth="1"/>
    <col min="2824" max="2824" width="23.5546875" style="172" customWidth="1"/>
    <col min="2825" max="2825" width="26.88671875" style="172" customWidth="1"/>
    <col min="2826" max="2826" width="19" style="172" customWidth="1"/>
    <col min="2827" max="2827" width="19.88671875" style="172" bestFit="1" customWidth="1"/>
    <col min="2828" max="2828" width="14.44140625" style="172" customWidth="1"/>
    <col min="2829" max="2830" width="24.88671875" style="172" bestFit="1" customWidth="1"/>
    <col min="2831" max="2831" width="24.44140625" style="172" bestFit="1" customWidth="1"/>
    <col min="2832" max="2832" width="24.88671875" style="172" bestFit="1" customWidth="1"/>
    <col min="2833" max="3072" width="9.109375" style="172"/>
    <col min="3073" max="3073" width="9.5546875" style="172" bestFit="1" customWidth="1"/>
    <col min="3074" max="3074" width="46.109375" style="172" bestFit="1" customWidth="1"/>
    <col min="3075" max="3075" width="15.44140625" style="172" bestFit="1" customWidth="1"/>
    <col min="3076" max="3076" width="20.5546875" style="172" customWidth="1"/>
    <col min="3077" max="3077" width="21" style="172" bestFit="1" customWidth="1"/>
    <col min="3078" max="3078" width="6.109375" style="172" bestFit="1" customWidth="1"/>
    <col min="3079" max="3079" width="22.88671875" style="172" customWidth="1"/>
    <col min="3080" max="3080" width="23.5546875" style="172" customWidth="1"/>
    <col min="3081" max="3081" width="26.88671875" style="172" customWidth="1"/>
    <col min="3082" max="3082" width="19" style="172" customWidth="1"/>
    <col min="3083" max="3083" width="19.88671875" style="172" bestFit="1" customWidth="1"/>
    <col min="3084" max="3084" width="14.44140625" style="172" customWidth="1"/>
    <col min="3085" max="3086" width="24.88671875" style="172" bestFit="1" customWidth="1"/>
    <col min="3087" max="3087" width="24.44140625" style="172" bestFit="1" customWidth="1"/>
    <col min="3088" max="3088" width="24.88671875" style="172" bestFit="1" customWidth="1"/>
    <col min="3089" max="3328" width="9.109375" style="172"/>
    <col min="3329" max="3329" width="9.5546875" style="172" bestFit="1" customWidth="1"/>
    <col min="3330" max="3330" width="46.109375" style="172" bestFit="1" customWidth="1"/>
    <col min="3331" max="3331" width="15.44140625" style="172" bestFit="1" customWidth="1"/>
    <col min="3332" max="3332" width="20.5546875" style="172" customWidth="1"/>
    <col min="3333" max="3333" width="21" style="172" bestFit="1" customWidth="1"/>
    <col min="3334" max="3334" width="6.109375" style="172" bestFit="1" customWidth="1"/>
    <col min="3335" max="3335" width="22.88671875" style="172" customWidth="1"/>
    <col min="3336" max="3336" width="23.5546875" style="172" customWidth="1"/>
    <col min="3337" max="3337" width="26.88671875" style="172" customWidth="1"/>
    <col min="3338" max="3338" width="19" style="172" customWidth="1"/>
    <col min="3339" max="3339" width="19.88671875" style="172" bestFit="1" customWidth="1"/>
    <col min="3340" max="3340" width="14.44140625" style="172" customWidth="1"/>
    <col min="3341" max="3342" width="24.88671875" style="172" bestFit="1" customWidth="1"/>
    <col min="3343" max="3343" width="24.44140625" style="172" bestFit="1" customWidth="1"/>
    <col min="3344" max="3344" width="24.88671875" style="172" bestFit="1" customWidth="1"/>
    <col min="3345" max="3584" width="9.109375" style="172"/>
    <col min="3585" max="3585" width="9.5546875" style="172" bestFit="1" customWidth="1"/>
    <col min="3586" max="3586" width="46.109375" style="172" bestFit="1" customWidth="1"/>
    <col min="3587" max="3587" width="15.44140625" style="172" bestFit="1" customWidth="1"/>
    <col min="3588" max="3588" width="20.5546875" style="172" customWidth="1"/>
    <col min="3589" max="3589" width="21" style="172" bestFit="1" customWidth="1"/>
    <col min="3590" max="3590" width="6.109375" style="172" bestFit="1" customWidth="1"/>
    <col min="3591" max="3591" width="22.88671875" style="172" customWidth="1"/>
    <col min="3592" max="3592" width="23.5546875" style="172" customWidth="1"/>
    <col min="3593" max="3593" width="26.88671875" style="172" customWidth="1"/>
    <col min="3594" max="3594" width="19" style="172" customWidth="1"/>
    <col min="3595" max="3595" width="19.88671875" style="172" bestFit="1" customWidth="1"/>
    <col min="3596" max="3596" width="14.44140625" style="172" customWidth="1"/>
    <col min="3597" max="3598" width="24.88671875" style="172" bestFit="1" customWidth="1"/>
    <col min="3599" max="3599" width="24.44140625" style="172" bestFit="1" customWidth="1"/>
    <col min="3600" max="3600" width="24.88671875" style="172" bestFit="1" customWidth="1"/>
    <col min="3601" max="3840" width="9.109375" style="172"/>
    <col min="3841" max="3841" width="9.5546875" style="172" bestFit="1" customWidth="1"/>
    <col min="3842" max="3842" width="46.109375" style="172" bestFit="1" customWidth="1"/>
    <col min="3843" max="3843" width="15.44140625" style="172" bestFit="1" customWidth="1"/>
    <col min="3844" max="3844" width="20.5546875" style="172" customWidth="1"/>
    <col min="3845" max="3845" width="21" style="172" bestFit="1" customWidth="1"/>
    <col min="3846" max="3846" width="6.109375" style="172" bestFit="1" customWidth="1"/>
    <col min="3847" max="3847" width="22.88671875" style="172" customWidth="1"/>
    <col min="3848" max="3848" width="23.5546875" style="172" customWidth="1"/>
    <col min="3849" max="3849" width="26.88671875" style="172" customWidth="1"/>
    <col min="3850" max="3850" width="19" style="172" customWidth="1"/>
    <col min="3851" max="3851" width="19.88671875" style="172" bestFit="1" customWidth="1"/>
    <col min="3852" max="3852" width="14.44140625" style="172" customWidth="1"/>
    <col min="3853" max="3854" width="24.88671875" style="172" bestFit="1" customWidth="1"/>
    <col min="3855" max="3855" width="24.44140625" style="172" bestFit="1" customWidth="1"/>
    <col min="3856" max="3856" width="24.88671875" style="172" bestFit="1" customWidth="1"/>
    <col min="3857" max="4096" width="9.109375" style="172"/>
    <col min="4097" max="4097" width="9.5546875" style="172" bestFit="1" customWidth="1"/>
    <col min="4098" max="4098" width="46.109375" style="172" bestFit="1" customWidth="1"/>
    <col min="4099" max="4099" width="15.44140625" style="172" bestFit="1" customWidth="1"/>
    <col min="4100" max="4100" width="20.5546875" style="172" customWidth="1"/>
    <col min="4101" max="4101" width="21" style="172" bestFit="1" customWidth="1"/>
    <col min="4102" max="4102" width="6.109375" style="172" bestFit="1" customWidth="1"/>
    <col min="4103" max="4103" width="22.88671875" style="172" customWidth="1"/>
    <col min="4104" max="4104" width="23.5546875" style="172" customWidth="1"/>
    <col min="4105" max="4105" width="26.88671875" style="172" customWidth="1"/>
    <col min="4106" max="4106" width="19" style="172" customWidth="1"/>
    <col min="4107" max="4107" width="19.88671875" style="172" bestFit="1" customWidth="1"/>
    <col min="4108" max="4108" width="14.44140625" style="172" customWidth="1"/>
    <col min="4109" max="4110" width="24.88671875" style="172" bestFit="1" customWidth="1"/>
    <col min="4111" max="4111" width="24.44140625" style="172" bestFit="1" customWidth="1"/>
    <col min="4112" max="4112" width="24.88671875" style="172" bestFit="1" customWidth="1"/>
    <col min="4113" max="4352" width="9.109375" style="172"/>
    <col min="4353" max="4353" width="9.5546875" style="172" bestFit="1" customWidth="1"/>
    <col min="4354" max="4354" width="46.109375" style="172" bestFit="1" customWidth="1"/>
    <col min="4355" max="4355" width="15.44140625" style="172" bestFit="1" customWidth="1"/>
    <col min="4356" max="4356" width="20.5546875" style="172" customWidth="1"/>
    <col min="4357" max="4357" width="21" style="172" bestFit="1" customWidth="1"/>
    <col min="4358" max="4358" width="6.109375" style="172" bestFit="1" customWidth="1"/>
    <col min="4359" max="4359" width="22.88671875" style="172" customWidth="1"/>
    <col min="4360" max="4360" width="23.5546875" style="172" customWidth="1"/>
    <col min="4361" max="4361" width="26.88671875" style="172" customWidth="1"/>
    <col min="4362" max="4362" width="19" style="172" customWidth="1"/>
    <col min="4363" max="4363" width="19.88671875" style="172" bestFit="1" customWidth="1"/>
    <col min="4364" max="4364" width="14.44140625" style="172" customWidth="1"/>
    <col min="4365" max="4366" width="24.88671875" style="172" bestFit="1" customWidth="1"/>
    <col min="4367" max="4367" width="24.44140625" style="172" bestFit="1" customWidth="1"/>
    <col min="4368" max="4368" width="24.88671875" style="172" bestFit="1" customWidth="1"/>
    <col min="4369" max="4608" width="9.109375" style="172"/>
    <col min="4609" max="4609" width="9.5546875" style="172" bestFit="1" customWidth="1"/>
    <col min="4610" max="4610" width="46.109375" style="172" bestFit="1" customWidth="1"/>
    <col min="4611" max="4611" width="15.44140625" style="172" bestFit="1" customWidth="1"/>
    <col min="4612" max="4612" width="20.5546875" style="172" customWidth="1"/>
    <col min="4613" max="4613" width="21" style="172" bestFit="1" customWidth="1"/>
    <col min="4614" max="4614" width="6.109375" style="172" bestFit="1" customWidth="1"/>
    <col min="4615" max="4615" width="22.88671875" style="172" customWidth="1"/>
    <col min="4616" max="4616" width="23.5546875" style="172" customWidth="1"/>
    <col min="4617" max="4617" width="26.88671875" style="172" customWidth="1"/>
    <col min="4618" max="4618" width="19" style="172" customWidth="1"/>
    <col min="4619" max="4619" width="19.88671875" style="172" bestFit="1" customWidth="1"/>
    <col min="4620" max="4620" width="14.44140625" style="172" customWidth="1"/>
    <col min="4621" max="4622" width="24.88671875" style="172" bestFit="1" customWidth="1"/>
    <col min="4623" max="4623" width="24.44140625" style="172" bestFit="1" customWidth="1"/>
    <col min="4624" max="4624" width="24.88671875" style="172" bestFit="1" customWidth="1"/>
    <col min="4625" max="4864" width="9.109375" style="172"/>
    <col min="4865" max="4865" width="9.5546875" style="172" bestFit="1" customWidth="1"/>
    <col min="4866" max="4866" width="46.109375" style="172" bestFit="1" customWidth="1"/>
    <col min="4867" max="4867" width="15.44140625" style="172" bestFit="1" customWidth="1"/>
    <col min="4868" max="4868" width="20.5546875" style="172" customWidth="1"/>
    <col min="4869" max="4869" width="21" style="172" bestFit="1" customWidth="1"/>
    <col min="4870" max="4870" width="6.109375" style="172" bestFit="1" customWidth="1"/>
    <col min="4871" max="4871" width="22.88671875" style="172" customWidth="1"/>
    <col min="4872" max="4872" width="23.5546875" style="172" customWidth="1"/>
    <col min="4873" max="4873" width="26.88671875" style="172" customWidth="1"/>
    <col min="4874" max="4874" width="19" style="172" customWidth="1"/>
    <col min="4875" max="4875" width="19.88671875" style="172" bestFit="1" customWidth="1"/>
    <col min="4876" max="4876" width="14.44140625" style="172" customWidth="1"/>
    <col min="4877" max="4878" width="24.88671875" style="172" bestFit="1" customWidth="1"/>
    <col min="4879" max="4879" width="24.44140625" style="172" bestFit="1" customWidth="1"/>
    <col min="4880" max="4880" width="24.88671875" style="172" bestFit="1" customWidth="1"/>
    <col min="4881" max="5120" width="9.109375" style="172"/>
    <col min="5121" max="5121" width="9.5546875" style="172" bestFit="1" customWidth="1"/>
    <col min="5122" max="5122" width="46.109375" style="172" bestFit="1" customWidth="1"/>
    <col min="5123" max="5123" width="15.44140625" style="172" bestFit="1" customWidth="1"/>
    <col min="5124" max="5124" width="20.5546875" style="172" customWidth="1"/>
    <col min="5125" max="5125" width="21" style="172" bestFit="1" customWidth="1"/>
    <col min="5126" max="5126" width="6.109375" style="172" bestFit="1" customWidth="1"/>
    <col min="5127" max="5127" width="22.88671875" style="172" customWidth="1"/>
    <col min="5128" max="5128" width="23.5546875" style="172" customWidth="1"/>
    <col min="5129" max="5129" width="26.88671875" style="172" customWidth="1"/>
    <col min="5130" max="5130" width="19" style="172" customWidth="1"/>
    <col min="5131" max="5131" width="19.88671875" style="172" bestFit="1" customWidth="1"/>
    <col min="5132" max="5132" width="14.44140625" style="172" customWidth="1"/>
    <col min="5133" max="5134" width="24.88671875" style="172" bestFit="1" customWidth="1"/>
    <col min="5135" max="5135" width="24.44140625" style="172" bestFit="1" customWidth="1"/>
    <col min="5136" max="5136" width="24.88671875" style="172" bestFit="1" customWidth="1"/>
    <col min="5137" max="5376" width="9.109375" style="172"/>
    <col min="5377" max="5377" width="9.5546875" style="172" bestFit="1" customWidth="1"/>
    <col min="5378" max="5378" width="46.109375" style="172" bestFit="1" customWidth="1"/>
    <col min="5379" max="5379" width="15.44140625" style="172" bestFit="1" customWidth="1"/>
    <col min="5380" max="5380" width="20.5546875" style="172" customWidth="1"/>
    <col min="5381" max="5381" width="21" style="172" bestFit="1" customWidth="1"/>
    <col min="5382" max="5382" width="6.109375" style="172" bestFit="1" customWidth="1"/>
    <col min="5383" max="5383" width="22.88671875" style="172" customWidth="1"/>
    <col min="5384" max="5384" width="23.5546875" style="172" customWidth="1"/>
    <col min="5385" max="5385" width="26.88671875" style="172" customWidth="1"/>
    <col min="5386" max="5386" width="19" style="172" customWidth="1"/>
    <col min="5387" max="5387" width="19.88671875" style="172" bestFit="1" customWidth="1"/>
    <col min="5388" max="5388" width="14.44140625" style="172" customWidth="1"/>
    <col min="5389" max="5390" width="24.88671875" style="172" bestFit="1" customWidth="1"/>
    <col min="5391" max="5391" width="24.44140625" style="172" bestFit="1" customWidth="1"/>
    <col min="5392" max="5392" width="24.88671875" style="172" bestFit="1" customWidth="1"/>
    <col min="5393" max="5632" width="9.109375" style="172"/>
    <col min="5633" max="5633" width="9.5546875" style="172" bestFit="1" customWidth="1"/>
    <col min="5634" max="5634" width="46.109375" style="172" bestFit="1" customWidth="1"/>
    <col min="5635" max="5635" width="15.44140625" style="172" bestFit="1" customWidth="1"/>
    <col min="5636" max="5636" width="20.5546875" style="172" customWidth="1"/>
    <col min="5637" max="5637" width="21" style="172" bestFit="1" customWidth="1"/>
    <col min="5638" max="5638" width="6.109375" style="172" bestFit="1" customWidth="1"/>
    <col min="5639" max="5639" width="22.88671875" style="172" customWidth="1"/>
    <col min="5640" max="5640" width="23.5546875" style="172" customWidth="1"/>
    <col min="5641" max="5641" width="26.88671875" style="172" customWidth="1"/>
    <col min="5642" max="5642" width="19" style="172" customWidth="1"/>
    <col min="5643" max="5643" width="19.88671875" style="172" bestFit="1" customWidth="1"/>
    <col min="5644" max="5644" width="14.44140625" style="172" customWidth="1"/>
    <col min="5645" max="5646" width="24.88671875" style="172" bestFit="1" customWidth="1"/>
    <col min="5647" max="5647" width="24.44140625" style="172" bestFit="1" customWidth="1"/>
    <col min="5648" max="5648" width="24.88671875" style="172" bestFit="1" customWidth="1"/>
    <col min="5649" max="5888" width="9.109375" style="172"/>
    <col min="5889" max="5889" width="9.5546875" style="172" bestFit="1" customWidth="1"/>
    <col min="5890" max="5890" width="46.109375" style="172" bestFit="1" customWidth="1"/>
    <col min="5891" max="5891" width="15.44140625" style="172" bestFit="1" customWidth="1"/>
    <col min="5892" max="5892" width="20.5546875" style="172" customWidth="1"/>
    <col min="5893" max="5893" width="21" style="172" bestFit="1" customWidth="1"/>
    <col min="5894" max="5894" width="6.109375" style="172" bestFit="1" customWidth="1"/>
    <col min="5895" max="5895" width="22.88671875" style="172" customWidth="1"/>
    <col min="5896" max="5896" width="23.5546875" style="172" customWidth="1"/>
    <col min="5897" max="5897" width="26.88671875" style="172" customWidth="1"/>
    <col min="5898" max="5898" width="19" style="172" customWidth="1"/>
    <col min="5899" max="5899" width="19.88671875" style="172" bestFit="1" customWidth="1"/>
    <col min="5900" max="5900" width="14.44140625" style="172" customWidth="1"/>
    <col min="5901" max="5902" width="24.88671875" style="172" bestFit="1" customWidth="1"/>
    <col min="5903" max="5903" width="24.44140625" style="172" bestFit="1" customWidth="1"/>
    <col min="5904" max="5904" width="24.88671875" style="172" bestFit="1" customWidth="1"/>
    <col min="5905" max="6144" width="9.109375" style="172"/>
    <col min="6145" max="6145" width="9.5546875" style="172" bestFit="1" customWidth="1"/>
    <col min="6146" max="6146" width="46.109375" style="172" bestFit="1" customWidth="1"/>
    <col min="6147" max="6147" width="15.44140625" style="172" bestFit="1" customWidth="1"/>
    <col min="6148" max="6148" width="20.5546875" style="172" customWidth="1"/>
    <col min="6149" max="6149" width="21" style="172" bestFit="1" customWidth="1"/>
    <col min="6150" max="6150" width="6.109375" style="172" bestFit="1" customWidth="1"/>
    <col min="6151" max="6151" width="22.88671875" style="172" customWidth="1"/>
    <col min="6152" max="6152" width="23.5546875" style="172" customWidth="1"/>
    <col min="6153" max="6153" width="26.88671875" style="172" customWidth="1"/>
    <col min="6154" max="6154" width="19" style="172" customWidth="1"/>
    <col min="6155" max="6155" width="19.88671875" style="172" bestFit="1" customWidth="1"/>
    <col min="6156" max="6156" width="14.44140625" style="172" customWidth="1"/>
    <col min="6157" max="6158" width="24.88671875" style="172" bestFit="1" customWidth="1"/>
    <col min="6159" max="6159" width="24.44140625" style="172" bestFit="1" customWidth="1"/>
    <col min="6160" max="6160" width="24.88671875" style="172" bestFit="1" customWidth="1"/>
    <col min="6161" max="6400" width="9.109375" style="172"/>
    <col min="6401" max="6401" width="9.5546875" style="172" bestFit="1" customWidth="1"/>
    <col min="6402" max="6402" width="46.109375" style="172" bestFit="1" customWidth="1"/>
    <col min="6403" max="6403" width="15.44140625" style="172" bestFit="1" customWidth="1"/>
    <col min="6404" max="6404" width="20.5546875" style="172" customWidth="1"/>
    <col min="6405" max="6405" width="21" style="172" bestFit="1" customWidth="1"/>
    <col min="6406" max="6406" width="6.109375" style="172" bestFit="1" customWidth="1"/>
    <col min="6407" max="6407" width="22.88671875" style="172" customWidth="1"/>
    <col min="6408" max="6408" width="23.5546875" style="172" customWidth="1"/>
    <col min="6409" max="6409" width="26.88671875" style="172" customWidth="1"/>
    <col min="6410" max="6410" width="19" style="172" customWidth="1"/>
    <col min="6411" max="6411" width="19.88671875" style="172" bestFit="1" customWidth="1"/>
    <col min="6412" max="6412" width="14.44140625" style="172" customWidth="1"/>
    <col min="6413" max="6414" width="24.88671875" style="172" bestFit="1" customWidth="1"/>
    <col min="6415" max="6415" width="24.44140625" style="172" bestFit="1" customWidth="1"/>
    <col min="6416" max="6416" width="24.88671875" style="172" bestFit="1" customWidth="1"/>
    <col min="6417" max="6656" width="9.109375" style="172"/>
    <col min="6657" max="6657" width="9.5546875" style="172" bestFit="1" customWidth="1"/>
    <col min="6658" max="6658" width="46.109375" style="172" bestFit="1" customWidth="1"/>
    <col min="6659" max="6659" width="15.44140625" style="172" bestFit="1" customWidth="1"/>
    <col min="6660" max="6660" width="20.5546875" style="172" customWidth="1"/>
    <col min="6661" max="6661" width="21" style="172" bestFit="1" customWidth="1"/>
    <col min="6662" max="6662" width="6.109375" style="172" bestFit="1" customWidth="1"/>
    <col min="6663" max="6663" width="22.88671875" style="172" customWidth="1"/>
    <col min="6664" max="6664" width="23.5546875" style="172" customWidth="1"/>
    <col min="6665" max="6665" width="26.88671875" style="172" customWidth="1"/>
    <col min="6666" max="6666" width="19" style="172" customWidth="1"/>
    <col min="6667" max="6667" width="19.88671875" style="172" bestFit="1" customWidth="1"/>
    <col min="6668" max="6668" width="14.44140625" style="172" customWidth="1"/>
    <col min="6669" max="6670" width="24.88671875" style="172" bestFit="1" customWidth="1"/>
    <col min="6671" max="6671" width="24.44140625" style="172" bestFit="1" customWidth="1"/>
    <col min="6672" max="6672" width="24.88671875" style="172" bestFit="1" customWidth="1"/>
    <col min="6673" max="6912" width="9.109375" style="172"/>
    <col min="6913" max="6913" width="9.5546875" style="172" bestFit="1" customWidth="1"/>
    <col min="6914" max="6914" width="46.109375" style="172" bestFit="1" customWidth="1"/>
    <col min="6915" max="6915" width="15.44140625" style="172" bestFit="1" customWidth="1"/>
    <col min="6916" max="6916" width="20.5546875" style="172" customWidth="1"/>
    <col min="6917" max="6917" width="21" style="172" bestFit="1" customWidth="1"/>
    <col min="6918" max="6918" width="6.109375" style="172" bestFit="1" customWidth="1"/>
    <col min="6919" max="6919" width="22.88671875" style="172" customWidth="1"/>
    <col min="6920" max="6920" width="23.5546875" style="172" customWidth="1"/>
    <col min="6921" max="6921" width="26.88671875" style="172" customWidth="1"/>
    <col min="6922" max="6922" width="19" style="172" customWidth="1"/>
    <col min="6923" max="6923" width="19.88671875" style="172" bestFit="1" customWidth="1"/>
    <col min="6924" max="6924" width="14.44140625" style="172" customWidth="1"/>
    <col min="6925" max="6926" width="24.88671875" style="172" bestFit="1" customWidth="1"/>
    <col min="6927" max="6927" width="24.44140625" style="172" bestFit="1" customWidth="1"/>
    <col min="6928" max="6928" width="24.88671875" style="172" bestFit="1" customWidth="1"/>
    <col min="6929" max="7168" width="9.109375" style="172"/>
    <col min="7169" max="7169" width="9.5546875" style="172" bestFit="1" customWidth="1"/>
    <col min="7170" max="7170" width="46.109375" style="172" bestFit="1" customWidth="1"/>
    <col min="7171" max="7171" width="15.44140625" style="172" bestFit="1" customWidth="1"/>
    <col min="7172" max="7172" width="20.5546875" style="172" customWidth="1"/>
    <col min="7173" max="7173" width="21" style="172" bestFit="1" customWidth="1"/>
    <col min="7174" max="7174" width="6.109375" style="172" bestFit="1" customWidth="1"/>
    <col min="7175" max="7175" width="22.88671875" style="172" customWidth="1"/>
    <col min="7176" max="7176" width="23.5546875" style="172" customWidth="1"/>
    <col min="7177" max="7177" width="26.88671875" style="172" customWidth="1"/>
    <col min="7178" max="7178" width="19" style="172" customWidth="1"/>
    <col min="7179" max="7179" width="19.88671875" style="172" bestFit="1" customWidth="1"/>
    <col min="7180" max="7180" width="14.44140625" style="172" customWidth="1"/>
    <col min="7181" max="7182" width="24.88671875" style="172" bestFit="1" customWidth="1"/>
    <col min="7183" max="7183" width="24.44140625" style="172" bestFit="1" customWidth="1"/>
    <col min="7184" max="7184" width="24.88671875" style="172" bestFit="1" customWidth="1"/>
    <col min="7185" max="7424" width="9.109375" style="172"/>
    <col min="7425" max="7425" width="9.5546875" style="172" bestFit="1" customWidth="1"/>
    <col min="7426" max="7426" width="46.109375" style="172" bestFit="1" customWidth="1"/>
    <col min="7427" max="7427" width="15.44140625" style="172" bestFit="1" customWidth="1"/>
    <col min="7428" max="7428" width="20.5546875" style="172" customWidth="1"/>
    <col min="7429" max="7429" width="21" style="172" bestFit="1" customWidth="1"/>
    <col min="7430" max="7430" width="6.109375" style="172" bestFit="1" customWidth="1"/>
    <col min="7431" max="7431" width="22.88671875" style="172" customWidth="1"/>
    <col min="7432" max="7432" width="23.5546875" style="172" customWidth="1"/>
    <col min="7433" max="7433" width="26.88671875" style="172" customWidth="1"/>
    <col min="7434" max="7434" width="19" style="172" customWidth="1"/>
    <col min="7435" max="7435" width="19.88671875" style="172" bestFit="1" customWidth="1"/>
    <col min="7436" max="7436" width="14.44140625" style="172" customWidth="1"/>
    <col min="7437" max="7438" width="24.88671875" style="172" bestFit="1" customWidth="1"/>
    <col min="7439" max="7439" width="24.44140625" style="172" bestFit="1" customWidth="1"/>
    <col min="7440" max="7440" width="24.88671875" style="172" bestFit="1" customWidth="1"/>
    <col min="7441" max="7680" width="9.109375" style="172"/>
    <col min="7681" max="7681" width="9.5546875" style="172" bestFit="1" customWidth="1"/>
    <col min="7682" max="7682" width="46.109375" style="172" bestFit="1" customWidth="1"/>
    <col min="7683" max="7683" width="15.44140625" style="172" bestFit="1" customWidth="1"/>
    <col min="7684" max="7684" width="20.5546875" style="172" customWidth="1"/>
    <col min="7685" max="7685" width="21" style="172" bestFit="1" customWidth="1"/>
    <col min="7686" max="7686" width="6.109375" style="172" bestFit="1" customWidth="1"/>
    <col min="7687" max="7687" width="22.88671875" style="172" customWidth="1"/>
    <col min="7688" max="7688" width="23.5546875" style="172" customWidth="1"/>
    <col min="7689" max="7689" width="26.88671875" style="172" customWidth="1"/>
    <col min="7690" max="7690" width="19" style="172" customWidth="1"/>
    <col min="7691" max="7691" width="19.88671875" style="172" bestFit="1" customWidth="1"/>
    <col min="7692" max="7692" width="14.44140625" style="172" customWidth="1"/>
    <col min="7693" max="7694" width="24.88671875" style="172" bestFit="1" customWidth="1"/>
    <col min="7695" max="7695" width="24.44140625" style="172" bestFit="1" customWidth="1"/>
    <col min="7696" max="7696" width="24.88671875" style="172" bestFit="1" customWidth="1"/>
    <col min="7697" max="7936" width="9.109375" style="172"/>
    <col min="7937" max="7937" width="9.5546875" style="172" bestFit="1" customWidth="1"/>
    <col min="7938" max="7938" width="46.109375" style="172" bestFit="1" customWidth="1"/>
    <col min="7939" max="7939" width="15.44140625" style="172" bestFit="1" customWidth="1"/>
    <col min="7940" max="7940" width="20.5546875" style="172" customWidth="1"/>
    <col min="7941" max="7941" width="21" style="172" bestFit="1" customWidth="1"/>
    <col min="7942" max="7942" width="6.109375" style="172" bestFit="1" customWidth="1"/>
    <col min="7943" max="7943" width="22.88671875" style="172" customWidth="1"/>
    <col min="7944" max="7944" width="23.5546875" style="172" customWidth="1"/>
    <col min="7945" max="7945" width="26.88671875" style="172" customWidth="1"/>
    <col min="7946" max="7946" width="19" style="172" customWidth="1"/>
    <col min="7947" max="7947" width="19.88671875" style="172" bestFit="1" customWidth="1"/>
    <col min="7948" max="7948" width="14.44140625" style="172" customWidth="1"/>
    <col min="7949" max="7950" width="24.88671875" style="172" bestFit="1" customWidth="1"/>
    <col min="7951" max="7951" width="24.44140625" style="172" bestFit="1" customWidth="1"/>
    <col min="7952" max="7952" width="24.88671875" style="172" bestFit="1" customWidth="1"/>
    <col min="7953" max="8192" width="9.109375" style="172"/>
    <col min="8193" max="8193" width="9.5546875" style="172" bestFit="1" customWidth="1"/>
    <col min="8194" max="8194" width="46.109375" style="172" bestFit="1" customWidth="1"/>
    <col min="8195" max="8195" width="15.44140625" style="172" bestFit="1" customWidth="1"/>
    <col min="8196" max="8196" width="20.5546875" style="172" customWidth="1"/>
    <col min="8197" max="8197" width="21" style="172" bestFit="1" customWidth="1"/>
    <col min="8198" max="8198" width="6.109375" style="172" bestFit="1" customWidth="1"/>
    <col min="8199" max="8199" width="22.88671875" style="172" customWidth="1"/>
    <col min="8200" max="8200" width="23.5546875" style="172" customWidth="1"/>
    <col min="8201" max="8201" width="26.88671875" style="172" customWidth="1"/>
    <col min="8202" max="8202" width="19" style="172" customWidth="1"/>
    <col min="8203" max="8203" width="19.88671875" style="172" bestFit="1" customWidth="1"/>
    <col min="8204" max="8204" width="14.44140625" style="172" customWidth="1"/>
    <col min="8205" max="8206" width="24.88671875" style="172" bestFit="1" customWidth="1"/>
    <col min="8207" max="8207" width="24.44140625" style="172" bestFit="1" customWidth="1"/>
    <col min="8208" max="8208" width="24.88671875" style="172" bestFit="1" customWidth="1"/>
    <col min="8209" max="8448" width="9.109375" style="172"/>
    <col min="8449" max="8449" width="9.5546875" style="172" bestFit="1" customWidth="1"/>
    <col min="8450" max="8450" width="46.109375" style="172" bestFit="1" customWidth="1"/>
    <col min="8451" max="8451" width="15.44140625" style="172" bestFit="1" customWidth="1"/>
    <col min="8452" max="8452" width="20.5546875" style="172" customWidth="1"/>
    <col min="8453" max="8453" width="21" style="172" bestFit="1" customWidth="1"/>
    <col min="8454" max="8454" width="6.109375" style="172" bestFit="1" customWidth="1"/>
    <col min="8455" max="8455" width="22.88671875" style="172" customWidth="1"/>
    <col min="8456" max="8456" width="23.5546875" style="172" customWidth="1"/>
    <col min="8457" max="8457" width="26.88671875" style="172" customWidth="1"/>
    <col min="8458" max="8458" width="19" style="172" customWidth="1"/>
    <col min="8459" max="8459" width="19.88671875" style="172" bestFit="1" customWidth="1"/>
    <col min="8460" max="8460" width="14.44140625" style="172" customWidth="1"/>
    <col min="8461" max="8462" width="24.88671875" style="172" bestFit="1" customWidth="1"/>
    <col min="8463" max="8463" width="24.44140625" style="172" bestFit="1" customWidth="1"/>
    <col min="8464" max="8464" width="24.88671875" style="172" bestFit="1" customWidth="1"/>
    <col min="8465" max="8704" width="9.109375" style="172"/>
    <col min="8705" max="8705" width="9.5546875" style="172" bestFit="1" customWidth="1"/>
    <col min="8706" max="8706" width="46.109375" style="172" bestFit="1" customWidth="1"/>
    <col min="8707" max="8707" width="15.44140625" style="172" bestFit="1" customWidth="1"/>
    <col min="8708" max="8708" width="20.5546875" style="172" customWidth="1"/>
    <col min="8709" max="8709" width="21" style="172" bestFit="1" customWidth="1"/>
    <col min="8710" max="8710" width="6.109375" style="172" bestFit="1" customWidth="1"/>
    <col min="8711" max="8711" width="22.88671875" style="172" customWidth="1"/>
    <col min="8712" max="8712" width="23.5546875" style="172" customWidth="1"/>
    <col min="8713" max="8713" width="26.88671875" style="172" customWidth="1"/>
    <col min="8714" max="8714" width="19" style="172" customWidth="1"/>
    <col min="8715" max="8715" width="19.88671875" style="172" bestFit="1" customWidth="1"/>
    <col min="8716" max="8716" width="14.44140625" style="172" customWidth="1"/>
    <col min="8717" max="8718" width="24.88671875" style="172" bestFit="1" customWidth="1"/>
    <col min="8719" max="8719" width="24.44140625" style="172" bestFit="1" customWidth="1"/>
    <col min="8720" max="8720" width="24.88671875" style="172" bestFit="1" customWidth="1"/>
    <col min="8721" max="8960" width="9.109375" style="172"/>
    <col min="8961" max="8961" width="9.5546875" style="172" bestFit="1" customWidth="1"/>
    <col min="8962" max="8962" width="46.109375" style="172" bestFit="1" customWidth="1"/>
    <col min="8963" max="8963" width="15.44140625" style="172" bestFit="1" customWidth="1"/>
    <col min="8964" max="8964" width="20.5546875" style="172" customWidth="1"/>
    <col min="8965" max="8965" width="21" style="172" bestFit="1" customWidth="1"/>
    <col min="8966" max="8966" width="6.109375" style="172" bestFit="1" customWidth="1"/>
    <col min="8967" max="8967" width="22.88671875" style="172" customWidth="1"/>
    <col min="8968" max="8968" width="23.5546875" style="172" customWidth="1"/>
    <col min="8969" max="8969" width="26.88671875" style="172" customWidth="1"/>
    <col min="8970" max="8970" width="19" style="172" customWidth="1"/>
    <col min="8971" max="8971" width="19.88671875" style="172" bestFit="1" customWidth="1"/>
    <col min="8972" max="8972" width="14.44140625" style="172" customWidth="1"/>
    <col min="8973" max="8974" width="24.88671875" style="172" bestFit="1" customWidth="1"/>
    <col min="8975" max="8975" width="24.44140625" style="172" bestFit="1" customWidth="1"/>
    <col min="8976" max="8976" width="24.88671875" style="172" bestFit="1" customWidth="1"/>
    <col min="8977" max="9216" width="9.109375" style="172"/>
    <col min="9217" max="9217" width="9.5546875" style="172" bestFit="1" customWidth="1"/>
    <col min="9218" max="9218" width="46.109375" style="172" bestFit="1" customWidth="1"/>
    <col min="9219" max="9219" width="15.44140625" style="172" bestFit="1" customWidth="1"/>
    <col min="9220" max="9220" width="20.5546875" style="172" customWidth="1"/>
    <col min="9221" max="9221" width="21" style="172" bestFit="1" customWidth="1"/>
    <col min="9222" max="9222" width="6.109375" style="172" bestFit="1" customWidth="1"/>
    <col min="9223" max="9223" width="22.88671875" style="172" customWidth="1"/>
    <col min="9224" max="9224" width="23.5546875" style="172" customWidth="1"/>
    <col min="9225" max="9225" width="26.88671875" style="172" customWidth="1"/>
    <col min="9226" max="9226" width="19" style="172" customWidth="1"/>
    <col min="9227" max="9227" width="19.88671875" style="172" bestFit="1" customWidth="1"/>
    <col min="9228" max="9228" width="14.44140625" style="172" customWidth="1"/>
    <col min="9229" max="9230" width="24.88671875" style="172" bestFit="1" customWidth="1"/>
    <col min="9231" max="9231" width="24.44140625" style="172" bestFit="1" customWidth="1"/>
    <col min="9232" max="9232" width="24.88671875" style="172" bestFit="1" customWidth="1"/>
    <col min="9233" max="9472" width="9.109375" style="172"/>
    <col min="9473" max="9473" width="9.5546875" style="172" bestFit="1" customWidth="1"/>
    <col min="9474" max="9474" width="46.109375" style="172" bestFit="1" customWidth="1"/>
    <col min="9475" max="9475" width="15.44140625" style="172" bestFit="1" customWidth="1"/>
    <col min="9476" max="9476" width="20.5546875" style="172" customWidth="1"/>
    <col min="9477" max="9477" width="21" style="172" bestFit="1" customWidth="1"/>
    <col min="9478" max="9478" width="6.109375" style="172" bestFit="1" customWidth="1"/>
    <col min="9479" max="9479" width="22.88671875" style="172" customWidth="1"/>
    <col min="9480" max="9480" width="23.5546875" style="172" customWidth="1"/>
    <col min="9481" max="9481" width="26.88671875" style="172" customWidth="1"/>
    <col min="9482" max="9482" width="19" style="172" customWidth="1"/>
    <col min="9483" max="9483" width="19.88671875" style="172" bestFit="1" customWidth="1"/>
    <col min="9484" max="9484" width="14.44140625" style="172" customWidth="1"/>
    <col min="9485" max="9486" width="24.88671875" style="172" bestFit="1" customWidth="1"/>
    <col min="9487" max="9487" width="24.44140625" style="172" bestFit="1" customWidth="1"/>
    <col min="9488" max="9488" width="24.88671875" style="172" bestFit="1" customWidth="1"/>
    <col min="9489" max="9728" width="9.109375" style="172"/>
    <col min="9729" max="9729" width="9.5546875" style="172" bestFit="1" customWidth="1"/>
    <col min="9730" max="9730" width="46.109375" style="172" bestFit="1" customWidth="1"/>
    <col min="9731" max="9731" width="15.44140625" style="172" bestFit="1" customWidth="1"/>
    <col min="9732" max="9732" width="20.5546875" style="172" customWidth="1"/>
    <col min="9733" max="9733" width="21" style="172" bestFit="1" customWidth="1"/>
    <col min="9734" max="9734" width="6.109375" style="172" bestFit="1" customWidth="1"/>
    <col min="9735" max="9735" width="22.88671875" style="172" customWidth="1"/>
    <col min="9736" max="9736" width="23.5546875" style="172" customWidth="1"/>
    <col min="9737" max="9737" width="26.88671875" style="172" customWidth="1"/>
    <col min="9738" max="9738" width="19" style="172" customWidth="1"/>
    <col min="9739" max="9739" width="19.88671875" style="172" bestFit="1" customWidth="1"/>
    <col min="9740" max="9740" width="14.44140625" style="172" customWidth="1"/>
    <col min="9741" max="9742" width="24.88671875" style="172" bestFit="1" customWidth="1"/>
    <col min="9743" max="9743" width="24.44140625" style="172" bestFit="1" customWidth="1"/>
    <col min="9744" max="9744" width="24.88671875" style="172" bestFit="1" customWidth="1"/>
    <col min="9745" max="9984" width="9.109375" style="172"/>
    <col min="9985" max="9985" width="9.5546875" style="172" bestFit="1" customWidth="1"/>
    <col min="9986" max="9986" width="46.109375" style="172" bestFit="1" customWidth="1"/>
    <col min="9987" max="9987" width="15.44140625" style="172" bestFit="1" customWidth="1"/>
    <col min="9988" max="9988" width="20.5546875" style="172" customWidth="1"/>
    <col min="9989" max="9989" width="21" style="172" bestFit="1" customWidth="1"/>
    <col min="9990" max="9990" width="6.109375" style="172" bestFit="1" customWidth="1"/>
    <col min="9991" max="9991" width="22.88671875" style="172" customWidth="1"/>
    <col min="9992" max="9992" width="23.5546875" style="172" customWidth="1"/>
    <col min="9993" max="9993" width="26.88671875" style="172" customWidth="1"/>
    <col min="9994" max="9994" width="19" style="172" customWidth="1"/>
    <col min="9995" max="9995" width="19.88671875" style="172" bestFit="1" customWidth="1"/>
    <col min="9996" max="9996" width="14.44140625" style="172" customWidth="1"/>
    <col min="9997" max="9998" width="24.88671875" style="172" bestFit="1" customWidth="1"/>
    <col min="9999" max="9999" width="24.44140625" style="172" bestFit="1" customWidth="1"/>
    <col min="10000" max="10000" width="24.88671875" style="172" bestFit="1" customWidth="1"/>
    <col min="10001" max="10240" width="9.109375" style="172"/>
    <col min="10241" max="10241" width="9.5546875" style="172" bestFit="1" customWidth="1"/>
    <col min="10242" max="10242" width="46.109375" style="172" bestFit="1" customWidth="1"/>
    <col min="10243" max="10243" width="15.44140625" style="172" bestFit="1" customWidth="1"/>
    <col min="10244" max="10244" width="20.5546875" style="172" customWidth="1"/>
    <col min="10245" max="10245" width="21" style="172" bestFit="1" customWidth="1"/>
    <col min="10246" max="10246" width="6.109375" style="172" bestFit="1" customWidth="1"/>
    <col min="10247" max="10247" width="22.88671875" style="172" customWidth="1"/>
    <col min="10248" max="10248" width="23.5546875" style="172" customWidth="1"/>
    <col min="10249" max="10249" width="26.88671875" style="172" customWidth="1"/>
    <col min="10250" max="10250" width="19" style="172" customWidth="1"/>
    <col min="10251" max="10251" width="19.88671875" style="172" bestFit="1" customWidth="1"/>
    <col min="10252" max="10252" width="14.44140625" style="172" customWidth="1"/>
    <col min="10253" max="10254" width="24.88671875" style="172" bestFit="1" customWidth="1"/>
    <col min="10255" max="10255" width="24.44140625" style="172" bestFit="1" customWidth="1"/>
    <col min="10256" max="10256" width="24.88671875" style="172" bestFit="1" customWidth="1"/>
    <col min="10257" max="10496" width="9.109375" style="172"/>
    <col min="10497" max="10497" width="9.5546875" style="172" bestFit="1" customWidth="1"/>
    <col min="10498" max="10498" width="46.109375" style="172" bestFit="1" customWidth="1"/>
    <col min="10499" max="10499" width="15.44140625" style="172" bestFit="1" customWidth="1"/>
    <col min="10500" max="10500" width="20.5546875" style="172" customWidth="1"/>
    <col min="10501" max="10501" width="21" style="172" bestFit="1" customWidth="1"/>
    <col min="10502" max="10502" width="6.109375" style="172" bestFit="1" customWidth="1"/>
    <col min="10503" max="10503" width="22.88671875" style="172" customWidth="1"/>
    <col min="10504" max="10504" width="23.5546875" style="172" customWidth="1"/>
    <col min="10505" max="10505" width="26.88671875" style="172" customWidth="1"/>
    <col min="10506" max="10506" width="19" style="172" customWidth="1"/>
    <col min="10507" max="10507" width="19.88671875" style="172" bestFit="1" customWidth="1"/>
    <col min="10508" max="10508" width="14.44140625" style="172" customWidth="1"/>
    <col min="10509" max="10510" width="24.88671875" style="172" bestFit="1" customWidth="1"/>
    <col min="10511" max="10511" width="24.44140625" style="172" bestFit="1" customWidth="1"/>
    <col min="10512" max="10512" width="24.88671875" style="172" bestFit="1" customWidth="1"/>
    <col min="10513" max="10752" width="9.109375" style="172"/>
    <col min="10753" max="10753" width="9.5546875" style="172" bestFit="1" customWidth="1"/>
    <col min="10754" max="10754" width="46.109375" style="172" bestFit="1" customWidth="1"/>
    <col min="10755" max="10755" width="15.44140625" style="172" bestFit="1" customWidth="1"/>
    <col min="10756" max="10756" width="20.5546875" style="172" customWidth="1"/>
    <col min="10757" max="10757" width="21" style="172" bestFit="1" customWidth="1"/>
    <col min="10758" max="10758" width="6.109375" style="172" bestFit="1" customWidth="1"/>
    <col min="10759" max="10759" width="22.88671875" style="172" customWidth="1"/>
    <col min="10760" max="10760" width="23.5546875" style="172" customWidth="1"/>
    <col min="10761" max="10761" width="26.88671875" style="172" customWidth="1"/>
    <col min="10762" max="10762" width="19" style="172" customWidth="1"/>
    <col min="10763" max="10763" width="19.88671875" style="172" bestFit="1" customWidth="1"/>
    <col min="10764" max="10764" width="14.44140625" style="172" customWidth="1"/>
    <col min="10765" max="10766" width="24.88671875" style="172" bestFit="1" customWidth="1"/>
    <col min="10767" max="10767" width="24.44140625" style="172" bestFit="1" customWidth="1"/>
    <col min="10768" max="10768" width="24.88671875" style="172" bestFit="1" customWidth="1"/>
    <col min="10769" max="11008" width="9.109375" style="172"/>
    <col min="11009" max="11009" width="9.5546875" style="172" bestFit="1" customWidth="1"/>
    <col min="11010" max="11010" width="46.109375" style="172" bestFit="1" customWidth="1"/>
    <col min="11011" max="11011" width="15.44140625" style="172" bestFit="1" customWidth="1"/>
    <col min="11012" max="11012" width="20.5546875" style="172" customWidth="1"/>
    <col min="11013" max="11013" width="21" style="172" bestFit="1" customWidth="1"/>
    <col min="11014" max="11014" width="6.109375" style="172" bestFit="1" customWidth="1"/>
    <col min="11015" max="11015" width="22.88671875" style="172" customWidth="1"/>
    <col min="11016" max="11016" width="23.5546875" style="172" customWidth="1"/>
    <col min="11017" max="11017" width="26.88671875" style="172" customWidth="1"/>
    <col min="11018" max="11018" width="19" style="172" customWidth="1"/>
    <col min="11019" max="11019" width="19.88671875" style="172" bestFit="1" customWidth="1"/>
    <col min="11020" max="11020" width="14.44140625" style="172" customWidth="1"/>
    <col min="11021" max="11022" width="24.88671875" style="172" bestFit="1" customWidth="1"/>
    <col min="11023" max="11023" width="24.44140625" style="172" bestFit="1" customWidth="1"/>
    <col min="11024" max="11024" width="24.88671875" style="172" bestFit="1" customWidth="1"/>
    <col min="11025" max="11264" width="9.109375" style="172"/>
    <col min="11265" max="11265" width="9.5546875" style="172" bestFit="1" customWidth="1"/>
    <col min="11266" max="11266" width="46.109375" style="172" bestFit="1" customWidth="1"/>
    <col min="11267" max="11267" width="15.44140625" style="172" bestFit="1" customWidth="1"/>
    <col min="11268" max="11268" width="20.5546875" style="172" customWidth="1"/>
    <col min="11269" max="11269" width="21" style="172" bestFit="1" customWidth="1"/>
    <col min="11270" max="11270" width="6.109375" style="172" bestFit="1" customWidth="1"/>
    <col min="11271" max="11271" width="22.88671875" style="172" customWidth="1"/>
    <col min="11272" max="11272" width="23.5546875" style="172" customWidth="1"/>
    <col min="11273" max="11273" width="26.88671875" style="172" customWidth="1"/>
    <col min="11274" max="11274" width="19" style="172" customWidth="1"/>
    <col min="11275" max="11275" width="19.88671875" style="172" bestFit="1" customWidth="1"/>
    <col min="11276" max="11276" width="14.44140625" style="172" customWidth="1"/>
    <col min="11277" max="11278" width="24.88671875" style="172" bestFit="1" customWidth="1"/>
    <col min="11279" max="11279" width="24.44140625" style="172" bestFit="1" customWidth="1"/>
    <col min="11280" max="11280" width="24.88671875" style="172" bestFit="1" customWidth="1"/>
    <col min="11281" max="11520" width="9.109375" style="172"/>
    <col min="11521" max="11521" width="9.5546875" style="172" bestFit="1" customWidth="1"/>
    <col min="11522" max="11522" width="46.109375" style="172" bestFit="1" customWidth="1"/>
    <col min="11523" max="11523" width="15.44140625" style="172" bestFit="1" customWidth="1"/>
    <col min="11524" max="11524" width="20.5546875" style="172" customWidth="1"/>
    <col min="11525" max="11525" width="21" style="172" bestFit="1" customWidth="1"/>
    <col min="11526" max="11526" width="6.109375" style="172" bestFit="1" customWidth="1"/>
    <col min="11527" max="11527" width="22.88671875" style="172" customWidth="1"/>
    <col min="11528" max="11528" width="23.5546875" style="172" customWidth="1"/>
    <col min="11529" max="11529" width="26.88671875" style="172" customWidth="1"/>
    <col min="11530" max="11530" width="19" style="172" customWidth="1"/>
    <col min="11531" max="11531" width="19.88671875" style="172" bestFit="1" customWidth="1"/>
    <col min="11532" max="11532" width="14.44140625" style="172" customWidth="1"/>
    <col min="11533" max="11534" width="24.88671875" style="172" bestFit="1" customWidth="1"/>
    <col min="11535" max="11535" width="24.44140625" style="172" bestFit="1" customWidth="1"/>
    <col min="11536" max="11536" width="24.88671875" style="172" bestFit="1" customWidth="1"/>
    <col min="11537" max="11776" width="9.109375" style="172"/>
    <col min="11777" max="11777" width="9.5546875" style="172" bestFit="1" customWidth="1"/>
    <col min="11778" max="11778" width="46.109375" style="172" bestFit="1" customWidth="1"/>
    <col min="11779" max="11779" width="15.44140625" style="172" bestFit="1" customWidth="1"/>
    <col min="11780" max="11780" width="20.5546875" style="172" customWidth="1"/>
    <col min="11781" max="11781" width="21" style="172" bestFit="1" customWidth="1"/>
    <col min="11782" max="11782" width="6.109375" style="172" bestFit="1" customWidth="1"/>
    <col min="11783" max="11783" width="22.88671875" style="172" customWidth="1"/>
    <col min="11784" max="11784" width="23.5546875" style="172" customWidth="1"/>
    <col min="11785" max="11785" width="26.88671875" style="172" customWidth="1"/>
    <col min="11786" max="11786" width="19" style="172" customWidth="1"/>
    <col min="11787" max="11787" width="19.88671875" style="172" bestFit="1" customWidth="1"/>
    <col min="11788" max="11788" width="14.44140625" style="172" customWidth="1"/>
    <col min="11789" max="11790" width="24.88671875" style="172" bestFit="1" customWidth="1"/>
    <col min="11791" max="11791" width="24.44140625" style="172" bestFit="1" customWidth="1"/>
    <col min="11792" max="11792" width="24.88671875" style="172" bestFit="1" customWidth="1"/>
    <col min="11793" max="12032" width="9.109375" style="172"/>
    <col min="12033" max="12033" width="9.5546875" style="172" bestFit="1" customWidth="1"/>
    <col min="12034" max="12034" width="46.109375" style="172" bestFit="1" customWidth="1"/>
    <col min="12035" max="12035" width="15.44140625" style="172" bestFit="1" customWidth="1"/>
    <col min="12036" max="12036" width="20.5546875" style="172" customWidth="1"/>
    <col min="12037" max="12037" width="21" style="172" bestFit="1" customWidth="1"/>
    <col min="12038" max="12038" width="6.109375" style="172" bestFit="1" customWidth="1"/>
    <col min="12039" max="12039" width="22.88671875" style="172" customWidth="1"/>
    <col min="12040" max="12040" width="23.5546875" style="172" customWidth="1"/>
    <col min="12041" max="12041" width="26.88671875" style="172" customWidth="1"/>
    <col min="12042" max="12042" width="19" style="172" customWidth="1"/>
    <col min="12043" max="12043" width="19.88671875" style="172" bestFit="1" customWidth="1"/>
    <col min="12044" max="12044" width="14.44140625" style="172" customWidth="1"/>
    <col min="12045" max="12046" width="24.88671875" style="172" bestFit="1" customWidth="1"/>
    <col min="12047" max="12047" width="24.44140625" style="172" bestFit="1" customWidth="1"/>
    <col min="12048" max="12048" width="24.88671875" style="172" bestFit="1" customWidth="1"/>
    <col min="12049" max="12288" width="9.109375" style="172"/>
    <col min="12289" max="12289" width="9.5546875" style="172" bestFit="1" customWidth="1"/>
    <col min="12290" max="12290" width="46.109375" style="172" bestFit="1" customWidth="1"/>
    <col min="12291" max="12291" width="15.44140625" style="172" bestFit="1" customWidth="1"/>
    <col min="12292" max="12292" width="20.5546875" style="172" customWidth="1"/>
    <col min="12293" max="12293" width="21" style="172" bestFit="1" customWidth="1"/>
    <col min="12294" max="12294" width="6.109375" style="172" bestFit="1" customWidth="1"/>
    <col min="12295" max="12295" width="22.88671875" style="172" customWidth="1"/>
    <col min="12296" max="12296" width="23.5546875" style="172" customWidth="1"/>
    <col min="12297" max="12297" width="26.88671875" style="172" customWidth="1"/>
    <col min="12298" max="12298" width="19" style="172" customWidth="1"/>
    <col min="12299" max="12299" width="19.88671875" style="172" bestFit="1" customWidth="1"/>
    <col min="12300" max="12300" width="14.44140625" style="172" customWidth="1"/>
    <col min="12301" max="12302" width="24.88671875" style="172" bestFit="1" customWidth="1"/>
    <col min="12303" max="12303" width="24.44140625" style="172" bestFit="1" customWidth="1"/>
    <col min="12304" max="12304" width="24.88671875" style="172" bestFit="1" customWidth="1"/>
    <col min="12305" max="12544" width="9.109375" style="172"/>
    <col min="12545" max="12545" width="9.5546875" style="172" bestFit="1" customWidth="1"/>
    <col min="12546" max="12546" width="46.109375" style="172" bestFit="1" customWidth="1"/>
    <col min="12547" max="12547" width="15.44140625" style="172" bestFit="1" customWidth="1"/>
    <col min="12548" max="12548" width="20.5546875" style="172" customWidth="1"/>
    <col min="12549" max="12549" width="21" style="172" bestFit="1" customWidth="1"/>
    <col min="12550" max="12550" width="6.109375" style="172" bestFit="1" customWidth="1"/>
    <col min="12551" max="12551" width="22.88671875" style="172" customWidth="1"/>
    <col min="12552" max="12552" width="23.5546875" style="172" customWidth="1"/>
    <col min="12553" max="12553" width="26.88671875" style="172" customWidth="1"/>
    <col min="12554" max="12554" width="19" style="172" customWidth="1"/>
    <col min="12555" max="12555" width="19.88671875" style="172" bestFit="1" customWidth="1"/>
    <col min="12556" max="12556" width="14.44140625" style="172" customWidth="1"/>
    <col min="12557" max="12558" width="24.88671875" style="172" bestFit="1" customWidth="1"/>
    <col min="12559" max="12559" width="24.44140625" style="172" bestFit="1" customWidth="1"/>
    <col min="12560" max="12560" width="24.88671875" style="172" bestFit="1" customWidth="1"/>
    <col min="12561" max="12800" width="9.109375" style="172"/>
    <col min="12801" max="12801" width="9.5546875" style="172" bestFit="1" customWidth="1"/>
    <col min="12802" max="12802" width="46.109375" style="172" bestFit="1" customWidth="1"/>
    <col min="12803" max="12803" width="15.44140625" style="172" bestFit="1" customWidth="1"/>
    <col min="12804" max="12804" width="20.5546875" style="172" customWidth="1"/>
    <col min="12805" max="12805" width="21" style="172" bestFit="1" customWidth="1"/>
    <col min="12806" max="12806" width="6.109375" style="172" bestFit="1" customWidth="1"/>
    <col min="12807" max="12807" width="22.88671875" style="172" customWidth="1"/>
    <col min="12808" max="12808" width="23.5546875" style="172" customWidth="1"/>
    <col min="12809" max="12809" width="26.88671875" style="172" customWidth="1"/>
    <col min="12810" max="12810" width="19" style="172" customWidth="1"/>
    <col min="12811" max="12811" width="19.88671875" style="172" bestFit="1" customWidth="1"/>
    <col min="12812" max="12812" width="14.44140625" style="172" customWidth="1"/>
    <col min="12813" max="12814" width="24.88671875" style="172" bestFit="1" customWidth="1"/>
    <col min="12815" max="12815" width="24.44140625" style="172" bestFit="1" customWidth="1"/>
    <col min="12816" max="12816" width="24.88671875" style="172" bestFit="1" customWidth="1"/>
    <col min="12817" max="13056" width="9.109375" style="172"/>
    <col min="13057" max="13057" width="9.5546875" style="172" bestFit="1" customWidth="1"/>
    <col min="13058" max="13058" width="46.109375" style="172" bestFit="1" customWidth="1"/>
    <col min="13059" max="13059" width="15.44140625" style="172" bestFit="1" customWidth="1"/>
    <col min="13060" max="13060" width="20.5546875" style="172" customWidth="1"/>
    <col min="13061" max="13061" width="21" style="172" bestFit="1" customWidth="1"/>
    <col min="13062" max="13062" width="6.109375" style="172" bestFit="1" customWidth="1"/>
    <col min="13063" max="13063" width="22.88671875" style="172" customWidth="1"/>
    <col min="13064" max="13064" width="23.5546875" style="172" customWidth="1"/>
    <col min="13065" max="13065" width="26.88671875" style="172" customWidth="1"/>
    <col min="13066" max="13066" width="19" style="172" customWidth="1"/>
    <col min="13067" max="13067" width="19.88671875" style="172" bestFit="1" customWidth="1"/>
    <col min="13068" max="13068" width="14.44140625" style="172" customWidth="1"/>
    <col min="13069" max="13070" width="24.88671875" style="172" bestFit="1" customWidth="1"/>
    <col min="13071" max="13071" width="24.44140625" style="172" bestFit="1" customWidth="1"/>
    <col min="13072" max="13072" width="24.88671875" style="172" bestFit="1" customWidth="1"/>
    <col min="13073" max="13312" width="9.109375" style="172"/>
    <col min="13313" max="13313" width="9.5546875" style="172" bestFit="1" customWidth="1"/>
    <col min="13314" max="13314" width="46.109375" style="172" bestFit="1" customWidth="1"/>
    <col min="13315" max="13315" width="15.44140625" style="172" bestFit="1" customWidth="1"/>
    <col min="13316" max="13316" width="20.5546875" style="172" customWidth="1"/>
    <col min="13317" max="13317" width="21" style="172" bestFit="1" customWidth="1"/>
    <col min="13318" max="13318" width="6.109375" style="172" bestFit="1" customWidth="1"/>
    <col min="13319" max="13319" width="22.88671875" style="172" customWidth="1"/>
    <col min="13320" max="13320" width="23.5546875" style="172" customWidth="1"/>
    <col min="13321" max="13321" width="26.88671875" style="172" customWidth="1"/>
    <col min="13322" max="13322" width="19" style="172" customWidth="1"/>
    <col min="13323" max="13323" width="19.88671875" style="172" bestFit="1" customWidth="1"/>
    <col min="13324" max="13324" width="14.44140625" style="172" customWidth="1"/>
    <col min="13325" max="13326" width="24.88671875" style="172" bestFit="1" customWidth="1"/>
    <col min="13327" max="13327" width="24.44140625" style="172" bestFit="1" customWidth="1"/>
    <col min="13328" max="13328" width="24.88671875" style="172" bestFit="1" customWidth="1"/>
    <col min="13329" max="13568" width="9.109375" style="172"/>
    <col min="13569" max="13569" width="9.5546875" style="172" bestFit="1" customWidth="1"/>
    <col min="13570" max="13570" width="46.109375" style="172" bestFit="1" customWidth="1"/>
    <col min="13571" max="13571" width="15.44140625" style="172" bestFit="1" customWidth="1"/>
    <col min="13572" max="13572" width="20.5546875" style="172" customWidth="1"/>
    <col min="13573" max="13573" width="21" style="172" bestFit="1" customWidth="1"/>
    <col min="13574" max="13574" width="6.109375" style="172" bestFit="1" customWidth="1"/>
    <col min="13575" max="13575" width="22.88671875" style="172" customWidth="1"/>
    <col min="13576" max="13576" width="23.5546875" style="172" customWidth="1"/>
    <col min="13577" max="13577" width="26.88671875" style="172" customWidth="1"/>
    <col min="13578" max="13578" width="19" style="172" customWidth="1"/>
    <col min="13579" max="13579" width="19.88671875" style="172" bestFit="1" customWidth="1"/>
    <col min="13580" max="13580" width="14.44140625" style="172" customWidth="1"/>
    <col min="13581" max="13582" width="24.88671875" style="172" bestFit="1" customWidth="1"/>
    <col min="13583" max="13583" width="24.44140625" style="172" bestFit="1" customWidth="1"/>
    <col min="13584" max="13584" width="24.88671875" style="172" bestFit="1" customWidth="1"/>
    <col min="13585" max="13824" width="9.109375" style="172"/>
    <col min="13825" max="13825" width="9.5546875" style="172" bestFit="1" customWidth="1"/>
    <col min="13826" max="13826" width="46.109375" style="172" bestFit="1" customWidth="1"/>
    <col min="13827" max="13827" width="15.44140625" style="172" bestFit="1" customWidth="1"/>
    <col min="13828" max="13828" width="20.5546875" style="172" customWidth="1"/>
    <col min="13829" max="13829" width="21" style="172" bestFit="1" customWidth="1"/>
    <col min="13830" max="13830" width="6.109375" style="172" bestFit="1" customWidth="1"/>
    <col min="13831" max="13831" width="22.88671875" style="172" customWidth="1"/>
    <col min="13832" max="13832" width="23.5546875" style="172" customWidth="1"/>
    <col min="13833" max="13833" width="26.88671875" style="172" customWidth="1"/>
    <col min="13834" max="13834" width="19" style="172" customWidth="1"/>
    <col min="13835" max="13835" width="19.88671875" style="172" bestFit="1" customWidth="1"/>
    <col min="13836" max="13836" width="14.44140625" style="172" customWidth="1"/>
    <col min="13837" max="13838" width="24.88671875" style="172" bestFit="1" customWidth="1"/>
    <col min="13839" max="13839" width="24.44140625" style="172" bestFit="1" customWidth="1"/>
    <col min="13840" max="13840" width="24.88671875" style="172" bestFit="1" customWidth="1"/>
    <col min="13841" max="14080" width="9.109375" style="172"/>
    <col min="14081" max="14081" width="9.5546875" style="172" bestFit="1" customWidth="1"/>
    <col min="14082" max="14082" width="46.109375" style="172" bestFit="1" customWidth="1"/>
    <col min="14083" max="14083" width="15.44140625" style="172" bestFit="1" customWidth="1"/>
    <col min="14084" max="14084" width="20.5546875" style="172" customWidth="1"/>
    <col min="14085" max="14085" width="21" style="172" bestFit="1" customWidth="1"/>
    <col min="14086" max="14086" width="6.109375" style="172" bestFit="1" customWidth="1"/>
    <col min="14087" max="14087" width="22.88671875" style="172" customWidth="1"/>
    <col min="14088" max="14088" width="23.5546875" style="172" customWidth="1"/>
    <col min="14089" max="14089" width="26.88671875" style="172" customWidth="1"/>
    <col min="14090" max="14090" width="19" style="172" customWidth="1"/>
    <col min="14091" max="14091" width="19.88671875" style="172" bestFit="1" customWidth="1"/>
    <col min="14092" max="14092" width="14.44140625" style="172" customWidth="1"/>
    <col min="14093" max="14094" width="24.88671875" style="172" bestFit="1" customWidth="1"/>
    <col min="14095" max="14095" width="24.44140625" style="172" bestFit="1" customWidth="1"/>
    <col min="14096" max="14096" width="24.88671875" style="172" bestFit="1" customWidth="1"/>
    <col min="14097" max="14336" width="9.109375" style="172"/>
    <col min="14337" max="14337" width="9.5546875" style="172" bestFit="1" customWidth="1"/>
    <col min="14338" max="14338" width="46.109375" style="172" bestFit="1" customWidth="1"/>
    <col min="14339" max="14339" width="15.44140625" style="172" bestFit="1" customWidth="1"/>
    <col min="14340" max="14340" width="20.5546875" style="172" customWidth="1"/>
    <col min="14341" max="14341" width="21" style="172" bestFit="1" customWidth="1"/>
    <col min="14342" max="14342" width="6.109375" style="172" bestFit="1" customWidth="1"/>
    <col min="14343" max="14343" width="22.88671875" style="172" customWidth="1"/>
    <col min="14344" max="14344" width="23.5546875" style="172" customWidth="1"/>
    <col min="14345" max="14345" width="26.88671875" style="172" customWidth="1"/>
    <col min="14346" max="14346" width="19" style="172" customWidth="1"/>
    <col min="14347" max="14347" width="19.88671875" style="172" bestFit="1" customWidth="1"/>
    <col min="14348" max="14348" width="14.44140625" style="172" customWidth="1"/>
    <col min="14349" max="14350" width="24.88671875" style="172" bestFit="1" customWidth="1"/>
    <col min="14351" max="14351" width="24.44140625" style="172" bestFit="1" customWidth="1"/>
    <col min="14352" max="14352" width="24.88671875" style="172" bestFit="1" customWidth="1"/>
    <col min="14353" max="14592" width="9.109375" style="172"/>
    <col min="14593" max="14593" width="9.5546875" style="172" bestFit="1" customWidth="1"/>
    <col min="14594" max="14594" width="46.109375" style="172" bestFit="1" customWidth="1"/>
    <col min="14595" max="14595" width="15.44140625" style="172" bestFit="1" customWidth="1"/>
    <col min="14596" max="14596" width="20.5546875" style="172" customWidth="1"/>
    <col min="14597" max="14597" width="21" style="172" bestFit="1" customWidth="1"/>
    <col min="14598" max="14598" width="6.109375" style="172" bestFit="1" customWidth="1"/>
    <col min="14599" max="14599" width="22.88671875" style="172" customWidth="1"/>
    <col min="14600" max="14600" width="23.5546875" style="172" customWidth="1"/>
    <col min="14601" max="14601" width="26.88671875" style="172" customWidth="1"/>
    <col min="14602" max="14602" width="19" style="172" customWidth="1"/>
    <col min="14603" max="14603" width="19.88671875" style="172" bestFit="1" customWidth="1"/>
    <col min="14604" max="14604" width="14.44140625" style="172" customWidth="1"/>
    <col min="14605" max="14606" width="24.88671875" style="172" bestFit="1" customWidth="1"/>
    <col min="14607" max="14607" width="24.44140625" style="172" bestFit="1" customWidth="1"/>
    <col min="14608" max="14608" width="24.88671875" style="172" bestFit="1" customWidth="1"/>
    <col min="14609" max="14848" width="9.109375" style="172"/>
    <col min="14849" max="14849" width="9.5546875" style="172" bestFit="1" customWidth="1"/>
    <col min="14850" max="14850" width="46.109375" style="172" bestFit="1" customWidth="1"/>
    <col min="14851" max="14851" width="15.44140625" style="172" bestFit="1" customWidth="1"/>
    <col min="14852" max="14852" width="20.5546875" style="172" customWidth="1"/>
    <col min="14853" max="14853" width="21" style="172" bestFit="1" customWidth="1"/>
    <col min="14854" max="14854" width="6.109375" style="172" bestFit="1" customWidth="1"/>
    <col min="14855" max="14855" width="22.88671875" style="172" customWidth="1"/>
    <col min="14856" max="14856" width="23.5546875" style="172" customWidth="1"/>
    <col min="14857" max="14857" width="26.88671875" style="172" customWidth="1"/>
    <col min="14858" max="14858" width="19" style="172" customWidth="1"/>
    <col min="14859" max="14859" width="19.88671875" style="172" bestFit="1" customWidth="1"/>
    <col min="14860" max="14860" width="14.44140625" style="172" customWidth="1"/>
    <col min="14861" max="14862" width="24.88671875" style="172" bestFit="1" customWidth="1"/>
    <col min="14863" max="14863" width="24.44140625" style="172" bestFit="1" customWidth="1"/>
    <col min="14864" max="14864" width="24.88671875" style="172" bestFit="1" customWidth="1"/>
    <col min="14865" max="15104" width="9.109375" style="172"/>
    <col min="15105" max="15105" width="9.5546875" style="172" bestFit="1" customWidth="1"/>
    <col min="15106" max="15106" width="46.109375" style="172" bestFit="1" customWidth="1"/>
    <col min="15107" max="15107" width="15.44140625" style="172" bestFit="1" customWidth="1"/>
    <col min="15108" max="15108" width="20.5546875" style="172" customWidth="1"/>
    <col min="15109" max="15109" width="21" style="172" bestFit="1" customWidth="1"/>
    <col min="15110" max="15110" width="6.109375" style="172" bestFit="1" customWidth="1"/>
    <col min="15111" max="15111" width="22.88671875" style="172" customWidth="1"/>
    <col min="15112" max="15112" width="23.5546875" style="172" customWidth="1"/>
    <col min="15113" max="15113" width="26.88671875" style="172" customWidth="1"/>
    <col min="15114" max="15114" width="19" style="172" customWidth="1"/>
    <col min="15115" max="15115" width="19.88671875" style="172" bestFit="1" customWidth="1"/>
    <col min="15116" max="15116" width="14.44140625" style="172" customWidth="1"/>
    <col min="15117" max="15118" width="24.88671875" style="172" bestFit="1" customWidth="1"/>
    <col min="15119" max="15119" width="24.44140625" style="172" bestFit="1" customWidth="1"/>
    <col min="15120" max="15120" width="24.88671875" style="172" bestFit="1" customWidth="1"/>
    <col min="15121" max="15360" width="9.109375" style="172"/>
    <col min="15361" max="15361" width="9.5546875" style="172" bestFit="1" customWidth="1"/>
    <col min="15362" max="15362" width="46.109375" style="172" bestFit="1" customWidth="1"/>
    <col min="15363" max="15363" width="15.44140625" style="172" bestFit="1" customWidth="1"/>
    <col min="15364" max="15364" width="20.5546875" style="172" customWidth="1"/>
    <col min="15365" max="15365" width="21" style="172" bestFit="1" customWidth="1"/>
    <col min="15366" max="15366" width="6.109375" style="172" bestFit="1" customWidth="1"/>
    <col min="15367" max="15367" width="22.88671875" style="172" customWidth="1"/>
    <col min="15368" max="15368" width="23.5546875" style="172" customWidth="1"/>
    <col min="15369" max="15369" width="26.88671875" style="172" customWidth="1"/>
    <col min="15370" max="15370" width="19" style="172" customWidth="1"/>
    <col min="15371" max="15371" width="19.88671875" style="172" bestFit="1" customWidth="1"/>
    <col min="15372" max="15372" width="14.44140625" style="172" customWidth="1"/>
    <col min="15373" max="15374" width="24.88671875" style="172" bestFit="1" customWidth="1"/>
    <col min="15375" max="15375" width="24.44140625" style="172" bestFit="1" customWidth="1"/>
    <col min="15376" max="15376" width="24.88671875" style="172" bestFit="1" customWidth="1"/>
    <col min="15377" max="15616" width="9.109375" style="172"/>
    <col min="15617" max="15617" width="9.5546875" style="172" bestFit="1" customWidth="1"/>
    <col min="15618" max="15618" width="46.109375" style="172" bestFit="1" customWidth="1"/>
    <col min="15619" max="15619" width="15.44140625" style="172" bestFit="1" customWidth="1"/>
    <col min="15620" max="15620" width="20.5546875" style="172" customWidth="1"/>
    <col min="15621" max="15621" width="21" style="172" bestFit="1" customWidth="1"/>
    <col min="15622" max="15622" width="6.109375" style="172" bestFit="1" customWidth="1"/>
    <col min="15623" max="15623" width="22.88671875" style="172" customWidth="1"/>
    <col min="15624" max="15624" width="23.5546875" style="172" customWidth="1"/>
    <col min="15625" max="15625" width="26.88671875" style="172" customWidth="1"/>
    <col min="15626" max="15626" width="19" style="172" customWidth="1"/>
    <col min="15627" max="15627" width="19.88671875" style="172" bestFit="1" customWidth="1"/>
    <col min="15628" max="15628" width="14.44140625" style="172" customWidth="1"/>
    <col min="15629" max="15630" width="24.88671875" style="172" bestFit="1" customWidth="1"/>
    <col min="15631" max="15631" width="24.44140625" style="172" bestFit="1" customWidth="1"/>
    <col min="15632" max="15632" width="24.88671875" style="172" bestFit="1" customWidth="1"/>
    <col min="15633" max="15872" width="9.109375" style="172"/>
    <col min="15873" max="15873" width="9.5546875" style="172" bestFit="1" customWidth="1"/>
    <col min="15874" max="15874" width="46.109375" style="172" bestFit="1" customWidth="1"/>
    <col min="15875" max="15875" width="15.44140625" style="172" bestFit="1" customWidth="1"/>
    <col min="15876" max="15876" width="20.5546875" style="172" customWidth="1"/>
    <col min="15877" max="15877" width="21" style="172" bestFit="1" customWidth="1"/>
    <col min="15878" max="15878" width="6.109375" style="172" bestFit="1" customWidth="1"/>
    <col min="15879" max="15879" width="22.88671875" style="172" customWidth="1"/>
    <col min="15880" max="15880" width="23.5546875" style="172" customWidth="1"/>
    <col min="15881" max="15881" width="26.88671875" style="172" customWidth="1"/>
    <col min="15882" max="15882" width="19" style="172" customWidth="1"/>
    <col min="15883" max="15883" width="19.88671875" style="172" bestFit="1" customWidth="1"/>
    <col min="15884" max="15884" width="14.44140625" style="172" customWidth="1"/>
    <col min="15885" max="15886" width="24.88671875" style="172" bestFit="1" customWidth="1"/>
    <col min="15887" max="15887" width="24.44140625" style="172" bestFit="1" customWidth="1"/>
    <col min="15888" max="15888" width="24.88671875" style="172" bestFit="1" customWidth="1"/>
    <col min="15889" max="16128" width="9.109375" style="172"/>
    <col min="16129" max="16129" width="9.5546875" style="172" bestFit="1" customWidth="1"/>
    <col min="16130" max="16130" width="46.109375" style="172" bestFit="1" customWidth="1"/>
    <col min="16131" max="16131" width="15.44140625" style="172" bestFit="1" customWidth="1"/>
    <col min="16132" max="16132" width="20.5546875" style="172" customWidth="1"/>
    <col min="16133" max="16133" width="21" style="172" bestFit="1" customWidth="1"/>
    <col min="16134" max="16134" width="6.109375" style="172" bestFit="1" customWidth="1"/>
    <col min="16135" max="16135" width="22.88671875" style="172" customWidth="1"/>
    <col min="16136" max="16136" width="23.5546875" style="172" customWidth="1"/>
    <col min="16137" max="16137" width="26.88671875" style="172" customWidth="1"/>
    <col min="16138" max="16138" width="19" style="172" customWidth="1"/>
    <col min="16139" max="16139" width="19.88671875" style="172" bestFit="1" customWidth="1"/>
    <col min="16140" max="16140" width="14.44140625" style="172" customWidth="1"/>
    <col min="16141" max="16142" width="24.88671875" style="172" bestFit="1" customWidth="1"/>
    <col min="16143" max="16143" width="24.44140625" style="172" bestFit="1" customWidth="1"/>
    <col min="16144" max="16144" width="24.88671875" style="172" bestFit="1" customWidth="1"/>
    <col min="16145" max="16384" width="9.109375" style="172"/>
  </cols>
  <sheetData>
    <row r="1" spans="1:18" s="204" customFormat="1" ht="19.5" customHeight="1" x14ac:dyDescent="0.25">
      <c r="A1" s="154" t="s">
        <v>545</v>
      </c>
      <c r="B1" s="155" t="s">
        <v>546</v>
      </c>
      <c r="C1" s="155" t="s">
        <v>547</v>
      </c>
      <c r="D1" s="155" t="s">
        <v>548</v>
      </c>
      <c r="E1" s="155" t="s">
        <v>549</v>
      </c>
      <c r="F1" s="155" t="s">
        <v>550</v>
      </c>
      <c r="G1" s="155" t="s">
        <v>551</v>
      </c>
      <c r="H1" s="155" t="s">
        <v>552</v>
      </c>
      <c r="I1" s="155" t="s">
        <v>553</v>
      </c>
      <c r="J1" s="155" t="s">
        <v>554</v>
      </c>
      <c r="K1" s="155" t="s">
        <v>555</v>
      </c>
      <c r="L1" s="156" t="s">
        <v>556</v>
      </c>
      <c r="M1" s="266" t="s">
        <v>557</v>
      </c>
      <c r="N1" s="266" t="s">
        <v>558</v>
      </c>
      <c r="O1" s="266" t="s">
        <v>559</v>
      </c>
      <c r="P1" s="266" t="s">
        <v>560</v>
      </c>
    </row>
    <row r="2" spans="1:18" s="205" customFormat="1" x14ac:dyDescent="0.2">
      <c r="A2" s="190" t="s">
        <v>561</v>
      </c>
      <c r="B2" s="191" t="s">
        <v>562</v>
      </c>
      <c r="C2" s="192" t="s">
        <v>563</v>
      </c>
      <c r="D2" s="191" t="s">
        <v>564</v>
      </c>
      <c r="E2" s="191" t="s">
        <v>565</v>
      </c>
      <c r="F2" s="191" t="s">
        <v>566</v>
      </c>
      <c r="G2" s="191" t="s">
        <v>567</v>
      </c>
      <c r="H2" s="191" t="s">
        <v>568</v>
      </c>
      <c r="I2" s="191" t="s">
        <v>569</v>
      </c>
      <c r="J2" s="191" t="s">
        <v>570</v>
      </c>
      <c r="K2" s="191" t="s">
        <v>569</v>
      </c>
      <c r="L2" s="193">
        <v>421903471398</v>
      </c>
      <c r="M2" s="191" t="s">
        <v>571</v>
      </c>
      <c r="N2" s="191"/>
      <c r="O2" s="191"/>
      <c r="P2" s="191"/>
      <c r="R2" s="268"/>
    </row>
    <row r="3" spans="1:18" s="205" customFormat="1" x14ac:dyDescent="0.2">
      <c r="A3" s="195" t="s">
        <v>572</v>
      </c>
      <c r="B3" s="277" t="s">
        <v>573</v>
      </c>
      <c r="C3" s="277" t="s">
        <v>563</v>
      </c>
      <c r="D3" s="277" t="s">
        <v>574</v>
      </c>
      <c r="E3" s="277" t="s">
        <v>575</v>
      </c>
      <c r="F3" s="277" t="s">
        <v>576</v>
      </c>
      <c r="G3" s="277" t="s">
        <v>577</v>
      </c>
      <c r="H3" s="277" t="s">
        <v>578</v>
      </c>
      <c r="I3" s="277" t="s">
        <v>579</v>
      </c>
      <c r="J3" s="277" t="s">
        <v>570</v>
      </c>
      <c r="K3" s="277" t="s">
        <v>580</v>
      </c>
      <c r="L3" s="278">
        <v>421911370554</v>
      </c>
      <c r="M3" s="277" t="s">
        <v>581</v>
      </c>
      <c r="N3" s="277"/>
      <c r="O3" s="277"/>
      <c r="P3" s="277"/>
      <c r="R3" s="268"/>
    </row>
    <row r="4" spans="1:18" s="205" customFormat="1" x14ac:dyDescent="0.2">
      <c r="A4" s="190" t="s">
        <v>582</v>
      </c>
      <c r="B4" s="191" t="s">
        <v>583</v>
      </c>
      <c r="C4" s="192" t="s">
        <v>563</v>
      </c>
      <c r="D4" s="192" t="s">
        <v>584</v>
      </c>
      <c r="E4" s="192" t="s">
        <v>585</v>
      </c>
      <c r="F4" s="192" t="s">
        <v>586</v>
      </c>
      <c r="G4" s="257" t="s">
        <v>587</v>
      </c>
      <c r="H4" s="304" t="s">
        <v>588</v>
      </c>
      <c r="I4" s="192" t="s">
        <v>589</v>
      </c>
      <c r="J4" s="192" t="s">
        <v>590</v>
      </c>
      <c r="K4" s="305" t="s">
        <v>589</v>
      </c>
      <c r="L4" s="306">
        <v>421905819613</v>
      </c>
      <c r="M4" s="192" t="s">
        <v>591</v>
      </c>
      <c r="N4" s="191"/>
      <c r="O4" s="192"/>
      <c r="P4" s="191"/>
      <c r="R4" s="268"/>
    </row>
    <row r="5" spans="1:18" s="205" customFormat="1" ht="20.399999999999999" x14ac:dyDescent="0.2">
      <c r="A5" s="190" t="s">
        <v>592</v>
      </c>
      <c r="B5" s="191" t="s">
        <v>593</v>
      </c>
      <c r="C5" s="192" t="s">
        <v>563</v>
      </c>
      <c r="D5" s="192" t="s">
        <v>594</v>
      </c>
      <c r="E5" s="192" t="s">
        <v>575</v>
      </c>
      <c r="F5" s="192" t="s">
        <v>595</v>
      </c>
      <c r="G5" s="257" t="s">
        <v>596</v>
      </c>
      <c r="H5" s="304" t="s">
        <v>597</v>
      </c>
      <c r="I5" s="192" t="s">
        <v>598</v>
      </c>
      <c r="J5" s="192" t="s">
        <v>570</v>
      </c>
      <c r="K5" s="305" t="s">
        <v>599</v>
      </c>
      <c r="L5" s="306">
        <v>421903555547</v>
      </c>
      <c r="M5" s="192" t="s">
        <v>600</v>
      </c>
      <c r="N5" s="191"/>
      <c r="O5" s="192"/>
      <c r="P5" s="191"/>
      <c r="R5" s="268"/>
    </row>
    <row r="6" spans="1:18" s="205" customFormat="1" x14ac:dyDescent="0.2">
      <c r="A6" s="190">
        <v>50607332</v>
      </c>
      <c r="B6" s="191" t="s">
        <v>601</v>
      </c>
      <c r="C6" s="192" t="s">
        <v>563</v>
      </c>
      <c r="D6" s="192" t="s">
        <v>602</v>
      </c>
      <c r="E6" s="192" t="s">
        <v>603</v>
      </c>
      <c r="F6" s="192" t="s">
        <v>604</v>
      </c>
      <c r="G6" s="257" t="s">
        <v>605</v>
      </c>
      <c r="H6" s="304" t="s">
        <v>606</v>
      </c>
      <c r="I6" s="192" t="s">
        <v>607</v>
      </c>
      <c r="J6" s="192" t="s">
        <v>570</v>
      </c>
      <c r="K6" s="305" t="s">
        <v>608</v>
      </c>
      <c r="L6" s="306">
        <v>421918817207</v>
      </c>
      <c r="M6" s="192" t="s">
        <v>609</v>
      </c>
      <c r="N6" s="191"/>
      <c r="O6" s="192"/>
      <c r="P6" s="191"/>
      <c r="R6" s="268"/>
    </row>
    <row r="7" spans="1:18" s="205" customFormat="1" x14ac:dyDescent="0.2">
      <c r="A7" s="195" t="s">
        <v>610</v>
      </c>
      <c r="B7" s="277" t="s">
        <v>611</v>
      </c>
      <c r="C7" s="277" t="s">
        <v>563</v>
      </c>
      <c r="D7" s="277" t="s">
        <v>612</v>
      </c>
      <c r="E7" s="277" t="s">
        <v>613</v>
      </c>
      <c r="F7" s="277" t="s">
        <v>614</v>
      </c>
      <c r="G7" s="277" t="s">
        <v>615</v>
      </c>
      <c r="H7" s="277" t="s">
        <v>616</v>
      </c>
      <c r="I7" s="277" t="s">
        <v>617</v>
      </c>
      <c r="J7" s="277" t="s">
        <v>570</v>
      </c>
      <c r="K7" s="277" t="s">
        <v>617</v>
      </c>
      <c r="L7" s="278">
        <v>421908868248</v>
      </c>
      <c r="M7" s="277" t="s">
        <v>618</v>
      </c>
      <c r="N7" s="277"/>
      <c r="O7" s="277"/>
      <c r="P7" s="277"/>
      <c r="R7" s="268"/>
    </row>
    <row r="8" spans="1:18" s="205" customFormat="1" x14ac:dyDescent="0.2">
      <c r="A8" s="195" t="s">
        <v>619</v>
      </c>
      <c r="B8" s="277" t="s">
        <v>620</v>
      </c>
      <c r="C8" s="277" t="s">
        <v>563</v>
      </c>
      <c r="D8" s="277" t="s">
        <v>621</v>
      </c>
      <c r="E8" s="277" t="s">
        <v>622</v>
      </c>
      <c r="F8" s="277" t="s">
        <v>623</v>
      </c>
      <c r="G8" s="277" t="s">
        <v>624</v>
      </c>
      <c r="H8" s="277" t="s">
        <v>625</v>
      </c>
      <c r="I8" s="277" t="s">
        <v>626</v>
      </c>
      <c r="J8" s="277" t="s">
        <v>627</v>
      </c>
      <c r="K8" s="277" t="s">
        <v>628</v>
      </c>
      <c r="L8" s="278">
        <v>421919188236</v>
      </c>
      <c r="M8" s="277" t="s">
        <v>629</v>
      </c>
      <c r="N8" s="277"/>
      <c r="O8" s="277"/>
      <c r="P8" s="277"/>
      <c r="R8" s="268"/>
    </row>
    <row r="9" spans="1:18" s="205" customFormat="1" x14ac:dyDescent="0.2">
      <c r="A9" s="195" t="s">
        <v>630</v>
      </c>
      <c r="B9" s="277" t="s">
        <v>631</v>
      </c>
      <c r="C9" s="277" t="s">
        <v>563</v>
      </c>
      <c r="D9" s="277" t="s">
        <v>632</v>
      </c>
      <c r="E9" s="277" t="s">
        <v>613</v>
      </c>
      <c r="F9" s="277" t="s">
        <v>633</v>
      </c>
      <c r="G9" s="277" t="s">
        <v>634</v>
      </c>
      <c r="H9" s="277" t="s">
        <v>635</v>
      </c>
      <c r="I9" s="277" t="s">
        <v>636</v>
      </c>
      <c r="J9" s="277" t="s">
        <v>570</v>
      </c>
      <c r="K9" s="277" t="s">
        <v>636</v>
      </c>
      <c r="L9" s="278">
        <v>421905948422</v>
      </c>
      <c r="M9" s="277" t="s">
        <v>637</v>
      </c>
      <c r="N9" s="277"/>
      <c r="O9" s="277"/>
      <c r="P9" s="277"/>
      <c r="R9" s="268"/>
    </row>
    <row r="10" spans="1:18" s="205" customFormat="1" ht="11.4" customHeight="1" x14ac:dyDescent="0.2">
      <c r="A10" s="195" t="s">
        <v>638</v>
      </c>
      <c r="B10" s="277" t="s">
        <v>639</v>
      </c>
      <c r="C10" s="277" t="s">
        <v>563</v>
      </c>
      <c r="D10" s="277" t="s">
        <v>640</v>
      </c>
      <c r="E10" s="277" t="s">
        <v>641</v>
      </c>
      <c r="F10" s="277" t="s">
        <v>642</v>
      </c>
      <c r="G10" s="277" t="s">
        <v>643</v>
      </c>
      <c r="H10" s="277" t="s">
        <v>644</v>
      </c>
      <c r="I10" s="277" t="s">
        <v>645</v>
      </c>
      <c r="J10" s="277" t="s">
        <v>570</v>
      </c>
      <c r="K10" s="277" t="s">
        <v>645</v>
      </c>
      <c r="L10" s="278">
        <v>421915184709</v>
      </c>
      <c r="M10" s="277" t="s">
        <v>646</v>
      </c>
      <c r="N10" s="277"/>
      <c r="O10" s="277"/>
      <c r="P10" s="277"/>
      <c r="R10" s="268"/>
    </row>
    <row r="11" spans="1:18" s="205" customFormat="1" x14ac:dyDescent="0.2">
      <c r="A11" s="195" t="s">
        <v>647</v>
      </c>
      <c r="B11" s="277" t="s">
        <v>648</v>
      </c>
      <c r="C11" s="277" t="s">
        <v>563</v>
      </c>
      <c r="D11" s="277" t="s">
        <v>649</v>
      </c>
      <c r="E11" s="277" t="s">
        <v>613</v>
      </c>
      <c r="F11" s="277" t="s">
        <v>650</v>
      </c>
      <c r="G11" s="277" t="s">
        <v>651</v>
      </c>
      <c r="H11" s="277" t="s">
        <v>652</v>
      </c>
      <c r="I11" s="277" t="s">
        <v>653</v>
      </c>
      <c r="J11" s="277" t="s">
        <v>570</v>
      </c>
      <c r="K11" s="277" t="s">
        <v>654</v>
      </c>
      <c r="L11" s="278">
        <v>421908965156</v>
      </c>
      <c r="M11" s="277" t="s">
        <v>655</v>
      </c>
      <c r="N11" s="277"/>
      <c r="O11" s="277"/>
      <c r="P11" s="277"/>
      <c r="R11" s="268"/>
    </row>
    <row r="12" spans="1:18" s="205" customFormat="1" x14ac:dyDescent="0.2">
      <c r="A12" s="195" t="s">
        <v>656</v>
      </c>
      <c r="B12" s="277" t="s">
        <v>657</v>
      </c>
      <c r="C12" s="277" t="s">
        <v>563</v>
      </c>
      <c r="D12" s="277" t="s">
        <v>658</v>
      </c>
      <c r="E12" s="277" t="s">
        <v>659</v>
      </c>
      <c r="F12" s="277" t="s">
        <v>660</v>
      </c>
      <c r="G12" s="277" t="s">
        <v>661</v>
      </c>
      <c r="H12" s="277" t="s">
        <v>662</v>
      </c>
      <c r="I12" s="277" t="s">
        <v>663</v>
      </c>
      <c r="J12" s="277" t="s">
        <v>664</v>
      </c>
      <c r="K12" s="277" t="s">
        <v>665</v>
      </c>
      <c r="L12" s="278">
        <v>421905998953</v>
      </c>
      <c r="M12" s="277" t="s">
        <v>666</v>
      </c>
      <c r="N12" s="277"/>
      <c r="O12" s="277"/>
      <c r="P12" s="277"/>
      <c r="R12" s="268"/>
    </row>
    <row r="13" spans="1:18" s="205" customFormat="1" x14ac:dyDescent="0.2">
      <c r="A13" s="195" t="s">
        <v>667</v>
      </c>
      <c r="B13" s="277" t="s">
        <v>668</v>
      </c>
      <c r="C13" s="277" t="s">
        <v>563</v>
      </c>
      <c r="D13" s="277" t="s">
        <v>649</v>
      </c>
      <c r="E13" s="277" t="s">
        <v>613</v>
      </c>
      <c r="F13" s="277" t="s">
        <v>650</v>
      </c>
      <c r="G13" s="277" t="s">
        <v>669</v>
      </c>
      <c r="H13" s="277" t="s">
        <v>670</v>
      </c>
      <c r="I13" s="277" t="s">
        <v>671</v>
      </c>
      <c r="J13" s="277" t="s">
        <v>570</v>
      </c>
      <c r="K13" s="277" t="s">
        <v>672</v>
      </c>
      <c r="L13" s="278" t="s">
        <v>673</v>
      </c>
      <c r="M13" s="277" t="s">
        <v>674</v>
      </c>
      <c r="N13" s="277"/>
      <c r="O13" s="277"/>
      <c r="P13" s="277"/>
      <c r="R13" s="268" t="str">
        <f>A13</f>
        <v>30844711</v>
      </c>
    </row>
    <row r="14" spans="1:18" s="205" customFormat="1" x14ac:dyDescent="0.2">
      <c r="A14" s="190" t="s">
        <v>675</v>
      </c>
      <c r="B14" s="191" t="s">
        <v>676</v>
      </c>
      <c r="C14" s="192" t="s">
        <v>563</v>
      </c>
      <c r="D14" s="191" t="s">
        <v>677</v>
      </c>
      <c r="E14" s="191" t="s">
        <v>678</v>
      </c>
      <c r="F14" s="191" t="s">
        <v>679</v>
      </c>
      <c r="G14" s="257" t="s">
        <v>680</v>
      </c>
      <c r="H14" s="257" t="s">
        <v>681</v>
      </c>
      <c r="I14" s="267" t="s">
        <v>682</v>
      </c>
      <c r="J14" s="191" t="s">
        <v>570</v>
      </c>
      <c r="K14" s="267" t="s">
        <v>682</v>
      </c>
      <c r="L14" s="193">
        <v>421911361044</v>
      </c>
      <c r="M14" s="191" t="s">
        <v>683</v>
      </c>
      <c r="N14" s="191"/>
      <c r="O14" s="191"/>
      <c r="P14" s="191"/>
      <c r="R14" s="268" t="str">
        <f>A14</f>
        <v>31940668</v>
      </c>
    </row>
    <row r="15" spans="1:18" s="205" customFormat="1" x14ac:dyDescent="0.2">
      <c r="A15" s="195" t="s">
        <v>684</v>
      </c>
      <c r="B15" s="277" t="s">
        <v>685</v>
      </c>
      <c r="C15" s="277" t="s">
        <v>563</v>
      </c>
      <c r="D15" s="277" t="s">
        <v>686</v>
      </c>
      <c r="E15" s="277" t="s">
        <v>687</v>
      </c>
      <c r="F15" s="277" t="s">
        <v>688</v>
      </c>
      <c r="G15" s="277" t="s">
        <v>689</v>
      </c>
      <c r="H15" s="277" t="s">
        <v>690</v>
      </c>
      <c r="I15" s="277" t="s">
        <v>691</v>
      </c>
      <c r="J15" s="277" t="s">
        <v>570</v>
      </c>
      <c r="K15" s="277" t="s">
        <v>692</v>
      </c>
      <c r="L15" s="278">
        <v>421903403105</v>
      </c>
      <c r="M15" s="277" t="s">
        <v>693</v>
      </c>
      <c r="N15" s="277"/>
      <c r="O15" s="277"/>
      <c r="P15" s="277"/>
      <c r="R15" s="268" t="str">
        <f>A15</f>
        <v>31824021</v>
      </c>
    </row>
    <row r="16" spans="1:18" x14ac:dyDescent="0.2">
      <c r="A16" s="190" t="s">
        <v>694</v>
      </c>
      <c r="B16" s="191" t="s">
        <v>695</v>
      </c>
      <c r="C16" s="192" t="s">
        <v>563</v>
      </c>
      <c r="D16" s="192" t="s">
        <v>696</v>
      </c>
      <c r="E16" s="192" t="s">
        <v>697</v>
      </c>
      <c r="F16" s="192" t="s">
        <v>698</v>
      </c>
      <c r="G16" s="257" t="s">
        <v>699</v>
      </c>
      <c r="H16" s="304" t="s">
        <v>700</v>
      </c>
      <c r="I16" s="192" t="s">
        <v>701</v>
      </c>
      <c r="J16" s="192" t="s">
        <v>570</v>
      </c>
      <c r="K16" s="305" t="s">
        <v>701</v>
      </c>
      <c r="L16" s="306">
        <v>421917812810</v>
      </c>
      <c r="M16" s="192" t="s">
        <v>702</v>
      </c>
      <c r="N16" s="191"/>
      <c r="O16" s="192"/>
      <c r="P16" s="191"/>
      <c r="Q16" s="205"/>
      <c r="R16" s="268" t="str">
        <f>A16</f>
        <v>45009660</v>
      </c>
    </row>
    <row r="17" spans="1:18" x14ac:dyDescent="0.2">
      <c r="A17" s="195" t="s">
        <v>703</v>
      </c>
      <c r="B17" s="277" t="s">
        <v>704</v>
      </c>
      <c r="C17" s="277" t="s">
        <v>563</v>
      </c>
      <c r="D17" s="277" t="s">
        <v>705</v>
      </c>
      <c r="E17" s="277" t="s">
        <v>706</v>
      </c>
      <c r="F17" s="277" t="s">
        <v>707</v>
      </c>
      <c r="G17" s="277" t="s">
        <v>708</v>
      </c>
      <c r="H17" s="277" t="s">
        <v>709</v>
      </c>
      <c r="I17" s="277" t="s">
        <v>710</v>
      </c>
      <c r="J17" s="277" t="s">
        <v>570</v>
      </c>
      <c r="K17" s="277" t="s">
        <v>711</v>
      </c>
      <c r="L17" s="278">
        <v>421905162424</v>
      </c>
      <c r="M17" s="277" t="s">
        <v>712</v>
      </c>
      <c r="N17" s="277"/>
      <c r="O17" s="277"/>
      <c r="P17" s="277"/>
      <c r="Q17" s="205"/>
      <c r="R17" s="268" t="str">
        <f t="shared" ref="R17:R77" si="0">A17</f>
        <v>30811686</v>
      </c>
    </row>
    <row r="18" spans="1:18" x14ac:dyDescent="0.2">
      <c r="A18" s="195" t="s">
        <v>713</v>
      </c>
      <c r="B18" s="277" t="s">
        <v>714</v>
      </c>
      <c r="C18" s="277" t="s">
        <v>563</v>
      </c>
      <c r="D18" s="277" t="s">
        <v>715</v>
      </c>
      <c r="E18" s="277" t="s">
        <v>641</v>
      </c>
      <c r="F18" s="277" t="s">
        <v>642</v>
      </c>
      <c r="G18" s="277" t="s">
        <v>716</v>
      </c>
      <c r="H18" s="277" t="s">
        <v>717</v>
      </c>
      <c r="I18" s="277" t="s">
        <v>718</v>
      </c>
      <c r="J18" s="277" t="s">
        <v>570</v>
      </c>
      <c r="K18" s="277" t="s">
        <v>719</v>
      </c>
      <c r="L18" s="278" t="s">
        <v>720</v>
      </c>
      <c r="M18" s="277" t="s">
        <v>721</v>
      </c>
      <c r="N18" s="277"/>
      <c r="O18" s="277"/>
      <c r="P18" s="277"/>
      <c r="Q18" s="205"/>
      <c r="R18" s="268"/>
    </row>
    <row r="19" spans="1:18" x14ac:dyDescent="0.2">
      <c r="A19" s="195">
        <v>17316731</v>
      </c>
      <c r="B19" s="277" t="s">
        <v>722</v>
      </c>
      <c r="C19" s="277" t="s">
        <v>563</v>
      </c>
      <c r="D19" s="277" t="s">
        <v>723</v>
      </c>
      <c r="E19" s="277" t="s">
        <v>603</v>
      </c>
      <c r="F19" s="277" t="s">
        <v>724</v>
      </c>
      <c r="G19" s="277" t="s">
        <v>725</v>
      </c>
      <c r="H19" s="277" t="s">
        <v>726</v>
      </c>
      <c r="I19" s="277" t="s">
        <v>727</v>
      </c>
      <c r="J19" s="277" t="s">
        <v>570</v>
      </c>
      <c r="K19" s="277" t="s">
        <v>728</v>
      </c>
      <c r="L19" s="278">
        <v>421907696186</v>
      </c>
      <c r="M19" s="277" t="s">
        <v>729</v>
      </c>
      <c r="N19" s="277"/>
      <c r="O19" s="277"/>
      <c r="P19" s="277"/>
      <c r="Q19" s="205"/>
      <c r="R19" s="268">
        <f t="shared" si="0"/>
        <v>17316731</v>
      </c>
    </row>
    <row r="20" spans="1:18" x14ac:dyDescent="0.2">
      <c r="A20" s="190" t="s">
        <v>730</v>
      </c>
      <c r="B20" s="191" t="s">
        <v>731</v>
      </c>
      <c r="C20" s="192" t="s">
        <v>563</v>
      </c>
      <c r="D20" s="192" t="s">
        <v>732</v>
      </c>
      <c r="E20" s="192" t="s">
        <v>678</v>
      </c>
      <c r="F20" s="192" t="s">
        <v>679</v>
      </c>
      <c r="G20" s="257" t="s">
        <v>733</v>
      </c>
      <c r="H20" s="304" t="s">
        <v>734</v>
      </c>
      <c r="I20" s="192" t="s">
        <v>735</v>
      </c>
      <c r="J20" s="192" t="s">
        <v>570</v>
      </c>
      <c r="K20" s="305" t="s">
        <v>735</v>
      </c>
      <c r="L20" s="306">
        <v>421918478290</v>
      </c>
      <c r="M20" s="192" t="s">
        <v>736</v>
      </c>
      <c r="N20" s="191"/>
      <c r="O20" s="192"/>
      <c r="P20" s="191"/>
      <c r="Q20" s="205"/>
      <c r="R20" s="268" t="str">
        <f t="shared" si="0"/>
        <v>31929931</v>
      </c>
    </row>
    <row r="21" spans="1:18" x14ac:dyDescent="0.2">
      <c r="A21" s="195" t="s">
        <v>737</v>
      </c>
      <c r="B21" s="277" t="s">
        <v>738</v>
      </c>
      <c r="C21" s="277" t="s">
        <v>563</v>
      </c>
      <c r="D21" s="277" t="s">
        <v>739</v>
      </c>
      <c r="E21" s="277" t="s">
        <v>740</v>
      </c>
      <c r="F21" s="277" t="s">
        <v>741</v>
      </c>
      <c r="G21" s="277" t="s">
        <v>742</v>
      </c>
      <c r="H21" s="277" t="s">
        <v>743</v>
      </c>
      <c r="I21" s="277" t="s">
        <v>744</v>
      </c>
      <c r="J21" s="277" t="s">
        <v>664</v>
      </c>
      <c r="K21" s="277" t="s">
        <v>744</v>
      </c>
      <c r="L21" s="278">
        <v>421907448837</v>
      </c>
      <c r="M21" s="277" t="s">
        <v>745</v>
      </c>
      <c r="N21" s="277"/>
      <c r="O21" s="277"/>
      <c r="P21" s="277"/>
      <c r="Q21" s="205"/>
      <c r="R21" s="268"/>
    </row>
    <row r="22" spans="1:18" x14ac:dyDescent="0.2">
      <c r="A22" s="195" t="s">
        <v>746</v>
      </c>
      <c r="B22" s="277" t="s">
        <v>747</v>
      </c>
      <c r="C22" s="277" t="s">
        <v>563</v>
      </c>
      <c r="D22" s="277" t="s">
        <v>649</v>
      </c>
      <c r="E22" s="277" t="s">
        <v>613</v>
      </c>
      <c r="F22" s="277" t="s">
        <v>724</v>
      </c>
      <c r="G22" s="277" t="s">
        <v>748</v>
      </c>
      <c r="H22" s="277" t="s">
        <v>749</v>
      </c>
      <c r="I22" s="277" t="s">
        <v>750</v>
      </c>
      <c r="J22" s="277" t="s">
        <v>570</v>
      </c>
      <c r="K22" s="277" t="s">
        <v>751</v>
      </c>
      <c r="L22" s="278">
        <v>421905294239</v>
      </c>
      <c r="M22" s="277" t="s">
        <v>752</v>
      </c>
      <c r="N22" s="277"/>
      <c r="O22" s="277"/>
      <c r="P22" s="277"/>
      <c r="Q22" s="205"/>
      <c r="R22" s="268" t="str">
        <f t="shared" si="0"/>
        <v>30844568</v>
      </c>
    </row>
    <row r="23" spans="1:18" x14ac:dyDescent="0.2">
      <c r="A23" s="195" t="s">
        <v>753</v>
      </c>
      <c r="B23" s="277" t="s">
        <v>754</v>
      </c>
      <c r="C23" s="277" t="s">
        <v>563</v>
      </c>
      <c r="D23" s="277" t="s">
        <v>755</v>
      </c>
      <c r="E23" s="277" t="s">
        <v>613</v>
      </c>
      <c r="F23" s="277" t="s">
        <v>724</v>
      </c>
      <c r="G23" s="277" t="s">
        <v>756</v>
      </c>
      <c r="H23" s="277" t="s">
        <v>757</v>
      </c>
      <c r="I23" s="277" t="s">
        <v>758</v>
      </c>
      <c r="J23" s="277" t="s">
        <v>570</v>
      </c>
      <c r="K23" s="277" t="s">
        <v>759</v>
      </c>
      <c r="L23" s="278">
        <v>421905504810</v>
      </c>
      <c r="M23" s="277" t="s">
        <v>760</v>
      </c>
      <c r="N23" s="277"/>
      <c r="O23" s="277"/>
      <c r="P23" s="277"/>
      <c r="Q23" s="205"/>
      <c r="R23" s="268"/>
    </row>
    <row r="24" spans="1:18" x14ac:dyDescent="0.2">
      <c r="A24" s="195" t="s">
        <v>761</v>
      </c>
      <c r="B24" s="277" t="s">
        <v>762</v>
      </c>
      <c r="C24" s="277" t="s">
        <v>563</v>
      </c>
      <c r="D24" s="277" t="s">
        <v>763</v>
      </c>
      <c r="E24" s="277" t="s">
        <v>613</v>
      </c>
      <c r="F24" s="277" t="s">
        <v>764</v>
      </c>
      <c r="G24" s="277" t="s">
        <v>765</v>
      </c>
      <c r="H24" s="277" t="s">
        <v>766</v>
      </c>
      <c r="I24" s="277" t="s">
        <v>767</v>
      </c>
      <c r="J24" s="277" t="s">
        <v>570</v>
      </c>
      <c r="K24" s="277" t="s">
        <v>768</v>
      </c>
      <c r="L24" s="278">
        <v>421949246786</v>
      </c>
      <c r="M24" s="277" t="s">
        <v>769</v>
      </c>
      <c r="N24" s="277"/>
      <c r="O24" s="277"/>
      <c r="P24" s="277"/>
      <c r="Q24" s="205"/>
      <c r="R24" s="268"/>
    </row>
    <row r="25" spans="1:18" x14ac:dyDescent="0.2">
      <c r="A25" s="190">
        <v>34056939</v>
      </c>
      <c r="B25" s="191" t="s">
        <v>770</v>
      </c>
      <c r="C25" s="192" t="s">
        <v>563</v>
      </c>
      <c r="D25" s="191" t="s">
        <v>771</v>
      </c>
      <c r="E25" s="191" t="s">
        <v>772</v>
      </c>
      <c r="F25" s="191" t="s">
        <v>773</v>
      </c>
      <c r="G25" s="191" t="s">
        <v>774</v>
      </c>
      <c r="H25" s="191" t="s">
        <v>775</v>
      </c>
      <c r="I25" s="191" t="s">
        <v>776</v>
      </c>
      <c r="J25" s="191" t="s">
        <v>570</v>
      </c>
      <c r="K25" s="191" t="s">
        <v>777</v>
      </c>
      <c r="L25" s="193" t="s">
        <v>778</v>
      </c>
      <c r="M25" s="191" t="s">
        <v>779</v>
      </c>
      <c r="N25" s="191"/>
      <c r="O25" s="191"/>
      <c r="P25" s="191"/>
      <c r="Q25" s="205"/>
      <c r="R25" s="268">
        <f t="shared" si="0"/>
        <v>34056939</v>
      </c>
    </row>
    <row r="26" spans="1:18" x14ac:dyDescent="0.2">
      <c r="A26" s="190">
        <v>37824465</v>
      </c>
      <c r="B26" s="191" t="s">
        <v>780</v>
      </c>
      <c r="C26" s="192" t="s">
        <v>563</v>
      </c>
      <c r="D26" s="192" t="s">
        <v>781</v>
      </c>
      <c r="E26" s="191" t="s">
        <v>782</v>
      </c>
      <c r="F26" s="192" t="s">
        <v>783</v>
      </c>
      <c r="G26" s="257" t="s">
        <v>784</v>
      </c>
      <c r="H26" s="304" t="s">
        <v>785</v>
      </c>
      <c r="I26" s="192" t="s">
        <v>786</v>
      </c>
      <c r="J26" s="192" t="s">
        <v>664</v>
      </c>
      <c r="K26" s="305" t="s">
        <v>787</v>
      </c>
      <c r="L26" s="306">
        <v>421907344996</v>
      </c>
      <c r="M26" s="192" t="s">
        <v>788</v>
      </c>
      <c r="N26" s="191"/>
      <c r="O26" s="192"/>
      <c r="P26" s="191"/>
      <c r="Q26" s="205"/>
      <c r="R26" s="268">
        <f t="shared" si="0"/>
        <v>37824465</v>
      </c>
    </row>
    <row r="27" spans="1:18" x14ac:dyDescent="0.2">
      <c r="A27" s="190">
        <v>34003975</v>
      </c>
      <c r="B27" s="191" t="s">
        <v>789</v>
      </c>
      <c r="C27" s="192" t="s">
        <v>563</v>
      </c>
      <c r="D27" s="192" t="s">
        <v>790</v>
      </c>
      <c r="E27" s="191" t="s">
        <v>613</v>
      </c>
      <c r="F27" s="192" t="s">
        <v>791</v>
      </c>
      <c r="G27" s="257" t="s">
        <v>792</v>
      </c>
      <c r="H27" s="304" t="s">
        <v>793</v>
      </c>
      <c r="I27" s="192" t="s">
        <v>794</v>
      </c>
      <c r="J27" s="192" t="s">
        <v>570</v>
      </c>
      <c r="K27" s="305" t="s">
        <v>795</v>
      </c>
      <c r="L27" s="306">
        <v>421915472241</v>
      </c>
      <c r="M27" s="192" t="s">
        <v>796</v>
      </c>
      <c r="N27" s="191"/>
      <c r="O27" s="192"/>
      <c r="P27" s="191"/>
      <c r="Q27" s="205"/>
      <c r="R27" s="268">
        <f t="shared" si="0"/>
        <v>34003975</v>
      </c>
    </row>
    <row r="28" spans="1:18" x14ac:dyDescent="0.2">
      <c r="A28" s="195" t="s">
        <v>797</v>
      </c>
      <c r="B28" s="277" t="s">
        <v>798</v>
      </c>
      <c r="C28" s="277" t="s">
        <v>563</v>
      </c>
      <c r="D28" s="277" t="s">
        <v>799</v>
      </c>
      <c r="E28" s="277" t="s">
        <v>613</v>
      </c>
      <c r="F28" s="277" t="s">
        <v>800</v>
      </c>
      <c r="G28" s="277" t="s">
        <v>801</v>
      </c>
      <c r="H28" s="277" t="s">
        <v>802</v>
      </c>
      <c r="I28" s="277" t="s">
        <v>803</v>
      </c>
      <c r="J28" s="277" t="s">
        <v>570</v>
      </c>
      <c r="K28" s="277" t="s">
        <v>803</v>
      </c>
      <c r="L28" s="278">
        <v>421903421644</v>
      </c>
      <c r="M28" s="277" t="s">
        <v>804</v>
      </c>
      <c r="N28" s="277"/>
      <c r="O28" s="277"/>
      <c r="P28" s="277"/>
      <c r="Q28" s="205"/>
      <c r="R28" s="268"/>
    </row>
    <row r="29" spans="1:18" x14ac:dyDescent="0.2">
      <c r="A29" s="195">
        <v>42361885</v>
      </c>
      <c r="B29" s="277" t="s">
        <v>805</v>
      </c>
      <c r="C29" s="277" t="s">
        <v>563</v>
      </c>
      <c r="D29" s="277" t="s">
        <v>806</v>
      </c>
      <c r="E29" s="277" t="s">
        <v>613</v>
      </c>
      <c r="F29" s="277" t="s">
        <v>807</v>
      </c>
      <c r="G29" s="277" t="s">
        <v>808</v>
      </c>
      <c r="H29" s="277" t="s">
        <v>809</v>
      </c>
      <c r="I29" s="277" t="s">
        <v>810</v>
      </c>
      <c r="J29" s="277" t="s">
        <v>570</v>
      </c>
      <c r="K29" s="277" t="s">
        <v>811</v>
      </c>
      <c r="L29" s="278">
        <v>421903204367</v>
      </c>
      <c r="M29" s="277" t="s">
        <v>812</v>
      </c>
      <c r="N29" s="277"/>
      <c r="O29" s="277"/>
      <c r="P29" s="277"/>
      <c r="Q29" s="205"/>
      <c r="R29" s="268">
        <f t="shared" si="0"/>
        <v>42361885</v>
      </c>
    </row>
    <row r="30" spans="1:18" x14ac:dyDescent="0.2">
      <c r="A30" s="190" t="s">
        <v>813</v>
      </c>
      <c r="B30" s="191" t="s">
        <v>814</v>
      </c>
      <c r="C30" s="192" t="s">
        <v>563</v>
      </c>
      <c r="D30" s="191" t="s">
        <v>815</v>
      </c>
      <c r="E30" s="191" t="s">
        <v>613</v>
      </c>
      <c r="F30" s="191" t="s">
        <v>816</v>
      </c>
      <c r="G30" s="257" t="s">
        <v>817</v>
      </c>
      <c r="H30" s="257" t="s">
        <v>818</v>
      </c>
      <c r="I30" s="267" t="s">
        <v>819</v>
      </c>
      <c r="J30" s="191" t="s">
        <v>820</v>
      </c>
      <c r="K30" s="267" t="s">
        <v>821</v>
      </c>
      <c r="L30" s="193">
        <v>421911865045</v>
      </c>
      <c r="M30" s="191" t="s">
        <v>822</v>
      </c>
      <c r="N30" s="191"/>
      <c r="O30" s="191"/>
      <c r="P30" s="191"/>
      <c r="Q30" s="205"/>
      <c r="R30" s="268" t="str">
        <f t="shared" si="0"/>
        <v>50284363</v>
      </c>
    </row>
    <row r="31" spans="1:18" x14ac:dyDescent="0.2">
      <c r="A31" s="195" t="s">
        <v>823</v>
      </c>
      <c r="B31" s="277" t="s">
        <v>824</v>
      </c>
      <c r="C31" s="277" t="s">
        <v>563</v>
      </c>
      <c r="D31" s="277" t="s">
        <v>649</v>
      </c>
      <c r="E31" s="277" t="s">
        <v>613</v>
      </c>
      <c r="F31" s="277" t="s">
        <v>724</v>
      </c>
      <c r="G31" s="277" t="s">
        <v>825</v>
      </c>
      <c r="H31" s="277" t="s">
        <v>826</v>
      </c>
      <c r="I31" s="277" t="s">
        <v>827</v>
      </c>
      <c r="J31" s="277" t="s">
        <v>828</v>
      </c>
      <c r="K31" s="277" t="s">
        <v>829</v>
      </c>
      <c r="L31" s="278">
        <v>421915177492</v>
      </c>
      <c r="M31" s="277" t="s">
        <v>830</v>
      </c>
      <c r="N31" s="277"/>
      <c r="O31" s="277"/>
      <c r="P31" s="277"/>
      <c r="Q31" s="205"/>
      <c r="R31" s="268" t="str">
        <f t="shared" si="0"/>
        <v>00688321</v>
      </c>
    </row>
    <row r="32" spans="1:18" x14ac:dyDescent="0.2">
      <c r="A32" s="190" t="s">
        <v>831</v>
      </c>
      <c r="B32" s="191" t="s">
        <v>832</v>
      </c>
      <c r="C32" s="192" t="s">
        <v>563</v>
      </c>
      <c r="D32" s="192" t="s">
        <v>649</v>
      </c>
      <c r="E32" s="192" t="s">
        <v>613</v>
      </c>
      <c r="F32" s="192" t="s">
        <v>724</v>
      </c>
      <c r="G32" s="257" t="s">
        <v>833</v>
      </c>
      <c r="H32" s="191" t="s">
        <v>834</v>
      </c>
      <c r="I32" s="192" t="s">
        <v>835</v>
      </c>
      <c r="J32" s="192" t="s">
        <v>570</v>
      </c>
      <c r="K32" s="192" t="s">
        <v>835</v>
      </c>
      <c r="L32" s="193">
        <v>421908145184</v>
      </c>
      <c r="M32" s="192" t="s">
        <v>836</v>
      </c>
      <c r="N32" s="192"/>
      <c r="O32" s="192"/>
      <c r="P32" s="192"/>
      <c r="Q32" s="205"/>
      <c r="R32" s="268" t="str">
        <f t="shared" si="0"/>
        <v>00603091</v>
      </c>
    </row>
    <row r="33" spans="1:18" x14ac:dyDescent="0.2">
      <c r="A33" s="195" t="s">
        <v>837</v>
      </c>
      <c r="B33" s="277" t="s">
        <v>838</v>
      </c>
      <c r="C33" s="277" t="s">
        <v>563</v>
      </c>
      <c r="D33" s="277" t="s">
        <v>839</v>
      </c>
      <c r="E33" s="277" t="s">
        <v>585</v>
      </c>
      <c r="F33" s="277" t="s">
        <v>586</v>
      </c>
      <c r="G33" s="277" t="s">
        <v>840</v>
      </c>
      <c r="H33" s="277" t="s">
        <v>841</v>
      </c>
      <c r="I33" s="277" t="s">
        <v>842</v>
      </c>
      <c r="J33" s="277" t="s">
        <v>843</v>
      </c>
      <c r="K33" s="277" t="s">
        <v>842</v>
      </c>
      <c r="L33" s="278">
        <v>421905380634</v>
      </c>
      <c r="M33" s="277" t="s">
        <v>844</v>
      </c>
      <c r="N33" s="277"/>
      <c r="O33" s="277"/>
      <c r="P33" s="277"/>
      <c r="Q33" s="205"/>
      <c r="R33" s="268"/>
    </row>
    <row r="34" spans="1:18" x14ac:dyDescent="0.2">
      <c r="A34" s="195" t="s">
        <v>845</v>
      </c>
      <c r="B34" s="277" t="s">
        <v>846</v>
      </c>
      <c r="C34" s="277" t="s">
        <v>563</v>
      </c>
      <c r="D34" s="277" t="s">
        <v>649</v>
      </c>
      <c r="E34" s="277" t="s">
        <v>613</v>
      </c>
      <c r="F34" s="277" t="s">
        <v>724</v>
      </c>
      <c r="G34" s="277" t="s">
        <v>847</v>
      </c>
      <c r="H34" s="277" t="s">
        <v>848</v>
      </c>
      <c r="I34" s="277" t="s">
        <v>849</v>
      </c>
      <c r="J34" s="277" t="s">
        <v>664</v>
      </c>
      <c r="K34" s="277" t="s">
        <v>850</v>
      </c>
      <c r="L34" s="278">
        <v>421907100191</v>
      </c>
      <c r="M34" s="277" t="s">
        <v>851</v>
      </c>
      <c r="N34" s="277"/>
      <c r="O34" s="277"/>
      <c r="P34" s="277"/>
      <c r="Q34" s="205"/>
      <c r="R34" s="268" t="str">
        <f t="shared" si="0"/>
        <v>31787801</v>
      </c>
    </row>
    <row r="35" spans="1:18" x14ac:dyDescent="0.2">
      <c r="A35" s="195" t="s">
        <v>852</v>
      </c>
      <c r="B35" s="277" t="s">
        <v>853</v>
      </c>
      <c r="C35" s="277" t="s">
        <v>563</v>
      </c>
      <c r="D35" s="277" t="s">
        <v>649</v>
      </c>
      <c r="E35" s="277" t="s">
        <v>613</v>
      </c>
      <c r="F35" s="277" t="s">
        <v>724</v>
      </c>
      <c r="G35" s="277" t="s">
        <v>854</v>
      </c>
      <c r="H35" s="277" t="s">
        <v>855</v>
      </c>
      <c r="I35" s="277" t="s">
        <v>856</v>
      </c>
      <c r="J35" s="277" t="s">
        <v>857</v>
      </c>
      <c r="K35" s="277" t="s">
        <v>858</v>
      </c>
      <c r="L35" s="278">
        <v>421905659739</v>
      </c>
      <c r="M35" s="277" t="s">
        <v>859</v>
      </c>
      <c r="N35" s="277"/>
      <c r="O35" s="277"/>
      <c r="P35" s="277"/>
      <c r="Q35" s="205"/>
      <c r="R35" s="268" t="str">
        <f t="shared" si="0"/>
        <v>50434101</v>
      </c>
    </row>
    <row r="36" spans="1:18" x14ac:dyDescent="0.2">
      <c r="A36" s="195" t="s">
        <v>860</v>
      </c>
      <c r="B36" s="277" t="s">
        <v>861</v>
      </c>
      <c r="C36" s="277" t="s">
        <v>563</v>
      </c>
      <c r="D36" s="277" t="s">
        <v>862</v>
      </c>
      <c r="E36" s="277" t="s">
        <v>613</v>
      </c>
      <c r="F36" s="277" t="s">
        <v>863</v>
      </c>
      <c r="G36" s="277" t="s">
        <v>864</v>
      </c>
      <c r="H36" s="277" t="s">
        <v>865</v>
      </c>
      <c r="I36" s="277" t="s">
        <v>866</v>
      </c>
      <c r="J36" s="277" t="s">
        <v>570</v>
      </c>
      <c r="K36" s="277" t="s">
        <v>866</v>
      </c>
      <c r="L36" s="278">
        <v>421905620961</v>
      </c>
      <c r="M36" s="277" t="s">
        <v>867</v>
      </c>
      <c r="N36" s="277"/>
      <c r="O36" s="277"/>
      <c r="P36" s="277"/>
      <c r="Q36" s="205"/>
      <c r="R36" s="268" t="str">
        <f t="shared" si="0"/>
        <v>30853427</v>
      </c>
    </row>
    <row r="37" spans="1:18" x14ac:dyDescent="0.2">
      <c r="A37" s="190" t="s">
        <v>868</v>
      </c>
      <c r="B37" s="191" t="s">
        <v>869</v>
      </c>
      <c r="C37" s="192" t="s">
        <v>563</v>
      </c>
      <c r="D37" s="192" t="s">
        <v>870</v>
      </c>
      <c r="E37" s="192" t="s">
        <v>871</v>
      </c>
      <c r="F37" s="192" t="s">
        <v>872</v>
      </c>
      <c r="G37" s="257" t="s">
        <v>873</v>
      </c>
      <c r="H37" s="191" t="s">
        <v>874</v>
      </c>
      <c r="I37" s="192" t="s">
        <v>875</v>
      </c>
      <c r="J37" s="192" t="s">
        <v>664</v>
      </c>
      <c r="K37" s="192" t="s">
        <v>875</v>
      </c>
      <c r="L37" s="193">
        <v>421908737634</v>
      </c>
      <c r="M37" s="192" t="s">
        <v>876</v>
      </c>
      <c r="N37" s="192"/>
      <c r="O37" s="192"/>
      <c r="P37" s="192"/>
      <c r="Q37" s="205"/>
      <c r="R37" s="268" t="str">
        <f t="shared" si="0"/>
        <v>36075809</v>
      </c>
    </row>
    <row r="38" spans="1:18" x14ac:dyDescent="0.2">
      <c r="A38" s="195" t="s">
        <v>877</v>
      </c>
      <c r="B38" s="277" t="s">
        <v>878</v>
      </c>
      <c r="C38" s="277" t="s">
        <v>563</v>
      </c>
      <c r="D38" s="277" t="s">
        <v>879</v>
      </c>
      <c r="E38" s="277" t="s">
        <v>565</v>
      </c>
      <c r="F38" s="277" t="s">
        <v>566</v>
      </c>
      <c r="G38" s="277" t="s">
        <v>880</v>
      </c>
      <c r="H38" s="277" t="s">
        <v>881</v>
      </c>
      <c r="I38" s="277" t="s">
        <v>882</v>
      </c>
      <c r="J38" s="277" t="s">
        <v>570</v>
      </c>
      <c r="K38" s="277" t="s">
        <v>883</v>
      </c>
      <c r="L38" s="278">
        <v>421905601243</v>
      </c>
      <c r="M38" s="277" t="s">
        <v>884</v>
      </c>
      <c r="N38" s="277"/>
      <c r="O38" s="277"/>
      <c r="P38" s="277"/>
      <c r="Q38" s="205"/>
      <c r="R38" s="268" t="str">
        <f t="shared" si="0"/>
        <v>30813883</v>
      </c>
    </row>
    <row r="39" spans="1:18" x14ac:dyDescent="0.2">
      <c r="A39" s="190" t="s">
        <v>885</v>
      </c>
      <c r="B39" s="191" t="s">
        <v>886</v>
      </c>
      <c r="C39" s="192" t="s">
        <v>563</v>
      </c>
      <c r="D39" s="191" t="s">
        <v>887</v>
      </c>
      <c r="E39" s="191" t="s">
        <v>613</v>
      </c>
      <c r="F39" s="191" t="s">
        <v>576</v>
      </c>
      <c r="G39" s="257" t="s">
        <v>888</v>
      </c>
      <c r="H39" s="257" t="s">
        <v>889</v>
      </c>
      <c r="I39" s="267" t="s">
        <v>890</v>
      </c>
      <c r="J39" s="191" t="s">
        <v>570</v>
      </c>
      <c r="K39" s="267" t="s">
        <v>890</v>
      </c>
      <c r="L39" s="193">
        <v>421903584555</v>
      </c>
      <c r="M39" s="191" t="s">
        <v>891</v>
      </c>
      <c r="N39" s="191"/>
      <c r="O39" s="191"/>
      <c r="P39" s="191"/>
      <c r="Q39" s="205"/>
      <c r="R39" s="268" t="str">
        <f t="shared" si="0"/>
        <v>34057587</v>
      </c>
    </row>
    <row r="40" spans="1:18" x14ac:dyDescent="0.2">
      <c r="A40" s="190">
        <v>30806887</v>
      </c>
      <c r="B40" s="191" t="s">
        <v>892</v>
      </c>
      <c r="C40" s="192" t="s">
        <v>563</v>
      </c>
      <c r="D40" s="192" t="s">
        <v>893</v>
      </c>
      <c r="E40" s="192" t="s">
        <v>603</v>
      </c>
      <c r="F40" s="192" t="s">
        <v>650</v>
      </c>
      <c r="G40" s="257" t="s">
        <v>894</v>
      </c>
      <c r="H40" s="191" t="s">
        <v>895</v>
      </c>
      <c r="I40" s="192" t="s">
        <v>896</v>
      </c>
      <c r="J40" s="192" t="s">
        <v>570</v>
      </c>
      <c r="K40" s="192" t="s">
        <v>896</v>
      </c>
      <c r="L40" s="193">
        <v>421917800004</v>
      </c>
      <c r="M40" s="192" t="s">
        <v>897</v>
      </c>
      <c r="N40" s="192"/>
      <c r="O40" s="192"/>
      <c r="P40" s="192"/>
      <c r="Q40" s="205"/>
      <c r="R40" s="268">
        <f t="shared" si="0"/>
        <v>30806887</v>
      </c>
    </row>
    <row r="41" spans="1:18" x14ac:dyDescent="0.2">
      <c r="A41" s="195" t="s">
        <v>898</v>
      </c>
      <c r="B41" s="277" t="s">
        <v>899</v>
      </c>
      <c r="C41" s="277" t="s">
        <v>563</v>
      </c>
      <c r="D41" s="277" t="s">
        <v>900</v>
      </c>
      <c r="E41" s="277" t="s">
        <v>613</v>
      </c>
      <c r="F41" s="277" t="s">
        <v>901</v>
      </c>
      <c r="G41" s="277" t="s">
        <v>902</v>
      </c>
      <c r="H41" s="277" t="s">
        <v>903</v>
      </c>
      <c r="I41" s="277" t="s">
        <v>904</v>
      </c>
      <c r="J41" s="277" t="s">
        <v>570</v>
      </c>
      <c r="K41" s="277" t="s">
        <v>904</v>
      </c>
      <c r="L41" s="278">
        <v>421905297832</v>
      </c>
      <c r="M41" s="277" t="s">
        <v>905</v>
      </c>
      <c r="N41" s="277"/>
      <c r="O41" s="277"/>
      <c r="P41" s="277"/>
      <c r="Q41" s="205"/>
      <c r="R41" s="268" t="str">
        <f t="shared" si="0"/>
        <v>36068764</v>
      </c>
    </row>
    <row r="42" spans="1:18" x14ac:dyDescent="0.2">
      <c r="A42" s="195" t="s">
        <v>906</v>
      </c>
      <c r="B42" s="277" t="s">
        <v>907</v>
      </c>
      <c r="C42" s="277" t="s">
        <v>563</v>
      </c>
      <c r="D42" s="277" t="s">
        <v>908</v>
      </c>
      <c r="E42" s="277" t="s">
        <v>613</v>
      </c>
      <c r="F42" s="277" t="s">
        <v>909</v>
      </c>
      <c r="G42" s="277" t="s">
        <v>910</v>
      </c>
      <c r="H42" s="277" t="s">
        <v>911</v>
      </c>
      <c r="I42" s="277" t="s">
        <v>912</v>
      </c>
      <c r="J42" s="277" t="s">
        <v>570</v>
      </c>
      <c r="K42" s="277" t="s">
        <v>913</v>
      </c>
      <c r="L42" s="278">
        <v>421905936379</v>
      </c>
      <c r="M42" s="277" t="s">
        <v>914</v>
      </c>
      <c r="N42" s="277"/>
      <c r="O42" s="277"/>
      <c r="P42" s="277"/>
      <c r="Q42" s="205"/>
      <c r="R42" s="268" t="str">
        <f t="shared" si="0"/>
        <v>30851459</v>
      </c>
    </row>
    <row r="43" spans="1:18" ht="13.2" x14ac:dyDescent="0.2">
      <c r="A43" s="190" t="s">
        <v>915</v>
      </c>
      <c r="B43" s="191" t="s">
        <v>916</v>
      </c>
      <c r="C43" s="192" t="s">
        <v>563</v>
      </c>
      <c r="D43" s="191" t="s">
        <v>917</v>
      </c>
      <c r="E43" s="191" t="s">
        <v>918</v>
      </c>
      <c r="F43" s="191" t="s">
        <v>919</v>
      </c>
      <c r="G43" s="257" t="s">
        <v>920</v>
      </c>
      <c r="H43" s="302" t="s">
        <v>921</v>
      </c>
      <c r="I43" s="267" t="s">
        <v>922</v>
      </c>
      <c r="J43" s="191" t="s">
        <v>923</v>
      </c>
      <c r="K43" s="267" t="s">
        <v>922</v>
      </c>
      <c r="L43" s="193">
        <v>421915156717</v>
      </c>
      <c r="M43" s="191" t="s">
        <v>924</v>
      </c>
      <c r="N43" s="191"/>
      <c r="O43" s="191"/>
      <c r="P43" s="191"/>
      <c r="Q43" s="205"/>
      <c r="R43" s="268" t="str">
        <f t="shared" si="0"/>
        <v>37998919</v>
      </c>
    </row>
    <row r="44" spans="1:18" x14ac:dyDescent="0.2">
      <c r="A44" s="190" t="s">
        <v>925</v>
      </c>
      <c r="B44" s="191" t="s">
        <v>926</v>
      </c>
      <c r="C44" s="192" t="s">
        <v>563</v>
      </c>
      <c r="D44" s="191" t="s">
        <v>649</v>
      </c>
      <c r="E44" s="191" t="s">
        <v>613</v>
      </c>
      <c r="F44" s="191" t="s">
        <v>724</v>
      </c>
      <c r="G44" s="257" t="s">
        <v>927</v>
      </c>
      <c r="H44" s="257" t="s">
        <v>928</v>
      </c>
      <c r="I44" s="267" t="s">
        <v>929</v>
      </c>
      <c r="J44" s="191" t="s">
        <v>570</v>
      </c>
      <c r="K44" s="267" t="s">
        <v>751</v>
      </c>
      <c r="L44" s="193">
        <v>421905294239</v>
      </c>
      <c r="M44" s="191" t="s">
        <v>930</v>
      </c>
      <c r="N44" s="191"/>
      <c r="O44" s="191"/>
      <c r="P44" s="191"/>
      <c r="Q44" s="205"/>
      <c r="R44" s="268" t="str">
        <f t="shared" si="0"/>
        <v>17316723</v>
      </c>
    </row>
    <row r="45" spans="1:18" x14ac:dyDescent="0.2">
      <c r="A45" s="190" t="s">
        <v>931</v>
      </c>
      <c r="B45" s="191" t="s">
        <v>932</v>
      </c>
      <c r="C45" s="192" t="s">
        <v>563</v>
      </c>
      <c r="D45" s="191" t="s">
        <v>649</v>
      </c>
      <c r="E45" s="191" t="s">
        <v>613</v>
      </c>
      <c r="F45" s="191" t="s">
        <v>724</v>
      </c>
      <c r="G45" s="257" t="s">
        <v>933</v>
      </c>
      <c r="H45" s="257" t="s">
        <v>934</v>
      </c>
      <c r="I45" s="267" t="s">
        <v>935</v>
      </c>
      <c r="J45" s="191" t="s">
        <v>936</v>
      </c>
      <c r="K45" s="267" t="s">
        <v>935</v>
      </c>
      <c r="L45" s="193">
        <v>421908447934</v>
      </c>
      <c r="M45" s="191" t="s">
        <v>937</v>
      </c>
      <c r="N45" s="191"/>
      <c r="O45" s="191"/>
      <c r="P45" s="191"/>
      <c r="Q45" s="205"/>
      <c r="R45" s="268" t="str">
        <f t="shared" si="0"/>
        <v>30807018</v>
      </c>
    </row>
    <row r="46" spans="1:18" ht="13.2" x14ac:dyDescent="0.2">
      <c r="A46" s="190" t="s">
        <v>938</v>
      </c>
      <c r="B46" s="191" t="s">
        <v>939</v>
      </c>
      <c r="C46" s="192" t="s">
        <v>563</v>
      </c>
      <c r="D46" s="191" t="s">
        <v>649</v>
      </c>
      <c r="E46" s="191" t="s">
        <v>613</v>
      </c>
      <c r="F46" s="191" t="s">
        <v>724</v>
      </c>
      <c r="G46" s="302" t="s">
        <v>940</v>
      </c>
      <c r="H46" s="257" t="s">
        <v>941</v>
      </c>
      <c r="I46" s="267" t="s">
        <v>942</v>
      </c>
      <c r="J46" s="191" t="s">
        <v>570</v>
      </c>
      <c r="K46" s="267" t="s">
        <v>943</v>
      </c>
      <c r="L46" s="193">
        <v>421918234840</v>
      </c>
      <c r="M46" s="191" t="s">
        <v>944</v>
      </c>
      <c r="N46" s="191"/>
      <c r="O46" s="191"/>
      <c r="P46" s="191"/>
      <c r="Q46" s="205"/>
      <c r="R46" s="268"/>
    </row>
    <row r="47" spans="1:18" x14ac:dyDescent="0.2">
      <c r="A47" s="195" t="s">
        <v>945</v>
      </c>
      <c r="B47" s="277" t="s">
        <v>946</v>
      </c>
      <c r="C47" s="277" t="s">
        <v>563</v>
      </c>
      <c r="D47" s="277" t="s">
        <v>755</v>
      </c>
      <c r="E47" s="277" t="s">
        <v>613</v>
      </c>
      <c r="F47" s="277" t="s">
        <v>724</v>
      </c>
      <c r="G47" s="277" t="s">
        <v>947</v>
      </c>
      <c r="H47" s="277" t="s">
        <v>948</v>
      </c>
      <c r="I47" s="277" t="s">
        <v>949</v>
      </c>
      <c r="J47" s="277" t="s">
        <v>570</v>
      </c>
      <c r="K47" s="277" t="s">
        <v>950</v>
      </c>
      <c r="L47" s="278">
        <v>421911427222</v>
      </c>
      <c r="M47" s="277" t="s">
        <v>951</v>
      </c>
      <c r="N47" s="277"/>
      <c r="O47" s="277"/>
      <c r="P47" s="277"/>
      <c r="Q47" s="205"/>
      <c r="R47" s="268" t="str">
        <f t="shared" si="0"/>
        <v>00688819</v>
      </c>
    </row>
    <row r="48" spans="1:18" x14ac:dyDescent="0.2">
      <c r="A48" s="195" t="s">
        <v>952</v>
      </c>
      <c r="B48" s="277" t="s">
        <v>953</v>
      </c>
      <c r="C48" s="277" t="s">
        <v>563</v>
      </c>
      <c r="D48" s="277" t="s">
        <v>649</v>
      </c>
      <c r="E48" s="277" t="s">
        <v>613</v>
      </c>
      <c r="F48" s="277" t="s">
        <v>724</v>
      </c>
      <c r="G48" s="277" t="s">
        <v>954</v>
      </c>
      <c r="H48" s="277" t="s">
        <v>955</v>
      </c>
      <c r="I48" s="277" t="s">
        <v>956</v>
      </c>
      <c r="J48" s="277" t="s">
        <v>957</v>
      </c>
      <c r="K48" s="277" t="s">
        <v>958</v>
      </c>
      <c r="L48" s="278">
        <v>421905278836</v>
      </c>
      <c r="M48" s="277" t="s">
        <v>959</v>
      </c>
      <c r="N48" s="277"/>
      <c r="O48" s="277"/>
      <c r="P48" s="277"/>
      <c r="Q48" s="205"/>
      <c r="R48" s="268" t="str">
        <f t="shared" si="0"/>
        <v>36063835</v>
      </c>
    </row>
    <row r="49" spans="1:18" x14ac:dyDescent="0.2">
      <c r="A49" s="195" t="s">
        <v>960</v>
      </c>
      <c r="B49" s="277" t="s">
        <v>961</v>
      </c>
      <c r="C49" s="277" t="s">
        <v>563</v>
      </c>
      <c r="D49" s="277" t="s">
        <v>649</v>
      </c>
      <c r="E49" s="277" t="s">
        <v>613</v>
      </c>
      <c r="F49" s="277" t="s">
        <v>724</v>
      </c>
      <c r="G49" s="277" t="s">
        <v>962</v>
      </c>
      <c r="H49" s="277" t="s">
        <v>963</v>
      </c>
      <c r="I49" s="277" t="s">
        <v>964</v>
      </c>
      <c r="J49" s="277" t="s">
        <v>664</v>
      </c>
      <c r="K49" s="277" t="s">
        <v>964</v>
      </c>
      <c r="L49" s="278">
        <v>421910161266</v>
      </c>
      <c r="M49" s="277" t="s">
        <v>965</v>
      </c>
      <c r="N49" s="277"/>
      <c r="O49" s="277"/>
      <c r="P49" s="277"/>
      <c r="Q49" s="205"/>
      <c r="R49" s="268" t="str">
        <f t="shared" si="0"/>
        <v>31753825</v>
      </c>
    </row>
    <row r="50" spans="1:18" x14ac:dyDescent="0.2">
      <c r="A50" s="195" t="s">
        <v>966</v>
      </c>
      <c r="B50" s="277" t="s">
        <v>967</v>
      </c>
      <c r="C50" s="277" t="s">
        <v>563</v>
      </c>
      <c r="D50" s="277" t="s">
        <v>968</v>
      </c>
      <c r="E50" s="277" t="s">
        <v>969</v>
      </c>
      <c r="F50" s="277" t="s">
        <v>970</v>
      </c>
      <c r="G50" s="277" t="s">
        <v>971</v>
      </c>
      <c r="H50" s="277" t="s">
        <v>972</v>
      </c>
      <c r="I50" s="277" t="s">
        <v>973</v>
      </c>
      <c r="J50" s="277" t="s">
        <v>570</v>
      </c>
      <c r="K50" s="277" t="s">
        <v>973</v>
      </c>
      <c r="L50" s="278">
        <v>421903712927</v>
      </c>
      <c r="M50" s="277" t="s">
        <v>974</v>
      </c>
      <c r="N50" s="277"/>
      <c r="O50" s="277"/>
      <c r="P50" s="277"/>
      <c r="Q50" s="205"/>
      <c r="R50" s="268" t="str">
        <f t="shared" si="0"/>
        <v>36128147</v>
      </c>
    </row>
    <row r="51" spans="1:18" ht="13.2" x14ac:dyDescent="0.25">
      <c r="A51" s="195" t="s">
        <v>975</v>
      </c>
      <c r="B51" s="277" t="s">
        <v>976</v>
      </c>
      <c r="C51" s="277" t="s">
        <v>563</v>
      </c>
      <c r="D51" s="277" t="s">
        <v>977</v>
      </c>
      <c r="E51" s="277" t="s">
        <v>978</v>
      </c>
      <c r="F51" s="277" t="s">
        <v>979</v>
      </c>
      <c r="G51" s="303" t="s">
        <v>980</v>
      </c>
      <c r="H51" s="277" t="s">
        <v>981</v>
      </c>
      <c r="I51" s="277" t="s">
        <v>982</v>
      </c>
      <c r="J51" s="277" t="s">
        <v>570</v>
      </c>
      <c r="K51" s="277" t="s">
        <v>982</v>
      </c>
      <c r="L51" s="278">
        <v>421915713543</v>
      </c>
      <c r="M51" s="277" t="s">
        <v>983</v>
      </c>
      <c r="N51" s="277"/>
      <c r="O51" s="277"/>
      <c r="P51" s="277"/>
      <c r="Q51" s="205"/>
      <c r="R51" s="268" t="str">
        <f t="shared" si="0"/>
        <v>31770908</v>
      </c>
    </row>
    <row r="52" spans="1:18" x14ac:dyDescent="0.2">
      <c r="A52" s="195" t="s">
        <v>984</v>
      </c>
      <c r="B52" s="277" t="s">
        <v>985</v>
      </c>
      <c r="C52" s="277" t="s">
        <v>563</v>
      </c>
      <c r="D52" s="277" t="s">
        <v>986</v>
      </c>
      <c r="E52" s="277" t="s">
        <v>613</v>
      </c>
      <c r="F52" s="277" t="s">
        <v>614</v>
      </c>
      <c r="G52" s="277" t="s">
        <v>987</v>
      </c>
      <c r="H52" s="277" t="s">
        <v>988</v>
      </c>
      <c r="I52" s="277" t="s">
        <v>989</v>
      </c>
      <c r="J52" s="277" t="s">
        <v>664</v>
      </c>
      <c r="K52" s="277" t="s">
        <v>990</v>
      </c>
      <c r="L52" s="278">
        <v>421918824449</v>
      </c>
      <c r="M52" s="277" t="s">
        <v>991</v>
      </c>
      <c r="N52" s="277"/>
      <c r="O52" s="277"/>
      <c r="P52" s="277"/>
      <c r="Q52" s="205"/>
      <c r="R52" s="268" t="str">
        <f t="shared" si="0"/>
        <v>37841866</v>
      </c>
    </row>
    <row r="53" spans="1:18" x14ac:dyDescent="0.2">
      <c r="A53" s="195" t="s">
        <v>992</v>
      </c>
      <c r="B53" s="277" t="s">
        <v>993</v>
      </c>
      <c r="C53" s="277" t="s">
        <v>563</v>
      </c>
      <c r="D53" s="277" t="s">
        <v>994</v>
      </c>
      <c r="E53" s="277" t="s">
        <v>613</v>
      </c>
      <c r="F53" s="277" t="s">
        <v>614</v>
      </c>
      <c r="G53" s="277" t="s">
        <v>995</v>
      </c>
      <c r="H53" s="277" t="s">
        <v>996</v>
      </c>
      <c r="I53" s="277" t="s">
        <v>997</v>
      </c>
      <c r="J53" s="277" t="s">
        <v>570</v>
      </c>
      <c r="K53" s="277" t="s">
        <v>998</v>
      </c>
      <c r="L53" s="278">
        <v>421907984638</v>
      </c>
      <c r="M53" s="277" t="s">
        <v>999</v>
      </c>
      <c r="N53" s="277"/>
      <c r="O53" s="277"/>
      <c r="P53" s="277"/>
      <c r="Q53" s="205"/>
      <c r="R53" s="268" t="str">
        <f t="shared" si="0"/>
        <v>00687308</v>
      </c>
    </row>
    <row r="54" spans="1:18" x14ac:dyDescent="0.2">
      <c r="A54" s="195" t="s">
        <v>1000</v>
      </c>
      <c r="B54" s="277" t="s">
        <v>1001</v>
      </c>
      <c r="C54" s="277" t="s">
        <v>563</v>
      </c>
      <c r="D54" s="277" t="s">
        <v>649</v>
      </c>
      <c r="E54" s="277" t="s">
        <v>613</v>
      </c>
      <c r="F54" s="277" t="s">
        <v>724</v>
      </c>
      <c r="G54" s="277" t="s">
        <v>1002</v>
      </c>
      <c r="H54" s="277" t="s">
        <v>1003</v>
      </c>
      <c r="I54" s="277" t="s">
        <v>1004</v>
      </c>
      <c r="J54" s="277" t="s">
        <v>664</v>
      </c>
      <c r="K54" s="277" t="s">
        <v>1004</v>
      </c>
      <c r="L54" s="278">
        <v>421911597705</v>
      </c>
      <c r="M54" s="277" t="s">
        <v>1005</v>
      </c>
      <c r="N54" s="277"/>
      <c r="O54" s="277"/>
      <c r="P54" s="277"/>
      <c r="Q54" s="205"/>
      <c r="R54" s="268" t="str">
        <f t="shared" si="0"/>
        <v>00586455</v>
      </c>
    </row>
    <row r="55" spans="1:18" x14ac:dyDescent="0.2">
      <c r="A55" s="190">
        <v>31771688</v>
      </c>
      <c r="B55" s="191" t="s">
        <v>1006</v>
      </c>
      <c r="C55" s="192" t="s">
        <v>563</v>
      </c>
      <c r="D55" s="192" t="s">
        <v>1007</v>
      </c>
      <c r="E55" s="191" t="s">
        <v>1008</v>
      </c>
      <c r="F55" s="192" t="s">
        <v>1009</v>
      </c>
      <c r="G55" s="257" t="s">
        <v>1010</v>
      </c>
      <c r="H55" s="304" t="s">
        <v>1011</v>
      </c>
      <c r="I55" s="192" t="s">
        <v>1012</v>
      </c>
      <c r="J55" s="192" t="s">
        <v>570</v>
      </c>
      <c r="K55" s="192" t="s">
        <v>1013</v>
      </c>
      <c r="L55" s="306">
        <v>421905762340</v>
      </c>
      <c r="M55" s="192" t="s">
        <v>1014</v>
      </c>
      <c r="N55" s="191"/>
      <c r="O55" s="192"/>
      <c r="P55" s="191"/>
      <c r="Q55" s="205"/>
      <c r="R55" s="268">
        <f t="shared" si="0"/>
        <v>31771688</v>
      </c>
    </row>
    <row r="56" spans="1:18" x14ac:dyDescent="0.2">
      <c r="A56" s="195" t="s">
        <v>1015</v>
      </c>
      <c r="B56" s="277" t="s">
        <v>1016</v>
      </c>
      <c r="C56" s="277" t="s">
        <v>563</v>
      </c>
      <c r="D56" s="277" t="s">
        <v>1017</v>
      </c>
      <c r="E56" s="277" t="s">
        <v>613</v>
      </c>
      <c r="F56" s="277" t="s">
        <v>791</v>
      </c>
      <c r="G56" s="277" t="s">
        <v>1018</v>
      </c>
      <c r="H56" s="277" t="s">
        <v>1019</v>
      </c>
      <c r="I56" s="277" t="s">
        <v>1020</v>
      </c>
      <c r="J56" s="277" t="s">
        <v>664</v>
      </c>
      <c r="K56" s="277" t="s">
        <v>1021</v>
      </c>
      <c r="L56" s="278">
        <v>421905504040</v>
      </c>
      <c r="M56" s="277" t="s">
        <v>1022</v>
      </c>
      <c r="N56" s="277"/>
      <c r="O56" s="277"/>
      <c r="P56" s="277"/>
      <c r="Q56" s="205"/>
      <c r="R56" s="268" t="str">
        <f t="shared" si="0"/>
        <v>31805540</v>
      </c>
    </row>
    <row r="57" spans="1:18" x14ac:dyDescent="0.2">
      <c r="A57" s="195" t="s">
        <v>1023</v>
      </c>
      <c r="B57" s="277" t="s">
        <v>1024</v>
      </c>
      <c r="C57" s="277" t="s">
        <v>563</v>
      </c>
      <c r="D57" s="277" t="s">
        <v>649</v>
      </c>
      <c r="E57" s="277" t="s">
        <v>613</v>
      </c>
      <c r="F57" s="277" t="s">
        <v>724</v>
      </c>
      <c r="G57" s="277" t="s">
        <v>1025</v>
      </c>
      <c r="H57" s="277" t="s">
        <v>1026</v>
      </c>
      <c r="I57" s="277" t="s">
        <v>1027</v>
      </c>
      <c r="J57" s="277" t="s">
        <v>664</v>
      </c>
      <c r="K57" s="277" t="s">
        <v>1027</v>
      </c>
      <c r="L57" s="278">
        <v>421903202270</v>
      </c>
      <c r="M57" s="277" t="s">
        <v>1028</v>
      </c>
      <c r="N57" s="277"/>
      <c r="O57" s="277"/>
      <c r="P57" s="277"/>
      <c r="Q57" s="205"/>
      <c r="R57" s="268" t="str">
        <f t="shared" si="0"/>
        <v>30793009</v>
      </c>
    </row>
    <row r="58" spans="1:18" x14ac:dyDescent="0.2">
      <c r="A58" s="195" t="s">
        <v>1029</v>
      </c>
      <c r="B58" s="277" t="s">
        <v>1030</v>
      </c>
      <c r="C58" s="277" t="s">
        <v>563</v>
      </c>
      <c r="D58" s="277" t="s">
        <v>1031</v>
      </c>
      <c r="E58" s="277" t="s">
        <v>1032</v>
      </c>
      <c r="F58" s="277" t="s">
        <v>1033</v>
      </c>
      <c r="G58" s="277" t="s">
        <v>1034</v>
      </c>
      <c r="H58" s="277" t="s">
        <v>1035</v>
      </c>
      <c r="I58" s="277" t="s">
        <v>1036</v>
      </c>
      <c r="J58" s="277" t="s">
        <v>570</v>
      </c>
      <c r="K58" s="277" t="s">
        <v>1037</v>
      </c>
      <c r="L58" s="278">
        <v>421911928826</v>
      </c>
      <c r="M58" s="277" t="s">
        <v>1038</v>
      </c>
      <c r="N58" s="277"/>
      <c r="O58" s="277"/>
      <c r="P58" s="277"/>
      <c r="Q58" s="205"/>
      <c r="R58" s="268" t="str">
        <f t="shared" si="0"/>
        <v>00677604</v>
      </c>
    </row>
    <row r="59" spans="1:18" x14ac:dyDescent="0.2">
      <c r="A59" s="195" t="s">
        <v>1039</v>
      </c>
      <c r="B59" s="277" t="s">
        <v>1040</v>
      </c>
      <c r="C59" s="277" t="s">
        <v>563</v>
      </c>
      <c r="D59" s="277" t="s">
        <v>649</v>
      </c>
      <c r="E59" s="277" t="s">
        <v>603</v>
      </c>
      <c r="F59" s="277" t="s">
        <v>724</v>
      </c>
      <c r="G59" s="277" t="s">
        <v>1041</v>
      </c>
      <c r="H59" s="277" t="s">
        <v>1042</v>
      </c>
      <c r="I59" s="277" t="s">
        <v>1043</v>
      </c>
      <c r="J59" s="277" t="s">
        <v>570</v>
      </c>
      <c r="K59" s="277" t="s">
        <v>1044</v>
      </c>
      <c r="L59" s="278" t="s">
        <v>1045</v>
      </c>
      <c r="M59" s="277" t="s">
        <v>1046</v>
      </c>
      <c r="N59" s="277"/>
      <c r="O59" s="277"/>
      <c r="P59" s="277"/>
      <c r="Q59" s="205"/>
      <c r="R59" s="268" t="str">
        <f t="shared" si="0"/>
        <v>30811082</v>
      </c>
    </row>
    <row r="60" spans="1:18" x14ac:dyDescent="0.2">
      <c r="A60" s="195" t="s">
        <v>1047</v>
      </c>
      <c r="B60" s="277" t="s">
        <v>1048</v>
      </c>
      <c r="C60" s="277" t="s">
        <v>563</v>
      </c>
      <c r="D60" s="277" t="s">
        <v>1049</v>
      </c>
      <c r="E60" s="277" t="s">
        <v>575</v>
      </c>
      <c r="F60" s="277" t="s">
        <v>576</v>
      </c>
      <c r="G60" s="277" t="s">
        <v>1050</v>
      </c>
      <c r="H60" s="277" t="s">
        <v>1051</v>
      </c>
      <c r="I60" s="277" t="s">
        <v>1052</v>
      </c>
      <c r="J60" s="277" t="s">
        <v>664</v>
      </c>
      <c r="K60" s="277" t="s">
        <v>1053</v>
      </c>
      <c r="L60" s="278" t="s">
        <v>1054</v>
      </c>
      <c r="M60" s="277" t="s">
        <v>1055</v>
      </c>
      <c r="N60" s="277"/>
      <c r="O60" s="277"/>
      <c r="P60" s="277"/>
      <c r="Q60" s="205"/>
      <c r="R60" s="268" t="str">
        <f t="shared" si="0"/>
        <v>31745661</v>
      </c>
    </row>
    <row r="61" spans="1:18" x14ac:dyDescent="0.2">
      <c r="A61" s="195" t="s">
        <v>1056</v>
      </c>
      <c r="B61" s="277" t="s">
        <v>1057</v>
      </c>
      <c r="C61" s="277" t="s">
        <v>563</v>
      </c>
      <c r="D61" s="277" t="s">
        <v>1058</v>
      </c>
      <c r="E61" s="277" t="s">
        <v>1059</v>
      </c>
      <c r="F61" s="277" t="s">
        <v>1060</v>
      </c>
      <c r="G61" s="277" t="s">
        <v>1061</v>
      </c>
      <c r="H61" s="277" t="s">
        <v>1062</v>
      </c>
      <c r="I61" s="277" t="s">
        <v>1063</v>
      </c>
      <c r="J61" s="277" t="s">
        <v>664</v>
      </c>
      <c r="K61" s="277" t="s">
        <v>1064</v>
      </c>
      <c r="L61" s="278">
        <v>421903601379</v>
      </c>
      <c r="M61" s="277" t="s">
        <v>1065</v>
      </c>
      <c r="N61" s="277"/>
      <c r="O61" s="277"/>
      <c r="P61" s="277"/>
      <c r="Q61" s="205"/>
      <c r="R61" s="268"/>
    </row>
    <row r="62" spans="1:18" x14ac:dyDescent="0.2">
      <c r="A62" s="195" t="s">
        <v>1066</v>
      </c>
      <c r="B62" s="277" t="s">
        <v>1067</v>
      </c>
      <c r="C62" s="277" t="s">
        <v>563</v>
      </c>
      <c r="D62" s="277" t="s">
        <v>1068</v>
      </c>
      <c r="E62" s="277" t="s">
        <v>613</v>
      </c>
      <c r="F62" s="277" t="s">
        <v>1069</v>
      </c>
      <c r="G62" s="277" t="s">
        <v>1070</v>
      </c>
      <c r="H62" s="277" t="s">
        <v>1071</v>
      </c>
      <c r="I62" s="277" t="s">
        <v>1072</v>
      </c>
      <c r="J62" s="277" t="s">
        <v>664</v>
      </c>
      <c r="K62" s="277" t="s">
        <v>1073</v>
      </c>
      <c r="L62" s="278">
        <v>421903370792</v>
      </c>
      <c r="M62" s="277" t="s">
        <v>1074</v>
      </c>
      <c r="N62" s="277"/>
      <c r="O62" s="277"/>
      <c r="P62" s="277"/>
      <c r="Q62" s="205"/>
      <c r="R62" s="268" t="str">
        <f t="shared" si="0"/>
        <v>30806836</v>
      </c>
    </row>
    <row r="63" spans="1:18" x14ac:dyDescent="0.2">
      <c r="A63" s="195" t="s">
        <v>1075</v>
      </c>
      <c r="B63" s="277" t="s">
        <v>1076</v>
      </c>
      <c r="C63" s="277" t="s">
        <v>563</v>
      </c>
      <c r="D63" s="277" t="s">
        <v>1077</v>
      </c>
      <c r="E63" s="277" t="s">
        <v>613</v>
      </c>
      <c r="F63" s="277" t="s">
        <v>1078</v>
      </c>
      <c r="G63" s="277" t="s">
        <v>1079</v>
      </c>
      <c r="H63" s="277" t="s">
        <v>1080</v>
      </c>
      <c r="I63" s="277" t="s">
        <v>1081</v>
      </c>
      <c r="J63" s="277" t="s">
        <v>570</v>
      </c>
      <c r="K63" s="277" t="s">
        <v>1082</v>
      </c>
      <c r="L63" s="278">
        <v>421905795511</v>
      </c>
      <c r="M63" s="277" t="s">
        <v>1083</v>
      </c>
      <c r="N63" s="277"/>
      <c r="O63" s="277"/>
      <c r="P63" s="277"/>
      <c r="Q63" s="205"/>
      <c r="R63" s="268" t="str">
        <f t="shared" si="0"/>
        <v>00603341</v>
      </c>
    </row>
    <row r="64" spans="1:18" ht="13.2" x14ac:dyDescent="0.25">
      <c r="A64" s="195" t="s">
        <v>1084</v>
      </c>
      <c r="B64" s="277" t="s">
        <v>1085</v>
      </c>
      <c r="C64" s="277" t="s">
        <v>563</v>
      </c>
      <c r="D64" s="277" t="s">
        <v>1086</v>
      </c>
      <c r="E64" s="277" t="s">
        <v>1087</v>
      </c>
      <c r="F64" s="277" t="s">
        <v>1088</v>
      </c>
      <c r="G64" s="303" t="s">
        <v>1089</v>
      </c>
      <c r="H64" s="277" t="s">
        <v>1090</v>
      </c>
      <c r="I64" s="277" t="s">
        <v>1091</v>
      </c>
      <c r="J64" s="277" t="s">
        <v>570</v>
      </c>
      <c r="K64" s="277" t="s">
        <v>1092</v>
      </c>
      <c r="L64" s="278">
        <v>421903363993</v>
      </c>
      <c r="M64" s="277" t="s">
        <v>1093</v>
      </c>
      <c r="N64" s="277"/>
      <c r="O64" s="277"/>
      <c r="P64" s="277"/>
      <c r="Q64" s="205"/>
      <c r="R64" s="268" t="str">
        <f t="shared" si="0"/>
        <v>17310571</v>
      </c>
    </row>
    <row r="65" spans="1:18" ht="13.2" x14ac:dyDescent="0.25">
      <c r="A65" s="195" t="s">
        <v>1094</v>
      </c>
      <c r="B65" s="277" t="s">
        <v>1095</v>
      </c>
      <c r="C65" s="277" t="s">
        <v>563</v>
      </c>
      <c r="D65" s="277" t="s">
        <v>1096</v>
      </c>
      <c r="E65" s="277" t="s">
        <v>613</v>
      </c>
      <c r="F65" s="277" t="s">
        <v>724</v>
      </c>
      <c r="G65" s="303" t="s">
        <v>1097</v>
      </c>
      <c r="H65" s="277" t="s">
        <v>1098</v>
      </c>
      <c r="I65" s="277" t="s">
        <v>1099</v>
      </c>
      <c r="J65" s="277" t="s">
        <v>570</v>
      </c>
      <c r="K65" s="277" t="s">
        <v>1100</v>
      </c>
      <c r="L65" s="278">
        <v>421903740961</v>
      </c>
      <c r="M65" s="277" t="s">
        <v>1101</v>
      </c>
      <c r="N65" s="277"/>
      <c r="O65" s="277"/>
      <c r="P65" s="277"/>
      <c r="Q65" s="205"/>
      <c r="R65" s="268" t="str">
        <f t="shared" si="0"/>
        <v>30806437</v>
      </c>
    </row>
    <row r="66" spans="1:18" x14ac:dyDescent="0.2">
      <c r="A66" s="190" t="s">
        <v>1102</v>
      </c>
      <c r="B66" s="191" t="s">
        <v>1103</v>
      </c>
      <c r="C66" s="192" t="s">
        <v>563</v>
      </c>
      <c r="D66" s="191" t="s">
        <v>1104</v>
      </c>
      <c r="E66" s="191" t="s">
        <v>613</v>
      </c>
      <c r="F66" s="191" t="s">
        <v>901</v>
      </c>
      <c r="G66" s="191" t="s">
        <v>1105</v>
      </c>
      <c r="H66" s="191" t="s">
        <v>1106</v>
      </c>
      <c r="I66" s="191" t="s">
        <v>1107</v>
      </c>
      <c r="J66" s="191" t="s">
        <v>570</v>
      </c>
      <c r="K66" s="191" t="s">
        <v>1108</v>
      </c>
      <c r="L66" s="193">
        <v>421903714918</v>
      </c>
      <c r="M66" s="191" t="s">
        <v>1109</v>
      </c>
      <c r="N66" s="191"/>
      <c r="O66" s="191"/>
      <c r="P66" s="191"/>
      <c r="Q66" s="205"/>
      <c r="R66" s="268" t="str">
        <f t="shared" si="0"/>
        <v>30811384</v>
      </c>
    </row>
    <row r="67" spans="1:18" x14ac:dyDescent="0.2">
      <c r="A67" s="195" t="s">
        <v>1110</v>
      </c>
      <c r="B67" s="277" t="s">
        <v>1111</v>
      </c>
      <c r="C67" s="277" t="s">
        <v>563</v>
      </c>
      <c r="D67" s="277" t="s">
        <v>1112</v>
      </c>
      <c r="E67" s="277" t="s">
        <v>613</v>
      </c>
      <c r="F67" s="277" t="s">
        <v>1113</v>
      </c>
      <c r="G67" s="277" t="s">
        <v>1114</v>
      </c>
      <c r="H67" s="277" t="s">
        <v>1115</v>
      </c>
      <c r="I67" s="277" t="s">
        <v>1116</v>
      </c>
      <c r="J67" s="277" t="s">
        <v>664</v>
      </c>
      <c r="K67" s="277" t="s">
        <v>1116</v>
      </c>
      <c r="L67" s="278">
        <v>421903111811</v>
      </c>
      <c r="M67" s="277" t="s">
        <v>1117</v>
      </c>
      <c r="N67" s="277"/>
      <c r="O67" s="277"/>
      <c r="P67" s="277"/>
      <c r="Q67" s="205"/>
      <c r="R67" s="268" t="str">
        <f t="shared" si="0"/>
        <v>00688304</v>
      </c>
    </row>
    <row r="68" spans="1:18" x14ac:dyDescent="0.2">
      <c r="A68" s="195" t="s">
        <v>1118</v>
      </c>
      <c r="B68" s="277" t="s">
        <v>1119</v>
      </c>
      <c r="C68" s="277" t="s">
        <v>563</v>
      </c>
      <c r="D68" s="277" t="s">
        <v>649</v>
      </c>
      <c r="E68" s="277" t="s">
        <v>613</v>
      </c>
      <c r="F68" s="277" t="s">
        <v>724</v>
      </c>
      <c r="G68" s="277" t="s">
        <v>1120</v>
      </c>
      <c r="H68" s="277" t="s">
        <v>1121</v>
      </c>
      <c r="I68" s="277" t="s">
        <v>1122</v>
      </c>
      <c r="J68" s="277" t="s">
        <v>1123</v>
      </c>
      <c r="K68" s="277" t="s">
        <v>1122</v>
      </c>
      <c r="L68" s="278">
        <v>421948904137</v>
      </c>
      <c r="M68" s="277" t="s">
        <v>1124</v>
      </c>
      <c r="N68" s="277"/>
      <c r="O68" s="277"/>
      <c r="P68" s="277"/>
      <c r="Q68" s="205"/>
      <c r="R68" s="268" t="str">
        <f t="shared" si="0"/>
        <v>31791981</v>
      </c>
    </row>
    <row r="69" spans="1:18" x14ac:dyDescent="0.2">
      <c r="A69" s="195" t="s">
        <v>1125</v>
      </c>
      <c r="B69" s="277" t="s">
        <v>1126</v>
      </c>
      <c r="C69" s="277" t="s">
        <v>563</v>
      </c>
      <c r="D69" s="277" t="s">
        <v>1127</v>
      </c>
      <c r="E69" s="277" t="s">
        <v>1128</v>
      </c>
      <c r="F69" s="277" t="s">
        <v>1129</v>
      </c>
      <c r="G69" s="277" t="s">
        <v>1130</v>
      </c>
      <c r="H69" s="277" t="s">
        <v>1131</v>
      </c>
      <c r="I69" s="277" t="s">
        <v>1132</v>
      </c>
      <c r="J69" s="277" t="s">
        <v>1123</v>
      </c>
      <c r="K69" s="277" t="s">
        <v>1132</v>
      </c>
      <c r="L69" s="278">
        <v>421905193404</v>
      </c>
      <c r="M69" s="277" t="s">
        <v>1133</v>
      </c>
      <c r="N69" s="277"/>
      <c r="O69" s="277"/>
      <c r="P69" s="277"/>
      <c r="Q69" s="205"/>
      <c r="R69" s="268" t="str">
        <f t="shared" si="0"/>
        <v>30811546</v>
      </c>
    </row>
    <row r="70" spans="1:18" x14ac:dyDescent="0.2">
      <c r="A70" s="195" t="s">
        <v>1134</v>
      </c>
      <c r="B70" s="277" t="s">
        <v>1135</v>
      </c>
      <c r="C70" s="277" t="s">
        <v>563</v>
      </c>
      <c r="D70" s="277" t="s">
        <v>1136</v>
      </c>
      <c r="E70" s="277" t="s">
        <v>1137</v>
      </c>
      <c r="F70" s="277" t="s">
        <v>1138</v>
      </c>
      <c r="G70" s="277" t="s">
        <v>1139</v>
      </c>
      <c r="H70" s="277" t="s">
        <v>1140</v>
      </c>
      <c r="I70" s="277" t="s">
        <v>1141</v>
      </c>
      <c r="J70" s="277" t="s">
        <v>570</v>
      </c>
      <c r="K70" s="277" t="s">
        <v>1142</v>
      </c>
      <c r="L70" s="278">
        <v>421902902970</v>
      </c>
      <c r="M70" s="277" t="s">
        <v>1143</v>
      </c>
      <c r="N70" s="277"/>
      <c r="O70" s="277"/>
      <c r="P70" s="277"/>
      <c r="Q70" s="205"/>
      <c r="R70" s="268"/>
    </row>
    <row r="71" spans="1:18" x14ac:dyDescent="0.2">
      <c r="A71" s="195" t="s">
        <v>1144</v>
      </c>
      <c r="B71" s="277" t="s">
        <v>1145</v>
      </c>
      <c r="C71" s="277" t="s">
        <v>563</v>
      </c>
      <c r="D71" s="277" t="s">
        <v>1146</v>
      </c>
      <c r="E71" s="277" t="s">
        <v>613</v>
      </c>
      <c r="F71" s="277" t="s">
        <v>1147</v>
      </c>
      <c r="G71" s="277" t="s">
        <v>1148</v>
      </c>
      <c r="H71" s="277" t="s">
        <v>1149</v>
      </c>
      <c r="I71" s="277" t="s">
        <v>1150</v>
      </c>
      <c r="J71" s="277" t="s">
        <v>664</v>
      </c>
      <c r="K71" s="277" t="s">
        <v>1151</v>
      </c>
      <c r="L71" s="278">
        <v>421903262626</v>
      </c>
      <c r="M71" s="277" t="s">
        <v>1152</v>
      </c>
      <c r="N71" s="277"/>
      <c r="O71" s="277"/>
      <c r="P71" s="277"/>
      <c r="Q71" s="205"/>
      <c r="R71" s="268" t="str">
        <f t="shared" si="0"/>
        <v>36067580</v>
      </c>
    </row>
    <row r="72" spans="1:18" x14ac:dyDescent="0.2">
      <c r="A72" s="195" t="s">
        <v>1153</v>
      </c>
      <c r="B72" s="277" t="s">
        <v>1154</v>
      </c>
      <c r="C72" s="277" t="s">
        <v>563</v>
      </c>
      <c r="D72" s="277" t="s">
        <v>1155</v>
      </c>
      <c r="E72" s="277" t="s">
        <v>613</v>
      </c>
      <c r="F72" s="277" t="s">
        <v>901</v>
      </c>
      <c r="G72" s="277" t="s">
        <v>1156</v>
      </c>
      <c r="H72" s="277" t="s">
        <v>1157</v>
      </c>
      <c r="I72" s="277" t="s">
        <v>1158</v>
      </c>
      <c r="J72" s="277" t="s">
        <v>828</v>
      </c>
      <c r="K72" s="277" t="s">
        <v>1159</v>
      </c>
      <c r="L72" s="278">
        <v>421902228191</v>
      </c>
      <c r="M72" s="277" t="s">
        <v>1160</v>
      </c>
      <c r="N72" s="277"/>
      <c r="O72" s="277"/>
      <c r="P72" s="277"/>
      <c r="Q72" s="205"/>
      <c r="R72" s="268" t="str">
        <f t="shared" si="0"/>
        <v>00684112</v>
      </c>
    </row>
    <row r="73" spans="1:18" x14ac:dyDescent="0.2">
      <c r="A73" s="195" t="s">
        <v>1161</v>
      </c>
      <c r="B73" s="277" t="s">
        <v>1162</v>
      </c>
      <c r="C73" s="277" t="s">
        <v>563</v>
      </c>
      <c r="D73" s="277" t="s">
        <v>649</v>
      </c>
      <c r="E73" s="277" t="s">
        <v>613</v>
      </c>
      <c r="F73" s="277" t="s">
        <v>650</v>
      </c>
      <c r="G73" s="277" t="s">
        <v>1163</v>
      </c>
      <c r="H73" s="277" t="s">
        <v>1164</v>
      </c>
      <c r="I73" s="277" t="s">
        <v>1165</v>
      </c>
      <c r="J73" s="277" t="s">
        <v>570</v>
      </c>
      <c r="K73" s="277" t="s">
        <v>1166</v>
      </c>
      <c r="L73" s="278">
        <v>421905305338</v>
      </c>
      <c r="M73" s="277" t="s">
        <v>1167</v>
      </c>
      <c r="N73" s="277"/>
      <c r="O73" s="277"/>
      <c r="P73" s="277"/>
      <c r="Q73" s="205"/>
      <c r="R73" s="268" t="str">
        <f t="shared" si="0"/>
        <v>31806431</v>
      </c>
    </row>
    <row r="74" spans="1:18" x14ac:dyDescent="0.2">
      <c r="A74" s="190" t="s">
        <v>1168</v>
      </c>
      <c r="B74" s="191" t="s">
        <v>1169</v>
      </c>
      <c r="C74" s="192" t="s">
        <v>563</v>
      </c>
      <c r="D74" s="191" t="s">
        <v>649</v>
      </c>
      <c r="E74" s="191" t="s">
        <v>613</v>
      </c>
      <c r="F74" s="191" t="s">
        <v>724</v>
      </c>
      <c r="G74" s="191" t="s">
        <v>1170</v>
      </c>
      <c r="H74" s="257" t="s">
        <v>1171</v>
      </c>
      <c r="I74" s="191" t="s">
        <v>1172</v>
      </c>
      <c r="J74" s="191" t="s">
        <v>570</v>
      </c>
      <c r="K74" s="191" t="s">
        <v>1172</v>
      </c>
      <c r="L74" s="193">
        <v>421908979442</v>
      </c>
      <c r="M74" s="191" t="s">
        <v>1173</v>
      </c>
      <c r="N74" s="191"/>
      <c r="O74" s="191"/>
      <c r="P74" s="191"/>
      <c r="Q74" s="205"/>
      <c r="R74" s="268" t="str">
        <f t="shared" si="0"/>
        <v>31795421</v>
      </c>
    </row>
    <row r="75" spans="1:18" x14ac:dyDescent="0.2">
      <c r="A75" s="195" t="s">
        <v>1174</v>
      </c>
      <c r="B75" s="277" t="s">
        <v>1175</v>
      </c>
      <c r="C75" s="277" t="s">
        <v>563</v>
      </c>
      <c r="D75" s="277" t="s">
        <v>649</v>
      </c>
      <c r="E75" s="277" t="s">
        <v>613</v>
      </c>
      <c r="F75" s="277" t="s">
        <v>724</v>
      </c>
      <c r="G75" s="277" t="s">
        <v>1176</v>
      </c>
      <c r="H75" s="277" t="s">
        <v>1177</v>
      </c>
      <c r="I75" s="277" t="s">
        <v>1178</v>
      </c>
      <c r="J75" s="277" t="s">
        <v>570</v>
      </c>
      <c r="K75" s="277" t="s">
        <v>1179</v>
      </c>
      <c r="L75" s="278">
        <v>421903708275</v>
      </c>
      <c r="M75" s="277" t="s">
        <v>1180</v>
      </c>
      <c r="N75" s="277"/>
      <c r="O75" s="277"/>
      <c r="P75" s="277"/>
      <c r="Q75" s="205"/>
      <c r="R75" s="268" t="str">
        <f t="shared" si="0"/>
        <v>30774772</v>
      </c>
    </row>
    <row r="76" spans="1:18" x14ac:dyDescent="0.2">
      <c r="A76" s="190">
        <v>42390800</v>
      </c>
      <c r="B76" s="191" t="s">
        <v>1181</v>
      </c>
      <c r="C76" s="192" t="s">
        <v>563</v>
      </c>
      <c r="D76" s="191" t="s">
        <v>1182</v>
      </c>
      <c r="E76" s="191" t="s">
        <v>1032</v>
      </c>
      <c r="F76" s="191" t="s">
        <v>1033</v>
      </c>
      <c r="G76" s="257" t="s">
        <v>1183</v>
      </c>
      <c r="H76" s="191" t="s">
        <v>1184</v>
      </c>
      <c r="I76" s="191" t="s">
        <v>1185</v>
      </c>
      <c r="J76" s="191" t="s">
        <v>570</v>
      </c>
      <c r="K76" s="191" t="s">
        <v>1186</v>
      </c>
      <c r="L76" s="193">
        <v>421915802888</v>
      </c>
      <c r="M76" s="191" t="s">
        <v>1187</v>
      </c>
      <c r="N76" s="191"/>
      <c r="O76" s="191"/>
      <c r="P76" s="191"/>
      <c r="Q76" s="205"/>
      <c r="R76" s="268">
        <f t="shared" si="0"/>
        <v>42390800</v>
      </c>
    </row>
    <row r="77" spans="1:18" x14ac:dyDescent="0.2">
      <c r="A77" s="190" t="s">
        <v>1188</v>
      </c>
      <c r="B77" s="191" t="s">
        <v>1189</v>
      </c>
      <c r="C77" s="192" t="s">
        <v>563</v>
      </c>
      <c r="D77" s="192" t="s">
        <v>1190</v>
      </c>
      <c r="E77" s="192" t="s">
        <v>613</v>
      </c>
      <c r="F77" s="192" t="s">
        <v>1191</v>
      </c>
      <c r="G77" s="191" t="s">
        <v>1192</v>
      </c>
      <c r="H77" s="191" t="s">
        <v>1193</v>
      </c>
      <c r="I77" s="192" t="s">
        <v>1194</v>
      </c>
      <c r="J77" s="192" t="s">
        <v>570</v>
      </c>
      <c r="K77" s="192" t="s">
        <v>1194</v>
      </c>
      <c r="L77" s="193">
        <v>421905343077</v>
      </c>
      <c r="M77" s="192" t="s">
        <v>1195</v>
      </c>
      <c r="N77" s="192"/>
      <c r="O77" s="270"/>
      <c r="P77" s="307"/>
      <c r="Q77" s="205"/>
      <c r="R77" s="268" t="str">
        <f t="shared" si="0"/>
        <v>36070351</v>
      </c>
    </row>
    <row r="78" spans="1:18" x14ac:dyDescent="0.2">
      <c r="A78" s="190" t="s">
        <v>1196</v>
      </c>
      <c r="B78" s="191" t="s">
        <v>1197</v>
      </c>
      <c r="C78" s="192" t="s">
        <v>563</v>
      </c>
      <c r="D78" s="191" t="s">
        <v>649</v>
      </c>
      <c r="E78" s="191" t="s">
        <v>613</v>
      </c>
      <c r="F78" s="191" t="s">
        <v>724</v>
      </c>
      <c r="G78" s="191" t="s">
        <v>1198</v>
      </c>
      <c r="H78" s="257" t="s">
        <v>1199</v>
      </c>
      <c r="I78" s="191" t="s">
        <v>1200</v>
      </c>
      <c r="J78" s="191" t="s">
        <v>570</v>
      </c>
      <c r="K78" s="191" t="s">
        <v>1201</v>
      </c>
      <c r="L78" s="193">
        <v>421918529304</v>
      </c>
      <c r="M78" s="191" t="s">
        <v>1202</v>
      </c>
      <c r="N78" s="191"/>
      <c r="O78" s="191"/>
      <c r="P78" s="191"/>
    </row>
    <row r="79" spans="1:18" x14ac:dyDescent="0.2">
      <c r="A79" s="195" t="s">
        <v>1203</v>
      </c>
      <c r="B79" s="277" t="s">
        <v>1204</v>
      </c>
      <c r="C79" s="277" t="s">
        <v>563</v>
      </c>
      <c r="D79" s="277" t="s">
        <v>649</v>
      </c>
      <c r="E79" s="277" t="s">
        <v>613</v>
      </c>
      <c r="F79" s="277" t="s">
        <v>724</v>
      </c>
      <c r="G79" s="277" t="s">
        <v>1205</v>
      </c>
      <c r="H79" s="277" t="s">
        <v>1206</v>
      </c>
      <c r="I79" s="277" t="s">
        <v>1207</v>
      </c>
      <c r="J79" s="277" t="s">
        <v>1208</v>
      </c>
      <c r="K79" s="277" t="s">
        <v>1209</v>
      </c>
      <c r="L79" s="278" t="s">
        <v>1210</v>
      </c>
      <c r="M79" s="277" t="s">
        <v>1211</v>
      </c>
      <c r="N79" s="277"/>
      <c r="O79" s="277"/>
      <c r="P79" s="277"/>
    </row>
    <row r="80" spans="1:18" x14ac:dyDescent="0.2">
      <c r="A80" s="195" t="s">
        <v>1212</v>
      </c>
      <c r="B80" s="277" t="s">
        <v>1213</v>
      </c>
      <c r="C80" s="277" t="s">
        <v>563</v>
      </c>
      <c r="D80" s="277" t="s">
        <v>649</v>
      </c>
      <c r="E80" s="277" t="s">
        <v>613</v>
      </c>
      <c r="F80" s="277" t="s">
        <v>650</v>
      </c>
      <c r="G80" s="277" t="s">
        <v>1214</v>
      </c>
      <c r="H80" s="277" t="s">
        <v>1215</v>
      </c>
      <c r="I80" s="277" t="s">
        <v>1216</v>
      </c>
      <c r="J80" s="277" t="s">
        <v>570</v>
      </c>
      <c r="K80" s="277" t="s">
        <v>1217</v>
      </c>
      <c r="L80" s="278">
        <v>421903692095</v>
      </c>
      <c r="M80" s="277" t="s">
        <v>1218</v>
      </c>
      <c r="N80" s="277"/>
      <c r="O80" s="277"/>
      <c r="P80" s="277"/>
    </row>
    <row r="81" spans="1:16" x14ac:dyDescent="0.2">
      <c r="A81" s="195" t="s">
        <v>1219</v>
      </c>
      <c r="B81" s="277" t="s">
        <v>1220</v>
      </c>
      <c r="C81" s="277" t="s">
        <v>563</v>
      </c>
      <c r="D81" s="277" t="s">
        <v>649</v>
      </c>
      <c r="E81" s="277" t="s">
        <v>613</v>
      </c>
      <c r="F81" s="277" t="s">
        <v>724</v>
      </c>
      <c r="G81" s="277" t="s">
        <v>1221</v>
      </c>
      <c r="H81" s="277" t="s">
        <v>1222</v>
      </c>
      <c r="I81" s="277" t="s">
        <v>1223</v>
      </c>
      <c r="J81" s="277" t="s">
        <v>570</v>
      </c>
      <c r="K81" s="277" t="s">
        <v>1224</v>
      </c>
      <c r="L81" s="278">
        <v>421915499077</v>
      </c>
      <c r="M81" s="277" t="s">
        <v>1225</v>
      </c>
      <c r="N81" s="277"/>
      <c r="O81" s="277"/>
      <c r="P81" s="277"/>
    </row>
    <row r="82" spans="1:16" x14ac:dyDescent="0.2">
      <c r="A82" s="195" t="s">
        <v>1226</v>
      </c>
      <c r="B82" s="277" t="s">
        <v>1227</v>
      </c>
      <c r="C82" s="277" t="s">
        <v>563</v>
      </c>
      <c r="D82" s="277" t="s">
        <v>1228</v>
      </c>
      <c r="E82" s="277" t="s">
        <v>613</v>
      </c>
      <c r="F82" s="277" t="s">
        <v>724</v>
      </c>
      <c r="G82" s="277" t="s">
        <v>1229</v>
      </c>
      <c r="H82" s="277" t="s">
        <v>1230</v>
      </c>
      <c r="I82" s="277" t="s">
        <v>1231</v>
      </c>
      <c r="J82" s="277" t="s">
        <v>936</v>
      </c>
      <c r="K82" s="277" t="s">
        <v>1232</v>
      </c>
      <c r="L82" s="278">
        <v>421905234323</v>
      </c>
      <c r="M82" s="277" t="s">
        <v>1233</v>
      </c>
      <c r="N82" s="277"/>
      <c r="O82" s="277"/>
      <c r="P82" s="277"/>
    </row>
    <row r="83" spans="1:16" x14ac:dyDescent="0.2">
      <c r="A83" s="190">
        <v>30865930</v>
      </c>
      <c r="B83" s="191" t="s">
        <v>1234</v>
      </c>
      <c r="C83" s="192" t="s">
        <v>563</v>
      </c>
      <c r="D83" s="192" t="s">
        <v>1235</v>
      </c>
      <c r="E83" s="192" t="s">
        <v>1059</v>
      </c>
      <c r="F83" s="192" t="s">
        <v>1060</v>
      </c>
      <c r="G83" s="191" t="s">
        <v>1236</v>
      </c>
      <c r="H83" s="191" t="s">
        <v>1237</v>
      </c>
      <c r="I83" s="192" t="s">
        <v>1238</v>
      </c>
      <c r="J83" s="192" t="s">
        <v>570</v>
      </c>
      <c r="K83" s="192" t="s">
        <v>1238</v>
      </c>
      <c r="L83" s="193">
        <v>421915902632</v>
      </c>
      <c r="M83" s="192" t="s">
        <v>1239</v>
      </c>
      <c r="N83" s="192"/>
      <c r="O83" s="270"/>
      <c r="P83" s="307"/>
    </row>
    <row r="84" spans="1:16" x14ac:dyDescent="0.2">
      <c r="A84" s="195" t="s">
        <v>1240</v>
      </c>
      <c r="B84" s="277" t="s">
        <v>1241</v>
      </c>
      <c r="C84" s="277" t="s">
        <v>563</v>
      </c>
      <c r="D84" s="277" t="s">
        <v>649</v>
      </c>
      <c r="E84" s="277" t="s">
        <v>613</v>
      </c>
      <c r="F84" s="277" t="s">
        <v>724</v>
      </c>
      <c r="G84" s="277" t="s">
        <v>1242</v>
      </c>
      <c r="H84" s="277" t="s">
        <v>1243</v>
      </c>
      <c r="I84" s="277" t="s">
        <v>1244</v>
      </c>
      <c r="J84" s="277" t="s">
        <v>664</v>
      </c>
      <c r="K84" s="277" t="s">
        <v>1245</v>
      </c>
      <c r="L84" s="278">
        <v>421905650170</v>
      </c>
      <c r="M84" s="277" t="s">
        <v>1246</v>
      </c>
      <c r="N84" s="277"/>
      <c r="O84" s="277"/>
      <c r="P84" s="277"/>
    </row>
    <row r="85" spans="1:16" x14ac:dyDescent="0.2">
      <c r="A85" s="195" t="s">
        <v>1247</v>
      </c>
      <c r="B85" s="277" t="s">
        <v>1248</v>
      </c>
      <c r="C85" s="277" t="s">
        <v>563</v>
      </c>
      <c r="D85" s="277" t="s">
        <v>649</v>
      </c>
      <c r="E85" s="277" t="s">
        <v>613</v>
      </c>
      <c r="F85" s="277" t="s">
        <v>724</v>
      </c>
      <c r="G85" s="277" t="s">
        <v>1249</v>
      </c>
      <c r="H85" s="277" t="s">
        <v>1250</v>
      </c>
      <c r="I85" s="277" t="s">
        <v>1251</v>
      </c>
      <c r="J85" s="277" t="s">
        <v>664</v>
      </c>
      <c r="K85" s="277" t="s">
        <v>1252</v>
      </c>
      <c r="L85" s="278">
        <v>421903636503</v>
      </c>
      <c r="M85" s="277" t="s">
        <v>1253</v>
      </c>
      <c r="N85" s="277"/>
      <c r="O85" s="277"/>
      <c r="P85" s="277"/>
    </row>
    <row r="86" spans="1:16" ht="13.2" x14ac:dyDescent="0.25">
      <c r="A86" s="195" t="s">
        <v>1254</v>
      </c>
      <c r="B86" s="277" t="s">
        <v>1255</v>
      </c>
      <c r="C86" s="277" t="s">
        <v>563</v>
      </c>
      <c r="D86" s="277" t="s">
        <v>1256</v>
      </c>
      <c r="E86" s="277" t="s">
        <v>613</v>
      </c>
      <c r="F86" s="277" t="s">
        <v>800</v>
      </c>
      <c r="G86" s="303" t="s">
        <v>1257</v>
      </c>
      <c r="H86" s="277" t="s">
        <v>1258</v>
      </c>
      <c r="I86" s="277" t="s">
        <v>1259</v>
      </c>
      <c r="J86" s="277" t="s">
        <v>664</v>
      </c>
      <c r="K86" s="277" t="s">
        <v>1260</v>
      </c>
      <c r="L86" s="278">
        <v>421917263316</v>
      </c>
      <c r="M86" s="277" t="s">
        <v>1261</v>
      </c>
      <c r="N86" s="277"/>
      <c r="O86" s="277"/>
      <c r="P86" s="277"/>
    </row>
    <row r="87" spans="1:16" x14ac:dyDescent="0.2">
      <c r="A87" s="195" t="s">
        <v>1262</v>
      </c>
      <c r="B87" s="277" t="s">
        <v>1263</v>
      </c>
      <c r="C87" s="277" t="s">
        <v>563</v>
      </c>
      <c r="D87" s="277" t="s">
        <v>1264</v>
      </c>
      <c r="E87" s="277" t="s">
        <v>1265</v>
      </c>
      <c r="F87" s="277" t="s">
        <v>1266</v>
      </c>
      <c r="G87" s="277" t="s">
        <v>1267</v>
      </c>
      <c r="H87" s="277" t="s">
        <v>1268</v>
      </c>
      <c r="I87" s="277" t="s">
        <v>1269</v>
      </c>
      <c r="J87" s="277" t="s">
        <v>570</v>
      </c>
      <c r="K87" s="277" t="s">
        <v>1270</v>
      </c>
      <c r="L87" s="278">
        <v>421905486716</v>
      </c>
      <c r="M87" s="277" t="s">
        <v>1271</v>
      </c>
      <c r="N87" s="277"/>
      <c r="O87" s="277"/>
      <c r="P87" s="277"/>
    </row>
    <row r="88" spans="1:16" x14ac:dyDescent="0.2">
      <c r="A88" s="195" t="s">
        <v>1272</v>
      </c>
      <c r="B88" s="277" t="s">
        <v>1273</v>
      </c>
      <c r="C88" s="277" t="s">
        <v>563</v>
      </c>
      <c r="D88" s="277" t="s">
        <v>1274</v>
      </c>
      <c r="E88" s="277" t="s">
        <v>1087</v>
      </c>
      <c r="F88" s="277" t="s">
        <v>1275</v>
      </c>
      <c r="G88" s="277" t="s">
        <v>1276</v>
      </c>
      <c r="H88" s="277" t="s">
        <v>1277</v>
      </c>
      <c r="I88" s="277" t="s">
        <v>1278</v>
      </c>
      <c r="J88" s="277" t="s">
        <v>570</v>
      </c>
      <c r="K88" s="277" t="s">
        <v>1279</v>
      </c>
      <c r="L88" s="278">
        <v>421905235472</v>
      </c>
      <c r="M88" s="277" t="s">
        <v>1280</v>
      </c>
      <c r="N88" s="277"/>
      <c r="O88" s="277"/>
      <c r="P88" s="277"/>
    </row>
    <row r="89" spans="1:16" x14ac:dyDescent="0.2">
      <c r="A89" s="195" t="s">
        <v>1281</v>
      </c>
      <c r="B89" s="277" t="s">
        <v>1282</v>
      </c>
      <c r="C89" s="277" t="s">
        <v>563</v>
      </c>
      <c r="D89" s="277" t="s">
        <v>1283</v>
      </c>
      <c r="E89" s="277" t="s">
        <v>1284</v>
      </c>
      <c r="F89" s="277" t="s">
        <v>1285</v>
      </c>
      <c r="G89" s="277" t="s">
        <v>1286</v>
      </c>
      <c r="H89" s="277" t="s">
        <v>1287</v>
      </c>
      <c r="I89" s="277" t="s">
        <v>1288</v>
      </c>
      <c r="J89" s="277" t="s">
        <v>664</v>
      </c>
      <c r="K89" s="277" t="s">
        <v>1288</v>
      </c>
      <c r="L89" s="278">
        <v>421905970041</v>
      </c>
      <c r="M89" s="277" t="s">
        <v>1289</v>
      </c>
      <c r="N89" s="277"/>
      <c r="O89" s="277"/>
      <c r="P89" s="277"/>
    </row>
    <row r="90" spans="1:16" x14ac:dyDescent="0.2">
      <c r="A90" s="195" t="s">
        <v>1290</v>
      </c>
      <c r="B90" s="277" t="s">
        <v>1291</v>
      </c>
      <c r="C90" s="277" t="s">
        <v>563</v>
      </c>
      <c r="D90" s="277" t="s">
        <v>1292</v>
      </c>
      <c r="E90" s="277" t="s">
        <v>1293</v>
      </c>
      <c r="F90" s="277" t="s">
        <v>970</v>
      </c>
      <c r="G90" s="277" t="s">
        <v>1294</v>
      </c>
      <c r="H90" s="277" t="s">
        <v>1295</v>
      </c>
      <c r="I90" s="277" t="s">
        <v>1296</v>
      </c>
      <c r="J90" s="277" t="s">
        <v>664</v>
      </c>
      <c r="K90" s="277"/>
      <c r="L90" s="278">
        <v>421907953701</v>
      </c>
      <c r="M90" s="277" t="s">
        <v>1297</v>
      </c>
      <c r="N90" s="277"/>
      <c r="O90" s="277"/>
      <c r="P90" s="277"/>
    </row>
    <row r="91" spans="1:16" ht="13.2" x14ac:dyDescent="0.25">
      <c r="A91" s="195" t="s">
        <v>1298</v>
      </c>
      <c r="B91" s="277" t="s">
        <v>1299</v>
      </c>
      <c r="C91" s="277" t="s">
        <v>563</v>
      </c>
      <c r="D91" s="277" t="s">
        <v>1300</v>
      </c>
      <c r="E91" s="277" t="s">
        <v>1301</v>
      </c>
      <c r="F91" s="277" t="s">
        <v>1302</v>
      </c>
      <c r="G91" s="303" t="s">
        <v>1303</v>
      </c>
      <c r="H91" s="277" t="s">
        <v>1304</v>
      </c>
      <c r="I91" s="277" t="s">
        <v>1305</v>
      </c>
      <c r="J91" s="277" t="s">
        <v>664</v>
      </c>
      <c r="K91" s="277" t="s">
        <v>1305</v>
      </c>
      <c r="L91" s="278">
        <v>421915879583</v>
      </c>
      <c r="M91" s="277" t="s">
        <v>1306</v>
      </c>
      <c r="N91" s="277"/>
      <c r="O91" s="277"/>
      <c r="P91" s="277"/>
    </row>
    <row r="92" spans="1:16" x14ac:dyDescent="0.2">
      <c r="A92" s="195" t="s">
        <v>1307</v>
      </c>
      <c r="B92" s="277" t="s">
        <v>1308</v>
      </c>
      <c r="C92" s="277" t="s">
        <v>563</v>
      </c>
      <c r="D92" s="277" t="s">
        <v>1309</v>
      </c>
      <c r="E92" s="277" t="s">
        <v>1032</v>
      </c>
      <c r="F92" s="277" t="s">
        <v>1033</v>
      </c>
      <c r="G92" s="277" t="s">
        <v>1310</v>
      </c>
      <c r="H92" s="277" t="s">
        <v>1311</v>
      </c>
      <c r="I92" s="277" t="s">
        <v>1312</v>
      </c>
      <c r="J92" s="277" t="s">
        <v>570</v>
      </c>
      <c r="K92" s="277" t="s">
        <v>1313</v>
      </c>
      <c r="L92" s="278">
        <v>421918711548</v>
      </c>
      <c r="M92" s="277" t="s">
        <v>1314</v>
      </c>
      <c r="N92" s="277"/>
      <c r="O92" s="277"/>
      <c r="P92" s="277"/>
    </row>
    <row r="93" spans="1:16" x14ac:dyDescent="0.2">
      <c r="A93" s="190" t="s">
        <v>1315</v>
      </c>
      <c r="B93" s="191" t="s">
        <v>1316</v>
      </c>
      <c r="C93" s="192" t="s">
        <v>563</v>
      </c>
      <c r="D93" s="191" t="s">
        <v>1317</v>
      </c>
      <c r="E93" s="191" t="s">
        <v>1318</v>
      </c>
      <c r="F93" s="191" t="s">
        <v>1319</v>
      </c>
      <c r="G93" s="257" t="s">
        <v>1320</v>
      </c>
      <c r="H93" s="191" t="s">
        <v>1321</v>
      </c>
      <c r="I93" s="191" t="s">
        <v>1322</v>
      </c>
      <c r="J93" s="191" t="s">
        <v>570</v>
      </c>
      <c r="K93" s="191" t="s">
        <v>1322</v>
      </c>
      <c r="L93" s="193">
        <v>421908553335</v>
      </c>
      <c r="M93" s="191" t="s">
        <v>1323</v>
      </c>
      <c r="N93" s="191"/>
      <c r="O93" s="191"/>
      <c r="P93" s="191"/>
    </row>
    <row r="94" spans="1:16" x14ac:dyDescent="0.2">
      <c r="A94" s="195" t="s">
        <v>1324</v>
      </c>
      <c r="B94" s="277" t="s">
        <v>1325</v>
      </c>
      <c r="C94" s="277" t="s">
        <v>563</v>
      </c>
      <c r="D94" s="277" t="s">
        <v>649</v>
      </c>
      <c r="E94" s="277" t="s">
        <v>613</v>
      </c>
      <c r="F94" s="277" t="s">
        <v>724</v>
      </c>
      <c r="G94" s="277" t="s">
        <v>1326</v>
      </c>
      <c r="H94" s="277" t="s">
        <v>1327</v>
      </c>
      <c r="I94" s="277" t="s">
        <v>1328</v>
      </c>
      <c r="J94" s="191" t="s">
        <v>570</v>
      </c>
      <c r="K94" s="277" t="s">
        <v>1328</v>
      </c>
      <c r="L94" s="278">
        <v>421905245008</v>
      </c>
      <c r="M94" s="277" t="s">
        <v>1329</v>
      </c>
      <c r="N94" s="277"/>
      <c r="O94" s="277"/>
      <c r="P94" s="277"/>
    </row>
    <row r="95" spans="1:16" x14ac:dyDescent="0.2">
      <c r="A95" s="195" t="s">
        <v>1330</v>
      </c>
      <c r="B95" s="277" t="s">
        <v>1331</v>
      </c>
      <c r="C95" s="277" t="s">
        <v>563</v>
      </c>
      <c r="D95" s="277" t="s">
        <v>1049</v>
      </c>
      <c r="E95" s="277" t="s">
        <v>575</v>
      </c>
      <c r="F95" s="277" t="s">
        <v>576</v>
      </c>
      <c r="G95" s="277" t="s">
        <v>1332</v>
      </c>
      <c r="H95" s="277" t="s">
        <v>1333</v>
      </c>
      <c r="I95" s="277" t="s">
        <v>1052</v>
      </c>
      <c r="J95" s="277" t="s">
        <v>664</v>
      </c>
      <c r="K95" s="277" t="s">
        <v>1334</v>
      </c>
      <c r="L95" s="278" t="s">
        <v>1335</v>
      </c>
      <c r="M95" s="277" t="s">
        <v>1336</v>
      </c>
      <c r="N95" s="277"/>
      <c r="O95" s="277"/>
      <c r="P95" s="277"/>
    </row>
    <row r="96" spans="1:16" x14ac:dyDescent="0.2">
      <c r="A96" s="195" t="s">
        <v>1337</v>
      </c>
      <c r="B96" s="277" t="s">
        <v>1338</v>
      </c>
      <c r="C96" s="277" t="s">
        <v>563</v>
      </c>
      <c r="D96" s="277" t="s">
        <v>1339</v>
      </c>
      <c r="E96" s="277" t="s">
        <v>641</v>
      </c>
      <c r="F96" s="277" t="s">
        <v>642</v>
      </c>
      <c r="G96" s="277" t="s">
        <v>1340</v>
      </c>
      <c r="H96" s="277" t="s">
        <v>1341</v>
      </c>
      <c r="I96" s="277" t="s">
        <v>1342</v>
      </c>
      <c r="J96" s="277" t="s">
        <v>664</v>
      </c>
      <c r="K96" s="277" t="s">
        <v>1343</v>
      </c>
      <c r="L96" s="278">
        <v>421918808923</v>
      </c>
      <c r="M96" s="277" t="s">
        <v>1344</v>
      </c>
      <c r="N96" s="277"/>
      <c r="O96" s="277"/>
      <c r="P96" s="277"/>
    </row>
    <row r="97" spans="1:16" x14ac:dyDescent="0.2">
      <c r="A97" s="195" t="s">
        <v>1345</v>
      </c>
      <c r="B97" s="277" t="s">
        <v>1346</v>
      </c>
      <c r="C97" s="277" t="s">
        <v>563</v>
      </c>
      <c r="D97" s="277" t="s">
        <v>1347</v>
      </c>
      <c r="E97" s="277" t="s">
        <v>613</v>
      </c>
      <c r="F97" s="277" t="s">
        <v>1348</v>
      </c>
      <c r="G97" s="277" t="s">
        <v>1349</v>
      </c>
      <c r="H97" s="277" t="s">
        <v>1350</v>
      </c>
      <c r="I97" s="277" t="s">
        <v>1351</v>
      </c>
      <c r="J97" s="277" t="s">
        <v>664</v>
      </c>
      <c r="K97" s="277" t="s">
        <v>1351</v>
      </c>
      <c r="L97" s="278">
        <v>421905418010</v>
      </c>
      <c r="M97" s="277" t="s">
        <v>1352</v>
      </c>
      <c r="N97" s="277"/>
      <c r="O97" s="277"/>
      <c r="P97" s="277"/>
    </row>
    <row r="98" spans="1:16" x14ac:dyDescent="0.2">
      <c r="A98" s="195" t="s">
        <v>1353</v>
      </c>
      <c r="B98" s="277" t="s">
        <v>1354</v>
      </c>
      <c r="C98" s="277" t="s">
        <v>563</v>
      </c>
      <c r="D98" s="277" t="s">
        <v>649</v>
      </c>
      <c r="E98" s="277" t="s">
        <v>613</v>
      </c>
      <c r="F98" s="277" t="s">
        <v>724</v>
      </c>
      <c r="G98" s="277" t="s">
        <v>1355</v>
      </c>
      <c r="H98" s="277" t="s">
        <v>1356</v>
      </c>
      <c r="I98" s="277" t="s">
        <v>1357</v>
      </c>
      <c r="J98" s="277" t="s">
        <v>664</v>
      </c>
      <c r="K98" s="277" t="s">
        <v>1357</v>
      </c>
      <c r="L98" s="278">
        <v>421915282858</v>
      </c>
      <c r="M98" s="277" t="s">
        <v>1358</v>
      </c>
      <c r="N98" s="277"/>
      <c r="O98" s="277"/>
      <c r="P98" s="277"/>
    </row>
    <row r="99" spans="1:16" ht="13.2" x14ac:dyDescent="0.25">
      <c r="A99" s="195" t="s">
        <v>1359</v>
      </c>
      <c r="B99" s="277" t="s">
        <v>1360</v>
      </c>
      <c r="C99" s="277" t="s">
        <v>563</v>
      </c>
      <c r="D99" s="277" t="s">
        <v>723</v>
      </c>
      <c r="E99" s="277" t="s">
        <v>603</v>
      </c>
      <c r="F99" s="277" t="s">
        <v>724</v>
      </c>
      <c r="G99" s="303" t="s">
        <v>1361</v>
      </c>
      <c r="H99" s="277" t="s">
        <v>1362</v>
      </c>
      <c r="I99" s="277" t="s">
        <v>1363</v>
      </c>
      <c r="J99" s="277" t="s">
        <v>1364</v>
      </c>
      <c r="K99" s="277" t="s">
        <v>1363</v>
      </c>
      <c r="L99" s="278">
        <v>421917176673</v>
      </c>
      <c r="M99" s="277" t="s">
        <v>1365</v>
      </c>
      <c r="N99" s="277"/>
      <c r="O99" s="277"/>
      <c r="P99" s="277"/>
    </row>
    <row r="100" spans="1:16" ht="13.2" x14ac:dyDescent="0.25">
      <c r="A100" s="195" t="s">
        <v>1366</v>
      </c>
      <c r="B100" s="277" t="s">
        <v>1367</v>
      </c>
      <c r="C100" s="277" t="s">
        <v>563</v>
      </c>
      <c r="D100" s="277" t="s">
        <v>1368</v>
      </c>
      <c r="E100" s="277" t="s">
        <v>1128</v>
      </c>
      <c r="F100" s="277" t="s">
        <v>1369</v>
      </c>
      <c r="G100" s="303" t="s">
        <v>1370</v>
      </c>
      <c r="H100" s="277" t="s">
        <v>1371</v>
      </c>
      <c r="I100" s="277" t="s">
        <v>1372</v>
      </c>
      <c r="J100" s="277" t="s">
        <v>570</v>
      </c>
      <c r="K100" s="277" t="s">
        <v>1372</v>
      </c>
      <c r="L100" s="278">
        <v>421918648073</v>
      </c>
      <c r="M100" s="277" t="s">
        <v>1373</v>
      </c>
      <c r="N100" s="277"/>
      <c r="O100" s="277"/>
      <c r="P100" s="277"/>
    </row>
    <row r="101" spans="1:16" x14ac:dyDescent="0.2">
      <c r="A101" s="195" t="s">
        <v>1374</v>
      </c>
      <c r="B101" s="277" t="s">
        <v>1375</v>
      </c>
      <c r="C101" s="277" t="s">
        <v>563</v>
      </c>
      <c r="D101" s="277" t="s">
        <v>1376</v>
      </c>
      <c r="E101" s="277" t="s">
        <v>641</v>
      </c>
      <c r="F101" s="277" t="s">
        <v>642</v>
      </c>
      <c r="G101" s="277" t="s">
        <v>1377</v>
      </c>
      <c r="H101" s="277" t="s">
        <v>1378</v>
      </c>
      <c r="I101" s="277" t="s">
        <v>1379</v>
      </c>
      <c r="J101" s="277" t="s">
        <v>664</v>
      </c>
      <c r="K101" s="277" t="s">
        <v>1379</v>
      </c>
      <c r="L101" s="278">
        <v>421905700790</v>
      </c>
      <c r="M101" s="277" t="s">
        <v>1380</v>
      </c>
      <c r="N101" s="277"/>
      <c r="O101" s="277"/>
      <c r="P101" s="277"/>
    </row>
    <row r="102" spans="1:16" ht="13.2" x14ac:dyDescent="0.2">
      <c r="A102" s="190" t="s">
        <v>1381</v>
      </c>
      <c r="B102" s="191" t="s">
        <v>1382</v>
      </c>
      <c r="C102" s="192" t="s">
        <v>563</v>
      </c>
      <c r="D102" s="191" t="s">
        <v>1383</v>
      </c>
      <c r="E102" s="191" t="s">
        <v>613</v>
      </c>
      <c r="F102" s="191" t="s">
        <v>1078</v>
      </c>
      <c r="G102" s="302" t="s">
        <v>1384</v>
      </c>
      <c r="H102" s="257" t="s">
        <v>1385</v>
      </c>
      <c r="I102" s="191" t="s">
        <v>1386</v>
      </c>
      <c r="J102" s="191" t="s">
        <v>570</v>
      </c>
      <c r="K102" s="191" t="s">
        <v>1387</v>
      </c>
      <c r="L102" s="193">
        <v>421918737877</v>
      </c>
      <c r="M102" s="191" t="s">
        <v>1388</v>
      </c>
      <c r="N102" s="191"/>
      <c r="O102" s="191"/>
      <c r="P102" s="191"/>
    </row>
    <row r="103" spans="1:16" x14ac:dyDescent="0.2">
      <c r="A103" s="190" t="s">
        <v>1389</v>
      </c>
      <c r="B103" s="191" t="s">
        <v>1390</v>
      </c>
      <c r="C103" s="192" t="s">
        <v>563</v>
      </c>
      <c r="D103" s="191" t="s">
        <v>1391</v>
      </c>
      <c r="E103" s="191" t="s">
        <v>603</v>
      </c>
      <c r="F103" s="191" t="s">
        <v>724</v>
      </c>
      <c r="G103" s="191" t="s">
        <v>1392</v>
      </c>
      <c r="H103" s="191" t="s">
        <v>1393</v>
      </c>
      <c r="I103" s="191" t="s">
        <v>1394</v>
      </c>
      <c r="J103" s="191" t="s">
        <v>664</v>
      </c>
      <c r="K103" s="191" t="s">
        <v>1394</v>
      </c>
      <c r="L103" s="193">
        <v>421903422249</v>
      </c>
      <c r="M103" s="191" t="s">
        <v>1395</v>
      </c>
      <c r="N103" s="191"/>
      <c r="O103" s="191"/>
      <c r="P103" s="191"/>
    </row>
    <row r="104" spans="1:16" x14ac:dyDescent="0.2">
      <c r="A104" s="190" t="s">
        <v>1396</v>
      </c>
      <c r="B104" s="191" t="s">
        <v>1397</v>
      </c>
      <c r="C104" s="192" t="s">
        <v>563</v>
      </c>
      <c r="D104" s="191" t="s">
        <v>1398</v>
      </c>
      <c r="E104" s="191" t="s">
        <v>613</v>
      </c>
      <c r="F104" s="191" t="s">
        <v>1399</v>
      </c>
      <c r="G104" s="257" t="s">
        <v>1400</v>
      </c>
      <c r="H104" s="257" t="s">
        <v>1401</v>
      </c>
      <c r="I104" s="191" t="s">
        <v>1402</v>
      </c>
      <c r="J104" s="191" t="s">
        <v>570</v>
      </c>
      <c r="K104" s="191" t="s">
        <v>1403</v>
      </c>
      <c r="L104" s="193">
        <v>421905641479</v>
      </c>
      <c r="M104" s="191" t="s">
        <v>1404</v>
      </c>
      <c r="N104" s="191"/>
      <c r="O104" s="191"/>
      <c r="P104" s="191"/>
    </row>
    <row r="105" spans="1:16" x14ac:dyDescent="0.2">
      <c r="A105" s="190" t="s">
        <v>1405</v>
      </c>
      <c r="B105" s="191" t="s">
        <v>1406</v>
      </c>
      <c r="C105" s="192" t="s">
        <v>563</v>
      </c>
      <c r="D105" s="191" t="s">
        <v>1407</v>
      </c>
      <c r="E105" s="191" t="s">
        <v>1137</v>
      </c>
      <c r="F105" s="191" t="s">
        <v>1138</v>
      </c>
      <c r="G105" s="308" t="s">
        <v>1408</v>
      </c>
      <c r="H105" s="191" t="s">
        <v>1409</v>
      </c>
      <c r="I105" s="191" t="s">
        <v>1410</v>
      </c>
      <c r="J105" s="191" t="s">
        <v>570</v>
      </c>
      <c r="K105" s="191" t="s">
        <v>1411</v>
      </c>
      <c r="L105" s="193">
        <v>421902821904</v>
      </c>
      <c r="M105" s="191" t="s">
        <v>1412</v>
      </c>
      <c r="N105" s="191"/>
      <c r="O105" s="191"/>
      <c r="P105" s="191"/>
    </row>
    <row r="106" spans="1:16" x14ac:dyDescent="0.2">
      <c r="A106" s="190"/>
      <c r="B106" s="191"/>
      <c r="C106" s="192"/>
      <c r="D106" s="191"/>
      <c r="E106" s="191"/>
      <c r="F106" s="191"/>
      <c r="G106" s="191"/>
      <c r="H106" s="267"/>
      <c r="I106" s="267"/>
      <c r="J106" s="267"/>
      <c r="K106" s="191"/>
      <c r="L106" s="193"/>
      <c r="M106" s="191"/>
      <c r="N106" s="191"/>
      <c r="O106" s="191"/>
      <c r="P106" s="191"/>
    </row>
    <row r="107" spans="1:16" x14ac:dyDescent="0.2">
      <c r="A107" s="190"/>
      <c r="B107" s="191"/>
      <c r="C107" s="192"/>
      <c r="D107" s="191"/>
      <c r="E107" s="191"/>
      <c r="F107" s="191"/>
      <c r="G107" s="191"/>
      <c r="H107" s="191"/>
      <c r="I107" s="191"/>
      <c r="J107" s="191"/>
      <c r="K107" s="191"/>
      <c r="L107" s="193"/>
      <c r="M107" s="191"/>
      <c r="N107" s="191"/>
      <c r="O107" s="191"/>
      <c r="P107" s="191"/>
    </row>
    <row r="108" spans="1:16" x14ac:dyDescent="0.2">
      <c r="A108" s="190"/>
      <c r="B108" s="191"/>
      <c r="C108" s="192"/>
      <c r="D108" s="191"/>
      <c r="E108" s="191"/>
      <c r="F108" s="191"/>
      <c r="G108" s="191"/>
      <c r="H108" s="191"/>
      <c r="I108" s="191"/>
      <c r="J108" s="191"/>
      <c r="K108" s="191"/>
      <c r="L108" s="193"/>
      <c r="M108" s="191"/>
      <c r="N108" s="191"/>
      <c r="O108" s="191"/>
      <c r="P108" s="191"/>
    </row>
    <row r="109" spans="1:16" x14ac:dyDescent="0.2">
      <c r="A109" s="190"/>
      <c r="B109" s="191"/>
      <c r="C109" s="192"/>
      <c r="D109" s="192"/>
      <c r="E109" s="192"/>
      <c r="F109" s="192"/>
      <c r="G109" s="191"/>
      <c r="H109" s="257"/>
      <c r="I109" s="192"/>
      <c r="J109" s="192"/>
      <c r="K109" s="192"/>
      <c r="L109" s="193"/>
      <c r="M109" s="192"/>
      <c r="N109" s="191"/>
      <c r="O109" s="192"/>
      <c r="P109" s="192"/>
    </row>
    <row r="110" spans="1:16" x14ac:dyDescent="0.2">
      <c r="A110" s="190"/>
      <c r="B110" s="191"/>
      <c r="C110" s="192"/>
      <c r="D110" s="192"/>
      <c r="E110" s="191"/>
      <c r="F110" s="192"/>
      <c r="G110" s="191"/>
      <c r="H110" s="191"/>
      <c r="I110" s="191"/>
      <c r="J110" s="191"/>
      <c r="K110" s="191"/>
      <c r="L110" s="193"/>
      <c r="M110" s="191"/>
      <c r="N110" s="191"/>
      <c r="O110" s="191"/>
      <c r="P110" s="191"/>
    </row>
    <row r="111" spans="1:16" x14ac:dyDescent="0.2">
      <c r="A111" s="190"/>
      <c r="B111" s="191"/>
      <c r="C111" s="192"/>
      <c r="D111" s="191"/>
      <c r="E111" s="191"/>
      <c r="F111" s="191"/>
      <c r="G111" s="191"/>
      <c r="H111" s="191"/>
      <c r="I111" s="191"/>
      <c r="J111" s="191"/>
      <c r="K111" s="191"/>
      <c r="L111" s="306"/>
      <c r="M111" s="309"/>
      <c r="N111" s="191"/>
      <c r="O111" s="191"/>
      <c r="P111" s="309"/>
    </row>
    <row r="112" spans="1:16" x14ac:dyDescent="0.2">
      <c r="A112" s="190"/>
      <c r="B112" s="191"/>
      <c r="C112" s="192"/>
      <c r="D112" s="192"/>
      <c r="E112" s="192"/>
      <c r="F112" s="191"/>
      <c r="G112" s="191"/>
      <c r="H112" s="191"/>
      <c r="I112" s="192"/>
      <c r="J112" s="192"/>
      <c r="K112" s="305"/>
      <c r="L112" s="306"/>
      <c r="M112" s="192"/>
      <c r="N112" s="191"/>
      <c r="O112" s="192"/>
      <c r="P112" s="191"/>
    </row>
    <row r="113" spans="1:16" ht="13.2" x14ac:dyDescent="0.2">
      <c r="A113" s="190"/>
      <c r="B113" s="191"/>
      <c r="C113" s="192"/>
      <c r="D113" s="192"/>
      <c r="E113" s="191"/>
      <c r="F113" s="191"/>
      <c r="G113" s="191"/>
      <c r="H113" s="302"/>
      <c r="I113" s="191"/>
      <c r="J113" s="191"/>
      <c r="K113" s="267"/>
      <c r="L113" s="306"/>
      <c r="M113" s="191"/>
      <c r="N113" s="300"/>
      <c r="O113" s="191"/>
      <c r="P113" s="192"/>
    </row>
    <row r="114" spans="1:16" x14ac:dyDescent="0.2">
      <c r="A114" s="190"/>
      <c r="B114" s="191"/>
      <c r="C114" s="192"/>
      <c r="D114" s="192"/>
      <c r="E114" s="192"/>
      <c r="F114" s="192"/>
      <c r="G114" s="191"/>
      <c r="H114" s="191"/>
      <c r="I114" s="192"/>
      <c r="J114" s="192"/>
      <c r="K114" s="192"/>
      <c r="L114" s="193"/>
      <c r="M114" s="192"/>
      <c r="N114" s="192"/>
      <c r="O114" s="192"/>
      <c r="P114" s="192"/>
    </row>
    <row r="115" spans="1:16" x14ac:dyDescent="0.2">
      <c r="A115" s="190"/>
      <c r="B115" s="191"/>
      <c r="C115" s="192"/>
      <c r="D115" s="191"/>
      <c r="E115" s="191"/>
      <c r="F115" s="191"/>
      <c r="G115" s="191"/>
      <c r="H115" s="191"/>
      <c r="I115" s="191"/>
      <c r="J115" s="191"/>
      <c r="K115" s="191"/>
      <c r="L115" s="193"/>
      <c r="M115" s="191"/>
      <c r="N115" s="191"/>
      <c r="O115" s="191"/>
      <c r="P115" s="191"/>
    </row>
    <row r="116" spans="1:16" x14ac:dyDescent="0.2">
      <c r="A116" s="190"/>
      <c r="B116" s="191"/>
      <c r="C116" s="192"/>
      <c r="D116" s="192"/>
      <c r="E116" s="192"/>
      <c r="F116" s="192"/>
      <c r="G116" s="191"/>
      <c r="H116" s="191"/>
      <c r="I116" s="192"/>
      <c r="J116" s="192"/>
      <c r="K116" s="192"/>
      <c r="L116" s="193"/>
      <c r="M116" s="192"/>
      <c r="N116" s="191"/>
      <c r="O116" s="192"/>
      <c r="P116" s="191"/>
    </row>
    <row r="117" spans="1:16" x14ac:dyDescent="0.2">
      <c r="A117" s="190"/>
      <c r="B117" s="191"/>
      <c r="C117" s="192"/>
      <c r="D117" s="191"/>
      <c r="E117" s="192"/>
      <c r="F117" s="191"/>
      <c r="G117" s="191"/>
      <c r="H117" s="191"/>
      <c r="I117" s="191"/>
      <c r="J117" s="191"/>
      <c r="K117" s="191"/>
      <c r="L117" s="193"/>
      <c r="M117" s="191"/>
      <c r="N117" s="191"/>
      <c r="O117" s="191"/>
      <c r="P117" s="191"/>
    </row>
    <row r="118" spans="1:16" x14ac:dyDescent="0.2">
      <c r="A118" s="190"/>
      <c r="B118" s="191"/>
      <c r="C118" s="192"/>
      <c r="D118" s="192"/>
      <c r="E118" s="191"/>
      <c r="F118" s="192"/>
      <c r="G118" s="191"/>
      <c r="H118" s="191"/>
      <c r="I118" s="191"/>
      <c r="J118" s="191"/>
      <c r="K118" s="191"/>
      <c r="L118" s="193"/>
      <c r="M118" s="191"/>
      <c r="N118" s="191"/>
      <c r="O118" s="191"/>
      <c r="P118" s="191"/>
    </row>
    <row r="119" spans="1:16" x14ac:dyDescent="0.2">
      <c r="A119" s="190"/>
      <c r="B119" s="191"/>
      <c r="C119" s="192"/>
      <c r="D119" s="192"/>
      <c r="E119" s="191"/>
      <c r="F119" s="192"/>
      <c r="G119" s="191"/>
      <c r="H119" s="191"/>
      <c r="I119" s="191"/>
      <c r="J119" s="191"/>
      <c r="K119" s="191"/>
      <c r="L119" s="193"/>
      <c r="M119" s="191"/>
      <c r="N119" s="191"/>
      <c r="O119" s="191"/>
      <c r="P119" s="191"/>
    </row>
    <row r="120" spans="1:16" x14ac:dyDescent="0.2">
      <c r="A120" s="190"/>
      <c r="B120" s="191"/>
      <c r="C120" s="192"/>
      <c r="D120" s="191"/>
      <c r="E120" s="191"/>
      <c r="F120" s="191"/>
      <c r="G120" s="191"/>
      <c r="H120" s="191"/>
      <c r="I120" s="191"/>
      <c r="J120" s="191"/>
      <c r="K120" s="191"/>
      <c r="L120" s="193"/>
      <c r="M120" s="191"/>
      <c r="N120" s="191"/>
      <c r="O120" s="191"/>
      <c r="P120" s="191"/>
    </row>
    <row r="121" spans="1:16" x14ac:dyDescent="0.2">
      <c r="A121" s="190"/>
      <c r="B121" s="191"/>
      <c r="C121" s="192"/>
      <c r="D121" s="192"/>
      <c r="E121" s="192"/>
      <c r="F121" s="192"/>
      <c r="G121" s="310"/>
      <c r="H121" s="257"/>
      <c r="I121" s="192"/>
      <c r="J121" s="192"/>
      <c r="K121" s="192"/>
      <c r="L121" s="193"/>
      <c r="M121" s="192"/>
      <c r="N121" s="191"/>
      <c r="O121" s="192"/>
      <c r="P121" s="191"/>
    </row>
    <row r="122" spans="1:16" x14ac:dyDescent="0.2">
      <c r="A122" s="190"/>
      <c r="B122" s="191"/>
      <c r="C122" s="192"/>
      <c r="D122" s="191"/>
      <c r="E122" s="191"/>
      <c r="F122" s="191"/>
      <c r="G122" s="191"/>
      <c r="H122" s="191"/>
      <c r="I122" s="191"/>
      <c r="J122" s="191"/>
      <c r="K122" s="191"/>
      <c r="L122" s="193"/>
      <c r="M122" s="191"/>
      <c r="N122" s="191"/>
      <c r="O122" s="191"/>
      <c r="P122" s="191"/>
    </row>
    <row r="123" spans="1:16" x14ac:dyDescent="0.2">
      <c r="A123" s="190"/>
      <c r="B123" s="191"/>
      <c r="C123" s="192"/>
      <c r="D123" s="192"/>
      <c r="E123" s="191"/>
      <c r="F123" s="191"/>
      <c r="G123" s="191"/>
      <c r="H123" s="191"/>
      <c r="I123" s="191"/>
      <c r="J123" s="191"/>
      <c r="K123" s="191"/>
      <c r="L123" s="193"/>
      <c r="M123" s="191"/>
      <c r="N123" s="191"/>
      <c r="O123" s="191"/>
      <c r="P123" s="191"/>
    </row>
    <row r="124" spans="1:16" x14ac:dyDescent="0.2">
      <c r="A124" s="190"/>
      <c r="B124" s="191"/>
      <c r="C124" s="192"/>
      <c r="D124" s="192"/>
      <c r="E124" s="192"/>
      <c r="F124" s="192"/>
      <c r="G124" s="191"/>
      <c r="H124" s="191"/>
      <c r="I124" s="192"/>
      <c r="J124" s="191"/>
      <c r="K124" s="192"/>
      <c r="L124" s="193"/>
      <c r="M124" s="192"/>
      <c r="N124" s="192"/>
      <c r="O124" s="192"/>
      <c r="P124" s="192"/>
    </row>
    <row r="125" spans="1:16" x14ac:dyDescent="0.2">
      <c r="A125" s="190"/>
      <c r="B125" s="191"/>
      <c r="C125" s="192"/>
      <c r="D125" s="192"/>
      <c r="E125" s="191"/>
      <c r="F125" s="192"/>
      <c r="G125" s="191"/>
      <c r="H125" s="191"/>
      <c r="I125" s="191"/>
      <c r="J125" s="191"/>
      <c r="K125" s="191"/>
      <c r="L125" s="193"/>
      <c r="M125" s="191"/>
      <c r="N125" s="191"/>
      <c r="O125" s="191"/>
      <c r="P125" s="191"/>
    </row>
    <row r="126" spans="1:16" x14ac:dyDescent="0.2">
      <c r="A126" s="190"/>
      <c r="B126" s="191"/>
      <c r="C126" s="192"/>
      <c r="D126" s="191"/>
      <c r="E126" s="191"/>
      <c r="F126" s="191"/>
      <c r="G126" s="191"/>
      <c r="H126" s="191"/>
      <c r="I126" s="191"/>
      <c r="J126" s="191"/>
      <c r="K126" s="191"/>
      <c r="L126" s="193"/>
      <c r="M126" s="191"/>
      <c r="N126" s="191"/>
      <c r="O126" s="191"/>
      <c r="P126" s="191"/>
    </row>
    <row r="127" spans="1:16" x14ac:dyDescent="0.2">
      <c r="A127" s="190"/>
      <c r="B127" s="191"/>
      <c r="C127" s="192"/>
      <c r="D127" s="192"/>
      <c r="E127" s="191"/>
      <c r="F127" s="191"/>
      <c r="G127" s="191"/>
      <c r="H127" s="191"/>
      <c r="I127" s="191"/>
      <c r="J127" s="191"/>
      <c r="K127" s="191"/>
      <c r="L127" s="193"/>
      <c r="M127" s="191"/>
      <c r="N127" s="191"/>
      <c r="O127" s="191"/>
      <c r="P127" s="191"/>
    </row>
    <row r="128" spans="1:16" ht="13.2" x14ac:dyDescent="0.2">
      <c r="A128" s="190"/>
      <c r="B128" s="191"/>
      <c r="C128" s="192"/>
      <c r="D128" s="192"/>
      <c r="E128" s="191"/>
      <c r="F128" s="191"/>
      <c r="G128" s="311"/>
      <c r="H128" s="311"/>
      <c r="I128" s="191"/>
      <c r="J128" s="191"/>
      <c r="K128" s="191"/>
      <c r="L128" s="193"/>
      <c r="M128" s="191"/>
      <c r="N128" s="191"/>
      <c r="O128" s="191"/>
      <c r="P128" s="191"/>
    </row>
    <row r="129" spans="1:16" ht="13.2" x14ac:dyDescent="0.2">
      <c r="A129" s="190"/>
      <c r="B129" s="191"/>
      <c r="C129" s="192"/>
      <c r="D129" s="192"/>
      <c r="E129" s="191"/>
      <c r="F129" s="192"/>
      <c r="G129" s="302"/>
      <c r="H129" s="191"/>
      <c r="I129" s="191"/>
      <c r="J129" s="191"/>
      <c r="K129" s="191"/>
      <c r="L129" s="193"/>
      <c r="M129" s="191"/>
      <c r="N129" s="192"/>
      <c r="O129" s="192"/>
      <c r="P129" s="192"/>
    </row>
    <row r="130" spans="1:16" x14ac:dyDescent="0.2">
      <c r="A130" s="190"/>
      <c r="B130" s="191"/>
      <c r="C130" s="192"/>
      <c r="D130" s="192"/>
      <c r="E130" s="192"/>
      <c r="F130" s="192"/>
      <c r="G130" s="191"/>
      <c r="H130" s="191"/>
      <c r="I130" s="192"/>
      <c r="J130" s="192"/>
      <c r="K130" s="192"/>
      <c r="L130" s="193"/>
      <c r="M130" s="192"/>
      <c r="N130" s="191"/>
      <c r="O130" s="192"/>
      <c r="P130" s="191"/>
    </row>
    <row r="131" spans="1:16" x14ac:dyDescent="0.2">
      <c r="A131" s="190"/>
      <c r="B131" s="191"/>
      <c r="C131" s="192"/>
      <c r="D131" s="191"/>
      <c r="E131" s="191"/>
      <c r="F131" s="191"/>
      <c r="G131" s="191"/>
      <c r="H131" s="191"/>
      <c r="I131" s="191"/>
      <c r="J131" s="191"/>
      <c r="K131" s="191"/>
      <c r="L131" s="193"/>
      <c r="M131" s="191"/>
      <c r="N131" s="191"/>
      <c r="O131" s="192"/>
      <c r="P131" s="191"/>
    </row>
    <row r="132" spans="1:16" x14ac:dyDescent="0.2">
      <c r="A132" s="190"/>
      <c r="B132" s="191"/>
      <c r="C132" s="192"/>
      <c r="D132" s="191"/>
      <c r="E132" s="191"/>
      <c r="F132" s="191"/>
      <c r="G132" s="257"/>
      <c r="H132" s="257"/>
      <c r="I132" s="191"/>
      <c r="J132" s="191"/>
      <c r="K132" s="191"/>
      <c r="L132" s="193"/>
      <c r="M132" s="191"/>
      <c r="N132" s="191"/>
      <c r="O132" s="192"/>
      <c r="P132" s="191"/>
    </row>
    <row r="133" spans="1:16" x14ac:dyDescent="0.2">
      <c r="A133" s="190"/>
      <c r="B133" s="191"/>
      <c r="C133" s="192"/>
      <c r="D133" s="192"/>
      <c r="E133" s="192"/>
      <c r="F133" s="192"/>
      <c r="G133" s="257"/>
      <c r="H133" s="191"/>
      <c r="I133" s="192"/>
      <c r="J133" s="192"/>
      <c r="K133" s="192"/>
      <c r="L133" s="193"/>
      <c r="M133" s="192"/>
      <c r="N133" s="192"/>
      <c r="O133" s="192"/>
      <c r="P133" s="191"/>
    </row>
    <row r="134" spans="1:16" x14ac:dyDescent="0.2">
      <c r="A134" s="190"/>
      <c r="B134" s="191"/>
      <c r="C134" s="192"/>
      <c r="D134" s="191"/>
      <c r="E134" s="191"/>
      <c r="F134" s="191"/>
      <c r="G134" s="257"/>
      <c r="H134" s="257"/>
      <c r="I134" s="191"/>
      <c r="J134" s="191"/>
      <c r="K134" s="191"/>
      <c r="L134" s="193"/>
      <c r="M134" s="191"/>
      <c r="N134" s="191"/>
      <c r="O134" s="191"/>
      <c r="P134" s="191"/>
    </row>
    <row r="135" spans="1:16" x14ac:dyDescent="0.2">
      <c r="A135" s="190"/>
      <c r="B135" s="191"/>
      <c r="C135" s="192"/>
      <c r="D135" s="192"/>
      <c r="E135" s="191"/>
      <c r="F135" s="192"/>
      <c r="G135" s="191"/>
      <c r="H135" s="191"/>
      <c r="I135" s="191"/>
      <c r="J135" s="191"/>
      <c r="K135" s="267"/>
      <c r="L135" s="306"/>
      <c r="M135" s="191"/>
      <c r="N135" s="191"/>
      <c r="O135" s="191"/>
      <c r="P135" s="191"/>
    </row>
    <row r="136" spans="1:16" x14ac:dyDescent="0.2">
      <c r="A136" s="170"/>
      <c r="B136" s="269"/>
      <c r="C136" s="192"/>
      <c r="D136" s="269"/>
      <c r="E136" s="269"/>
      <c r="F136" s="269"/>
      <c r="G136" s="269"/>
      <c r="H136" s="269"/>
      <c r="I136" s="269"/>
      <c r="J136" s="191"/>
      <c r="K136" s="269"/>
      <c r="L136" s="312"/>
      <c r="M136" s="269"/>
      <c r="N136" s="269"/>
      <c r="O136" s="269"/>
      <c r="P136" s="269"/>
    </row>
    <row r="137" spans="1:16" x14ac:dyDescent="0.2">
      <c r="A137" s="195"/>
      <c r="B137" s="277"/>
      <c r="C137" s="277"/>
      <c r="D137" s="277"/>
      <c r="E137" s="277"/>
      <c r="F137" s="277"/>
      <c r="G137" s="277"/>
      <c r="H137" s="277"/>
      <c r="I137" s="277"/>
      <c r="J137" s="277"/>
      <c r="K137" s="277"/>
      <c r="L137" s="278"/>
      <c r="M137" s="277"/>
      <c r="N137" s="277"/>
      <c r="O137" s="277"/>
      <c r="P137" s="277"/>
    </row>
    <row r="138" spans="1:16" x14ac:dyDescent="0.2">
      <c r="A138" s="190"/>
      <c r="B138" s="191"/>
      <c r="C138" s="192"/>
      <c r="D138" s="191"/>
      <c r="E138" s="191"/>
      <c r="F138" s="191"/>
      <c r="G138" s="191"/>
      <c r="H138" s="191"/>
      <c r="I138" s="191"/>
      <c r="J138" s="191"/>
      <c r="K138" s="191"/>
      <c r="L138" s="193"/>
      <c r="M138" s="191"/>
      <c r="N138" s="270"/>
      <c r="O138" s="191"/>
      <c r="P138" s="191"/>
    </row>
    <row r="139" spans="1:16" x14ac:dyDescent="0.2">
      <c r="A139" s="190"/>
      <c r="B139" s="191"/>
      <c r="C139" s="192"/>
      <c r="D139" s="192"/>
      <c r="E139" s="191"/>
      <c r="F139" s="192"/>
      <c r="G139" s="257"/>
      <c r="H139" s="191"/>
      <c r="I139" s="191"/>
      <c r="J139" s="191"/>
      <c r="K139" s="191"/>
      <c r="L139" s="193"/>
      <c r="M139" s="191"/>
      <c r="N139" s="191"/>
      <c r="O139" s="191"/>
      <c r="P139" s="191"/>
    </row>
    <row r="140" spans="1:16" x14ac:dyDescent="0.2">
      <c r="A140" s="190"/>
      <c r="B140" s="191"/>
      <c r="C140" s="192"/>
      <c r="D140" s="191"/>
      <c r="E140" s="191"/>
      <c r="F140" s="191"/>
      <c r="G140" s="191"/>
      <c r="H140" s="191"/>
      <c r="I140" s="191"/>
      <c r="J140" s="191"/>
      <c r="K140" s="191"/>
      <c r="L140" s="193"/>
      <c r="M140" s="191"/>
      <c r="N140" s="191"/>
      <c r="O140" s="191"/>
      <c r="P140" s="191"/>
    </row>
    <row r="141" spans="1:16" x14ac:dyDescent="0.2">
      <c r="A141" s="190"/>
      <c r="B141" s="191"/>
      <c r="C141" s="192"/>
      <c r="D141" s="192"/>
      <c r="E141" s="191"/>
      <c r="F141" s="191"/>
      <c r="G141" s="191"/>
      <c r="H141" s="191"/>
      <c r="I141" s="191"/>
      <c r="J141" s="191"/>
      <c r="K141" s="191"/>
      <c r="L141" s="193"/>
      <c r="M141" s="191"/>
      <c r="N141" s="191"/>
      <c r="O141" s="191"/>
      <c r="P141" s="191"/>
    </row>
    <row r="142" spans="1:16" x14ac:dyDescent="0.2">
      <c r="A142" s="170"/>
      <c r="B142" s="269"/>
      <c r="C142" s="192"/>
      <c r="D142" s="269"/>
      <c r="E142" s="269"/>
      <c r="F142" s="269"/>
      <c r="G142" s="269"/>
      <c r="H142" s="269"/>
      <c r="I142" s="269"/>
      <c r="J142" s="269"/>
      <c r="K142" s="269"/>
      <c r="L142" s="312"/>
      <c r="M142" s="269"/>
      <c r="N142" s="269"/>
      <c r="O142" s="269"/>
      <c r="P142" s="269"/>
    </row>
    <row r="143" spans="1:16" x14ac:dyDescent="0.2">
      <c r="A143" s="195"/>
      <c r="B143" s="277"/>
      <c r="C143" s="277"/>
      <c r="D143" s="277"/>
      <c r="E143" s="277"/>
      <c r="F143" s="277"/>
      <c r="G143" s="277"/>
      <c r="H143" s="277"/>
      <c r="I143" s="277"/>
      <c r="J143" s="277"/>
      <c r="K143" s="277"/>
      <c r="L143" s="278"/>
      <c r="M143" s="277"/>
      <c r="N143" s="277"/>
      <c r="O143" s="277"/>
      <c r="P143" s="277"/>
    </row>
    <row r="144" spans="1:16" x14ac:dyDescent="0.2">
      <c r="A144" s="190"/>
      <c r="B144" s="191"/>
      <c r="C144" s="192"/>
      <c r="D144" s="191"/>
      <c r="E144" s="191"/>
      <c r="F144" s="191"/>
      <c r="G144" s="191"/>
      <c r="H144" s="257"/>
      <c r="I144" s="191"/>
      <c r="J144" s="191"/>
      <c r="K144" s="191"/>
      <c r="L144" s="193"/>
      <c r="M144" s="191"/>
      <c r="N144" s="191"/>
      <c r="O144" s="191"/>
      <c r="P144" s="191"/>
    </row>
    <row r="145" spans="1:16" x14ac:dyDescent="0.2">
      <c r="A145" s="190"/>
      <c r="B145" s="191"/>
      <c r="C145" s="192"/>
      <c r="D145" s="191"/>
      <c r="E145" s="191"/>
      <c r="F145" s="191"/>
      <c r="G145" s="191"/>
      <c r="H145" s="191"/>
      <c r="I145" s="191"/>
      <c r="J145" s="191"/>
      <c r="K145" s="191"/>
      <c r="L145" s="193"/>
      <c r="M145" s="191"/>
      <c r="N145" s="191"/>
      <c r="O145" s="191"/>
      <c r="P145" s="300"/>
    </row>
    <row r="146" spans="1:16" x14ac:dyDescent="0.2">
      <c r="A146" s="190"/>
      <c r="B146" s="191"/>
      <c r="C146" s="192"/>
      <c r="D146" s="191"/>
      <c r="E146" s="191"/>
      <c r="F146" s="191"/>
      <c r="G146" s="191"/>
      <c r="H146" s="191"/>
      <c r="I146" s="191"/>
      <c r="J146" s="191"/>
      <c r="K146" s="191"/>
      <c r="L146" s="193"/>
      <c r="M146" s="191"/>
      <c r="N146" s="191"/>
      <c r="O146" s="191"/>
      <c r="P146" s="191"/>
    </row>
    <row r="147" spans="1:16" x14ac:dyDescent="0.2">
      <c r="A147" s="190"/>
      <c r="B147" s="191"/>
      <c r="C147" s="192"/>
      <c r="D147" s="191"/>
      <c r="E147" s="191"/>
      <c r="F147" s="191"/>
      <c r="G147" s="191"/>
      <c r="H147" s="191"/>
      <c r="I147" s="191"/>
      <c r="J147" s="191"/>
      <c r="K147" s="191"/>
      <c r="L147" s="193"/>
      <c r="M147" s="191"/>
      <c r="N147" s="191"/>
      <c r="O147" s="191"/>
      <c r="P147" s="191"/>
    </row>
    <row r="148" spans="1:16" x14ac:dyDescent="0.2">
      <c r="A148" s="190"/>
      <c r="B148" s="191"/>
      <c r="C148" s="192"/>
      <c r="D148" s="191"/>
      <c r="E148" s="191"/>
      <c r="F148" s="191"/>
      <c r="G148" s="191"/>
      <c r="H148" s="191"/>
      <c r="I148" s="191"/>
      <c r="J148" s="191"/>
      <c r="K148" s="191"/>
      <c r="L148" s="193"/>
      <c r="M148" s="191"/>
      <c r="N148" s="191"/>
      <c r="O148" s="191"/>
      <c r="P148" s="191"/>
    </row>
    <row r="149" spans="1:16" x14ac:dyDescent="0.2">
      <c r="A149" s="190"/>
      <c r="B149" s="191"/>
      <c r="C149" s="192"/>
      <c r="D149" s="191"/>
      <c r="E149" s="191"/>
      <c r="F149" s="191"/>
      <c r="G149" s="191"/>
      <c r="H149" s="257"/>
      <c r="I149" s="191"/>
      <c r="J149" s="191"/>
      <c r="K149" s="191"/>
      <c r="L149" s="193"/>
      <c r="M149" s="191"/>
      <c r="N149" s="191"/>
      <c r="O149" s="191"/>
      <c r="P149" s="191"/>
    </row>
    <row r="150" spans="1:16" x14ac:dyDescent="0.2">
      <c r="A150" s="190"/>
      <c r="B150" s="191"/>
      <c r="C150" s="192"/>
      <c r="D150" s="191"/>
      <c r="E150" s="191"/>
      <c r="F150" s="191"/>
      <c r="G150" s="257"/>
      <c r="H150" s="191"/>
      <c r="I150" s="191"/>
      <c r="J150" s="191"/>
      <c r="K150" s="191"/>
      <c r="L150" s="193"/>
      <c r="M150" s="191"/>
      <c r="N150" s="191"/>
      <c r="O150" s="191"/>
      <c r="P150" s="191"/>
    </row>
    <row r="151" spans="1:16" x14ac:dyDescent="0.2">
      <c r="A151" s="190"/>
      <c r="B151" s="191"/>
      <c r="C151" s="192"/>
      <c r="D151" s="192"/>
      <c r="E151" s="191"/>
      <c r="F151" s="192"/>
      <c r="G151" s="191"/>
      <c r="H151" s="191"/>
      <c r="I151" s="191"/>
      <c r="J151" s="191"/>
      <c r="K151" s="191"/>
      <c r="L151" s="193"/>
      <c r="M151" s="191"/>
      <c r="N151" s="191"/>
      <c r="O151" s="191"/>
      <c r="P151" s="191"/>
    </row>
    <row r="152" spans="1:16" x14ac:dyDescent="0.2">
      <c r="A152" s="190"/>
      <c r="B152" s="191"/>
      <c r="C152" s="192"/>
      <c r="D152" s="191"/>
      <c r="E152" s="191"/>
      <c r="F152" s="191"/>
      <c r="G152" s="191"/>
      <c r="H152" s="257"/>
      <c r="I152" s="191"/>
      <c r="J152" s="191"/>
      <c r="K152" s="191"/>
      <c r="L152" s="193"/>
      <c r="M152" s="191"/>
      <c r="N152" s="191"/>
      <c r="O152" s="191"/>
      <c r="P152" s="191"/>
    </row>
    <row r="153" spans="1:16" x14ac:dyDescent="0.2">
      <c r="A153" s="190"/>
      <c r="B153" s="191"/>
      <c r="C153" s="192"/>
      <c r="D153" s="191"/>
      <c r="E153" s="191"/>
      <c r="F153" s="191"/>
      <c r="G153" s="191"/>
      <c r="H153" s="191"/>
      <c r="I153" s="191"/>
      <c r="J153" s="191"/>
      <c r="K153" s="191"/>
      <c r="L153" s="193"/>
      <c r="M153" s="191"/>
      <c r="N153" s="191"/>
      <c r="O153" s="191"/>
      <c r="P153" s="191"/>
    </row>
    <row r="154" spans="1:16" x14ac:dyDescent="0.2">
      <c r="A154" s="190"/>
      <c r="B154" s="191"/>
      <c r="C154" s="192"/>
      <c r="D154" s="191"/>
      <c r="E154" s="191"/>
      <c r="F154" s="191"/>
      <c r="G154" s="191"/>
      <c r="H154" s="191"/>
      <c r="I154" s="191"/>
      <c r="J154" s="191"/>
      <c r="K154" s="267"/>
      <c r="L154" s="306"/>
      <c r="M154" s="191"/>
      <c r="N154" s="191"/>
      <c r="O154" s="191"/>
      <c r="P154" s="191"/>
    </row>
    <row r="155" spans="1:16" x14ac:dyDescent="0.2">
      <c r="A155" s="190"/>
      <c r="B155" s="191"/>
      <c r="C155" s="192"/>
      <c r="D155" s="191"/>
      <c r="E155" s="191"/>
      <c r="F155" s="191"/>
      <c r="G155" s="191"/>
      <c r="H155" s="191"/>
      <c r="I155" s="191"/>
      <c r="J155" s="191"/>
      <c r="K155" s="191"/>
      <c r="L155" s="193"/>
      <c r="M155" s="191"/>
      <c r="N155" s="191"/>
      <c r="O155" s="191"/>
      <c r="P155" s="191"/>
    </row>
    <row r="156" spans="1:16" x14ac:dyDescent="0.2">
      <c r="A156" s="190"/>
      <c r="B156" s="191"/>
      <c r="C156" s="192"/>
      <c r="D156" s="192"/>
      <c r="E156" s="191"/>
      <c r="F156" s="192"/>
      <c r="G156" s="191"/>
      <c r="H156" s="257"/>
      <c r="I156" s="191"/>
      <c r="J156" s="191"/>
      <c r="K156" s="191"/>
      <c r="L156" s="193"/>
      <c r="M156" s="191"/>
      <c r="N156" s="191"/>
      <c r="O156" s="191"/>
      <c r="P156" s="191"/>
    </row>
    <row r="157" spans="1:16" x14ac:dyDescent="0.2">
      <c r="A157" s="190"/>
      <c r="B157" s="191"/>
      <c r="C157" s="192"/>
      <c r="D157" s="192"/>
      <c r="E157" s="192"/>
      <c r="F157" s="192"/>
      <c r="G157" s="257"/>
      <c r="H157" s="257"/>
      <c r="I157" s="192"/>
      <c r="J157" s="192"/>
      <c r="K157" s="192"/>
      <c r="L157" s="306"/>
      <c r="M157" s="192"/>
      <c r="N157" s="192"/>
      <c r="O157" s="192"/>
      <c r="P157" s="192"/>
    </row>
    <row r="158" spans="1:16" x14ac:dyDescent="0.2">
      <c r="A158" s="190"/>
      <c r="B158" s="191"/>
      <c r="C158" s="192"/>
      <c r="D158" s="192"/>
      <c r="E158" s="191"/>
      <c r="F158" s="191"/>
      <c r="G158" s="191"/>
      <c r="H158" s="191"/>
      <c r="I158" s="191"/>
      <c r="J158" s="191"/>
      <c r="K158" s="191"/>
      <c r="L158" s="193"/>
      <c r="M158" s="191"/>
      <c r="N158" s="191"/>
      <c r="O158" s="191"/>
      <c r="P158" s="191"/>
    </row>
    <row r="159" spans="1:16" x14ac:dyDescent="0.2">
      <c r="A159" s="190"/>
      <c r="B159" s="191"/>
      <c r="C159" s="192"/>
      <c r="D159" s="192"/>
      <c r="E159" s="192"/>
      <c r="F159" s="192"/>
      <c r="G159" s="257"/>
      <c r="H159" s="257"/>
      <c r="I159" s="192"/>
      <c r="J159" s="192"/>
      <c r="K159" s="192"/>
      <c r="L159" s="306"/>
      <c r="M159" s="192"/>
      <c r="N159" s="192"/>
      <c r="O159" s="192"/>
      <c r="P159" s="192"/>
    </row>
    <row r="160" spans="1:16" x14ac:dyDescent="0.2">
      <c r="A160" s="190"/>
      <c r="B160" s="191"/>
      <c r="C160" s="192"/>
      <c r="D160" s="192"/>
      <c r="E160" s="191"/>
      <c r="F160" s="191"/>
      <c r="G160" s="191"/>
      <c r="H160" s="191"/>
      <c r="I160" s="191"/>
      <c r="J160" s="191"/>
      <c r="K160" s="191"/>
      <c r="L160" s="193"/>
      <c r="M160" s="191"/>
      <c r="N160" s="191"/>
      <c r="O160" s="191"/>
      <c r="P160" s="191"/>
    </row>
    <row r="161" spans="1:16" x14ac:dyDescent="0.2">
      <c r="A161" s="190"/>
      <c r="B161" s="191"/>
      <c r="C161" s="192"/>
      <c r="D161" s="192"/>
      <c r="E161" s="192"/>
      <c r="F161" s="192"/>
      <c r="G161" s="191"/>
      <c r="H161" s="191"/>
      <c r="I161" s="192"/>
      <c r="J161" s="191"/>
      <c r="K161" s="192"/>
      <c r="L161" s="193"/>
      <c r="M161" s="192"/>
      <c r="N161" s="191"/>
      <c r="O161" s="192"/>
      <c r="P161" s="191"/>
    </row>
    <row r="162" spans="1:16" x14ac:dyDescent="0.2">
      <c r="A162" s="195"/>
      <c r="B162" s="277"/>
      <c r="C162" s="277"/>
      <c r="D162" s="277"/>
      <c r="E162" s="277"/>
      <c r="F162" s="277"/>
      <c r="G162" s="277"/>
      <c r="H162" s="277"/>
      <c r="I162" s="277"/>
      <c r="J162" s="277"/>
      <c r="K162" s="277"/>
      <c r="L162" s="278"/>
      <c r="M162" s="277"/>
      <c r="N162" s="277"/>
      <c r="O162" s="277"/>
      <c r="P162" s="277"/>
    </row>
    <row r="163" spans="1:16" x14ac:dyDescent="0.2">
      <c r="A163" s="190"/>
      <c r="B163" s="191"/>
      <c r="C163" s="192"/>
      <c r="D163" s="192"/>
      <c r="E163" s="191"/>
      <c r="F163" s="192"/>
      <c r="G163" s="257"/>
      <c r="H163" s="257"/>
      <c r="I163" s="191"/>
      <c r="J163" s="191"/>
      <c r="K163" s="191"/>
      <c r="L163" s="193"/>
      <c r="M163" s="191"/>
      <c r="N163" s="191"/>
      <c r="O163" s="191"/>
      <c r="P163" s="191"/>
    </row>
    <row r="164" spans="1:16" x14ac:dyDescent="0.2">
      <c r="A164" s="190"/>
      <c r="B164" s="191"/>
      <c r="C164" s="192"/>
      <c r="D164" s="192"/>
      <c r="E164" s="192"/>
      <c r="F164" s="192"/>
      <c r="G164" s="191"/>
      <c r="H164" s="257"/>
      <c r="I164" s="192"/>
      <c r="J164" s="192"/>
      <c r="K164" s="192"/>
      <c r="L164" s="193"/>
      <c r="M164" s="192"/>
      <c r="N164" s="192"/>
      <c r="O164" s="192"/>
      <c r="P164" s="192"/>
    </row>
    <row r="165" spans="1:16" x14ac:dyDescent="0.2">
      <c r="A165" s="190"/>
      <c r="B165" s="191"/>
      <c r="C165" s="192"/>
      <c r="D165" s="192"/>
      <c r="E165" s="192"/>
      <c r="F165" s="192"/>
      <c r="G165" s="257"/>
      <c r="H165" s="257"/>
      <c r="I165" s="192"/>
      <c r="J165" s="192"/>
      <c r="K165" s="192"/>
      <c r="L165" s="193"/>
      <c r="M165" s="192"/>
      <c r="N165" s="191"/>
      <c r="O165" s="192"/>
      <c r="P165" s="191"/>
    </row>
    <row r="166" spans="1:16" x14ac:dyDescent="0.2">
      <c r="A166" s="190"/>
      <c r="B166" s="191"/>
      <c r="C166" s="192"/>
      <c r="D166" s="191"/>
      <c r="E166" s="191"/>
      <c r="F166" s="191"/>
      <c r="G166" s="257"/>
      <c r="H166" s="257"/>
      <c r="I166" s="191"/>
      <c r="J166" s="191"/>
      <c r="K166" s="191"/>
      <c r="L166" s="193"/>
      <c r="M166" s="191"/>
      <c r="N166" s="191"/>
      <c r="O166" s="191"/>
      <c r="P166" s="191"/>
    </row>
    <row r="167" spans="1:16" x14ac:dyDescent="0.2">
      <c r="A167" s="190"/>
      <c r="B167" s="191"/>
      <c r="C167" s="192"/>
      <c r="D167" s="192"/>
      <c r="E167" s="192"/>
      <c r="F167" s="192"/>
      <c r="G167" s="191"/>
      <c r="H167" s="191"/>
      <c r="I167" s="192"/>
      <c r="J167" s="192"/>
      <c r="K167" s="192"/>
      <c r="L167" s="193"/>
      <c r="M167" s="192"/>
      <c r="N167" s="192"/>
      <c r="O167" s="192"/>
      <c r="P167" s="192"/>
    </row>
    <row r="168" spans="1:16" x14ac:dyDescent="0.2">
      <c r="A168" s="190"/>
      <c r="B168" s="191"/>
      <c r="C168" s="192"/>
      <c r="D168" s="192"/>
      <c r="E168" s="192"/>
      <c r="F168" s="192"/>
      <c r="G168" s="191"/>
      <c r="H168" s="191"/>
      <c r="I168" s="192"/>
      <c r="J168" s="192"/>
      <c r="K168" s="192"/>
      <c r="L168" s="193"/>
      <c r="M168" s="192"/>
      <c r="N168" s="191"/>
      <c r="O168" s="192"/>
      <c r="P168" s="191"/>
    </row>
    <row r="169" spans="1:16" x14ac:dyDescent="0.2">
      <c r="A169" s="190"/>
      <c r="B169" s="191"/>
      <c r="C169" s="192"/>
      <c r="D169" s="191"/>
      <c r="E169" s="191"/>
      <c r="F169" s="191"/>
      <c r="G169" s="191"/>
      <c r="H169" s="191"/>
      <c r="I169" s="191"/>
      <c r="J169" s="191"/>
      <c r="K169" s="191"/>
      <c r="L169" s="193"/>
      <c r="M169" s="191"/>
      <c r="N169" s="191"/>
      <c r="O169" s="191"/>
      <c r="P169" s="191"/>
    </row>
    <row r="170" spans="1:16" x14ac:dyDescent="0.2">
      <c r="A170" s="170"/>
      <c r="B170" s="269"/>
      <c r="C170" s="192"/>
      <c r="D170" s="269"/>
      <c r="E170" s="269"/>
      <c r="F170" s="269"/>
      <c r="G170" s="269"/>
      <c r="H170" s="269"/>
      <c r="I170" s="269"/>
      <c r="J170" s="269"/>
      <c r="K170" s="269"/>
      <c r="L170" s="312"/>
      <c r="M170" s="270"/>
      <c r="N170" s="269"/>
      <c r="O170" s="270"/>
      <c r="P170" s="269"/>
    </row>
    <row r="171" spans="1:16" x14ac:dyDescent="0.2">
      <c r="A171" s="170"/>
      <c r="B171" s="269"/>
      <c r="C171" s="192"/>
      <c r="D171" s="269"/>
      <c r="E171" s="269"/>
      <c r="F171" s="269"/>
      <c r="G171" s="269"/>
      <c r="H171" s="269"/>
      <c r="I171" s="269"/>
      <c r="J171" s="269"/>
      <c r="K171" s="269"/>
      <c r="L171" s="312"/>
      <c r="M171" s="269"/>
      <c r="N171" s="269"/>
      <c r="O171" s="270"/>
      <c r="P171" s="269"/>
    </row>
    <row r="172" spans="1:16" x14ac:dyDescent="0.2">
      <c r="A172" s="190"/>
      <c r="B172" s="191"/>
      <c r="C172" s="192"/>
      <c r="D172" s="191"/>
      <c r="E172" s="191"/>
      <c r="F172" s="191"/>
      <c r="G172" s="257"/>
      <c r="H172" s="257"/>
      <c r="I172" s="191"/>
      <c r="J172" s="191"/>
      <c r="K172" s="191"/>
      <c r="L172" s="193"/>
      <c r="M172" s="191"/>
      <c r="N172" s="191"/>
      <c r="O172" s="191"/>
      <c r="P172" s="191"/>
    </row>
    <row r="173" spans="1:16" x14ac:dyDescent="0.2">
      <c r="A173" s="190"/>
      <c r="B173" s="191"/>
      <c r="C173" s="192"/>
      <c r="D173" s="191"/>
      <c r="E173" s="191"/>
      <c r="F173" s="191"/>
      <c r="G173" s="191"/>
      <c r="H173" s="191"/>
      <c r="I173" s="191"/>
      <c r="J173" s="191"/>
      <c r="K173" s="191"/>
      <c r="L173" s="193"/>
      <c r="M173" s="191"/>
      <c r="N173" s="191"/>
      <c r="O173" s="191"/>
      <c r="P173" s="191"/>
    </row>
    <row r="174" spans="1:16" x14ac:dyDescent="0.2">
      <c r="A174" s="190"/>
      <c r="B174" s="191"/>
      <c r="C174" s="192"/>
      <c r="D174" s="192"/>
      <c r="E174" s="192"/>
      <c r="F174" s="192"/>
      <c r="G174" s="257"/>
      <c r="H174" s="191"/>
      <c r="I174" s="192"/>
      <c r="J174" s="192"/>
      <c r="K174" s="192"/>
      <c r="L174" s="193"/>
      <c r="M174" s="192"/>
      <c r="N174" s="191"/>
      <c r="O174" s="192"/>
      <c r="P174" s="191"/>
    </row>
    <row r="175" spans="1:16" x14ac:dyDescent="0.2">
      <c r="A175" s="190"/>
      <c r="B175" s="191"/>
      <c r="C175" s="192"/>
      <c r="D175" s="191"/>
      <c r="E175" s="191"/>
      <c r="F175" s="191"/>
      <c r="G175" s="191"/>
      <c r="H175" s="191"/>
      <c r="I175" s="191"/>
      <c r="J175" s="191"/>
      <c r="K175" s="191"/>
      <c r="L175" s="193"/>
      <c r="M175" s="191"/>
      <c r="N175" s="191"/>
      <c r="O175" s="191"/>
      <c r="P175" s="191"/>
    </row>
    <row r="176" spans="1:16" x14ac:dyDescent="0.2">
      <c r="A176" s="190"/>
      <c r="B176" s="191"/>
      <c r="C176" s="192"/>
      <c r="D176" s="191"/>
      <c r="E176" s="191"/>
      <c r="F176" s="191"/>
      <c r="G176" s="191"/>
      <c r="H176" s="191"/>
      <c r="I176" s="191"/>
      <c r="J176" s="191"/>
      <c r="K176" s="191"/>
      <c r="L176" s="193"/>
      <c r="M176" s="191"/>
      <c r="N176" s="191"/>
      <c r="O176" s="191"/>
      <c r="P176" s="191"/>
    </row>
    <row r="177" spans="1:16" x14ac:dyDescent="0.2">
      <c r="A177" s="190"/>
      <c r="B177" s="191"/>
      <c r="C177" s="192"/>
      <c r="D177" s="191"/>
      <c r="E177" s="269"/>
      <c r="F177" s="191"/>
      <c r="G177" s="257"/>
      <c r="H177" s="257"/>
      <c r="I177" s="191"/>
      <c r="J177" s="191"/>
      <c r="K177" s="191"/>
      <c r="L177" s="193"/>
      <c r="M177" s="191"/>
      <c r="N177" s="191"/>
      <c r="O177" s="191"/>
      <c r="P177" s="191"/>
    </row>
    <row r="178" spans="1:16" x14ac:dyDescent="0.2">
      <c r="A178" s="170"/>
      <c r="B178" s="269"/>
      <c r="C178" s="192"/>
      <c r="D178" s="192"/>
      <c r="E178" s="269"/>
      <c r="F178" s="192"/>
      <c r="G178" s="269"/>
      <c r="H178" s="269"/>
      <c r="I178" s="269"/>
      <c r="J178" s="269"/>
      <c r="K178" s="269"/>
      <c r="L178" s="312"/>
      <c r="M178" s="269"/>
      <c r="N178" s="269"/>
      <c r="O178" s="269"/>
      <c r="P178" s="269"/>
    </row>
    <row r="179" spans="1:16" x14ac:dyDescent="0.2">
      <c r="A179" s="170"/>
      <c r="B179" s="308"/>
      <c r="C179" s="192"/>
      <c r="D179" s="269"/>
      <c r="E179" s="269"/>
      <c r="F179" s="269"/>
      <c r="G179" s="269"/>
      <c r="H179" s="269"/>
      <c r="I179" s="269"/>
      <c r="J179" s="269"/>
      <c r="K179" s="269"/>
      <c r="L179" s="313"/>
      <c r="M179" s="269"/>
      <c r="N179" s="269"/>
      <c r="O179" s="269"/>
      <c r="P179" s="269"/>
    </row>
    <row r="180" spans="1:16" x14ac:dyDescent="0.2">
      <c r="A180" s="170"/>
      <c r="B180" s="269"/>
      <c r="C180" s="269"/>
      <c r="D180" s="192"/>
      <c r="E180" s="269"/>
      <c r="F180" s="192"/>
      <c r="G180" s="269"/>
      <c r="H180" s="269"/>
      <c r="I180" s="269"/>
      <c r="J180" s="269"/>
      <c r="K180" s="269"/>
      <c r="L180" s="312"/>
      <c r="M180" s="269"/>
      <c r="N180" s="269"/>
      <c r="O180" s="269"/>
      <c r="P180" s="269"/>
    </row>
    <row r="181" spans="1:16" x14ac:dyDescent="0.2">
      <c r="A181" s="190"/>
      <c r="B181" s="191"/>
      <c r="C181" s="192"/>
      <c r="D181" s="191"/>
      <c r="E181" s="191"/>
      <c r="F181" s="191"/>
      <c r="G181" s="191"/>
      <c r="H181" s="257"/>
      <c r="I181" s="191"/>
      <c r="J181" s="191"/>
      <c r="K181" s="191"/>
      <c r="L181" s="193"/>
      <c r="M181" s="191"/>
      <c r="N181" s="191"/>
      <c r="O181" s="191"/>
      <c r="P181" s="191"/>
    </row>
    <row r="182" spans="1:16" x14ac:dyDescent="0.2">
      <c r="A182" s="170"/>
      <c r="B182" s="269"/>
      <c r="C182" s="269"/>
      <c r="D182" s="192"/>
      <c r="E182" s="269"/>
      <c r="F182" s="192"/>
      <c r="G182" s="269"/>
      <c r="H182" s="314"/>
      <c r="I182" s="269"/>
      <c r="J182" s="269"/>
      <c r="K182" s="269"/>
      <c r="L182" s="312"/>
      <c r="M182" s="269"/>
      <c r="N182" s="269"/>
      <c r="O182" s="269"/>
      <c r="P182" s="269"/>
    </row>
    <row r="183" spans="1:16" ht="13.2" x14ac:dyDescent="0.25">
      <c r="A183" s="170"/>
      <c r="B183" s="269"/>
      <c r="C183" s="269"/>
      <c r="D183" s="192"/>
      <c r="E183" s="269"/>
      <c r="F183" s="192"/>
      <c r="G183" s="315"/>
      <c r="H183" s="314"/>
      <c r="I183" s="269"/>
      <c r="J183" s="269"/>
      <c r="K183" s="269"/>
      <c r="L183" s="312"/>
      <c r="M183" s="269"/>
      <c r="N183" s="269"/>
      <c r="O183" s="269"/>
      <c r="P183" s="269"/>
    </row>
    <row r="184" spans="1:16" x14ac:dyDescent="0.2">
      <c r="A184" s="195"/>
      <c r="B184" s="277"/>
      <c r="C184" s="277"/>
      <c r="D184" s="277"/>
      <c r="E184" s="277"/>
      <c r="F184" s="277"/>
      <c r="G184" s="277"/>
      <c r="H184" s="277"/>
      <c r="I184" s="277"/>
      <c r="J184" s="277"/>
      <c r="K184" s="277"/>
      <c r="L184" s="278"/>
      <c r="M184" s="277"/>
      <c r="N184" s="277"/>
      <c r="O184" s="277"/>
      <c r="P184" s="277"/>
    </row>
    <row r="185" spans="1:16" x14ac:dyDescent="0.2">
      <c r="A185" s="195"/>
      <c r="B185" s="277"/>
      <c r="C185" s="277"/>
      <c r="D185" s="277"/>
      <c r="E185" s="277"/>
      <c r="F185" s="277"/>
      <c r="G185" s="277"/>
      <c r="H185" s="277"/>
      <c r="I185" s="277"/>
      <c r="J185" s="277"/>
      <c r="K185" s="277"/>
      <c r="L185" s="278"/>
      <c r="M185" s="277"/>
      <c r="N185" s="277"/>
      <c r="O185" s="277"/>
      <c r="P185" s="277"/>
    </row>
    <row r="186" spans="1:16" x14ac:dyDescent="0.2">
      <c r="A186" s="195"/>
      <c r="B186" s="277"/>
      <c r="C186" s="277"/>
      <c r="D186" s="277"/>
      <c r="E186" s="277"/>
      <c r="F186" s="277"/>
      <c r="G186" s="277"/>
      <c r="H186" s="277"/>
      <c r="I186" s="277"/>
      <c r="J186" s="277"/>
      <c r="K186" s="277"/>
      <c r="L186" s="278"/>
      <c r="M186" s="277"/>
      <c r="N186" s="277"/>
      <c r="O186" s="277"/>
      <c r="P186" s="277"/>
    </row>
    <row r="187" spans="1:16" x14ac:dyDescent="0.2">
      <c r="A187" s="195"/>
      <c r="B187" s="277"/>
      <c r="C187" s="277"/>
      <c r="D187" s="277"/>
      <c r="E187" s="277"/>
      <c r="F187" s="277"/>
      <c r="G187" s="277"/>
      <c r="H187" s="277"/>
      <c r="I187" s="277"/>
      <c r="J187" s="277"/>
      <c r="K187" s="277"/>
      <c r="L187" s="278"/>
      <c r="M187" s="277"/>
      <c r="N187" s="277"/>
      <c r="O187" s="277"/>
      <c r="P187" s="277"/>
    </row>
    <row r="188" spans="1:16" ht="13.2" x14ac:dyDescent="0.25">
      <c r="A188" s="195"/>
      <c r="B188" s="277"/>
      <c r="C188" s="277"/>
      <c r="D188" s="277"/>
      <c r="E188" s="277"/>
      <c r="F188" s="277"/>
      <c r="G188" s="303"/>
      <c r="H188" s="277"/>
      <c r="I188" s="277"/>
      <c r="J188" s="277"/>
      <c r="K188" s="277"/>
      <c r="L188" s="278"/>
      <c r="M188" s="277"/>
      <c r="N188" s="277"/>
      <c r="O188" s="277"/>
      <c r="P188" s="277"/>
    </row>
    <row r="189" spans="1:16" x14ac:dyDescent="0.2">
      <c r="A189" s="195"/>
      <c r="B189" s="277"/>
      <c r="C189" s="277"/>
      <c r="D189" s="277"/>
      <c r="E189" s="277"/>
      <c r="F189" s="277"/>
      <c r="G189" s="277"/>
      <c r="H189" s="277"/>
      <c r="I189" s="277"/>
      <c r="J189" s="277"/>
      <c r="K189" s="277"/>
      <c r="L189" s="278"/>
      <c r="M189" s="277"/>
      <c r="N189" s="277"/>
      <c r="O189" s="277"/>
      <c r="P189" s="277"/>
    </row>
    <row r="190" spans="1:16" x14ac:dyDescent="0.2">
      <c r="A190" s="195"/>
      <c r="B190" s="277"/>
      <c r="C190" s="277"/>
      <c r="D190" s="277"/>
      <c r="E190" s="277"/>
      <c r="F190" s="277"/>
      <c r="G190" s="277"/>
      <c r="H190" s="277"/>
      <c r="I190" s="277"/>
      <c r="J190" s="269"/>
      <c r="K190" s="277"/>
      <c r="L190" s="278"/>
      <c r="M190" s="277"/>
      <c r="N190" s="277"/>
      <c r="O190" s="277"/>
      <c r="P190" s="277"/>
    </row>
    <row r="191" spans="1:16" x14ac:dyDescent="0.2">
      <c r="A191" s="195"/>
      <c r="B191" s="277"/>
      <c r="C191" s="277"/>
      <c r="D191" s="277"/>
      <c r="E191" s="277"/>
      <c r="F191" s="277"/>
      <c r="G191" s="277"/>
      <c r="H191" s="277"/>
      <c r="I191" s="277"/>
      <c r="J191" s="277"/>
      <c r="K191" s="277"/>
      <c r="L191" s="278"/>
      <c r="M191" s="277"/>
      <c r="N191" s="277"/>
      <c r="O191" s="277"/>
      <c r="P191" s="277"/>
    </row>
    <row r="192" spans="1:16" x14ac:dyDescent="0.2">
      <c r="A192" s="195"/>
      <c r="B192" s="277"/>
      <c r="C192" s="277"/>
      <c r="D192" s="277"/>
      <c r="E192" s="277"/>
      <c r="F192" s="277"/>
      <c r="G192" s="277"/>
      <c r="H192" s="277"/>
      <c r="I192" s="277"/>
      <c r="J192" s="277"/>
      <c r="K192" s="277"/>
      <c r="L192" s="278"/>
      <c r="M192" s="277"/>
      <c r="N192" s="277"/>
      <c r="O192" s="277"/>
      <c r="P192" s="277"/>
    </row>
    <row r="193" spans="1:16" x14ac:dyDescent="0.2">
      <c r="A193" s="195"/>
      <c r="B193" s="277"/>
      <c r="C193" s="277"/>
      <c r="D193" s="277"/>
      <c r="E193" s="277"/>
      <c r="F193" s="277"/>
      <c r="G193" s="277"/>
      <c r="H193" s="277"/>
      <c r="I193" s="277"/>
      <c r="J193" s="277"/>
      <c r="K193" s="277"/>
      <c r="L193" s="278"/>
      <c r="M193" s="277"/>
      <c r="N193" s="277"/>
      <c r="O193" s="277"/>
      <c r="P193" s="277"/>
    </row>
    <row r="194" spans="1:16" x14ac:dyDescent="0.2">
      <c r="A194" s="195"/>
      <c r="B194" s="277"/>
      <c r="C194" s="277"/>
      <c r="D194" s="277"/>
      <c r="E194" s="277"/>
      <c r="F194" s="277"/>
      <c r="G194" s="277"/>
      <c r="H194" s="277"/>
      <c r="I194" s="277"/>
      <c r="J194" s="277"/>
      <c r="K194" s="277"/>
      <c r="L194" s="278"/>
      <c r="M194" s="277"/>
      <c r="N194" s="277"/>
      <c r="O194" s="277"/>
      <c r="P194" s="277"/>
    </row>
    <row r="195" spans="1:16" x14ac:dyDescent="0.2">
      <c r="A195" s="195"/>
      <c r="B195" s="277"/>
      <c r="C195" s="277"/>
      <c r="D195" s="277"/>
      <c r="E195" s="277"/>
      <c r="F195" s="277"/>
      <c r="G195" s="277"/>
      <c r="H195" s="277"/>
      <c r="I195" s="277"/>
      <c r="J195" s="277"/>
      <c r="K195" s="277"/>
      <c r="L195" s="278"/>
      <c r="M195" s="277"/>
      <c r="N195" s="277"/>
      <c r="O195" s="277"/>
      <c r="P195" s="277"/>
    </row>
    <row r="196" spans="1:16" x14ac:dyDescent="0.2">
      <c r="A196" s="190"/>
      <c r="B196" s="191"/>
      <c r="C196" s="192"/>
      <c r="D196" s="191"/>
      <c r="E196" s="191"/>
      <c r="F196" s="191"/>
      <c r="G196" s="191"/>
      <c r="H196" s="191"/>
      <c r="I196" s="191"/>
      <c r="J196" s="191"/>
      <c r="K196" s="191"/>
      <c r="L196" s="193"/>
      <c r="M196" s="191"/>
      <c r="N196" s="191"/>
      <c r="O196" s="191"/>
      <c r="P196" s="191"/>
    </row>
    <row r="197" spans="1:16" x14ac:dyDescent="0.2">
      <c r="A197" s="195"/>
      <c r="B197" s="277"/>
      <c r="C197" s="277"/>
      <c r="D197" s="277"/>
      <c r="E197" s="277"/>
      <c r="F197" s="277"/>
      <c r="G197" s="277"/>
      <c r="H197" s="277"/>
      <c r="I197" s="277"/>
      <c r="J197" s="277"/>
      <c r="K197" s="277"/>
      <c r="L197" s="278"/>
      <c r="M197" s="277"/>
      <c r="N197" s="277"/>
      <c r="O197" s="277"/>
      <c r="P197" s="277"/>
    </row>
    <row r="198" spans="1:16" x14ac:dyDescent="0.2">
      <c r="A198" s="195"/>
      <c r="B198" s="277"/>
      <c r="C198" s="277"/>
      <c r="D198" s="277"/>
      <c r="E198" s="277"/>
      <c r="F198" s="277"/>
      <c r="G198" s="277"/>
      <c r="H198" s="277"/>
      <c r="I198" s="277"/>
      <c r="J198" s="277"/>
      <c r="K198" s="277"/>
      <c r="L198" s="278"/>
      <c r="M198" s="277"/>
      <c r="N198" s="277"/>
      <c r="O198" s="277"/>
      <c r="P198" s="277"/>
    </row>
    <row r="199" spans="1:16" x14ac:dyDescent="0.2">
      <c r="A199" s="195"/>
      <c r="B199" s="277"/>
      <c r="C199" s="277"/>
      <c r="D199" s="277"/>
      <c r="E199" s="277"/>
      <c r="F199" s="277"/>
      <c r="G199" s="277"/>
      <c r="H199" s="277"/>
      <c r="I199" s="277"/>
      <c r="J199" s="277"/>
      <c r="K199" s="277"/>
      <c r="L199" s="278"/>
      <c r="M199" s="277"/>
      <c r="N199" s="277"/>
      <c r="O199" s="277"/>
      <c r="P199" s="277"/>
    </row>
    <row r="200" spans="1:16" x14ac:dyDescent="0.2">
      <c r="A200" s="195"/>
      <c r="B200" s="277"/>
      <c r="C200" s="277"/>
      <c r="D200" s="277"/>
      <c r="E200" s="277"/>
      <c r="F200" s="277"/>
      <c r="G200" s="277"/>
      <c r="H200" s="277"/>
      <c r="I200" s="277"/>
      <c r="J200" s="277"/>
      <c r="K200" s="277"/>
      <c r="L200" s="278"/>
      <c r="M200" s="277"/>
      <c r="N200" s="277"/>
      <c r="O200" s="277"/>
      <c r="P200" s="277"/>
    </row>
    <row r="201" spans="1:16" x14ac:dyDescent="0.2">
      <c r="A201" s="195"/>
      <c r="B201" s="277"/>
      <c r="C201" s="277"/>
      <c r="D201" s="277"/>
      <c r="E201" s="277"/>
      <c r="F201" s="277"/>
      <c r="G201" s="277"/>
      <c r="H201" s="277"/>
      <c r="I201" s="277"/>
      <c r="J201" s="277"/>
      <c r="K201" s="277"/>
      <c r="L201" s="278"/>
      <c r="M201" s="277"/>
      <c r="N201" s="277"/>
      <c r="O201" s="277"/>
      <c r="P201" s="277"/>
    </row>
    <row r="202" spans="1:16" x14ac:dyDescent="0.2">
      <c r="A202" s="195"/>
      <c r="B202" s="277"/>
      <c r="C202" s="277"/>
      <c r="D202" s="277"/>
      <c r="E202" s="277"/>
      <c r="F202" s="277"/>
      <c r="G202" s="277"/>
      <c r="H202" s="277"/>
      <c r="I202" s="277"/>
      <c r="J202" s="277"/>
      <c r="K202" s="277"/>
      <c r="L202" s="278"/>
      <c r="M202" s="277"/>
      <c r="N202" s="277"/>
      <c r="O202" s="277"/>
      <c r="P202" s="277"/>
    </row>
    <row r="203" spans="1:16" x14ac:dyDescent="0.2">
      <c r="A203" s="195"/>
      <c r="B203" s="277"/>
      <c r="C203" s="277"/>
      <c r="D203" s="277"/>
      <c r="E203" s="277"/>
      <c r="F203" s="277"/>
      <c r="G203" s="277"/>
      <c r="H203" s="277"/>
      <c r="I203" s="277"/>
      <c r="J203" s="277"/>
      <c r="K203" s="277"/>
      <c r="L203" s="278"/>
      <c r="M203" s="277"/>
      <c r="N203" s="277"/>
      <c r="O203" s="277"/>
      <c r="P203" s="277"/>
    </row>
    <row r="204" spans="1:16" x14ac:dyDescent="0.2">
      <c r="A204" s="195"/>
      <c r="B204" s="277"/>
      <c r="C204" s="277"/>
      <c r="D204" s="277"/>
      <c r="E204" s="277"/>
      <c r="F204" s="277"/>
      <c r="G204" s="277"/>
      <c r="H204" s="277"/>
      <c r="I204" s="277"/>
      <c r="J204" s="277"/>
      <c r="K204" s="277"/>
      <c r="L204" s="278"/>
      <c r="M204" s="277"/>
      <c r="N204" s="277"/>
      <c r="O204" s="277"/>
      <c r="P204" s="277"/>
    </row>
    <row r="205" spans="1:16" x14ac:dyDescent="0.2">
      <c r="A205" s="195"/>
      <c r="B205" s="277"/>
      <c r="C205" s="277"/>
      <c r="D205" s="277"/>
      <c r="E205" s="277"/>
      <c r="F205" s="277"/>
      <c r="G205" s="277"/>
      <c r="H205" s="277"/>
      <c r="I205" s="277"/>
      <c r="J205" s="277"/>
      <c r="K205" s="277"/>
      <c r="L205" s="278"/>
      <c r="M205" s="277"/>
      <c r="N205" s="277"/>
      <c r="O205" s="277"/>
      <c r="P205" s="277"/>
    </row>
    <row r="206" spans="1:16" x14ac:dyDescent="0.2">
      <c r="A206" s="195"/>
      <c r="B206" s="277"/>
      <c r="C206" s="277"/>
      <c r="D206" s="277"/>
      <c r="E206" s="277"/>
      <c r="F206" s="277"/>
      <c r="G206" s="277"/>
      <c r="H206" s="277"/>
      <c r="I206" s="277"/>
      <c r="J206" s="277"/>
      <c r="K206" s="277"/>
      <c r="L206" s="278"/>
      <c r="M206" s="277"/>
      <c r="N206" s="277"/>
      <c r="O206" s="277"/>
      <c r="P206" s="277"/>
    </row>
    <row r="207" spans="1:16" x14ac:dyDescent="0.2">
      <c r="A207" s="195"/>
      <c r="B207" s="277"/>
      <c r="C207" s="277"/>
      <c r="D207" s="277"/>
      <c r="E207" s="277"/>
      <c r="F207" s="277"/>
      <c r="G207" s="277"/>
      <c r="H207" s="277"/>
      <c r="I207" s="277"/>
      <c r="J207" s="277"/>
      <c r="K207" s="277"/>
      <c r="L207" s="278"/>
      <c r="M207" s="277"/>
      <c r="N207" s="277"/>
      <c r="O207" s="277"/>
      <c r="P207" s="277"/>
    </row>
    <row r="208" spans="1:16" x14ac:dyDescent="0.2">
      <c r="A208" s="195"/>
      <c r="B208" s="277"/>
      <c r="C208" s="277"/>
      <c r="D208" s="277"/>
      <c r="E208" s="277"/>
      <c r="F208" s="277"/>
      <c r="G208" s="277"/>
      <c r="H208" s="277"/>
      <c r="I208" s="277"/>
      <c r="J208" s="277"/>
      <c r="K208" s="277"/>
      <c r="L208" s="278"/>
      <c r="M208" s="277"/>
      <c r="N208" s="277"/>
      <c r="O208" s="277"/>
      <c r="P208" s="277"/>
    </row>
    <row r="209" spans="1:16" x14ac:dyDescent="0.2">
      <c r="A209" s="195"/>
      <c r="B209" s="277"/>
      <c r="C209" s="277"/>
      <c r="D209" s="277"/>
      <c r="E209" s="277"/>
      <c r="F209" s="277"/>
      <c r="G209" s="277"/>
      <c r="H209" s="277"/>
      <c r="I209" s="277"/>
      <c r="J209" s="277"/>
      <c r="K209" s="277"/>
      <c r="L209" s="278"/>
      <c r="M209" s="277"/>
      <c r="N209" s="277"/>
      <c r="O209" s="277"/>
      <c r="P209" s="277"/>
    </row>
    <row r="210" spans="1:16" x14ac:dyDescent="0.2">
      <c r="A210" s="195"/>
      <c r="B210" s="277"/>
      <c r="C210" s="277"/>
      <c r="D210" s="277"/>
      <c r="E210" s="277"/>
      <c r="F210" s="277"/>
      <c r="G210" s="277"/>
      <c r="H210" s="277"/>
      <c r="I210" s="277"/>
      <c r="J210" s="277"/>
      <c r="K210" s="277"/>
      <c r="L210" s="278"/>
      <c r="M210" s="277"/>
      <c r="N210" s="277"/>
      <c r="O210" s="277"/>
      <c r="P210" s="277"/>
    </row>
    <row r="211" spans="1:16" ht="13.2" x14ac:dyDescent="0.25">
      <c r="A211" s="195"/>
      <c r="B211" s="277"/>
      <c r="C211" s="277"/>
      <c r="D211" s="277"/>
      <c r="E211" s="191"/>
      <c r="F211" s="277"/>
      <c r="G211" s="303"/>
      <c r="H211" s="303"/>
      <c r="I211" s="277"/>
      <c r="J211" s="277"/>
      <c r="K211" s="277"/>
      <c r="L211" s="278"/>
      <c r="M211" s="277"/>
      <c r="N211" s="277"/>
      <c r="O211" s="277"/>
      <c r="P211" s="277"/>
    </row>
    <row r="212" spans="1:16" x14ac:dyDescent="0.2">
      <c r="A212" s="195"/>
      <c r="B212" s="277"/>
      <c r="C212" s="277"/>
      <c r="D212" s="277"/>
      <c r="E212" s="277"/>
      <c r="F212" s="277"/>
      <c r="G212" s="277"/>
      <c r="H212" s="277"/>
      <c r="I212" s="277"/>
      <c r="J212" s="277"/>
      <c r="K212" s="277"/>
      <c r="L212" s="278"/>
      <c r="M212" s="277"/>
      <c r="N212" s="277"/>
      <c r="O212" s="277"/>
      <c r="P212" s="277"/>
    </row>
    <row r="213" spans="1:16" x14ac:dyDescent="0.2">
      <c r="A213" s="195"/>
      <c r="B213" s="277"/>
      <c r="C213" s="277"/>
      <c r="D213" s="277"/>
      <c r="E213" s="277"/>
      <c r="F213" s="277"/>
      <c r="G213" s="277"/>
      <c r="H213" s="277"/>
      <c r="I213" s="277"/>
      <c r="J213" s="277"/>
      <c r="K213" s="277"/>
      <c r="L213" s="278"/>
      <c r="M213" s="277"/>
      <c r="N213" s="277"/>
      <c r="O213" s="277"/>
      <c r="P213" s="277"/>
    </row>
    <row r="214" spans="1:16" x14ac:dyDescent="0.2">
      <c r="A214" s="195"/>
      <c r="B214" s="277"/>
      <c r="C214" s="277"/>
      <c r="D214" s="277"/>
      <c r="E214" s="277"/>
      <c r="F214" s="277"/>
      <c r="G214" s="277"/>
      <c r="H214" s="277"/>
      <c r="I214" s="277"/>
      <c r="J214" s="277"/>
      <c r="K214" s="277"/>
      <c r="L214" s="278"/>
      <c r="M214" s="277"/>
      <c r="N214" s="277"/>
      <c r="O214" s="277"/>
      <c r="P214" s="277"/>
    </row>
    <row r="215" spans="1:16" ht="13.2" x14ac:dyDescent="0.25">
      <c r="A215" s="195"/>
      <c r="B215" s="277"/>
      <c r="C215" s="277"/>
      <c r="D215" s="277"/>
      <c r="E215" s="277"/>
      <c r="F215" s="277"/>
      <c r="G215" s="303"/>
      <c r="H215" s="277"/>
      <c r="I215" s="277"/>
      <c r="J215" s="277"/>
      <c r="K215" s="277"/>
      <c r="L215" s="278"/>
      <c r="M215" s="277"/>
      <c r="N215" s="277"/>
      <c r="O215" s="277"/>
      <c r="P215" s="277"/>
    </row>
    <row r="216" spans="1:16" x14ac:dyDescent="0.2">
      <c r="A216" s="195"/>
      <c r="B216" s="277"/>
      <c r="C216" s="277"/>
      <c r="D216" s="277"/>
      <c r="E216" s="277"/>
      <c r="F216" s="277"/>
      <c r="G216" s="277"/>
      <c r="H216" s="277"/>
      <c r="I216" s="277"/>
      <c r="J216" s="277"/>
      <c r="K216" s="277"/>
      <c r="L216" s="278"/>
      <c r="M216" s="277"/>
      <c r="N216" s="277"/>
      <c r="O216" s="277"/>
      <c r="P216" s="277"/>
    </row>
    <row r="217" spans="1:16" ht="13.2" x14ac:dyDescent="0.25">
      <c r="A217" s="195"/>
      <c r="B217" s="277"/>
      <c r="C217" s="277"/>
      <c r="D217" s="277"/>
      <c r="E217" s="277"/>
      <c r="F217" s="277"/>
      <c r="G217" s="303"/>
      <c r="H217" s="277"/>
      <c r="I217" s="277"/>
      <c r="J217" s="277"/>
      <c r="K217" s="277"/>
      <c r="L217" s="278"/>
      <c r="M217" s="277"/>
      <c r="N217" s="277"/>
      <c r="O217" s="277"/>
      <c r="P217" s="277"/>
    </row>
    <row r="218" spans="1:16" ht="13.2" x14ac:dyDescent="0.25">
      <c r="A218" s="195"/>
      <c r="B218" s="277"/>
      <c r="C218" s="277"/>
      <c r="D218" s="277"/>
      <c r="E218" s="277"/>
      <c r="F218" s="277"/>
      <c r="G218" s="303"/>
      <c r="H218" s="277"/>
      <c r="I218" s="277"/>
      <c r="J218" s="277"/>
      <c r="K218" s="277"/>
      <c r="L218" s="278"/>
      <c r="M218" s="277"/>
      <c r="N218" s="277"/>
      <c r="O218" s="277"/>
      <c r="P218" s="277"/>
    </row>
    <row r="219" spans="1:16" ht="13.2" x14ac:dyDescent="0.25">
      <c r="A219" s="195"/>
      <c r="B219" s="277"/>
      <c r="C219" s="277"/>
      <c r="D219" s="277"/>
      <c r="E219" s="277"/>
      <c r="F219" s="277"/>
      <c r="G219" s="303"/>
      <c r="H219" s="277"/>
      <c r="I219" s="277"/>
      <c r="J219" s="277"/>
      <c r="K219" s="277"/>
      <c r="L219" s="278"/>
      <c r="M219" s="277"/>
      <c r="N219" s="277"/>
      <c r="O219" s="277"/>
      <c r="P219" s="277"/>
    </row>
    <row r="220" spans="1:16" x14ac:dyDescent="0.2">
      <c r="A220" s="195"/>
      <c r="B220" s="277"/>
      <c r="C220" s="277"/>
      <c r="D220" s="277"/>
      <c r="E220" s="277"/>
      <c r="F220" s="277"/>
      <c r="G220" s="277"/>
      <c r="H220" s="277"/>
      <c r="I220" s="277"/>
      <c r="J220" s="277"/>
      <c r="K220" s="277"/>
      <c r="L220" s="278"/>
      <c r="M220" s="277"/>
      <c r="N220" s="277"/>
      <c r="O220" s="277"/>
      <c r="P220" s="277"/>
    </row>
    <row r="221" spans="1:16" x14ac:dyDescent="0.2">
      <c r="A221" s="195"/>
      <c r="B221" s="277"/>
      <c r="C221" s="277"/>
      <c r="D221" s="277"/>
      <c r="E221" s="277"/>
      <c r="F221" s="277"/>
      <c r="G221" s="277"/>
      <c r="H221" s="277"/>
      <c r="I221" s="277"/>
      <c r="J221" s="277"/>
      <c r="K221" s="277"/>
      <c r="L221" s="278"/>
      <c r="M221" s="277"/>
      <c r="N221" s="277"/>
      <c r="O221" s="277"/>
      <c r="P221" s="277"/>
    </row>
    <row r="222" spans="1:16" x14ac:dyDescent="0.2">
      <c r="A222" s="195"/>
      <c r="B222" s="277"/>
      <c r="C222" s="277"/>
      <c r="D222" s="277"/>
      <c r="E222" s="277"/>
      <c r="F222" s="277"/>
      <c r="G222" s="277"/>
      <c r="H222" s="277"/>
      <c r="I222" s="277"/>
      <c r="J222" s="277"/>
      <c r="K222" s="277"/>
      <c r="L222" s="278"/>
      <c r="M222" s="277"/>
      <c r="N222" s="277"/>
      <c r="O222" s="277"/>
      <c r="P222" s="277"/>
    </row>
    <row r="223" spans="1:16" ht="13.2" x14ac:dyDescent="0.25">
      <c r="A223" s="195"/>
      <c r="B223" s="277"/>
      <c r="C223" s="277"/>
      <c r="D223" s="277"/>
      <c r="E223" s="277"/>
      <c r="F223" s="277"/>
      <c r="G223" s="303"/>
      <c r="H223" s="277"/>
      <c r="I223" s="277"/>
      <c r="J223" s="277"/>
      <c r="K223" s="277"/>
      <c r="L223" s="278"/>
      <c r="M223" s="277"/>
      <c r="N223" s="277"/>
      <c r="O223" s="277"/>
      <c r="P223" s="277"/>
    </row>
    <row r="224" spans="1:16" x14ac:dyDescent="0.2">
      <c r="A224" s="195"/>
      <c r="B224" s="277"/>
      <c r="C224" s="277"/>
      <c r="D224" s="277"/>
      <c r="E224" s="277"/>
      <c r="F224" s="277"/>
      <c r="G224" s="277"/>
      <c r="H224" s="277"/>
      <c r="I224" s="277"/>
      <c r="J224" s="277"/>
      <c r="K224" s="277"/>
      <c r="L224" s="278"/>
      <c r="M224" s="277"/>
      <c r="N224" s="277"/>
      <c r="O224" s="277"/>
      <c r="P224" s="277"/>
    </row>
    <row r="225" spans="1:16" x14ac:dyDescent="0.2">
      <c r="A225" s="190"/>
      <c r="B225" s="191"/>
      <c r="C225" s="192"/>
      <c r="D225" s="191"/>
      <c r="E225" s="191"/>
      <c r="F225" s="191"/>
      <c r="G225" s="257"/>
      <c r="H225" s="257"/>
      <c r="I225" s="191"/>
      <c r="J225" s="191"/>
      <c r="K225" s="191"/>
      <c r="L225" s="193"/>
      <c r="M225" s="191"/>
      <c r="N225" s="191"/>
      <c r="O225" s="191"/>
      <c r="P225" s="191"/>
    </row>
    <row r="226" spans="1:16" ht="13.2" x14ac:dyDescent="0.25">
      <c r="A226" s="195"/>
      <c r="B226" s="277"/>
      <c r="C226" s="277"/>
      <c r="D226" s="277"/>
      <c r="E226" s="277"/>
      <c r="F226" s="277"/>
      <c r="G226" s="303"/>
      <c r="H226" s="277"/>
      <c r="I226" s="277"/>
      <c r="J226" s="277"/>
      <c r="K226" s="277"/>
      <c r="L226" s="278"/>
      <c r="M226" s="277"/>
      <c r="N226" s="277"/>
      <c r="O226" s="277"/>
      <c r="P226" s="277"/>
    </row>
    <row r="227" spans="1:16" ht="13.2" x14ac:dyDescent="0.25">
      <c r="A227" s="195"/>
      <c r="B227" s="277"/>
      <c r="C227" s="277"/>
      <c r="D227" s="277"/>
      <c r="E227" s="277"/>
      <c r="F227" s="277"/>
      <c r="G227" s="303"/>
      <c r="H227" s="277"/>
      <c r="I227" s="277"/>
      <c r="J227" s="277"/>
      <c r="K227" s="277"/>
      <c r="L227" s="278"/>
      <c r="M227" s="277"/>
      <c r="N227" s="277"/>
      <c r="O227" s="277"/>
      <c r="P227" s="277"/>
    </row>
    <row r="228" spans="1:16" x14ac:dyDescent="0.2">
      <c r="A228" s="195"/>
      <c r="B228" s="277"/>
      <c r="C228" s="277"/>
      <c r="D228" s="277"/>
      <c r="E228" s="277"/>
      <c r="F228" s="277"/>
      <c r="G228" s="277"/>
      <c r="H228" s="277"/>
      <c r="I228" s="277"/>
      <c r="J228" s="277"/>
      <c r="K228" s="277"/>
      <c r="L228" s="278"/>
      <c r="M228" s="277"/>
      <c r="N228" s="277"/>
      <c r="O228" s="277"/>
      <c r="P228" s="277"/>
    </row>
    <row r="229" spans="1:16" x14ac:dyDescent="0.2">
      <c r="A229" s="195"/>
      <c r="B229" s="277"/>
      <c r="C229" s="277"/>
      <c r="D229" s="277"/>
      <c r="E229" s="277"/>
      <c r="F229" s="277"/>
      <c r="G229" s="277"/>
      <c r="H229" s="277"/>
      <c r="I229" s="277"/>
      <c r="J229" s="277"/>
      <c r="K229" s="277"/>
      <c r="L229" s="278"/>
      <c r="M229" s="277"/>
      <c r="N229" s="277"/>
      <c r="O229" s="277"/>
      <c r="P229" s="277"/>
    </row>
    <row r="230" spans="1:16" x14ac:dyDescent="0.2">
      <c r="A230" s="195"/>
      <c r="B230" s="277"/>
      <c r="C230" s="277"/>
      <c r="D230" s="277"/>
      <c r="E230" s="277"/>
      <c r="F230" s="277"/>
      <c r="G230" s="277"/>
      <c r="H230" s="277"/>
      <c r="I230" s="277"/>
      <c r="J230" s="277"/>
      <c r="K230" s="277"/>
      <c r="L230" s="278"/>
      <c r="M230" s="277"/>
      <c r="N230" s="277"/>
      <c r="O230" s="277"/>
      <c r="P230" s="277"/>
    </row>
    <row r="231" spans="1:16" ht="13.2" x14ac:dyDescent="0.25">
      <c r="A231" s="195"/>
      <c r="B231" s="277"/>
      <c r="C231" s="277"/>
      <c r="D231" s="277"/>
      <c r="E231" s="277"/>
      <c r="F231" s="277"/>
      <c r="G231" s="303"/>
      <c r="H231" s="277"/>
      <c r="I231" s="277"/>
      <c r="J231" s="277"/>
      <c r="K231" s="277"/>
      <c r="L231" s="278"/>
      <c r="M231" s="277"/>
      <c r="N231" s="277"/>
      <c r="O231" s="277"/>
      <c r="P231" s="277"/>
    </row>
    <row r="232" spans="1:16" x14ac:dyDescent="0.2">
      <c r="A232" s="195"/>
      <c r="B232" s="277"/>
      <c r="C232" s="277"/>
      <c r="D232" s="277"/>
      <c r="E232" s="277"/>
      <c r="F232" s="277"/>
      <c r="G232" s="277"/>
      <c r="H232" s="277"/>
      <c r="I232" s="277"/>
      <c r="J232" s="277"/>
      <c r="K232" s="277"/>
      <c r="L232" s="278"/>
      <c r="M232" s="277"/>
      <c r="N232" s="277"/>
      <c r="O232" s="277"/>
      <c r="P232" s="277"/>
    </row>
    <row r="233" spans="1:16" x14ac:dyDescent="0.2">
      <c r="A233" s="190"/>
      <c r="B233" s="191"/>
      <c r="C233" s="192"/>
      <c r="D233" s="191"/>
      <c r="E233" s="191"/>
      <c r="F233" s="191"/>
      <c r="G233" s="191"/>
      <c r="H233" s="191"/>
      <c r="I233" s="191"/>
      <c r="J233" s="191"/>
      <c r="K233" s="191"/>
      <c r="L233" s="193"/>
      <c r="M233" s="191"/>
      <c r="N233" s="191"/>
      <c r="O233" s="191"/>
      <c r="P233" s="191"/>
    </row>
    <row r="234" spans="1:16" x14ac:dyDescent="0.2">
      <c r="A234" s="170"/>
      <c r="B234" s="269"/>
      <c r="C234" s="192"/>
      <c r="D234" s="269"/>
      <c r="E234" s="269"/>
      <c r="F234" s="269"/>
      <c r="G234" s="269"/>
      <c r="H234" s="269"/>
      <c r="I234" s="269"/>
      <c r="J234" s="269"/>
      <c r="K234" s="269"/>
      <c r="L234" s="312"/>
      <c r="M234" s="269"/>
      <c r="N234" s="269"/>
      <c r="O234" s="269"/>
      <c r="P234" s="269"/>
    </row>
    <row r="235" spans="1:16" x14ac:dyDescent="0.2">
      <c r="A235" s="170"/>
      <c r="B235" s="269"/>
      <c r="C235" s="192"/>
      <c r="D235" s="269"/>
      <c r="E235" s="269"/>
      <c r="F235" s="269"/>
      <c r="G235" s="314"/>
      <c r="H235" s="314"/>
      <c r="I235" s="269"/>
      <c r="J235" s="269"/>
      <c r="K235" s="269"/>
      <c r="L235" s="312"/>
      <c r="M235" s="269"/>
      <c r="N235" s="269"/>
      <c r="O235" s="269"/>
      <c r="P235" s="269"/>
    </row>
    <row r="236" spans="1:16" x14ac:dyDescent="0.2">
      <c r="A236" s="190"/>
      <c r="B236" s="191"/>
      <c r="C236" s="192"/>
      <c r="D236" s="191"/>
      <c r="E236" s="191"/>
      <c r="F236" s="191"/>
      <c r="G236" s="191"/>
      <c r="H236" s="191"/>
      <c r="I236" s="191"/>
      <c r="J236" s="191"/>
      <c r="K236" s="191"/>
      <c r="L236" s="193"/>
      <c r="M236" s="191"/>
      <c r="N236" s="191"/>
      <c r="O236" s="191"/>
      <c r="P236" s="191"/>
    </row>
    <row r="237" spans="1:16" x14ac:dyDescent="0.2">
      <c r="A237" s="195"/>
      <c r="B237" s="277"/>
      <c r="C237" s="277"/>
      <c r="D237" s="277"/>
      <c r="E237" s="277"/>
      <c r="F237" s="277"/>
      <c r="G237" s="277"/>
      <c r="H237" s="277"/>
      <c r="I237" s="277"/>
      <c r="J237" s="277"/>
      <c r="K237" s="277"/>
      <c r="L237" s="278"/>
      <c r="M237" s="277"/>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c r="A251" s="195"/>
      <c r="B251" s="277"/>
      <c r="C251" s="277"/>
      <c r="D251" s="277"/>
      <c r="E251" s="277"/>
      <c r="F251" s="277"/>
      <c r="G251" s="277"/>
      <c r="H251" s="277"/>
      <c r="I251" s="277"/>
      <c r="J251" s="277"/>
      <c r="K251" s="277"/>
      <c r="L251" s="278"/>
      <c r="M251" s="277"/>
      <c r="N251" s="277"/>
      <c r="O251" s="277"/>
      <c r="P251" s="277"/>
    </row>
    <row r="252" spans="1:16" ht="19.5" customHeight="1" x14ac:dyDescent="0.2">
      <c r="A252" s="195"/>
      <c r="B252" s="277"/>
      <c r="C252" s="277"/>
      <c r="D252" s="277"/>
      <c r="E252" s="277"/>
      <c r="F252" s="277"/>
      <c r="G252" s="277"/>
      <c r="H252" s="277"/>
      <c r="I252" s="277"/>
      <c r="J252" s="277"/>
      <c r="K252" s="277"/>
      <c r="L252" s="278"/>
      <c r="M252" s="277"/>
      <c r="N252" s="277"/>
      <c r="O252" s="277"/>
      <c r="P252" s="277"/>
    </row>
    <row r="253" spans="1:16" ht="19.5" customHeight="1" x14ac:dyDescent="0.2">
      <c r="A253" s="195"/>
      <c r="B253" s="277"/>
      <c r="C253" s="277"/>
      <c r="D253" s="277"/>
      <c r="E253" s="277"/>
      <c r="F253" s="277"/>
      <c r="G253" s="277"/>
      <c r="H253" s="277"/>
      <c r="I253" s="277"/>
      <c r="J253" s="277"/>
      <c r="K253" s="277"/>
      <c r="L253" s="278"/>
      <c r="M253" s="277"/>
      <c r="N253" s="277"/>
      <c r="O253" s="277"/>
      <c r="P253" s="277"/>
    </row>
    <row r="254" spans="1:16" ht="19.5" customHeight="1" x14ac:dyDescent="0.2">
      <c r="A254" s="195"/>
      <c r="B254" s="277"/>
      <c r="C254" s="277"/>
      <c r="D254" s="277"/>
      <c r="E254" s="277"/>
      <c r="F254" s="277"/>
      <c r="G254" s="277"/>
      <c r="H254" s="277"/>
      <c r="I254" s="277"/>
      <c r="J254" s="277"/>
      <c r="K254" s="277"/>
      <c r="L254" s="278"/>
      <c r="M254" s="277"/>
      <c r="N254" s="277"/>
      <c r="O254" s="277"/>
      <c r="P254" s="277"/>
    </row>
    <row r="255" spans="1:16" ht="19.5" customHeight="1" x14ac:dyDescent="0.2">
      <c r="A255" s="195"/>
      <c r="B255" s="277"/>
      <c r="C255" s="277"/>
      <c r="D255" s="277"/>
      <c r="E255" s="277"/>
      <c r="F255" s="277"/>
      <c r="G255" s="277"/>
      <c r="H255" s="277"/>
      <c r="I255" s="277"/>
      <c r="J255" s="277"/>
      <c r="K255" s="277"/>
      <c r="L255" s="278"/>
      <c r="M255" s="277"/>
      <c r="N255" s="277"/>
      <c r="O255" s="277"/>
      <c r="P255" s="277"/>
    </row>
    <row r="256" spans="1:16" ht="19.5" customHeight="1" x14ac:dyDescent="0.2">
      <c r="A256" s="195"/>
      <c r="B256" s="277"/>
      <c r="C256" s="277"/>
      <c r="D256" s="277"/>
      <c r="E256" s="277"/>
      <c r="F256" s="277"/>
      <c r="G256" s="277"/>
      <c r="H256" s="277"/>
      <c r="I256" s="277"/>
      <c r="J256" s="277"/>
      <c r="K256" s="277"/>
      <c r="L256" s="278"/>
      <c r="M256" s="277"/>
      <c r="N256" s="277"/>
      <c r="O256" s="277"/>
      <c r="P256" s="277"/>
    </row>
    <row r="257" spans="1:16" ht="19.5" customHeight="1" x14ac:dyDescent="0.2">
      <c r="A257" s="195"/>
      <c r="B257" s="277"/>
      <c r="C257" s="277"/>
      <c r="D257" s="277"/>
      <c r="E257" s="277"/>
      <c r="F257" s="277"/>
      <c r="G257" s="277"/>
      <c r="H257" s="277"/>
      <c r="I257" s="277"/>
      <c r="J257" s="277"/>
      <c r="K257" s="277"/>
      <c r="L257" s="278"/>
      <c r="M257" s="277"/>
      <c r="N257" s="277"/>
      <c r="O257" s="277"/>
      <c r="P257" s="277"/>
    </row>
    <row r="258" spans="1:16" ht="19.5" customHeight="1" x14ac:dyDescent="0.2">
      <c r="A258" s="195"/>
      <c r="B258" s="277"/>
      <c r="C258" s="277"/>
      <c r="D258" s="277"/>
      <c r="E258" s="277"/>
      <c r="F258" s="277"/>
      <c r="G258" s="277"/>
      <c r="H258" s="277"/>
      <c r="I258" s="277"/>
      <c r="J258" s="277"/>
      <c r="K258" s="277"/>
      <c r="L258" s="278"/>
      <c r="M258" s="277"/>
      <c r="N258" s="277"/>
      <c r="O258" s="277"/>
      <c r="P258" s="277"/>
    </row>
    <row r="259" spans="1:16" ht="19.5" customHeight="1" x14ac:dyDescent="0.2">
      <c r="A259" s="195"/>
      <c r="B259" s="277"/>
      <c r="C259" s="277"/>
      <c r="D259" s="277"/>
      <c r="E259" s="277"/>
      <c r="F259" s="277"/>
      <c r="G259" s="277"/>
      <c r="H259" s="277"/>
      <c r="I259" s="277"/>
      <c r="J259" s="277"/>
      <c r="K259" s="277"/>
      <c r="L259" s="278"/>
      <c r="M259" s="277"/>
      <c r="N259" s="277"/>
      <c r="O259" s="277"/>
      <c r="P259" s="277"/>
    </row>
    <row r="260" spans="1:16" ht="19.5" customHeight="1" x14ac:dyDescent="0.2">
      <c r="A260" s="195"/>
      <c r="B260" s="277"/>
      <c r="C260" s="277"/>
      <c r="D260" s="277"/>
      <c r="E260" s="277"/>
      <c r="F260" s="277"/>
      <c r="G260" s="277"/>
      <c r="H260" s="277"/>
      <c r="I260" s="277"/>
      <c r="J260" s="277"/>
      <c r="K260" s="277"/>
      <c r="L260" s="278"/>
      <c r="M260" s="277"/>
      <c r="N260" s="277"/>
      <c r="O260" s="277"/>
      <c r="P260" s="277"/>
    </row>
    <row r="261" spans="1:16" ht="19.5" customHeight="1" x14ac:dyDescent="0.2">
      <c r="A261" s="195"/>
      <c r="B261" s="277"/>
      <c r="C261" s="277"/>
      <c r="D261" s="277"/>
      <c r="E261" s="277"/>
      <c r="F261" s="277"/>
      <c r="G261" s="277"/>
      <c r="H261" s="277"/>
      <c r="I261" s="277"/>
      <c r="J261" s="277"/>
      <c r="K261" s="277"/>
      <c r="L261" s="278"/>
      <c r="M261" s="277"/>
      <c r="N261" s="277"/>
      <c r="O261" s="277"/>
      <c r="P261" s="277"/>
    </row>
    <row r="262" spans="1:16" ht="19.5" customHeight="1" x14ac:dyDescent="0.2">
      <c r="A262" s="195"/>
      <c r="B262" s="277"/>
      <c r="C262" s="277"/>
      <c r="D262" s="277"/>
      <c r="E262" s="277"/>
      <c r="F262" s="277"/>
      <c r="G262" s="277"/>
      <c r="H262" s="277"/>
      <c r="I262" s="277"/>
      <c r="J262" s="277"/>
      <c r="K262" s="277"/>
      <c r="L262" s="278"/>
      <c r="M262" s="277"/>
      <c r="N262" s="277"/>
      <c r="O262" s="277"/>
      <c r="P262" s="277"/>
    </row>
    <row r="263" spans="1:16" ht="19.5" customHeight="1" x14ac:dyDescent="0.2">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109375" defaultRowHeight="10.199999999999999" x14ac:dyDescent="0.2"/>
  <cols>
    <col min="1" max="1" width="11.88671875" style="175" bestFit="1" customWidth="1"/>
    <col min="2" max="2" width="47.44140625" style="176" bestFit="1" customWidth="1"/>
    <col min="3" max="3" width="49.88671875" style="176" customWidth="1"/>
    <col min="4" max="4" width="11.5546875" style="180" customWidth="1"/>
    <col min="5" max="5" width="6" style="181" bestFit="1" customWidth="1"/>
    <col min="6" max="6" width="4.44140625" style="175" bestFit="1" customWidth="1"/>
    <col min="7" max="7" width="5.5546875" style="176" bestFit="1" customWidth="1"/>
    <col min="8" max="8" width="5.5546875" style="176"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57" t="s">
        <v>545</v>
      </c>
      <c r="B1" s="160" t="s">
        <v>337</v>
      </c>
      <c r="C1" s="160" t="s">
        <v>1413</v>
      </c>
      <c r="D1" s="162" t="s">
        <v>1414</v>
      </c>
      <c r="E1" s="163" t="s">
        <v>1415</v>
      </c>
      <c r="F1" s="157" t="s">
        <v>360</v>
      </c>
      <c r="G1" s="157" t="s">
        <v>340</v>
      </c>
      <c r="H1" s="157" t="s">
        <v>1416</v>
      </c>
      <c r="I1" s="157" t="s">
        <v>1417</v>
      </c>
      <c r="J1" s="157" t="s">
        <v>1418</v>
      </c>
      <c r="K1" s="157" t="s">
        <v>1419</v>
      </c>
      <c r="L1" s="157" t="s">
        <v>1420</v>
      </c>
      <c r="M1" s="157" t="s">
        <v>1421</v>
      </c>
      <c r="N1" s="157" t="s">
        <v>1422</v>
      </c>
    </row>
    <row r="2" spans="1:14" x14ac:dyDescent="0.2">
      <c r="A2" s="194" t="s">
        <v>561</v>
      </c>
      <c r="B2" s="196" t="str">
        <f>VLOOKUP(A2,Adr!A:B,2,FALSE)</f>
        <v>ASOCIÁCIA MAŽORETKOVÉHO ŠPORTU SLOVENSKO</v>
      </c>
      <c r="C2" s="161" t="s">
        <v>376</v>
      </c>
      <c r="D2" s="280">
        <v>36700</v>
      </c>
      <c r="E2" s="222">
        <v>0</v>
      </c>
      <c r="F2" s="158" t="s">
        <v>375</v>
      </c>
      <c r="G2" s="161" t="s">
        <v>346</v>
      </c>
      <c r="H2" s="161" t="s">
        <v>1423</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2">
      <c r="A3" s="158" t="s">
        <v>572</v>
      </c>
      <c r="B3" s="196" t="str">
        <f>VLOOKUP(A3,Adr!A:B,2,FALSE)</f>
        <v>Deaflympijský výbor Slovenska</v>
      </c>
      <c r="C3" s="177" t="s">
        <v>1424</v>
      </c>
      <c r="D3" s="279">
        <v>335656</v>
      </c>
      <c r="E3" s="222">
        <v>0</v>
      </c>
      <c r="F3" s="158" t="s">
        <v>367</v>
      </c>
      <c r="G3" s="161" t="s">
        <v>346</v>
      </c>
      <c r="H3" s="161" t="s">
        <v>1423</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x14ac:dyDescent="0.2">
      <c r="A4" s="158" t="s">
        <v>572</v>
      </c>
      <c r="B4" s="196" t="str">
        <f>VLOOKUP(A4,Adr!A:B,2,FALSE)</f>
        <v>Deaflympijský výbor Slovenska</v>
      </c>
      <c r="C4" s="189" t="s">
        <v>1425</v>
      </c>
      <c r="D4" s="282">
        <v>9000</v>
      </c>
      <c r="E4" s="165">
        <v>0</v>
      </c>
      <c r="F4" s="158" t="s">
        <v>369</v>
      </c>
      <c r="G4" s="161" t="s">
        <v>346</v>
      </c>
      <c r="H4" s="161" t="s">
        <v>1423</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2">
      <c r="A5" s="190" t="s">
        <v>572</v>
      </c>
      <c r="B5" s="196" t="str">
        <f>VLOOKUP(A5,Adr!A:B,2,FALSE)</f>
        <v>Deaflympijský výbor Slovenska</v>
      </c>
      <c r="C5" s="161" t="s">
        <v>1426</v>
      </c>
      <c r="D5" s="280">
        <v>22000</v>
      </c>
      <c r="E5" s="222">
        <v>0</v>
      </c>
      <c r="F5" s="158" t="s">
        <v>369</v>
      </c>
      <c r="G5" s="161" t="s">
        <v>346</v>
      </c>
      <c r="H5" s="161" t="s">
        <v>1423</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x14ac:dyDescent="0.2">
      <c r="A6" s="158" t="s">
        <v>572</v>
      </c>
      <c r="B6" s="196" t="str">
        <f>VLOOKUP(A6,Adr!A:B,2,FALSE)</f>
        <v>Deaflympijský výbor Slovenska</v>
      </c>
      <c r="C6" s="182" t="s">
        <v>1427</v>
      </c>
      <c r="D6" s="280">
        <v>23500</v>
      </c>
      <c r="E6" s="165">
        <v>0</v>
      </c>
      <c r="F6" s="158" t="s">
        <v>369</v>
      </c>
      <c r="G6" s="161" t="s">
        <v>346</v>
      </c>
      <c r="H6" s="161" t="s">
        <v>1423</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x14ac:dyDescent="0.2">
      <c r="A7" s="190" t="s">
        <v>572</v>
      </c>
      <c r="B7" s="196" t="str">
        <f>VLOOKUP(A7,Adr!A:B,2,FALSE)</f>
        <v>Deaflympijský výbor Slovenska</v>
      </c>
      <c r="C7" s="188" t="s">
        <v>1428</v>
      </c>
      <c r="D7" s="279">
        <v>22000</v>
      </c>
      <c r="E7" s="222">
        <v>0</v>
      </c>
      <c r="F7" s="158" t="s">
        <v>369</v>
      </c>
      <c r="G7" s="161" t="s">
        <v>346</v>
      </c>
      <c r="H7" s="161" t="s">
        <v>1423</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2">
      <c r="A8" s="190" t="s">
        <v>572</v>
      </c>
      <c r="B8" s="196" t="str">
        <f>VLOOKUP(A8,Adr!A:B,2,FALSE)</f>
        <v>Deaflympijský výbor Slovenska</v>
      </c>
      <c r="C8" s="177" t="s">
        <v>1429</v>
      </c>
      <c r="D8" s="279">
        <v>44000</v>
      </c>
      <c r="E8" s="165">
        <v>0</v>
      </c>
      <c r="F8" s="158" t="s">
        <v>369</v>
      </c>
      <c r="G8" s="161" t="s">
        <v>346</v>
      </c>
      <c r="H8" s="161" t="s">
        <v>1423</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2">
      <c r="A9" s="174" t="s">
        <v>572</v>
      </c>
      <c r="B9" s="196" t="str">
        <f>VLOOKUP(A9,Adr!A:B,2,FALSE)</f>
        <v>Deaflympijský výbor Slovenska</v>
      </c>
      <c r="C9" s="177" t="s">
        <v>1430</v>
      </c>
      <c r="D9" s="279">
        <v>22000</v>
      </c>
      <c r="E9" s="222">
        <v>0</v>
      </c>
      <c r="F9" s="158" t="s">
        <v>369</v>
      </c>
      <c r="G9" s="161" t="s">
        <v>346</v>
      </c>
      <c r="H9" s="161" t="s">
        <v>1423</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2">
      <c r="A10" s="190" t="s">
        <v>572</v>
      </c>
      <c r="B10" s="196" t="str">
        <f>VLOOKUP(A10,Adr!A:B,2,FALSE)</f>
        <v>Deaflympijský výbor Slovenska</v>
      </c>
      <c r="C10" s="177" t="s">
        <v>1431</v>
      </c>
      <c r="D10" s="281">
        <v>54000</v>
      </c>
      <c r="E10" s="165">
        <v>0</v>
      </c>
      <c r="F10" s="158" t="s">
        <v>369</v>
      </c>
      <c r="G10" s="161" t="s">
        <v>346</v>
      </c>
      <c r="H10" s="161" t="s">
        <v>1423</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x14ac:dyDescent="0.2">
      <c r="A11" s="158" t="s">
        <v>572</v>
      </c>
      <c r="B11" s="196" t="str">
        <f>VLOOKUP(A11,Adr!A:B,2,FALSE)</f>
        <v>Deaflympijský výbor Slovenska</v>
      </c>
      <c r="C11" s="188" t="s">
        <v>1432</v>
      </c>
      <c r="D11" s="279">
        <v>27000</v>
      </c>
      <c r="E11" s="222">
        <v>0</v>
      </c>
      <c r="F11" s="158" t="s">
        <v>369</v>
      </c>
      <c r="G11" s="161" t="s">
        <v>346</v>
      </c>
      <c r="H11" s="161" t="s">
        <v>1423</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2">
      <c r="A12" s="194" t="s">
        <v>572</v>
      </c>
      <c r="B12" s="196" t="str">
        <f>VLOOKUP(A12,Adr!A:B,2,FALSE)</f>
        <v>Deaflympijský výbor Slovenska</v>
      </c>
      <c r="C12" s="177" t="s">
        <v>1433</v>
      </c>
      <c r="D12" s="279">
        <v>13000</v>
      </c>
      <c r="E12" s="165">
        <v>0</v>
      </c>
      <c r="F12" s="158" t="s">
        <v>369</v>
      </c>
      <c r="G12" s="161" t="s">
        <v>346</v>
      </c>
      <c r="H12" s="161" t="s">
        <v>1423</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2">
      <c r="A13" s="194" t="s">
        <v>572</v>
      </c>
      <c r="B13" s="196" t="str">
        <f>VLOOKUP(A13,Adr!A:B,2,FALSE)</f>
        <v>Deaflympijský výbor Slovenska</v>
      </c>
      <c r="C13" s="161" t="s">
        <v>1434</v>
      </c>
      <c r="D13" s="280">
        <v>41000</v>
      </c>
      <c r="E13" s="222">
        <v>0</v>
      </c>
      <c r="F13" s="158" t="s">
        <v>369</v>
      </c>
      <c r="G13" s="161" t="s">
        <v>346</v>
      </c>
      <c r="H13" s="161" t="s">
        <v>1423</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2">
      <c r="A14" s="174" t="s">
        <v>572</v>
      </c>
      <c r="B14" s="196" t="str">
        <f>VLOOKUP(A14,Adr!A:B,2,FALSE)</f>
        <v>Deaflympijský výbor Slovenska</v>
      </c>
      <c r="C14" s="177" t="s">
        <v>1435</v>
      </c>
      <c r="D14" s="279">
        <v>31000</v>
      </c>
      <c r="E14" s="165">
        <v>0</v>
      </c>
      <c r="F14" s="158" t="s">
        <v>369</v>
      </c>
      <c r="G14" s="161" t="s">
        <v>346</v>
      </c>
      <c r="H14" s="161" t="s">
        <v>1423</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2">
      <c r="A15" s="194" t="s">
        <v>572</v>
      </c>
      <c r="B15" s="196" t="str">
        <f>VLOOKUP(A15,Adr!A:B,2,FALSE)</f>
        <v>Deaflympijský výbor Slovenska</v>
      </c>
      <c r="C15" s="161" t="s">
        <v>1436</v>
      </c>
      <c r="D15" s="280">
        <v>27000</v>
      </c>
      <c r="E15" s="222">
        <v>0</v>
      </c>
      <c r="F15" s="158" t="s">
        <v>369</v>
      </c>
      <c r="G15" s="161" t="s">
        <v>346</v>
      </c>
      <c r="H15" s="161" t="s">
        <v>1423</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x14ac:dyDescent="0.2">
      <c r="A16" s="158" t="s">
        <v>572</v>
      </c>
      <c r="B16" s="196" t="str">
        <f>VLOOKUP(A16,Adr!A:B,2,FALSE)</f>
        <v>Deaflympijský výbor Slovenska</v>
      </c>
      <c r="C16" s="188" t="s">
        <v>1437</v>
      </c>
      <c r="D16" s="281">
        <v>14000</v>
      </c>
      <c r="E16" s="165">
        <v>0</v>
      </c>
      <c r="F16" s="158" t="s">
        <v>369</v>
      </c>
      <c r="G16" s="161" t="s">
        <v>346</v>
      </c>
      <c r="H16" s="161" t="s">
        <v>1423</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x14ac:dyDescent="0.2">
      <c r="A17" s="190" t="s">
        <v>572</v>
      </c>
      <c r="B17" s="196" t="str">
        <f>VLOOKUP(A17,Adr!A:B,2,FALSE)</f>
        <v>Deaflympijský výbor Slovenska</v>
      </c>
      <c r="C17" s="188" t="s">
        <v>1438</v>
      </c>
      <c r="D17" s="279">
        <v>11970</v>
      </c>
      <c r="E17" s="165">
        <v>0</v>
      </c>
      <c r="F17" s="158" t="s">
        <v>371</v>
      </c>
      <c r="G17" s="161" t="s">
        <v>346</v>
      </c>
      <c r="H17" s="161" t="s">
        <v>1423</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2">
      <c r="A18" s="190" t="s">
        <v>572</v>
      </c>
      <c r="B18" s="196" t="str">
        <f>VLOOKUP(A18,Adr!A:B,2,FALSE)</f>
        <v>Deaflympijský výbor Slovenska</v>
      </c>
      <c r="C18" s="177" t="s">
        <v>1439</v>
      </c>
      <c r="D18" s="279">
        <v>11970</v>
      </c>
      <c r="E18" s="222">
        <v>0</v>
      </c>
      <c r="F18" s="158" t="s">
        <v>371</v>
      </c>
      <c r="G18" s="161" t="s">
        <v>346</v>
      </c>
      <c r="H18" s="161" t="s">
        <v>1423</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2">
      <c r="A19" s="174" t="s">
        <v>572</v>
      </c>
      <c r="B19" s="196" t="str">
        <f>VLOOKUP(A19,Adr!A:B,2,FALSE)</f>
        <v>Deaflympijský výbor Slovenska</v>
      </c>
      <c r="C19" s="177" t="s">
        <v>1440</v>
      </c>
      <c r="D19" s="279">
        <v>11970</v>
      </c>
      <c r="E19" s="165">
        <v>0</v>
      </c>
      <c r="F19" s="158" t="s">
        <v>371</v>
      </c>
      <c r="G19" s="161" t="s">
        <v>346</v>
      </c>
      <c r="H19" s="161" t="s">
        <v>1423</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x14ac:dyDescent="0.2">
      <c r="A20" s="194" t="s">
        <v>572</v>
      </c>
      <c r="B20" s="196" t="str">
        <f>VLOOKUP(A20,Adr!A:B,2,FALSE)</f>
        <v>Deaflympijský výbor Slovenska</v>
      </c>
      <c r="C20" s="188" t="s">
        <v>1441</v>
      </c>
      <c r="D20" s="281">
        <v>5320</v>
      </c>
      <c r="E20" s="222">
        <v>0</v>
      </c>
      <c r="F20" s="158" t="s">
        <v>371</v>
      </c>
      <c r="G20" s="161" t="s">
        <v>346</v>
      </c>
      <c r="H20" s="161" t="s">
        <v>1423</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x14ac:dyDescent="0.2">
      <c r="A21" s="194" t="s">
        <v>572</v>
      </c>
      <c r="B21" s="196" t="str">
        <f>VLOOKUP(A21,Adr!A:B,2,FALSE)</f>
        <v>Deaflympijský výbor Slovenska</v>
      </c>
      <c r="C21" s="188" t="s">
        <v>1442</v>
      </c>
      <c r="D21" s="279">
        <v>11970</v>
      </c>
      <c r="E21" s="165">
        <v>0</v>
      </c>
      <c r="F21" s="158" t="s">
        <v>371</v>
      </c>
      <c r="G21" s="161" t="s">
        <v>346</v>
      </c>
      <c r="H21" s="161" t="s">
        <v>1423</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2">
      <c r="A22" s="194" t="s">
        <v>572</v>
      </c>
      <c r="B22" s="196" t="str">
        <f>VLOOKUP(A22,Adr!A:B,2,FALSE)</f>
        <v>Deaflympijský výbor Slovenska</v>
      </c>
      <c r="C22" s="177" t="s">
        <v>1443</v>
      </c>
      <c r="D22" s="279">
        <v>7980</v>
      </c>
      <c r="E22" s="222">
        <v>0</v>
      </c>
      <c r="F22" s="158" t="s">
        <v>371</v>
      </c>
      <c r="G22" s="161" t="s">
        <v>346</v>
      </c>
      <c r="H22" s="161" t="s">
        <v>1423</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2">
      <c r="A23" s="190" t="s">
        <v>572</v>
      </c>
      <c r="B23" s="196" t="str">
        <f>VLOOKUP(A23,Adr!A:B,2,FALSE)</f>
        <v>Deaflympijský výbor Slovenska</v>
      </c>
      <c r="C23" s="177" t="s">
        <v>1444</v>
      </c>
      <c r="D23" s="279">
        <v>39900</v>
      </c>
      <c r="E23" s="165">
        <v>0</v>
      </c>
      <c r="F23" s="158" t="s">
        <v>371</v>
      </c>
      <c r="G23" s="161" t="s">
        <v>346</v>
      </c>
      <c r="H23" s="161" t="s">
        <v>1423</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2">
      <c r="A24" s="158" t="s">
        <v>572</v>
      </c>
      <c r="B24" s="196" t="str">
        <f>VLOOKUP(A24,Adr!A:B,2,FALSE)</f>
        <v>Deaflympijský výbor Slovenska</v>
      </c>
      <c r="C24" s="161" t="s">
        <v>1445</v>
      </c>
      <c r="D24" s="280">
        <v>8320</v>
      </c>
      <c r="E24" s="222">
        <v>0</v>
      </c>
      <c r="F24" s="158" t="s">
        <v>371</v>
      </c>
      <c r="G24" s="161" t="s">
        <v>346</v>
      </c>
      <c r="H24" s="161" t="s">
        <v>1423</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2">
      <c r="A25" s="190" t="s">
        <v>582</v>
      </c>
      <c r="B25" s="196" t="str">
        <f>VLOOKUP(A25,Adr!A:B,2,FALSE)</f>
        <v>iCompete Natural Slovakia</v>
      </c>
      <c r="C25" s="177" t="s">
        <v>376</v>
      </c>
      <c r="D25" s="279">
        <v>41800</v>
      </c>
      <c r="E25" s="165">
        <v>0</v>
      </c>
      <c r="F25" s="158" t="s">
        <v>375</v>
      </c>
      <c r="G25" s="161" t="s">
        <v>346</v>
      </c>
      <c r="H25" s="161" t="s">
        <v>1423</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2">
      <c r="A26" s="194" t="s">
        <v>592</v>
      </c>
      <c r="B26" s="196" t="str">
        <f>VLOOKUP(A26,Adr!A:B,2,FALSE)</f>
        <v>MAMMAL - Slovenský zväz MMA</v>
      </c>
      <c r="C26" s="177" t="s">
        <v>376</v>
      </c>
      <c r="D26" s="279">
        <v>49700</v>
      </c>
      <c r="E26" s="222">
        <v>0</v>
      </c>
      <c r="F26" s="158" t="s">
        <v>375</v>
      </c>
      <c r="G26" s="161" t="s">
        <v>346</v>
      </c>
      <c r="H26" s="161" t="s">
        <v>1423</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2">
      <c r="A27" s="194">
        <v>50607332</v>
      </c>
      <c r="B27" s="196" t="str">
        <f>VLOOKUP(A27,Adr!A:B,2,FALSE)</f>
        <v>OCRA Slovakia</v>
      </c>
      <c r="C27" s="177" t="s">
        <v>376</v>
      </c>
      <c r="D27" s="279">
        <v>19800</v>
      </c>
      <c r="E27" s="165">
        <v>0</v>
      </c>
      <c r="F27" s="158" t="s">
        <v>375</v>
      </c>
      <c r="G27" s="161" t="s">
        <v>346</v>
      </c>
      <c r="H27" s="161" t="s">
        <v>1423</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x14ac:dyDescent="0.2">
      <c r="A28" s="174" t="s">
        <v>610</v>
      </c>
      <c r="B28" s="196" t="str">
        <f>VLOOKUP(A28,Adr!A:B,2,FALSE)</f>
        <v>Slovenská asociácia amerického futbalu, o.z.</v>
      </c>
      <c r="C28" s="188" t="s">
        <v>1446</v>
      </c>
      <c r="D28" s="279">
        <v>32930</v>
      </c>
      <c r="E28" s="165">
        <v>0</v>
      </c>
      <c r="F28" s="158" t="s">
        <v>363</v>
      </c>
      <c r="G28" s="161" t="s">
        <v>344</v>
      </c>
      <c r="H28" s="161" t="s">
        <v>1423</v>
      </c>
      <c r="I28" s="184" t="str">
        <f t="shared" si="0"/>
        <v>30787009a</v>
      </c>
      <c r="J28" s="159" t="str">
        <f t="shared" si="1"/>
        <v>30787009026 02</v>
      </c>
      <c r="K28" s="5" t="s">
        <v>1447</v>
      </c>
      <c r="L28" s="159" t="str">
        <f t="shared" si="2"/>
        <v>30787009026 02B</v>
      </c>
      <c r="M28" s="5" t="str">
        <f t="shared" si="3"/>
        <v>Slovenská asociácia amerického futbalu, o.z.aBamerický futbal - bežné transfery</v>
      </c>
      <c r="N28" s="3" t="str">
        <f t="shared" si="4"/>
        <v>30787009aB</v>
      </c>
    </row>
    <row r="29" spans="1:14" x14ac:dyDescent="0.2">
      <c r="A29" s="194" t="s">
        <v>619</v>
      </c>
      <c r="B29" s="196" t="str">
        <f>VLOOKUP(A29,Adr!A:B,2,FALSE)</f>
        <v>Slovenská asociácia boccie</v>
      </c>
      <c r="C29" s="161" t="s">
        <v>1448</v>
      </c>
      <c r="D29" s="280">
        <v>28930</v>
      </c>
      <c r="E29" s="222">
        <v>0</v>
      </c>
      <c r="F29" s="158" t="s">
        <v>363</v>
      </c>
      <c r="G29" s="161" t="s">
        <v>344</v>
      </c>
      <c r="H29" s="161" t="s">
        <v>1423</v>
      </c>
      <c r="I29" s="184" t="str">
        <f t="shared" si="0"/>
        <v>00631655a</v>
      </c>
      <c r="J29" s="159" t="str">
        <f t="shared" si="1"/>
        <v>00631655026 02</v>
      </c>
      <c r="K29" s="5" t="s">
        <v>1449</v>
      </c>
      <c r="L29" s="159" t="str">
        <f t="shared" si="2"/>
        <v>00631655026 02B</v>
      </c>
      <c r="M29" s="5" t="str">
        <f t="shared" si="3"/>
        <v>Slovenská asociácia boccieaBboccia - bežné transfery</v>
      </c>
      <c r="N29" s="3" t="str">
        <f t="shared" si="4"/>
        <v>00631655aB</v>
      </c>
    </row>
    <row r="30" spans="1:14" x14ac:dyDescent="0.2">
      <c r="A30" s="158" t="s">
        <v>619</v>
      </c>
      <c r="B30" s="196" t="str">
        <f>VLOOKUP(A30,Adr!A:B,2,FALSE)</f>
        <v>Slovenská asociácia boccie</v>
      </c>
      <c r="C30" s="161" t="s">
        <v>1450</v>
      </c>
      <c r="D30" s="281">
        <v>4000</v>
      </c>
      <c r="E30" s="165">
        <v>0</v>
      </c>
      <c r="F30" s="158" t="s">
        <v>363</v>
      </c>
      <c r="G30" s="161" t="s">
        <v>344</v>
      </c>
      <c r="H30" s="161" t="s">
        <v>1451</v>
      </c>
      <c r="I30" s="184" t="str">
        <f t="shared" si="0"/>
        <v>00631655a</v>
      </c>
      <c r="J30" s="159" t="str">
        <f t="shared" si="1"/>
        <v>00631655026 02</v>
      </c>
      <c r="K30" s="5" t="s">
        <v>1449</v>
      </c>
      <c r="L30" s="159" t="str">
        <f t="shared" si="2"/>
        <v>00631655026 02K</v>
      </c>
      <c r="M30" s="5" t="str">
        <f t="shared" si="3"/>
        <v>Slovenská asociácia boccieaKboccia - kapitálové transfery</v>
      </c>
      <c r="N30" s="3" t="str">
        <f t="shared" si="4"/>
        <v>00631655aK</v>
      </c>
    </row>
    <row r="31" spans="1:14" x14ac:dyDescent="0.2">
      <c r="A31" s="158" t="s">
        <v>619</v>
      </c>
      <c r="B31" s="196" t="str">
        <f>VLOOKUP(A31,Adr!A:B,2,FALSE)</f>
        <v>Slovenská asociácia boccie</v>
      </c>
      <c r="C31" s="177" t="s">
        <v>1452</v>
      </c>
      <c r="D31" s="279">
        <v>28930</v>
      </c>
      <c r="E31" s="222">
        <v>0</v>
      </c>
      <c r="F31" s="158" t="s">
        <v>363</v>
      </c>
      <c r="G31" s="161" t="s">
        <v>344</v>
      </c>
      <c r="H31" s="161" t="s">
        <v>1423</v>
      </c>
      <c r="I31" s="184" t="str">
        <f t="shared" si="0"/>
        <v>00631655a</v>
      </c>
      <c r="J31" s="159" t="str">
        <f t="shared" si="1"/>
        <v>00631655026 02</v>
      </c>
      <c r="K31" s="5" t="s">
        <v>1453</v>
      </c>
      <c r="L31" s="159" t="str">
        <f t="shared" si="2"/>
        <v>00631655026 02B</v>
      </c>
      <c r="M31" s="5" t="str">
        <f t="shared" si="3"/>
        <v>Slovenská asociácia boccieaBboule lyonnaise - bežné transfery</v>
      </c>
      <c r="N31" s="3" t="str">
        <f t="shared" si="4"/>
        <v>00631655aB</v>
      </c>
    </row>
    <row r="32" spans="1:14" x14ac:dyDescent="0.2">
      <c r="A32" s="170" t="s">
        <v>619</v>
      </c>
      <c r="B32" s="196" t="str">
        <f>VLOOKUP(A32,Adr!A:B,2,FALSE)</f>
        <v>Slovenská asociácia boccie</v>
      </c>
      <c r="C32" s="188" t="s">
        <v>1454</v>
      </c>
      <c r="D32" s="281">
        <v>4000</v>
      </c>
      <c r="E32" s="165">
        <v>0</v>
      </c>
      <c r="F32" s="158" t="s">
        <v>363</v>
      </c>
      <c r="G32" s="161" t="s">
        <v>344</v>
      </c>
      <c r="H32" s="161" t="s">
        <v>1451</v>
      </c>
      <c r="I32" s="184" t="str">
        <f t="shared" si="0"/>
        <v>00631655a</v>
      </c>
      <c r="J32" s="159" t="str">
        <f t="shared" si="1"/>
        <v>00631655026 02</v>
      </c>
      <c r="K32" s="5" t="s">
        <v>1453</v>
      </c>
      <c r="L32" s="159" t="str">
        <f t="shared" si="2"/>
        <v>00631655026 02K</v>
      </c>
      <c r="M32" s="5" t="str">
        <f t="shared" si="3"/>
        <v>Slovenská asociácia boccieaKboule lyonnaise - kapitálové transfery</v>
      </c>
      <c r="N32" s="3" t="str">
        <f t="shared" si="4"/>
        <v>00631655aK</v>
      </c>
    </row>
    <row r="33" spans="1:14" x14ac:dyDescent="0.2">
      <c r="A33" s="194" t="s">
        <v>630</v>
      </c>
      <c r="B33" s="196" t="str">
        <f>VLOOKUP(A33,Adr!A:B,2,FALSE)</f>
        <v>Slovenská asociácia čínskeho wushu</v>
      </c>
      <c r="C33" s="188" t="s">
        <v>1455</v>
      </c>
      <c r="D33" s="281">
        <v>58880</v>
      </c>
      <c r="E33" s="222">
        <v>0</v>
      </c>
      <c r="F33" s="158" t="s">
        <v>363</v>
      </c>
      <c r="G33" s="161" t="s">
        <v>344</v>
      </c>
      <c r="H33" s="161" t="s">
        <v>1423</v>
      </c>
      <c r="I33" s="184" t="str">
        <f t="shared" si="0"/>
        <v>42019541a</v>
      </c>
      <c r="J33" s="159" t="str">
        <f t="shared" si="1"/>
        <v>42019541026 02</v>
      </c>
      <c r="K33" s="5" t="s">
        <v>1456</v>
      </c>
      <c r="L33" s="159" t="str">
        <f t="shared" si="2"/>
        <v>42019541026 02B</v>
      </c>
      <c r="M33" s="5" t="str">
        <f t="shared" si="3"/>
        <v>Slovenská asociácia čínskeho wushuaBwushu - bežné transfery</v>
      </c>
      <c r="N33" s="3" t="str">
        <f t="shared" si="4"/>
        <v>42019541aB</v>
      </c>
    </row>
    <row r="34" spans="1:14" x14ac:dyDescent="0.2">
      <c r="A34" s="190" t="s">
        <v>638</v>
      </c>
      <c r="B34" s="196" t="str">
        <f>VLOOKUP(A34,Adr!A:B,2,FALSE)</f>
        <v>Slovenská Asociácia Dynamickej Streľby</v>
      </c>
      <c r="C34" s="177" t="s">
        <v>1457</v>
      </c>
      <c r="D34" s="279">
        <v>44472</v>
      </c>
      <c r="E34" s="165">
        <v>0</v>
      </c>
      <c r="F34" s="158" t="s">
        <v>363</v>
      </c>
      <c r="G34" s="161" t="s">
        <v>344</v>
      </c>
      <c r="H34" s="161" t="s">
        <v>1423</v>
      </c>
      <c r="I34" s="184" t="str">
        <f t="shared" si="0"/>
        <v>30810108a</v>
      </c>
      <c r="J34" s="159" t="str">
        <f t="shared" si="1"/>
        <v>30810108026 02</v>
      </c>
      <c r="K34" s="5" t="s">
        <v>1458</v>
      </c>
      <c r="L34" s="159" t="str">
        <f t="shared" si="2"/>
        <v>30810108026 02B</v>
      </c>
      <c r="M34" s="5" t="str">
        <f t="shared" si="3"/>
        <v>Slovenská Asociácia Dynamickej StreľbyaBdynamická streľba - bežné transfery</v>
      </c>
      <c r="N34" s="3" t="str">
        <f t="shared" si="4"/>
        <v>30810108aB</v>
      </c>
    </row>
    <row r="35" spans="1:14" x14ac:dyDescent="0.2">
      <c r="A35" s="190" t="s">
        <v>647</v>
      </c>
      <c r="B35" s="196" t="str">
        <f>VLOOKUP(A35,Adr!A:B,2,FALSE)</f>
        <v>Slovenská asociácia fitnes, kulturistiky a silového trojboja</v>
      </c>
      <c r="C35" s="177" t="s">
        <v>1459</v>
      </c>
      <c r="D35" s="279">
        <v>772045</v>
      </c>
      <c r="E35" s="222">
        <v>0</v>
      </c>
      <c r="F35" s="158" t="s">
        <v>363</v>
      </c>
      <c r="G35" s="161" t="s">
        <v>344</v>
      </c>
      <c r="H35" s="161" t="s">
        <v>1423</v>
      </c>
      <c r="I35" s="184" t="str">
        <f t="shared" si="0"/>
        <v>30842069a</v>
      </c>
      <c r="J35" s="159" t="str">
        <f t="shared" si="1"/>
        <v>30842069026 02</v>
      </c>
      <c r="K35" s="5" t="s">
        <v>1460</v>
      </c>
      <c r="L35" s="159" t="str">
        <f t="shared" si="2"/>
        <v>30842069026 02B</v>
      </c>
      <c r="M35" s="5" t="str">
        <f t="shared" si="3"/>
        <v>Slovenská asociácia fitnes, kulturistiky a silového trojbojaaBfitnes a kulturistika - bežné transfery</v>
      </c>
      <c r="N35" s="3" t="str">
        <f t="shared" si="4"/>
        <v>30842069aB</v>
      </c>
    </row>
    <row r="36" spans="1:14" x14ac:dyDescent="0.2">
      <c r="A36" s="158" t="s">
        <v>647</v>
      </c>
      <c r="B36" s="196" t="str">
        <f>VLOOKUP(A36,Adr!A:B,2,FALSE)</f>
        <v>Slovenská asociácia fitnes, kulturistiky a silového trojboja</v>
      </c>
      <c r="C36" s="188" t="s">
        <v>1461</v>
      </c>
      <c r="D36" s="281">
        <v>36994</v>
      </c>
      <c r="E36" s="165">
        <v>0</v>
      </c>
      <c r="F36" s="158" t="s">
        <v>363</v>
      </c>
      <c r="G36" s="161" t="s">
        <v>344</v>
      </c>
      <c r="H36" s="161" t="s">
        <v>1423</v>
      </c>
      <c r="I36" s="184" t="str">
        <f t="shared" si="0"/>
        <v>30842069a</v>
      </c>
      <c r="J36" s="159" t="str">
        <f t="shared" si="1"/>
        <v>30842069026 02</v>
      </c>
      <c r="K36" s="5" t="s">
        <v>1462</v>
      </c>
      <c r="L36" s="159" t="str">
        <f t="shared" si="2"/>
        <v>30842069026 02B</v>
      </c>
      <c r="M36" s="5" t="str">
        <f t="shared" si="3"/>
        <v>Slovenská asociácia fitnes, kulturistiky a silového trojbojaaBsilové športy - bežné transfery</v>
      </c>
      <c r="N36" s="3" t="str">
        <f t="shared" si="4"/>
        <v>30842069aB</v>
      </c>
    </row>
    <row r="37" spans="1:14" x14ac:dyDescent="0.2">
      <c r="A37" s="190" t="s">
        <v>656</v>
      </c>
      <c r="B37" s="196" t="str">
        <f>VLOOKUP(A37,Adr!A:B,2,FALSE)</f>
        <v>Slovenská asociácia Frisbee</v>
      </c>
      <c r="C37" s="161" t="s">
        <v>1463</v>
      </c>
      <c r="D37" s="164">
        <v>130684</v>
      </c>
      <c r="E37" s="222">
        <v>0</v>
      </c>
      <c r="F37" s="158" t="s">
        <v>363</v>
      </c>
      <c r="G37" s="161" t="s">
        <v>344</v>
      </c>
      <c r="H37" s="161" t="s">
        <v>1423</v>
      </c>
      <c r="I37" s="184" t="str">
        <f t="shared" si="0"/>
        <v>31749852a</v>
      </c>
      <c r="J37" s="159" t="str">
        <f t="shared" si="1"/>
        <v>31749852026 02</v>
      </c>
      <c r="K37" s="5" t="s">
        <v>1464</v>
      </c>
      <c r="L37" s="159" t="str">
        <f t="shared" si="2"/>
        <v>31749852026 02B</v>
      </c>
      <c r="M37" s="5" t="str">
        <f t="shared" si="3"/>
        <v>Slovenská asociácia FrisbeeaBšporty s lietajúcim diskom - bežné transfery</v>
      </c>
      <c r="N37" s="3" t="str">
        <f t="shared" si="4"/>
        <v>31749852aB</v>
      </c>
    </row>
    <row r="38" spans="1:14" x14ac:dyDescent="0.2">
      <c r="A38" s="158" t="s">
        <v>667</v>
      </c>
      <c r="B38" s="196" t="str">
        <f>VLOOKUP(A38,Adr!A:B,2,FALSE)</f>
        <v>Slovenská asociácia go</v>
      </c>
      <c r="C38" s="188" t="s">
        <v>1465</v>
      </c>
      <c r="D38" s="281">
        <v>32930</v>
      </c>
      <c r="E38" s="165">
        <v>0</v>
      </c>
      <c r="F38" s="158" t="s">
        <v>363</v>
      </c>
      <c r="G38" s="161" t="s">
        <v>344</v>
      </c>
      <c r="H38" s="161" t="s">
        <v>1423</v>
      </c>
      <c r="I38" s="184" t="str">
        <f t="shared" si="0"/>
        <v>30844711a</v>
      </c>
      <c r="J38" s="159" t="str">
        <f t="shared" si="1"/>
        <v>30844711026 02</v>
      </c>
      <c r="K38" s="5" t="s">
        <v>1466</v>
      </c>
      <c r="L38" s="159" t="str">
        <f t="shared" si="2"/>
        <v>30844711026 02B</v>
      </c>
      <c r="M38" s="5" t="str">
        <f t="shared" si="3"/>
        <v>Slovenská asociácia goaBgo - bežné transfery</v>
      </c>
      <c r="N38" s="3" t="str">
        <f t="shared" si="4"/>
        <v>30844711aB</v>
      </c>
    </row>
    <row r="39" spans="1:14" x14ac:dyDescent="0.2">
      <c r="A39" s="194" t="s">
        <v>675</v>
      </c>
      <c r="B39" s="196" t="str">
        <f>VLOOKUP(A39,Adr!A:B,2,FALSE)</f>
        <v>Slovenská asociácia korfbalu</v>
      </c>
      <c r="C39" s="177" t="s">
        <v>1467</v>
      </c>
      <c r="D39" s="279">
        <v>60265</v>
      </c>
      <c r="E39" s="222">
        <v>0</v>
      </c>
      <c r="F39" s="158" t="s">
        <v>363</v>
      </c>
      <c r="G39" s="161" t="s">
        <v>344</v>
      </c>
      <c r="H39" s="161" t="s">
        <v>1423</v>
      </c>
      <c r="I39" s="184" t="str">
        <f t="shared" si="0"/>
        <v>31940668a</v>
      </c>
      <c r="J39" s="159" t="str">
        <f t="shared" si="1"/>
        <v>31940668026 02</v>
      </c>
      <c r="K39" s="5" t="s">
        <v>1468</v>
      </c>
      <c r="L39" s="159" t="str">
        <f t="shared" si="2"/>
        <v>31940668026 02B</v>
      </c>
      <c r="M39" s="5" t="str">
        <f t="shared" si="3"/>
        <v>Slovenská asociácia korfbaluaBkorfbal - bežné transfery</v>
      </c>
      <c r="N39" s="3" t="str">
        <f t="shared" si="4"/>
        <v>31940668aB</v>
      </c>
    </row>
    <row r="40" spans="1:14" x14ac:dyDescent="0.2">
      <c r="A40" s="190" t="s">
        <v>684</v>
      </c>
      <c r="B40" s="196" t="str">
        <f>VLOOKUP(A40,Adr!A:B,2,FALSE)</f>
        <v>Slovenská asociácia motoristického športu</v>
      </c>
      <c r="C40" s="177" t="s">
        <v>1469</v>
      </c>
      <c r="D40" s="279">
        <v>599482</v>
      </c>
      <c r="E40" s="165">
        <v>0</v>
      </c>
      <c r="F40" s="158" t="s">
        <v>363</v>
      </c>
      <c r="G40" s="161" t="s">
        <v>344</v>
      </c>
      <c r="H40" s="161" t="s">
        <v>1423</v>
      </c>
      <c r="I40" s="184" t="str">
        <f t="shared" si="0"/>
        <v>31824021a</v>
      </c>
      <c r="J40" s="159" t="str">
        <f t="shared" si="1"/>
        <v>31824021026 02</v>
      </c>
      <c r="K40" s="5" t="s">
        <v>1470</v>
      </c>
      <c r="L40" s="159" t="str">
        <f t="shared" si="2"/>
        <v>31824021026 02B</v>
      </c>
      <c r="M40" s="5" t="str">
        <f t="shared" si="3"/>
        <v>Slovenská asociácia motoristického športuaBautomobilový šport - bežné transfery</v>
      </c>
      <c r="N40" s="3" t="str">
        <f t="shared" si="4"/>
        <v>31824021aB</v>
      </c>
    </row>
    <row r="41" spans="1:14" x14ac:dyDescent="0.2">
      <c r="A41" s="194" t="s">
        <v>694</v>
      </c>
      <c r="B41" s="196" t="str">
        <f>VLOOKUP(A41,Adr!A:B,2,FALSE)</f>
        <v>Slovenská asociácia naturálnej kulturistiky</v>
      </c>
      <c r="C41" s="177" t="s">
        <v>376</v>
      </c>
      <c r="D41" s="279">
        <v>32100</v>
      </c>
      <c r="E41" s="222">
        <v>0</v>
      </c>
      <c r="F41" s="158" t="s">
        <v>375</v>
      </c>
      <c r="G41" s="161" t="s">
        <v>346</v>
      </c>
      <c r="H41" s="161" t="s">
        <v>1423</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x14ac:dyDescent="0.2">
      <c r="A42" s="158" t="s">
        <v>703</v>
      </c>
      <c r="B42" s="196" t="str">
        <f>VLOOKUP(A42,Adr!A:B,2,FALSE)</f>
        <v>Slovenská asociácia pretláčania rukou</v>
      </c>
      <c r="C42" s="188" t="s">
        <v>1471</v>
      </c>
      <c r="D42" s="281">
        <v>63048</v>
      </c>
      <c r="E42" s="222">
        <v>0</v>
      </c>
      <c r="F42" s="158" t="s">
        <v>363</v>
      </c>
      <c r="G42" s="161" t="s">
        <v>344</v>
      </c>
      <c r="H42" s="161" t="s">
        <v>1423</v>
      </c>
      <c r="I42" s="184" t="str">
        <f t="shared" si="0"/>
        <v>30811686a</v>
      </c>
      <c r="J42" s="159" t="str">
        <f t="shared" si="1"/>
        <v>30811686026 02</v>
      </c>
      <c r="K42" s="5" t="s">
        <v>1472</v>
      </c>
      <c r="L42" s="159" t="str">
        <f t="shared" si="2"/>
        <v>30811686026 02B</v>
      </c>
      <c r="M42" s="5" t="str">
        <f t="shared" si="3"/>
        <v>Slovenská asociácia pretláčania rukouaBpretláčanie rukou - bežné transfery</v>
      </c>
      <c r="N42" s="3" t="str">
        <f t="shared" si="4"/>
        <v>30811686aB</v>
      </c>
    </row>
    <row r="43" spans="1:14" x14ac:dyDescent="0.2">
      <c r="A43" s="194" t="s">
        <v>713</v>
      </c>
      <c r="B43" s="196" t="str">
        <f>VLOOKUP(A43,Adr!A:B,2,FALSE)</f>
        <v>Slovenská asociácia taekwondo WT</v>
      </c>
      <c r="C43" s="177" t="s">
        <v>1473</v>
      </c>
      <c r="D43" s="279">
        <v>71027</v>
      </c>
      <c r="E43" s="165">
        <v>0</v>
      </c>
      <c r="F43" s="158" t="s">
        <v>363</v>
      </c>
      <c r="G43" s="161" t="s">
        <v>344</v>
      </c>
      <c r="H43" s="161" t="s">
        <v>1423</v>
      </c>
      <c r="I43" s="184" t="str">
        <f t="shared" si="0"/>
        <v>30814910a</v>
      </c>
      <c r="J43" s="159" t="str">
        <f t="shared" si="1"/>
        <v>30814910026 02</v>
      </c>
      <c r="K43" s="5" t="s">
        <v>1474</v>
      </c>
      <c r="L43" s="159" t="str">
        <f t="shared" si="2"/>
        <v>30814910026 02B</v>
      </c>
      <c r="M43" s="5" t="str">
        <f t="shared" si="3"/>
        <v>Slovenská asociácia taekwondo WTaBtaekwondo - bežné transfery</v>
      </c>
      <c r="N43" s="3" t="str">
        <f t="shared" si="4"/>
        <v>30814910aB</v>
      </c>
    </row>
    <row r="44" spans="1:14" ht="20.399999999999999" x14ac:dyDescent="0.2">
      <c r="A44" s="158" t="s">
        <v>713</v>
      </c>
      <c r="B44" s="196" t="str">
        <f>VLOOKUP(A44,Adr!A:B,2,FALSE)</f>
        <v>Slovenská asociácia taekwondo WT</v>
      </c>
      <c r="C44" s="188" t="s">
        <v>1475</v>
      </c>
      <c r="D44" s="281">
        <v>9744</v>
      </c>
      <c r="E44" s="165">
        <v>0</v>
      </c>
      <c r="F44" s="158" t="s">
        <v>367</v>
      </c>
      <c r="G44" s="161" t="s">
        <v>346</v>
      </c>
      <c r="H44" s="161" t="s">
        <v>1423</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2">
      <c r="A45" s="194" t="s">
        <v>713</v>
      </c>
      <c r="B45" s="196" t="str">
        <f>VLOOKUP(A45,Adr!A:B,2,FALSE)</f>
        <v>Slovenská asociácia taekwondo WT</v>
      </c>
      <c r="C45" s="177" t="s">
        <v>1476</v>
      </c>
      <c r="D45" s="279">
        <v>35000</v>
      </c>
      <c r="E45" s="222">
        <v>0</v>
      </c>
      <c r="F45" s="158" t="s">
        <v>369</v>
      </c>
      <c r="G45" s="161" t="s">
        <v>346</v>
      </c>
      <c r="H45" s="161" t="s">
        <v>1423</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x14ac:dyDescent="0.2">
      <c r="A46" s="194">
        <v>17316731</v>
      </c>
      <c r="B46" s="196" t="str">
        <f>VLOOKUP(A46,Adr!A:B,2,FALSE)</f>
        <v>Slovenská asociácia univerzitného športu</v>
      </c>
      <c r="C46" s="188" t="s">
        <v>1477</v>
      </c>
      <c r="D46" s="279">
        <v>583200</v>
      </c>
      <c r="E46" s="222">
        <v>0</v>
      </c>
      <c r="F46" s="158" t="s">
        <v>373</v>
      </c>
      <c r="G46" s="161" t="s">
        <v>346</v>
      </c>
      <c r="H46" s="161" t="s">
        <v>1423</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2">
      <c r="A47" s="194" t="s">
        <v>737</v>
      </c>
      <c r="B47" s="196" t="str">
        <f>VLOOKUP(A47,Adr!A:B,2,FALSE)</f>
        <v>Slovenská asociácia zrakovo postihnutých športovcov</v>
      </c>
      <c r="C47" s="177" t="s">
        <v>1424</v>
      </c>
      <c r="D47" s="279">
        <v>162414</v>
      </c>
      <c r="E47" s="222">
        <v>0</v>
      </c>
      <c r="F47" s="158" t="s">
        <v>367</v>
      </c>
      <c r="G47" s="161" t="s">
        <v>346</v>
      </c>
      <c r="H47" s="161" t="s">
        <v>1423</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2">
      <c r="A48" s="194" t="s">
        <v>746</v>
      </c>
      <c r="B48" s="196" t="str">
        <f>VLOOKUP(A48,Adr!A:B,2,FALSE)</f>
        <v>Slovenská baseballová federácia</v>
      </c>
      <c r="C48" s="177" t="s">
        <v>1478</v>
      </c>
      <c r="D48" s="279">
        <v>199884</v>
      </c>
      <c r="E48" s="222">
        <v>0</v>
      </c>
      <c r="F48" s="158" t="s">
        <v>363</v>
      </c>
      <c r="G48" s="161" t="s">
        <v>344</v>
      </c>
      <c r="H48" s="161" t="s">
        <v>1423</v>
      </c>
      <c r="I48" s="184" t="str">
        <f t="shared" si="0"/>
        <v>30844568a</v>
      </c>
      <c r="J48" s="159" t="str">
        <f t="shared" si="1"/>
        <v>30844568026 02</v>
      </c>
      <c r="K48" s="5" t="s">
        <v>1479</v>
      </c>
      <c r="L48" s="159" t="str">
        <f t="shared" si="2"/>
        <v>30844568026 02B</v>
      </c>
      <c r="M48" s="5" t="str">
        <f t="shared" si="3"/>
        <v>Slovenská baseballová federáciaaBbaseball - bežné transfery</v>
      </c>
      <c r="N48" s="3" t="str">
        <f t="shared" si="4"/>
        <v>30844568aB</v>
      </c>
    </row>
    <row r="49" spans="1:14" x14ac:dyDescent="0.2">
      <c r="A49" s="158" t="s">
        <v>746</v>
      </c>
      <c r="B49" s="196" t="str">
        <f>VLOOKUP(A49,Adr!A:B,2,FALSE)</f>
        <v>Slovenská baseballová federácia</v>
      </c>
      <c r="C49" s="188" t="s">
        <v>1480</v>
      </c>
      <c r="D49" s="281">
        <v>7000</v>
      </c>
      <c r="E49" s="165">
        <v>0</v>
      </c>
      <c r="F49" s="158" t="s">
        <v>363</v>
      </c>
      <c r="G49" s="161" t="s">
        <v>344</v>
      </c>
      <c r="H49" s="161" t="s">
        <v>1451</v>
      </c>
      <c r="I49" s="184" t="str">
        <f t="shared" si="0"/>
        <v>30844568a</v>
      </c>
      <c r="J49" s="159" t="str">
        <f t="shared" si="1"/>
        <v>30844568026 02</v>
      </c>
      <c r="K49" s="5" t="s">
        <v>1479</v>
      </c>
      <c r="L49" s="159" t="str">
        <f t="shared" si="2"/>
        <v>30844568026 02K</v>
      </c>
      <c r="M49" s="5" t="str">
        <f t="shared" si="3"/>
        <v>Slovenská baseballová federáciaaKbaseball - kapitálové transfery</v>
      </c>
      <c r="N49" s="3" t="str">
        <f t="shared" si="4"/>
        <v>30844568aK</v>
      </c>
    </row>
    <row r="50" spans="1:14" x14ac:dyDescent="0.2">
      <c r="A50" s="190" t="s">
        <v>753</v>
      </c>
      <c r="B50" s="196" t="str">
        <f>VLOOKUP(A50,Adr!A:B,2,FALSE)</f>
        <v>Slovenská basketbalová asociácia</v>
      </c>
      <c r="C50" s="161" t="s">
        <v>1481</v>
      </c>
      <c r="D50" s="280">
        <v>1627860</v>
      </c>
      <c r="E50" s="222">
        <v>0</v>
      </c>
      <c r="F50" s="158" t="s">
        <v>363</v>
      </c>
      <c r="G50" s="161" t="s">
        <v>344</v>
      </c>
      <c r="H50" s="161" t="s">
        <v>1423</v>
      </c>
      <c r="I50" s="184" t="str">
        <f t="shared" si="0"/>
        <v>17315166a</v>
      </c>
      <c r="J50" s="159" t="str">
        <f t="shared" si="1"/>
        <v>17315166026 02</v>
      </c>
      <c r="K50" s="5" t="s">
        <v>1482</v>
      </c>
      <c r="L50" s="159" t="str">
        <f t="shared" si="2"/>
        <v>17315166026 02B</v>
      </c>
      <c r="M50" s="5" t="str">
        <f t="shared" si="3"/>
        <v>Slovenská basketbalová asociáciaaBbasketbal - bežné transfery</v>
      </c>
      <c r="N50" s="3" t="str">
        <f t="shared" si="4"/>
        <v>17315166aB</v>
      </c>
    </row>
    <row r="51" spans="1:14" x14ac:dyDescent="0.2">
      <c r="A51" s="174" t="s">
        <v>761</v>
      </c>
      <c r="B51" s="196" t="str">
        <f>VLOOKUP(A51,Adr!A:B,2,FALSE)</f>
        <v>Slovenská boxerská federácia</v>
      </c>
      <c r="C51" s="177" t="s">
        <v>1483</v>
      </c>
      <c r="D51" s="281">
        <v>506958</v>
      </c>
      <c r="E51" s="165">
        <v>0</v>
      </c>
      <c r="F51" s="158" t="s">
        <v>363</v>
      </c>
      <c r="G51" s="161" t="s">
        <v>344</v>
      </c>
      <c r="H51" s="161" t="s">
        <v>1423</v>
      </c>
      <c r="I51" s="184" t="str">
        <f t="shared" si="0"/>
        <v>31744621a</v>
      </c>
      <c r="J51" s="159" t="str">
        <f t="shared" si="1"/>
        <v>31744621026 02</v>
      </c>
      <c r="K51" s="5" t="s">
        <v>1484</v>
      </c>
      <c r="L51" s="159" t="str">
        <f t="shared" si="2"/>
        <v>31744621026 02B</v>
      </c>
      <c r="M51" s="5" t="str">
        <f t="shared" si="3"/>
        <v>Slovenská boxerská federáciaaBbox - bežné transfery</v>
      </c>
      <c r="N51" s="3" t="str">
        <f t="shared" si="4"/>
        <v>31744621aB</v>
      </c>
    </row>
    <row r="52" spans="1:14" x14ac:dyDescent="0.2">
      <c r="A52" s="158" t="s">
        <v>761</v>
      </c>
      <c r="B52" s="196" t="str">
        <f>VLOOKUP(A52,Adr!A:B,2,FALSE)</f>
        <v>Slovenská boxerská federácia</v>
      </c>
      <c r="C52" s="161" t="s">
        <v>1485</v>
      </c>
      <c r="D52" s="280">
        <v>13000</v>
      </c>
      <c r="E52" s="165">
        <v>0</v>
      </c>
      <c r="F52" s="158" t="s">
        <v>369</v>
      </c>
      <c r="G52" s="161" t="s">
        <v>346</v>
      </c>
      <c r="H52" s="161" t="s">
        <v>1423</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x14ac:dyDescent="0.2">
      <c r="A53" s="158" t="s">
        <v>761</v>
      </c>
      <c r="B53" s="196" t="str">
        <f>VLOOKUP(A53,Adr!A:B,2,FALSE)</f>
        <v>Slovenská boxerská federácia</v>
      </c>
      <c r="C53" s="188" t="s">
        <v>1486</v>
      </c>
      <c r="D53" s="281">
        <v>16000</v>
      </c>
      <c r="E53" s="222">
        <v>0</v>
      </c>
      <c r="F53" s="158" t="s">
        <v>369</v>
      </c>
      <c r="G53" s="161" t="s">
        <v>346</v>
      </c>
      <c r="H53" s="161" t="s">
        <v>1423</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2">
      <c r="A54" s="174" t="s">
        <v>761</v>
      </c>
      <c r="B54" s="196" t="str">
        <f>VLOOKUP(A54,Adr!A:B,2,FALSE)</f>
        <v>Slovenská boxerská federácia</v>
      </c>
      <c r="C54" s="177" t="s">
        <v>1487</v>
      </c>
      <c r="D54" s="279">
        <v>62000</v>
      </c>
      <c r="E54" s="165">
        <v>0</v>
      </c>
      <c r="F54" s="158" t="s">
        <v>369</v>
      </c>
      <c r="G54" s="161" t="s">
        <v>346</v>
      </c>
      <c r="H54" s="161" t="s">
        <v>1423</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x14ac:dyDescent="0.2">
      <c r="A55" s="158" t="s">
        <v>761</v>
      </c>
      <c r="B55" s="196" t="str">
        <f>VLOOKUP(A55,Adr!A:B,2,FALSE)</f>
        <v>Slovenská boxerská federácia</v>
      </c>
      <c r="C55" s="189" t="s">
        <v>1488</v>
      </c>
      <c r="D55" s="282">
        <v>42000</v>
      </c>
      <c r="E55" s="222">
        <v>0</v>
      </c>
      <c r="F55" s="158" t="s">
        <v>369</v>
      </c>
      <c r="G55" s="161" t="s">
        <v>346</v>
      </c>
      <c r="H55" s="161" t="s">
        <v>1423</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x14ac:dyDescent="0.2">
      <c r="A56" s="158" t="s">
        <v>761</v>
      </c>
      <c r="B56" s="196" t="str">
        <f>VLOOKUP(A56,Adr!A:B,2,FALSE)</f>
        <v>Slovenská boxerská federácia</v>
      </c>
      <c r="C56" s="189" t="s">
        <v>1489</v>
      </c>
      <c r="D56" s="282">
        <v>13000</v>
      </c>
      <c r="E56" s="165">
        <v>0</v>
      </c>
      <c r="F56" s="158" t="s">
        <v>369</v>
      </c>
      <c r="G56" s="161" t="s">
        <v>346</v>
      </c>
      <c r="H56" s="161" t="s">
        <v>1423</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x14ac:dyDescent="0.2">
      <c r="A57" s="158" t="s">
        <v>761</v>
      </c>
      <c r="B57" s="196" t="str">
        <f>VLOOKUP(A57,Adr!A:B,2,FALSE)</f>
        <v>Slovenská boxerská federácia</v>
      </c>
      <c r="C57" s="188" t="s">
        <v>1490</v>
      </c>
      <c r="D57" s="281">
        <v>37000</v>
      </c>
      <c r="E57" s="222">
        <v>0</v>
      </c>
      <c r="F57" s="158" t="s">
        <v>369</v>
      </c>
      <c r="G57" s="161" t="s">
        <v>346</v>
      </c>
      <c r="H57" s="161" t="s">
        <v>1423</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x14ac:dyDescent="0.2">
      <c r="A58" s="158" t="s">
        <v>761</v>
      </c>
      <c r="B58" s="196" t="str">
        <f>VLOOKUP(A58,Adr!A:B,2,FALSE)</f>
        <v>Slovenská boxerská federácia</v>
      </c>
      <c r="C58" s="189" t="s">
        <v>1491</v>
      </c>
      <c r="D58" s="183">
        <v>13000</v>
      </c>
      <c r="E58" s="165">
        <v>0</v>
      </c>
      <c r="F58" s="158" t="s">
        <v>369</v>
      </c>
      <c r="G58" s="161" t="s">
        <v>346</v>
      </c>
      <c r="H58" s="161" t="s">
        <v>1423</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2">
      <c r="A59" s="194">
        <v>34056939</v>
      </c>
      <c r="B59" s="196" t="str">
        <f>VLOOKUP(A59,Adr!A:B,2,FALSE)</f>
        <v>SLOVENSKÁ CYKLOTRIALOVÁ ÚNIA</v>
      </c>
      <c r="C59" s="177" t="s">
        <v>376</v>
      </c>
      <c r="D59" s="279">
        <v>19400</v>
      </c>
      <c r="E59" s="165">
        <v>0</v>
      </c>
      <c r="F59" s="158" t="s">
        <v>375</v>
      </c>
      <c r="G59" s="161" t="s">
        <v>346</v>
      </c>
      <c r="H59" s="161" t="s">
        <v>1423</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2">
      <c r="A60" s="194">
        <v>37824465</v>
      </c>
      <c r="B60" s="196" t="str">
        <f>VLOOKUP(A60,Adr!A:B,2,FALSE)</f>
        <v>Slovenská Escrima Wing Tsun Organizácia (SEWTO)</v>
      </c>
      <c r="C60" s="177" t="s">
        <v>376</v>
      </c>
      <c r="D60" s="279">
        <v>28100</v>
      </c>
      <c r="E60" s="222">
        <v>0</v>
      </c>
      <c r="F60" s="158" t="s">
        <v>375</v>
      </c>
      <c r="G60" s="161" t="s">
        <v>346</v>
      </c>
      <c r="H60" s="161" t="s">
        <v>1423</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2">
      <c r="A61" s="194">
        <v>34003975</v>
      </c>
      <c r="B61" s="196" t="str">
        <f>VLOOKUP(A61,Adr!A:B,2,FALSE)</f>
        <v>Slovenská federácia karate a bojových umení</v>
      </c>
      <c r="C61" s="177" t="s">
        <v>376</v>
      </c>
      <c r="D61" s="279">
        <v>109700</v>
      </c>
      <c r="E61" s="165">
        <v>0</v>
      </c>
      <c r="F61" s="158" t="s">
        <v>375</v>
      </c>
      <c r="G61" s="161" t="s">
        <v>346</v>
      </c>
      <c r="H61" s="161" t="s">
        <v>1423</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2">
      <c r="A62" s="174" t="s">
        <v>797</v>
      </c>
      <c r="B62" s="196" t="str">
        <f>VLOOKUP(A62,Adr!A:B,2,FALSE)</f>
        <v>Slovenská federácia pétanque</v>
      </c>
      <c r="C62" s="177" t="s">
        <v>1492</v>
      </c>
      <c r="D62" s="279">
        <v>32930</v>
      </c>
      <c r="E62" s="222">
        <v>0</v>
      </c>
      <c r="F62" s="158" t="s">
        <v>363</v>
      </c>
      <c r="G62" s="161" t="s">
        <v>344</v>
      </c>
      <c r="H62" s="161" t="s">
        <v>1423</v>
      </c>
      <c r="I62" s="184" t="str">
        <f t="shared" si="0"/>
        <v>36064742a</v>
      </c>
      <c r="J62" s="159" t="str">
        <f t="shared" si="1"/>
        <v>36064742026 02</v>
      </c>
      <c r="K62" s="5" t="s">
        <v>1493</v>
      </c>
      <c r="L62" s="159" t="str">
        <f t="shared" si="2"/>
        <v>36064742026 02B</v>
      </c>
      <c r="M62" s="5" t="str">
        <f t="shared" si="3"/>
        <v>Slovenská federácia pétanqueaBpétanque - bežné transfery</v>
      </c>
      <c r="N62" s="3" t="str">
        <f t="shared" si="4"/>
        <v>36064742aB</v>
      </c>
    </row>
    <row r="63" spans="1:14" x14ac:dyDescent="0.2">
      <c r="A63" s="194">
        <v>42361885</v>
      </c>
      <c r="B63" s="196" t="str">
        <f>VLOOKUP(A63,Adr!A:B,2,FALSE)</f>
        <v>Slovenská footgolfová asociácia</v>
      </c>
      <c r="C63" s="177" t="s">
        <v>376</v>
      </c>
      <c r="D63" s="279">
        <v>73100</v>
      </c>
      <c r="E63" s="222">
        <v>0</v>
      </c>
      <c r="F63" s="158" t="s">
        <v>375</v>
      </c>
      <c r="G63" s="161" t="s">
        <v>346</v>
      </c>
      <c r="H63" s="161" t="s">
        <v>1423</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2">
      <c r="A64" s="190" t="s">
        <v>813</v>
      </c>
      <c r="B64" s="196" t="str">
        <f>VLOOKUP(A64,Adr!A:B,2,FALSE)</f>
        <v>Slovenská golfová asociácia</v>
      </c>
      <c r="C64" s="161" t="s">
        <v>1494</v>
      </c>
      <c r="D64" s="280">
        <v>422190</v>
      </c>
      <c r="E64" s="165">
        <v>0</v>
      </c>
      <c r="F64" s="158" t="s">
        <v>363</v>
      </c>
      <c r="G64" s="161" t="s">
        <v>344</v>
      </c>
      <c r="H64" s="161" t="s">
        <v>1423</v>
      </c>
      <c r="I64" s="184" t="str">
        <f t="shared" si="0"/>
        <v>50284363a</v>
      </c>
      <c r="J64" s="159" t="str">
        <f t="shared" si="1"/>
        <v>50284363026 02</v>
      </c>
      <c r="K64" s="5" t="s">
        <v>1495</v>
      </c>
      <c r="L64" s="159" t="str">
        <f t="shared" si="2"/>
        <v>50284363026 02B</v>
      </c>
      <c r="M64" s="5" t="str">
        <f t="shared" si="3"/>
        <v>Slovenská golfová asociáciaaBgolf - bežné transfery</v>
      </c>
      <c r="N64" s="3" t="str">
        <f t="shared" si="4"/>
        <v>50284363aB</v>
      </c>
    </row>
    <row r="65" spans="1:14" x14ac:dyDescent="0.2">
      <c r="A65" s="194" t="s">
        <v>813</v>
      </c>
      <c r="B65" s="196" t="str">
        <f>VLOOKUP(A65,Adr!A:B,2,FALSE)</f>
        <v>Slovenská golfová asociácia</v>
      </c>
      <c r="C65" s="177" t="s">
        <v>1496</v>
      </c>
      <c r="D65" s="279">
        <v>4873</v>
      </c>
      <c r="E65" s="165">
        <v>0</v>
      </c>
      <c r="F65" s="158" t="s">
        <v>367</v>
      </c>
      <c r="G65" s="161" t="s">
        <v>346</v>
      </c>
      <c r="H65" s="161" t="s">
        <v>1423</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2">
      <c r="A66" s="170" t="s">
        <v>823</v>
      </c>
      <c r="B66" s="196" t="str">
        <f>VLOOKUP(A66,Adr!A:B,2,FALSE)</f>
        <v>Slovenská gymnastická federácia</v>
      </c>
      <c r="C66" s="161" t="s">
        <v>1497</v>
      </c>
      <c r="D66" s="280">
        <v>1066202</v>
      </c>
      <c r="E66" s="222">
        <v>0</v>
      </c>
      <c r="F66" s="158" t="s">
        <v>363</v>
      </c>
      <c r="G66" s="161" t="s">
        <v>344</v>
      </c>
      <c r="H66" s="161" t="s">
        <v>1423</v>
      </c>
      <c r="I66" s="184" t="str">
        <f t="shared" ref="I66:I129" si="5">A66&amp;F66</f>
        <v>00688321a</v>
      </c>
      <c r="J66" s="159" t="str">
        <f t="shared" ref="J66:J129" si="6">A66&amp;G66</f>
        <v>00688321026 02</v>
      </c>
      <c r="K66" s="5" t="s">
        <v>1498</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2">
      <c r="A67" s="190" t="s">
        <v>823</v>
      </c>
      <c r="B67" s="196" t="str">
        <f>VLOOKUP(A67,Adr!A:B,2,FALSE)</f>
        <v>Slovenská gymnastická federácia</v>
      </c>
      <c r="C67" s="177" t="s">
        <v>1499</v>
      </c>
      <c r="D67" s="279">
        <v>74200</v>
      </c>
      <c r="E67" s="165">
        <v>0</v>
      </c>
      <c r="F67" s="158" t="s">
        <v>363</v>
      </c>
      <c r="G67" s="161" t="s">
        <v>344</v>
      </c>
      <c r="H67" s="161" t="s">
        <v>1451</v>
      </c>
      <c r="I67" s="184" t="str">
        <f t="shared" si="5"/>
        <v>00688321a</v>
      </c>
      <c r="J67" s="159" t="str">
        <f t="shared" si="6"/>
        <v>00688321026 02</v>
      </c>
      <c r="K67" s="5" t="s">
        <v>1498</v>
      </c>
      <c r="L67" s="159" t="str">
        <f t="shared" si="7"/>
        <v>00688321026 02K</v>
      </c>
      <c r="M67" s="5" t="str">
        <f t="shared" si="8"/>
        <v>Slovenská gymnastická federáciaaKgymnastika - kapitálové transfery</v>
      </c>
      <c r="N67" s="3" t="str">
        <f t="shared" si="9"/>
        <v>00688321aK</v>
      </c>
    </row>
    <row r="68" spans="1:14" x14ac:dyDescent="0.2">
      <c r="A68" s="158" t="s">
        <v>823</v>
      </c>
      <c r="B68" s="196" t="str">
        <f>VLOOKUP(A68,Adr!A:B,2,FALSE)</f>
        <v>Slovenská gymnastická federácia</v>
      </c>
      <c r="C68" s="188" t="s">
        <v>1500</v>
      </c>
      <c r="D68" s="281">
        <v>8000</v>
      </c>
      <c r="E68" s="222">
        <v>0</v>
      </c>
      <c r="F68" s="158" t="s">
        <v>369</v>
      </c>
      <c r="G68" s="161" t="s">
        <v>346</v>
      </c>
      <c r="H68" s="161" t="s">
        <v>1423</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2">
      <c r="A69" s="174" t="s">
        <v>823</v>
      </c>
      <c r="B69" s="196" t="str">
        <f>VLOOKUP(A69,Adr!A:B,2,FALSE)</f>
        <v>Slovenská gymnastická federácia</v>
      </c>
      <c r="C69" s="177" t="s">
        <v>1501</v>
      </c>
      <c r="D69" s="179">
        <v>8000</v>
      </c>
      <c r="E69" s="222">
        <v>0</v>
      </c>
      <c r="F69" s="174" t="s">
        <v>369</v>
      </c>
      <c r="G69" s="177" t="s">
        <v>346</v>
      </c>
      <c r="H69" s="177" t="s">
        <v>1423</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2">
      <c r="A70" s="190" t="s">
        <v>823</v>
      </c>
      <c r="B70" s="196" t="str">
        <f>VLOOKUP(A70,Adr!A:B,2,FALSE)</f>
        <v>Slovenská gymnastická federácia</v>
      </c>
      <c r="C70" s="177" t="s">
        <v>1502</v>
      </c>
      <c r="D70" s="279">
        <v>18000</v>
      </c>
      <c r="E70" s="165">
        <v>0</v>
      </c>
      <c r="F70" s="158" t="s">
        <v>369</v>
      </c>
      <c r="G70" s="161" t="s">
        <v>346</v>
      </c>
      <c r="H70" s="161" t="s">
        <v>1423</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2">
      <c r="A71" s="194" t="s">
        <v>831</v>
      </c>
      <c r="B71" s="196" t="str">
        <f>VLOOKUP(A71,Adr!A:B,2,FALSE)</f>
        <v>Slovenská hokejbalová únia</v>
      </c>
      <c r="C71" s="177" t="s">
        <v>376</v>
      </c>
      <c r="D71" s="279">
        <v>223100</v>
      </c>
      <c r="E71" s="165">
        <v>0</v>
      </c>
      <c r="F71" s="158" t="s">
        <v>375</v>
      </c>
      <c r="G71" s="161" t="s">
        <v>346</v>
      </c>
      <c r="H71" s="161" t="s">
        <v>1423</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x14ac:dyDescent="0.2">
      <c r="A72" s="158" t="s">
        <v>837</v>
      </c>
      <c r="B72" s="196" t="str">
        <f>VLOOKUP(A72,Adr!A:B,2,FALSE)</f>
        <v>SLOVENSKÁ CHEERLEADING ÚNIA</v>
      </c>
      <c r="C72" s="189" t="s">
        <v>1503</v>
      </c>
      <c r="D72" s="282">
        <v>36535</v>
      </c>
      <c r="E72" s="222">
        <v>0</v>
      </c>
      <c r="F72" s="158" t="s">
        <v>363</v>
      </c>
      <c r="G72" s="161" t="s">
        <v>344</v>
      </c>
      <c r="H72" s="161" t="s">
        <v>1423</v>
      </c>
      <c r="I72" s="184" t="str">
        <f t="shared" si="5"/>
        <v>54041368a</v>
      </c>
      <c r="J72" s="159" t="str">
        <f t="shared" si="6"/>
        <v>54041368026 02</v>
      </c>
      <c r="K72" s="5" t="s">
        <v>1504</v>
      </c>
      <c r="L72" s="159" t="str">
        <f t="shared" si="7"/>
        <v>54041368026 02B</v>
      </c>
      <c r="M72" s="5" t="str">
        <f t="shared" si="8"/>
        <v>SLOVENSKÁ CHEERLEADING ÚNIAaBcheerleading - bežné transfery</v>
      </c>
      <c r="N72" s="3" t="str">
        <f t="shared" si="9"/>
        <v>54041368aB</v>
      </c>
    </row>
    <row r="73" spans="1:14" x14ac:dyDescent="0.2">
      <c r="A73" s="190" t="s">
        <v>845</v>
      </c>
      <c r="B73" s="196" t="str">
        <f>VLOOKUP(A73,Adr!A:B,2,FALSE)</f>
        <v>SLOVENSKÁ JAZDECKÁ FEDERÁCIA</v>
      </c>
      <c r="C73" s="177" t="s">
        <v>1505</v>
      </c>
      <c r="D73" s="279">
        <v>186255</v>
      </c>
      <c r="E73" s="165">
        <v>0</v>
      </c>
      <c r="F73" s="158" t="s">
        <v>363</v>
      </c>
      <c r="G73" s="161" t="s">
        <v>344</v>
      </c>
      <c r="H73" s="161" t="s">
        <v>1423</v>
      </c>
      <c r="I73" s="184" t="str">
        <f t="shared" si="5"/>
        <v>31787801a</v>
      </c>
      <c r="J73" s="159" t="str">
        <f t="shared" si="6"/>
        <v>31787801026 02</v>
      </c>
      <c r="K73" s="5" t="s">
        <v>1506</v>
      </c>
      <c r="L73" s="159" t="str">
        <f t="shared" si="7"/>
        <v>31787801026 02B</v>
      </c>
      <c r="M73" s="5" t="str">
        <f t="shared" si="8"/>
        <v>SLOVENSKÁ JAZDECKÁ FEDERÁCIAaBjazdectvo - bežné transfery</v>
      </c>
      <c r="N73" s="3" t="str">
        <f t="shared" si="9"/>
        <v>31787801aB</v>
      </c>
    </row>
    <row r="74" spans="1:14" x14ac:dyDescent="0.2">
      <c r="A74" s="170" t="s">
        <v>852</v>
      </c>
      <c r="B74" s="196" t="str">
        <f>VLOOKUP(A74,Adr!A:B,2,FALSE)</f>
        <v>Slovenská kanoistika</v>
      </c>
      <c r="C74" s="188" t="s">
        <v>1507</v>
      </c>
      <c r="D74" s="279">
        <v>1819766</v>
      </c>
      <c r="E74" s="222">
        <v>0</v>
      </c>
      <c r="F74" s="158" t="s">
        <v>363</v>
      </c>
      <c r="G74" s="161" t="s">
        <v>344</v>
      </c>
      <c r="H74" s="161" t="s">
        <v>1423</v>
      </c>
      <c r="I74" s="184" t="str">
        <f t="shared" si="5"/>
        <v>50434101a</v>
      </c>
      <c r="J74" s="159" t="str">
        <f t="shared" si="6"/>
        <v>50434101026 02</v>
      </c>
      <c r="K74" s="5" t="s">
        <v>1508</v>
      </c>
      <c r="L74" s="159" t="str">
        <f t="shared" si="7"/>
        <v>50434101026 02B</v>
      </c>
      <c r="M74" s="5" t="str">
        <f t="shared" si="8"/>
        <v>Slovenská kanoistikaaBkanoistika - bežné transfery</v>
      </c>
      <c r="N74" s="3" t="str">
        <f t="shared" si="9"/>
        <v>50434101aB</v>
      </c>
    </row>
    <row r="75" spans="1:14" x14ac:dyDescent="0.2">
      <c r="A75" s="194" t="s">
        <v>852</v>
      </c>
      <c r="B75" s="196" t="str">
        <f>VLOOKUP(A75,Adr!A:B,2,FALSE)</f>
        <v>Slovenská kanoistika</v>
      </c>
      <c r="C75" s="188" t="s">
        <v>1509</v>
      </c>
      <c r="D75" s="279">
        <v>18000</v>
      </c>
      <c r="E75" s="165">
        <v>0</v>
      </c>
      <c r="F75" s="158" t="s">
        <v>369</v>
      </c>
      <c r="G75" s="161" t="s">
        <v>346</v>
      </c>
      <c r="H75" s="161" t="s">
        <v>1423</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2">
      <c r="A76" s="194" t="s">
        <v>852</v>
      </c>
      <c r="B76" s="196" t="str">
        <f>VLOOKUP(A76,Adr!A:B,2,FALSE)</f>
        <v>Slovenská kanoistika</v>
      </c>
      <c r="C76" s="177" t="s">
        <v>1510</v>
      </c>
      <c r="D76" s="281">
        <v>8060</v>
      </c>
      <c r="E76" s="222">
        <v>0</v>
      </c>
      <c r="F76" s="158" t="s">
        <v>369</v>
      </c>
      <c r="G76" s="161" t="s">
        <v>346</v>
      </c>
      <c r="H76" s="161" t="s">
        <v>1423</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2">
      <c r="A77" s="190" t="s">
        <v>852</v>
      </c>
      <c r="B77" s="196" t="str">
        <f>VLOOKUP(A77,Adr!A:B,2,FALSE)</f>
        <v>Slovenská kanoistika</v>
      </c>
      <c r="C77" s="177" t="s">
        <v>1511</v>
      </c>
      <c r="D77" s="279">
        <v>42000</v>
      </c>
      <c r="E77" s="165">
        <v>0</v>
      </c>
      <c r="F77" s="158" t="s">
        <v>369</v>
      </c>
      <c r="G77" s="161" t="s">
        <v>346</v>
      </c>
      <c r="H77" s="161" t="s">
        <v>1423</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2">
      <c r="A78" s="190" t="s">
        <v>852</v>
      </c>
      <c r="B78" s="196" t="str">
        <f>VLOOKUP(A78,Adr!A:B,2,FALSE)</f>
        <v>Slovenská kanoistika</v>
      </c>
      <c r="C78" s="161" t="s">
        <v>1512</v>
      </c>
      <c r="D78" s="280">
        <v>9100</v>
      </c>
      <c r="E78" s="222">
        <v>0</v>
      </c>
      <c r="F78" s="158" t="s">
        <v>369</v>
      </c>
      <c r="G78" s="161" t="s">
        <v>346</v>
      </c>
      <c r="H78" s="161" t="s">
        <v>1423</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2">
      <c r="A79" s="158" t="s">
        <v>852</v>
      </c>
      <c r="B79" s="196" t="str">
        <f>VLOOKUP(A79,Adr!A:B,2,FALSE)</f>
        <v>Slovenská kanoistika</v>
      </c>
      <c r="C79" s="177" t="s">
        <v>1513</v>
      </c>
      <c r="D79" s="279">
        <v>72000</v>
      </c>
      <c r="E79" s="165">
        <v>0</v>
      </c>
      <c r="F79" s="158" t="s">
        <v>369</v>
      </c>
      <c r="G79" s="161" t="s">
        <v>346</v>
      </c>
      <c r="H79" s="161" t="s">
        <v>1423</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2">
      <c r="A80" s="194" t="s">
        <v>852</v>
      </c>
      <c r="B80" s="196" t="str">
        <f>VLOOKUP(A80,Adr!A:B,2,FALSE)</f>
        <v>Slovenská kanoistika</v>
      </c>
      <c r="C80" s="161" t="s">
        <v>1514</v>
      </c>
      <c r="D80" s="281">
        <v>29300</v>
      </c>
      <c r="E80" s="222">
        <v>0</v>
      </c>
      <c r="F80" s="158" t="s">
        <v>369</v>
      </c>
      <c r="G80" s="161" t="s">
        <v>346</v>
      </c>
      <c r="H80" s="161" t="s">
        <v>1423</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2">
      <c r="A81" s="190" t="s">
        <v>852</v>
      </c>
      <c r="B81" s="196" t="str">
        <f>VLOOKUP(A81,Adr!A:B,2,FALSE)</f>
        <v>Slovenská kanoistika</v>
      </c>
      <c r="C81" s="177" t="s">
        <v>1515</v>
      </c>
      <c r="D81" s="279">
        <v>13100</v>
      </c>
      <c r="E81" s="165">
        <v>0</v>
      </c>
      <c r="F81" s="158" t="s">
        <v>369</v>
      </c>
      <c r="G81" s="161" t="s">
        <v>346</v>
      </c>
      <c r="H81" s="161" t="s">
        <v>1423</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2">
      <c r="A82" s="158" t="s">
        <v>852</v>
      </c>
      <c r="B82" s="196" t="str">
        <f>VLOOKUP(A82,Adr!A:B,2,FALSE)</f>
        <v>Slovenská kanoistika</v>
      </c>
      <c r="C82" s="177" t="s">
        <v>1516</v>
      </c>
      <c r="D82" s="279">
        <v>31200</v>
      </c>
      <c r="E82" s="222">
        <v>0</v>
      </c>
      <c r="F82" s="158" t="s">
        <v>369</v>
      </c>
      <c r="G82" s="161" t="s">
        <v>346</v>
      </c>
      <c r="H82" s="161" t="s">
        <v>1423</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2">
      <c r="A83" s="194" t="s">
        <v>852</v>
      </c>
      <c r="B83" s="196" t="str">
        <f>VLOOKUP(A83,Adr!A:B,2,FALSE)</f>
        <v>Slovenská kanoistika</v>
      </c>
      <c r="C83" s="177" t="s">
        <v>1517</v>
      </c>
      <c r="D83" s="279">
        <v>8060</v>
      </c>
      <c r="E83" s="165">
        <v>0</v>
      </c>
      <c r="F83" s="158" t="s">
        <v>369</v>
      </c>
      <c r="G83" s="161" t="s">
        <v>346</v>
      </c>
      <c r="H83" s="161" t="s">
        <v>1423</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x14ac:dyDescent="0.2">
      <c r="A84" s="158" t="s">
        <v>852</v>
      </c>
      <c r="B84" s="196" t="str">
        <f>VLOOKUP(A84,Adr!A:B,2,FALSE)</f>
        <v>Slovenská kanoistika</v>
      </c>
      <c r="C84" s="188" t="s">
        <v>1518</v>
      </c>
      <c r="D84" s="281">
        <v>18000</v>
      </c>
      <c r="E84" s="222">
        <v>0</v>
      </c>
      <c r="F84" s="158" t="s">
        <v>369</v>
      </c>
      <c r="G84" s="161" t="s">
        <v>346</v>
      </c>
      <c r="H84" s="161" t="s">
        <v>1423</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2">
      <c r="A85" s="194" t="s">
        <v>852</v>
      </c>
      <c r="B85" s="196" t="str">
        <f>VLOOKUP(A85,Adr!A:B,2,FALSE)</f>
        <v>Slovenská kanoistika</v>
      </c>
      <c r="C85" s="177" t="s">
        <v>1519</v>
      </c>
      <c r="D85" s="279">
        <v>8060</v>
      </c>
      <c r="E85" s="165">
        <v>0</v>
      </c>
      <c r="F85" s="158" t="s">
        <v>369</v>
      </c>
      <c r="G85" s="161" t="s">
        <v>346</v>
      </c>
      <c r="H85" s="161" t="s">
        <v>1423</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2">
      <c r="A86" s="194" t="s">
        <v>852</v>
      </c>
      <c r="B86" s="196" t="str">
        <f>VLOOKUP(A86,Adr!A:B,2,FALSE)</f>
        <v>Slovenská kanoistika</v>
      </c>
      <c r="C86" s="177" t="s">
        <v>1520</v>
      </c>
      <c r="D86" s="281">
        <v>18000</v>
      </c>
      <c r="E86" s="222">
        <v>0</v>
      </c>
      <c r="F86" s="158" t="s">
        <v>369</v>
      </c>
      <c r="G86" s="161" t="s">
        <v>346</v>
      </c>
      <c r="H86" s="161" t="s">
        <v>1423</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2">
      <c r="A87" s="194" t="s">
        <v>852</v>
      </c>
      <c r="B87" s="196" t="str">
        <f>VLOOKUP(A87,Adr!A:B,2,FALSE)</f>
        <v>Slovenská kanoistika</v>
      </c>
      <c r="C87" s="177" t="s">
        <v>1521</v>
      </c>
      <c r="D87" s="279">
        <v>6000</v>
      </c>
      <c r="E87" s="165">
        <v>0</v>
      </c>
      <c r="F87" s="158" t="s">
        <v>369</v>
      </c>
      <c r="G87" s="161" t="s">
        <v>346</v>
      </c>
      <c r="H87" s="161" t="s">
        <v>1423</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x14ac:dyDescent="0.2">
      <c r="A88" s="190" t="s">
        <v>852</v>
      </c>
      <c r="B88" s="196" t="str">
        <f>VLOOKUP(A88,Adr!A:B,2,FALSE)</f>
        <v>Slovenská kanoistika</v>
      </c>
      <c r="C88" s="182" t="s">
        <v>1522</v>
      </c>
      <c r="D88" s="280">
        <v>29300</v>
      </c>
      <c r="E88" s="222">
        <v>0</v>
      </c>
      <c r="F88" s="158" t="s">
        <v>369</v>
      </c>
      <c r="G88" s="161" t="s">
        <v>346</v>
      </c>
      <c r="H88" s="161" t="s">
        <v>1423</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x14ac:dyDescent="0.2">
      <c r="A89" s="194" t="s">
        <v>852</v>
      </c>
      <c r="B89" s="196" t="str">
        <f>VLOOKUP(A89,Adr!A:B,2,FALSE)</f>
        <v>Slovenská kanoistika</v>
      </c>
      <c r="C89" s="188" t="s">
        <v>1523</v>
      </c>
      <c r="D89" s="279">
        <v>42000</v>
      </c>
      <c r="E89" s="165">
        <v>0</v>
      </c>
      <c r="F89" s="158" t="s">
        <v>369</v>
      </c>
      <c r="G89" s="161" t="s">
        <v>346</v>
      </c>
      <c r="H89" s="161" t="s">
        <v>1423</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2">
      <c r="A90" s="194" t="s">
        <v>852</v>
      </c>
      <c r="B90" s="196" t="str">
        <f>VLOOKUP(A90,Adr!A:B,2,FALSE)</f>
        <v>Slovenská kanoistika</v>
      </c>
      <c r="C90" s="177" t="s">
        <v>1524</v>
      </c>
      <c r="D90" s="279">
        <v>16000</v>
      </c>
      <c r="E90" s="222">
        <v>0</v>
      </c>
      <c r="F90" s="158" t="s">
        <v>369</v>
      </c>
      <c r="G90" s="161" t="s">
        <v>346</v>
      </c>
      <c r="H90" s="161" t="s">
        <v>1423</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x14ac:dyDescent="0.2">
      <c r="A91" s="158" t="s">
        <v>852</v>
      </c>
      <c r="B91" s="196" t="str">
        <f>VLOOKUP(A91,Adr!A:B,2,FALSE)</f>
        <v>Slovenská kanoistika</v>
      </c>
      <c r="C91" s="188" t="s">
        <v>1525</v>
      </c>
      <c r="D91" s="281">
        <v>8000</v>
      </c>
      <c r="E91" s="165">
        <v>0</v>
      </c>
      <c r="F91" s="158" t="s">
        <v>369</v>
      </c>
      <c r="G91" s="161" t="s">
        <v>346</v>
      </c>
      <c r="H91" s="161" t="s">
        <v>1423</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x14ac:dyDescent="0.2">
      <c r="A92" s="158" t="s">
        <v>852</v>
      </c>
      <c r="B92" s="196" t="str">
        <f>VLOOKUP(A92,Adr!A:B,2,FALSE)</f>
        <v>Slovenská kanoistika</v>
      </c>
      <c r="C92" s="188" t="s">
        <v>1526</v>
      </c>
      <c r="D92" s="281">
        <v>8000</v>
      </c>
      <c r="E92" s="222">
        <v>0</v>
      </c>
      <c r="F92" s="158" t="s">
        <v>369</v>
      </c>
      <c r="G92" s="161" t="s">
        <v>346</v>
      </c>
      <c r="H92" s="161" t="s">
        <v>1423</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2">
      <c r="A93" s="194" t="s">
        <v>852</v>
      </c>
      <c r="B93" s="196" t="str">
        <f>VLOOKUP(A93,Adr!A:B,2,FALSE)</f>
        <v>Slovenská kanoistika</v>
      </c>
      <c r="C93" s="177" t="s">
        <v>1527</v>
      </c>
      <c r="D93" s="279">
        <v>8000</v>
      </c>
      <c r="E93" s="165">
        <v>0</v>
      </c>
      <c r="F93" s="158" t="s">
        <v>369</v>
      </c>
      <c r="G93" s="161" t="s">
        <v>346</v>
      </c>
      <c r="H93" s="161" t="s">
        <v>1423</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2">
      <c r="A94" s="194" t="s">
        <v>852</v>
      </c>
      <c r="B94" s="196" t="str">
        <f>VLOOKUP(A94,Adr!A:B,2,FALSE)</f>
        <v>Slovenská kanoistika</v>
      </c>
      <c r="C94" s="177" t="s">
        <v>1528</v>
      </c>
      <c r="D94" s="279">
        <v>11100</v>
      </c>
      <c r="E94" s="222">
        <v>0</v>
      </c>
      <c r="F94" s="158" t="s">
        <v>369</v>
      </c>
      <c r="G94" s="161" t="s">
        <v>346</v>
      </c>
      <c r="H94" s="161" t="s">
        <v>1423</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x14ac:dyDescent="0.2">
      <c r="A95" s="158" t="s">
        <v>852</v>
      </c>
      <c r="B95" s="196" t="str">
        <f>VLOOKUP(A95,Adr!A:B,2,FALSE)</f>
        <v>Slovenská kanoistika</v>
      </c>
      <c r="C95" s="188" t="s">
        <v>1529</v>
      </c>
      <c r="D95" s="281">
        <v>13000</v>
      </c>
      <c r="E95" s="165">
        <v>0</v>
      </c>
      <c r="F95" s="158" t="s">
        <v>369</v>
      </c>
      <c r="G95" s="161" t="s">
        <v>346</v>
      </c>
      <c r="H95" s="161" t="s">
        <v>1423</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x14ac:dyDescent="0.2">
      <c r="A96" s="194" t="s">
        <v>852</v>
      </c>
      <c r="B96" s="196" t="str">
        <f>VLOOKUP(A96,Adr!A:B,2,FALSE)</f>
        <v>Slovenská kanoistika</v>
      </c>
      <c r="C96" s="188" t="s">
        <v>1530</v>
      </c>
      <c r="D96" s="279">
        <v>8060</v>
      </c>
      <c r="E96" s="222">
        <v>0</v>
      </c>
      <c r="F96" s="158" t="s">
        <v>369</v>
      </c>
      <c r="G96" s="161" t="s">
        <v>346</v>
      </c>
      <c r="H96" s="161" t="s">
        <v>1423</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2">
      <c r="A97" s="170" t="s">
        <v>852</v>
      </c>
      <c r="B97" s="196" t="str">
        <f>VLOOKUP(A97,Adr!A:B,2,FALSE)</f>
        <v>Slovenská kanoistika</v>
      </c>
      <c r="C97" s="161" t="s">
        <v>1531</v>
      </c>
      <c r="D97" s="280">
        <v>26000</v>
      </c>
      <c r="E97" s="165">
        <v>0</v>
      </c>
      <c r="F97" s="158" t="s">
        <v>369</v>
      </c>
      <c r="G97" s="161" t="s">
        <v>346</v>
      </c>
      <c r="H97" s="161" t="s">
        <v>1423</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2">
      <c r="A98" s="190" t="s">
        <v>852</v>
      </c>
      <c r="B98" s="196" t="str">
        <f>VLOOKUP(A98,Adr!A:B,2,FALSE)</f>
        <v>Slovenská kanoistika</v>
      </c>
      <c r="C98" s="161" t="s">
        <v>1532</v>
      </c>
      <c r="D98" s="280">
        <v>16000</v>
      </c>
      <c r="E98" s="222">
        <v>0</v>
      </c>
      <c r="F98" s="158" t="s">
        <v>369</v>
      </c>
      <c r="G98" s="161" t="s">
        <v>346</v>
      </c>
      <c r="H98" s="161" t="s">
        <v>1423</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2">
      <c r="A99" s="158" t="s">
        <v>852</v>
      </c>
      <c r="B99" s="196" t="str">
        <f>VLOOKUP(A99,Adr!A:B,2,FALSE)</f>
        <v>Slovenská kanoistika</v>
      </c>
      <c r="C99" s="161" t="s">
        <v>1533</v>
      </c>
      <c r="D99" s="280">
        <v>26000</v>
      </c>
      <c r="E99" s="165">
        <v>0</v>
      </c>
      <c r="F99" s="158" t="s">
        <v>369</v>
      </c>
      <c r="G99" s="161" t="s">
        <v>346</v>
      </c>
      <c r="H99" s="161" t="s">
        <v>1423</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2">
      <c r="A100" s="194" t="s">
        <v>852</v>
      </c>
      <c r="B100" s="196" t="str">
        <f>VLOOKUP(A100,Adr!A:B,2,FALSE)</f>
        <v>Slovenská kanoistika</v>
      </c>
      <c r="C100" s="177" t="s">
        <v>1534</v>
      </c>
      <c r="D100" s="279">
        <v>13100</v>
      </c>
      <c r="E100" s="222">
        <v>0</v>
      </c>
      <c r="F100" s="158" t="s">
        <v>369</v>
      </c>
      <c r="G100" s="161" t="s">
        <v>346</v>
      </c>
      <c r="H100" s="161" t="s">
        <v>1423</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2">
      <c r="A101" s="194" t="s">
        <v>852</v>
      </c>
      <c r="B101" s="196" t="str">
        <f>VLOOKUP(A101,Adr!A:B,2,FALSE)</f>
        <v>Slovenská kanoistika</v>
      </c>
      <c r="C101" s="161" t="s">
        <v>1535</v>
      </c>
      <c r="D101" s="280">
        <v>62000</v>
      </c>
      <c r="E101" s="165">
        <v>0</v>
      </c>
      <c r="F101" s="158" t="s">
        <v>369</v>
      </c>
      <c r="G101" s="161" t="s">
        <v>346</v>
      </c>
      <c r="H101" s="161" t="s">
        <v>1423</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2">
      <c r="A102" s="158" t="s">
        <v>852</v>
      </c>
      <c r="B102" s="196" t="str">
        <f>VLOOKUP(A102,Adr!A:B,2,FALSE)</f>
        <v>Slovenská kanoistika</v>
      </c>
      <c r="C102" s="177" t="s">
        <v>1536</v>
      </c>
      <c r="D102" s="279">
        <v>8060</v>
      </c>
      <c r="E102" s="222">
        <v>0</v>
      </c>
      <c r="F102" s="158" t="s">
        <v>369</v>
      </c>
      <c r="G102" s="161" t="s">
        <v>346</v>
      </c>
      <c r="H102" s="161" t="s">
        <v>1423</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2">
      <c r="A103" s="158" t="s">
        <v>852</v>
      </c>
      <c r="B103" s="196" t="str">
        <f>VLOOKUP(A103,Adr!A:B,2,FALSE)</f>
        <v>Slovenská kanoistika</v>
      </c>
      <c r="C103" s="177" t="s">
        <v>1537</v>
      </c>
      <c r="D103" s="279">
        <v>31200</v>
      </c>
      <c r="E103" s="165">
        <v>0</v>
      </c>
      <c r="F103" s="158" t="s">
        <v>369</v>
      </c>
      <c r="G103" s="161" t="s">
        <v>346</v>
      </c>
      <c r="H103" s="161" t="s">
        <v>1423</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2">
      <c r="A104" s="190" t="s">
        <v>852</v>
      </c>
      <c r="B104" s="196" t="str">
        <f>VLOOKUP(A104,Adr!A:B,2,FALSE)</f>
        <v>Slovenská kanoistika</v>
      </c>
      <c r="C104" s="177" t="s">
        <v>1538</v>
      </c>
      <c r="D104" s="279">
        <v>8000</v>
      </c>
      <c r="E104" s="222">
        <v>0</v>
      </c>
      <c r="F104" s="158" t="s">
        <v>369</v>
      </c>
      <c r="G104" s="161" t="s">
        <v>346</v>
      </c>
      <c r="H104" s="161" t="s">
        <v>1423</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2">
      <c r="A105" s="158" t="s">
        <v>852</v>
      </c>
      <c r="B105" s="196" t="str">
        <f>VLOOKUP(A105,Adr!A:B,2,FALSE)</f>
        <v>Slovenská kanoistika</v>
      </c>
      <c r="C105" s="177" t="s">
        <v>1539</v>
      </c>
      <c r="D105" s="279">
        <v>21000</v>
      </c>
      <c r="E105" s="165">
        <v>0</v>
      </c>
      <c r="F105" s="158" t="s">
        <v>369</v>
      </c>
      <c r="G105" s="161" t="s">
        <v>346</v>
      </c>
      <c r="H105" s="161" t="s">
        <v>1423</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2">
      <c r="A106" s="158" t="s">
        <v>852</v>
      </c>
      <c r="B106" s="196" t="str">
        <f>VLOOKUP(A106,Adr!A:B,2,FALSE)</f>
        <v>Slovenská kanoistika</v>
      </c>
      <c r="C106" s="177" t="s">
        <v>1540</v>
      </c>
      <c r="D106" s="279">
        <v>8060</v>
      </c>
      <c r="E106" s="222">
        <v>0</v>
      </c>
      <c r="F106" s="158" t="s">
        <v>369</v>
      </c>
      <c r="G106" s="161" t="s">
        <v>346</v>
      </c>
      <c r="H106" s="161" t="s">
        <v>1423</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x14ac:dyDescent="0.2">
      <c r="A107" s="170" t="s">
        <v>852</v>
      </c>
      <c r="B107" s="196" t="str">
        <f>VLOOKUP(A107,Adr!A:B,2,FALSE)</f>
        <v>Slovenská kanoistika</v>
      </c>
      <c r="C107" s="182" t="s">
        <v>1541</v>
      </c>
      <c r="D107" s="280">
        <v>8000</v>
      </c>
      <c r="E107" s="165">
        <v>0</v>
      </c>
      <c r="F107" s="158" t="s">
        <v>369</v>
      </c>
      <c r="G107" s="161" t="s">
        <v>346</v>
      </c>
      <c r="H107" s="161" t="s">
        <v>1423</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2">
      <c r="A108" s="158" t="s">
        <v>852</v>
      </c>
      <c r="B108" s="196" t="str">
        <f>VLOOKUP(A108,Adr!A:B,2,FALSE)</f>
        <v>Slovenská kanoistika</v>
      </c>
      <c r="C108" s="177" t="s">
        <v>1542</v>
      </c>
      <c r="D108" s="279">
        <v>13100</v>
      </c>
      <c r="E108" s="222">
        <v>0</v>
      </c>
      <c r="F108" s="158" t="s">
        <v>369</v>
      </c>
      <c r="G108" s="161" t="s">
        <v>346</v>
      </c>
      <c r="H108" s="161" t="s">
        <v>1423</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x14ac:dyDescent="0.2">
      <c r="A109" s="158" t="s">
        <v>860</v>
      </c>
      <c r="B109" s="196" t="str">
        <f>VLOOKUP(A109,Adr!A:B,2,FALSE)</f>
        <v>Slovenská Lakrosová Federácia</v>
      </c>
      <c r="C109" s="189" t="s">
        <v>1543</v>
      </c>
      <c r="D109" s="282">
        <v>32930</v>
      </c>
      <c r="E109" s="165">
        <v>0</v>
      </c>
      <c r="F109" s="158" t="s">
        <v>363</v>
      </c>
      <c r="G109" s="161" t="s">
        <v>344</v>
      </c>
      <c r="H109" s="161" t="s">
        <v>1423</v>
      </c>
      <c r="I109" s="184" t="str">
        <f t="shared" si="5"/>
        <v>30853427a</v>
      </c>
      <c r="J109" s="159" t="str">
        <f t="shared" si="6"/>
        <v>30853427026 02</v>
      </c>
      <c r="K109" s="5" t="s">
        <v>1544</v>
      </c>
      <c r="L109" s="159" t="str">
        <f t="shared" si="7"/>
        <v>30853427026 02B</v>
      </c>
      <c r="M109" s="5" t="str">
        <f t="shared" si="8"/>
        <v>Slovenská Lakrosová FederáciaaBlakros - bežné transfery</v>
      </c>
      <c r="N109" s="3" t="str">
        <f t="shared" si="9"/>
        <v>30853427aB</v>
      </c>
    </row>
    <row r="110" spans="1:14" x14ac:dyDescent="0.2">
      <c r="A110" s="194" t="s">
        <v>868</v>
      </c>
      <c r="B110" s="196" t="str">
        <f>VLOOKUP(A110,Adr!A:B,2,FALSE)</f>
        <v>Slovenská lukostrelecká asociácia 3D</v>
      </c>
      <c r="C110" s="188" t="s">
        <v>376</v>
      </c>
      <c r="D110" s="279">
        <v>46400</v>
      </c>
      <c r="E110" s="222">
        <v>0</v>
      </c>
      <c r="F110" s="158" t="s">
        <v>375</v>
      </c>
      <c r="G110" s="161" t="s">
        <v>346</v>
      </c>
      <c r="H110" s="161" t="s">
        <v>1423</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x14ac:dyDescent="0.2">
      <c r="A111" s="158" t="s">
        <v>877</v>
      </c>
      <c r="B111" s="196" t="str">
        <f>VLOOKUP(A111,Adr!A:B,2,FALSE)</f>
        <v>Slovenská motocyklová federácia</v>
      </c>
      <c r="C111" s="188" t="s">
        <v>1545</v>
      </c>
      <c r="D111" s="281">
        <v>194073</v>
      </c>
      <c r="E111" s="222">
        <v>0</v>
      </c>
      <c r="F111" s="158" t="s">
        <v>363</v>
      </c>
      <c r="G111" s="161" t="s">
        <v>344</v>
      </c>
      <c r="H111" s="161" t="s">
        <v>1423</v>
      </c>
      <c r="I111" s="184" t="str">
        <f t="shared" si="5"/>
        <v>30813883a</v>
      </c>
      <c r="J111" s="159" t="str">
        <f t="shared" si="6"/>
        <v>30813883026 02</v>
      </c>
      <c r="K111" s="5" t="s">
        <v>1546</v>
      </c>
      <c r="L111" s="159" t="str">
        <f t="shared" si="7"/>
        <v>30813883026 02B</v>
      </c>
      <c r="M111" s="5" t="str">
        <f t="shared" si="8"/>
        <v>Slovenská motocyklová federáciaaBmotocyklový šport - bežné transfery</v>
      </c>
      <c r="N111" s="3" t="str">
        <f t="shared" si="9"/>
        <v>30813883aB</v>
      </c>
    </row>
    <row r="112" spans="1:14" x14ac:dyDescent="0.2">
      <c r="A112" s="158" t="s">
        <v>885</v>
      </c>
      <c r="B112" s="196" t="str">
        <f>VLOOKUP(A112,Adr!A:B,2,FALSE)</f>
        <v xml:space="preserve">Slovenská Muaythai Asociácia </v>
      </c>
      <c r="C112" s="189" t="s">
        <v>1547</v>
      </c>
      <c r="D112" s="282">
        <v>49707</v>
      </c>
      <c r="E112" s="165">
        <v>0</v>
      </c>
      <c r="F112" s="158" t="s">
        <v>363</v>
      </c>
      <c r="G112" s="161" t="s">
        <v>344</v>
      </c>
      <c r="H112" s="161" t="s">
        <v>1423</v>
      </c>
      <c r="I112" s="184" t="str">
        <f t="shared" si="5"/>
        <v>34057587a</v>
      </c>
      <c r="J112" s="159" t="str">
        <f t="shared" si="6"/>
        <v>34057587026 02</v>
      </c>
      <c r="K112" s="5" t="s">
        <v>1548</v>
      </c>
      <c r="L112" s="159" t="str">
        <f t="shared" si="7"/>
        <v>34057587026 02B</v>
      </c>
      <c r="M112" s="5" t="str">
        <f t="shared" si="8"/>
        <v>Slovenská Muaythai Asociácia aBthajský box - bežné transfery</v>
      </c>
      <c r="N112" s="3" t="str">
        <f t="shared" si="9"/>
        <v>34057587aB</v>
      </c>
    </row>
    <row r="113" spans="1:14" x14ac:dyDescent="0.2">
      <c r="A113" s="194" t="s">
        <v>885</v>
      </c>
      <c r="B113" s="196" t="str">
        <f>VLOOKUP(A113,Adr!A:B,2,FALSE)</f>
        <v xml:space="preserve">Slovenská Muaythai Asociácia </v>
      </c>
      <c r="C113" s="188" t="s">
        <v>1549</v>
      </c>
      <c r="D113" s="279">
        <v>31000</v>
      </c>
      <c r="E113" s="165">
        <v>0</v>
      </c>
      <c r="F113" s="158" t="s">
        <v>369</v>
      </c>
      <c r="G113" s="161" t="s">
        <v>346</v>
      </c>
      <c r="H113" s="161" t="s">
        <v>1423</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2">
      <c r="A114" s="190">
        <v>30806887</v>
      </c>
      <c r="B114" s="196" t="str">
        <f>VLOOKUP(A114,Adr!A:B,2,FALSE)</f>
        <v>Slovenská nohejbalová asociácia</v>
      </c>
      <c r="C114" s="161" t="s">
        <v>376</v>
      </c>
      <c r="D114" s="280">
        <v>46600</v>
      </c>
      <c r="E114" s="165">
        <v>0</v>
      </c>
      <c r="F114" s="158" t="s">
        <v>375</v>
      </c>
      <c r="G114" s="161" t="s">
        <v>346</v>
      </c>
      <c r="H114" s="161" t="s">
        <v>1423</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2">
      <c r="A115" s="190" t="s">
        <v>898</v>
      </c>
      <c r="B115" s="196" t="str">
        <f>VLOOKUP(A115,Adr!A:B,2,FALSE)</f>
        <v>Slovenská plavecká federácia</v>
      </c>
      <c r="C115" s="177" t="s">
        <v>1550</v>
      </c>
      <c r="D115" s="279">
        <v>2808724</v>
      </c>
      <c r="E115" s="222">
        <v>0</v>
      </c>
      <c r="F115" s="158" t="s">
        <v>363</v>
      </c>
      <c r="G115" s="161" t="s">
        <v>344</v>
      </c>
      <c r="H115" s="161" t="s">
        <v>1423</v>
      </c>
      <c r="I115" s="184" t="str">
        <f t="shared" si="5"/>
        <v>36068764a</v>
      </c>
      <c r="J115" s="159" t="str">
        <f t="shared" si="6"/>
        <v>36068764026 02</v>
      </c>
      <c r="K115" s="5" t="s">
        <v>1551</v>
      </c>
      <c r="L115" s="159" t="str">
        <f t="shared" si="7"/>
        <v>36068764026 02B</v>
      </c>
      <c r="M115" s="5" t="str">
        <f t="shared" si="8"/>
        <v>Slovenská plavecká federáciaaBplavecké športy - bežné transfery</v>
      </c>
      <c r="N115" s="3" t="str">
        <f t="shared" si="9"/>
        <v>36068764aB</v>
      </c>
    </row>
    <row r="116" spans="1:14" x14ac:dyDescent="0.2">
      <c r="A116" s="158" t="s">
        <v>898</v>
      </c>
      <c r="B116" s="196" t="str">
        <f>VLOOKUP(A116,Adr!A:B,2,FALSE)</f>
        <v>Slovenská plavecká federácia</v>
      </c>
      <c r="C116" s="188" t="s">
        <v>1552</v>
      </c>
      <c r="D116" s="281">
        <v>4480</v>
      </c>
      <c r="E116" s="222">
        <v>0</v>
      </c>
      <c r="F116" s="158" t="s">
        <v>369</v>
      </c>
      <c r="G116" s="161" t="s">
        <v>346</v>
      </c>
      <c r="H116" s="161" t="s">
        <v>1423</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2">
      <c r="A117" s="194" t="s">
        <v>898</v>
      </c>
      <c r="B117" s="196" t="str">
        <f>VLOOKUP(A117,Adr!A:B,2,FALSE)</f>
        <v>Slovenská plavecká federácia</v>
      </c>
      <c r="C117" s="177" t="s">
        <v>1553</v>
      </c>
      <c r="D117" s="279">
        <v>16000</v>
      </c>
      <c r="E117" s="165">
        <v>0</v>
      </c>
      <c r="F117" s="158" t="s">
        <v>369</v>
      </c>
      <c r="G117" s="161" t="s">
        <v>346</v>
      </c>
      <c r="H117" s="161" t="s">
        <v>1423</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2">
      <c r="A118" s="194" t="s">
        <v>898</v>
      </c>
      <c r="B118" s="196" t="str">
        <f>VLOOKUP(A118,Adr!A:B,2,FALSE)</f>
        <v>Slovenská plavecká federácia</v>
      </c>
      <c r="C118" s="177" t="s">
        <v>1554</v>
      </c>
      <c r="D118" s="279">
        <v>13000</v>
      </c>
      <c r="E118" s="222">
        <v>0</v>
      </c>
      <c r="F118" s="158" t="s">
        <v>369</v>
      </c>
      <c r="G118" s="161" t="s">
        <v>346</v>
      </c>
      <c r="H118" s="161" t="s">
        <v>1423</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2">
      <c r="A119" s="190" t="s">
        <v>898</v>
      </c>
      <c r="B119" s="196" t="str">
        <f>VLOOKUP(A119,Adr!A:B,2,FALSE)</f>
        <v>Slovenská plavecká federácia</v>
      </c>
      <c r="C119" s="161" t="s">
        <v>1555</v>
      </c>
      <c r="D119" s="280">
        <v>12000</v>
      </c>
      <c r="E119" s="165">
        <v>0</v>
      </c>
      <c r="F119" s="158" t="s">
        <v>369</v>
      </c>
      <c r="G119" s="161" t="s">
        <v>346</v>
      </c>
      <c r="H119" s="161" t="s">
        <v>1423</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x14ac:dyDescent="0.2">
      <c r="A120" s="190" t="s">
        <v>898</v>
      </c>
      <c r="B120" s="196" t="str">
        <f>VLOOKUP(A120,Adr!A:B,2,FALSE)</f>
        <v>Slovenská plavecká federácia</v>
      </c>
      <c r="C120" s="182" t="s">
        <v>1556</v>
      </c>
      <c r="D120" s="280">
        <v>4480</v>
      </c>
      <c r="E120" s="222">
        <v>0</v>
      </c>
      <c r="F120" s="158" t="s">
        <v>369</v>
      </c>
      <c r="G120" s="161" t="s">
        <v>346</v>
      </c>
      <c r="H120" s="161" t="s">
        <v>1423</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2">
      <c r="A121" s="190" t="s">
        <v>898</v>
      </c>
      <c r="B121" s="196" t="str">
        <f>VLOOKUP(A121,Adr!A:B,2,FALSE)</f>
        <v>Slovenská plavecká federácia</v>
      </c>
      <c r="C121" s="177" t="s">
        <v>1557</v>
      </c>
      <c r="D121" s="279">
        <v>4480</v>
      </c>
      <c r="E121" s="165">
        <v>0</v>
      </c>
      <c r="F121" s="158" t="s">
        <v>369</v>
      </c>
      <c r="G121" s="161" t="s">
        <v>346</v>
      </c>
      <c r="H121" s="161" t="s">
        <v>1423</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x14ac:dyDescent="0.2">
      <c r="A122" s="158" t="s">
        <v>898</v>
      </c>
      <c r="B122" s="196" t="str">
        <f>VLOOKUP(A122,Adr!A:B,2,FALSE)</f>
        <v>Slovenská plavecká federácia</v>
      </c>
      <c r="C122" s="188" t="s">
        <v>1558</v>
      </c>
      <c r="D122" s="281">
        <v>16000</v>
      </c>
      <c r="E122" s="222">
        <v>0</v>
      </c>
      <c r="F122" s="158" t="s">
        <v>369</v>
      </c>
      <c r="G122" s="161" t="s">
        <v>346</v>
      </c>
      <c r="H122" s="161" t="s">
        <v>1423</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x14ac:dyDescent="0.2">
      <c r="A123" s="194" t="s">
        <v>898</v>
      </c>
      <c r="B123" s="196" t="str">
        <f>VLOOKUP(A123,Adr!A:B,2,FALSE)</f>
        <v>Slovenská plavecká federácia</v>
      </c>
      <c r="C123" s="182" t="s">
        <v>1559</v>
      </c>
      <c r="D123" s="280">
        <v>26000</v>
      </c>
      <c r="E123" s="165">
        <v>0</v>
      </c>
      <c r="F123" s="158" t="s">
        <v>369</v>
      </c>
      <c r="G123" s="161" t="s">
        <v>346</v>
      </c>
      <c r="H123" s="161" t="s">
        <v>1423</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x14ac:dyDescent="0.2">
      <c r="A124" s="194" t="s">
        <v>898</v>
      </c>
      <c r="B124" s="196" t="str">
        <f>VLOOKUP(A124,Adr!A:B,2,FALSE)</f>
        <v>Slovenská plavecká federácia</v>
      </c>
      <c r="C124" s="188" t="s">
        <v>1560</v>
      </c>
      <c r="D124" s="279">
        <v>12000</v>
      </c>
      <c r="E124" s="222">
        <v>0</v>
      </c>
      <c r="F124" s="158" t="s">
        <v>369</v>
      </c>
      <c r="G124" s="161" t="s">
        <v>346</v>
      </c>
      <c r="H124" s="161" t="s">
        <v>1423</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2">
      <c r="A125" s="194" t="s">
        <v>898</v>
      </c>
      <c r="B125" s="196" t="str">
        <f>VLOOKUP(A125,Adr!A:B,2,FALSE)</f>
        <v>Slovenská plavecká federácia</v>
      </c>
      <c r="C125" s="161" t="s">
        <v>1561</v>
      </c>
      <c r="D125" s="280">
        <v>8000</v>
      </c>
      <c r="E125" s="165">
        <v>0</v>
      </c>
      <c r="F125" s="158" t="s">
        <v>369</v>
      </c>
      <c r="G125" s="161" t="s">
        <v>346</v>
      </c>
      <c r="H125" s="161" t="s">
        <v>1423</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2">
      <c r="A126" s="174" t="s">
        <v>898</v>
      </c>
      <c r="B126" s="196" t="str">
        <f>VLOOKUP(A126,Adr!A:B,2,FALSE)</f>
        <v>Slovenská plavecká federácia</v>
      </c>
      <c r="C126" s="177" t="s">
        <v>1562</v>
      </c>
      <c r="D126" s="279">
        <v>4480</v>
      </c>
      <c r="E126" s="222">
        <v>0</v>
      </c>
      <c r="F126" s="158" t="s">
        <v>369</v>
      </c>
      <c r="G126" s="161" t="s">
        <v>346</v>
      </c>
      <c r="H126" s="161" t="s">
        <v>1423</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x14ac:dyDescent="0.2">
      <c r="A127" s="158" t="s">
        <v>898</v>
      </c>
      <c r="B127" s="196" t="str">
        <f>VLOOKUP(A127,Adr!A:B,2,FALSE)</f>
        <v>Slovenská plavecká federácia</v>
      </c>
      <c r="C127" s="188" t="s">
        <v>1563</v>
      </c>
      <c r="D127" s="281">
        <v>4480</v>
      </c>
      <c r="E127" s="165">
        <v>0</v>
      </c>
      <c r="F127" s="158" t="s">
        <v>369</v>
      </c>
      <c r="G127" s="161" t="s">
        <v>346</v>
      </c>
      <c r="H127" s="161" t="s">
        <v>1423</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x14ac:dyDescent="0.2">
      <c r="A128" s="158" t="s">
        <v>898</v>
      </c>
      <c r="B128" s="196" t="str">
        <f>VLOOKUP(A128,Adr!A:B,2,FALSE)</f>
        <v>Slovenská plavecká federácia</v>
      </c>
      <c r="C128" s="189" t="s">
        <v>1564</v>
      </c>
      <c r="D128" s="282">
        <v>8000</v>
      </c>
      <c r="E128" s="222">
        <v>0</v>
      </c>
      <c r="F128" s="158" t="s">
        <v>369</v>
      </c>
      <c r="G128" s="161" t="s">
        <v>346</v>
      </c>
      <c r="H128" s="161" t="s">
        <v>1423</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x14ac:dyDescent="0.2">
      <c r="A129" s="158" t="s">
        <v>906</v>
      </c>
      <c r="B129" s="196" t="str">
        <f>VLOOKUP(A129,Adr!A:B,2,FALSE)</f>
        <v>Slovenská rugbyová únia</v>
      </c>
      <c r="C129" s="188" t="s">
        <v>1565</v>
      </c>
      <c r="D129" s="281">
        <v>36051</v>
      </c>
      <c r="E129" s="165">
        <v>0</v>
      </c>
      <c r="F129" s="158" t="s">
        <v>363</v>
      </c>
      <c r="G129" s="161" t="s">
        <v>344</v>
      </c>
      <c r="H129" s="161" t="s">
        <v>1423</v>
      </c>
      <c r="I129" s="184" t="str">
        <f t="shared" si="5"/>
        <v>30851459a</v>
      </c>
      <c r="J129" s="159" t="str">
        <f t="shared" si="6"/>
        <v>30851459026 02</v>
      </c>
      <c r="K129" s="5" t="s">
        <v>1566</v>
      </c>
      <c r="L129" s="159" t="str">
        <f t="shared" si="7"/>
        <v>30851459026 02B</v>
      </c>
      <c r="M129" s="5" t="str">
        <f t="shared" si="8"/>
        <v>Slovenská rugbyová úniaaBrugby - bežné transfery</v>
      </c>
      <c r="N129" s="3" t="str">
        <f t="shared" si="9"/>
        <v>30851459aB</v>
      </c>
    </row>
    <row r="130" spans="1:14" x14ac:dyDescent="0.2">
      <c r="A130" s="194" t="s">
        <v>915</v>
      </c>
      <c r="B130" s="196" t="str">
        <f>VLOOKUP(A130,Adr!A:B,2,FALSE)</f>
        <v>Slovenská skialpinistická asociácia</v>
      </c>
      <c r="C130" s="188" t="s">
        <v>1567</v>
      </c>
      <c r="D130" s="280">
        <v>32930</v>
      </c>
      <c r="E130" s="222">
        <v>0</v>
      </c>
      <c r="F130" s="158" t="s">
        <v>363</v>
      </c>
      <c r="G130" s="161" t="s">
        <v>344</v>
      </c>
      <c r="H130" s="161" t="s">
        <v>1423</v>
      </c>
      <c r="I130" s="184" t="str">
        <f t="shared" ref="I130:I193" si="10">A130&amp;F130</f>
        <v>37998919a</v>
      </c>
      <c r="J130" s="159" t="str">
        <f t="shared" ref="J130:J193" si="11">A130&amp;G130</f>
        <v>37998919026 02</v>
      </c>
      <c r="K130" s="5" t="s">
        <v>1568</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2">
      <c r="A131" s="194" t="s">
        <v>915</v>
      </c>
      <c r="B131" s="196" t="str">
        <f>VLOOKUP(A131,Adr!A:B,2,FALSE)</f>
        <v>Slovenská skialpinistická asociácia</v>
      </c>
      <c r="C131" s="177" t="s">
        <v>1569</v>
      </c>
      <c r="D131" s="279">
        <v>8000</v>
      </c>
      <c r="E131" s="165">
        <v>0</v>
      </c>
      <c r="F131" s="158" t="s">
        <v>369</v>
      </c>
      <c r="G131" s="161" t="s">
        <v>346</v>
      </c>
      <c r="H131" s="161" t="s">
        <v>1423</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2">
      <c r="A132" s="194" t="s">
        <v>915</v>
      </c>
      <c r="B132" s="196" t="str">
        <f>VLOOKUP(A132,Adr!A:B,2,FALSE)</f>
        <v>Slovenská skialpinistická asociácia</v>
      </c>
      <c r="C132" s="177" t="s">
        <v>1570</v>
      </c>
      <c r="D132" s="279">
        <v>26000</v>
      </c>
      <c r="E132" s="222">
        <v>0</v>
      </c>
      <c r="F132" s="158" t="s">
        <v>369</v>
      </c>
      <c r="G132" s="161" t="s">
        <v>346</v>
      </c>
      <c r="H132" s="161" t="s">
        <v>1423</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2">
      <c r="A133" s="194" t="s">
        <v>915</v>
      </c>
      <c r="B133" s="196" t="str">
        <f>VLOOKUP(A133,Adr!A:B,2,FALSE)</f>
        <v>Slovenská skialpinistická asociácia</v>
      </c>
      <c r="C133" s="177" t="s">
        <v>1571</v>
      </c>
      <c r="D133" s="279">
        <v>42000</v>
      </c>
      <c r="E133" s="165">
        <v>0</v>
      </c>
      <c r="F133" s="158" t="s">
        <v>369</v>
      </c>
      <c r="G133" s="161" t="s">
        <v>346</v>
      </c>
      <c r="H133" s="161" t="s">
        <v>1423</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2">
      <c r="A134" s="194" t="s">
        <v>915</v>
      </c>
      <c r="B134" s="196" t="str">
        <f>VLOOKUP(A134,Adr!A:B,2,FALSE)</f>
        <v>Slovenská skialpinistická asociácia</v>
      </c>
      <c r="C134" s="177" t="s">
        <v>1572</v>
      </c>
      <c r="D134" s="279">
        <v>16000</v>
      </c>
      <c r="E134" s="222">
        <v>0</v>
      </c>
      <c r="F134" s="158" t="s">
        <v>369</v>
      </c>
      <c r="G134" s="161" t="s">
        <v>346</v>
      </c>
      <c r="H134" s="161" t="s">
        <v>1423</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2">
      <c r="A135" s="194" t="s">
        <v>915</v>
      </c>
      <c r="B135" s="196" t="str">
        <f>VLOOKUP(A135,Adr!A:B,2,FALSE)</f>
        <v>Slovenská skialpinistická asociácia</v>
      </c>
      <c r="C135" s="177" t="s">
        <v>1573</v>
      </c>
      <c r="D135" s="279">
        <v>8000</v>
      </c>
      <c r="E135" s="165">
        <v>0</v>
      </c>
      <c r="F135" s="158" t="s">
        <v>369</v>
      </c>
      <c r="G135" s="161" t="s">
        <v>346</v>
      </c>
      <c r="H135" s="161" t="s">
        <v>1423</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2">
      <c r="A136" s="174" t="s">
        <v>925</v>
      </c>
      <c r="B136" s="196" t="str">
        <f>VLOOKUP(A136,Adr!A:B,2,FALSE)</f>
        <v>Slovenská softballová asociácia</v>
      </c>
      <c r="C136" s="177" t="s">
        <v>1574</v>
      </c>
      <c r="D136" s="279">
        <v>53115</v>
      </c>
      <c r="E136" s="165">
        <v>0</v>
      </c>
      <c r="F136" s="158" t="s">
        <v>363</v>
      </c>
      <c r="G136" s="161" t="s">
        <v>344</v>
      </c>
      <c r="H136" s="161" t="s">
        <v>1423</v>
      </c>
      <c r="I136" s="184" t="str">
        <f t="shared" si="10"/>
        <v>17316723a</v>
      </c>
      <c r="J136" s="159" t="str">
        <f t="shared" si="11"/>
        <v>17316723026 02</v>
      </c>
      <c r="K136" s="5" t="s">
        <v>1575</v>
      </c>
      <c r="L136" s="159" t="str">
        <f t="shared" si="12"/>
        <v>17316723026 02B</v>
      </c>
      <c r="M136" s="5" t="str">
        <f t="shared" si="13"/>
        <v>Slovenská softballová asociáciaaBsoftbal - bežné transfery</v>
      </c>
      <c r="N136" s="3" t="str">
        <f t="shared" si="14"/>
        <v>17316723aB</v>
      </c>
    </row>
    <row r="137" spans="1:14" x14ac:dyDescent="0.2">
      <c r="A137" s="194" t="s">
        <v>931</v>
      </c>
      <c r="B137" s="196" t="str">
        <f>VLOOKUP(A137,Adr!A:B,2,FALSE)</f>
        <v>Slovenská squashová asociácia</v>
      </c>
      <c r="C137" s="177" t="s">
        <v>1576</v>
      </c>
      <c r="D137" s="279">
        <v>32930</v>
      </c>
      <c r="E137" s="222">
        <v>0</v>
      </c>
      <c r="F137" s="158" t="s">
        <v>363</v>
      </c>
      <c r="G137" s="161" t="s">
        <v>344</v>
      </c>
      <c r="H137" s="161" t="s">
        <v>1423</v>
      </c>
      <c r="I137" s="184" t="str">
        <f t="shared" si="10"/>
        <v>30807018a</v>
      </c>
      <c r="J137" s="159" t="str">
        <f t="shared" si="11"/>
        <v>30807018026 02</v>
      </c>
      <c r="K137" s="5" t="s">
        <v>1577</v>
      </c>
      <c r="L137" s="159" t="str">
        <f t="shared" si="12"/>
        <v>30807018026 02B</v>
      </c>
      <c r="M137" s="5" t="str">
        <f t="shared" si="13"/>
        <v>Slovenská squashová asociáciaaBsquash - bežné transfery</v>
      </c>
      <c r="N137" s="3" t="str">
        <f t="shared" si="14"/>
        <v>30807018aB</v>
      </c>
    </row>
    <row r="138" spans="1:14" x14ac:dyDescent="0.2">
      <c r="A138" s="190" t="s">
        <v>938</v>
      </c>
      <c r="B138" s="196" t="str">
        <f>VLOOKUP(A138,Adr!A:B,2,FALSE)</f>
        <v>Slovenská triatlonová únia</v>
      </c>
      <c r="C138" s="177" t="s">
        <v>1578</v>
      </c>
      <c r="D138" s="279">
        <v>260344</v>
      </c>
      <c r="E138" s="165">
        <v>0</v>
      </c>
      <c r="F138" s="158" t="s">
        <v>363</v>
      </c>
      <c r="G138" s="161" t="s">
        <v>344</v>
      </c>
      <c r="H138" s="161" t="s">
        <v>1423</v>
      </c>
      <c r="I138" s="184" t="str">
        <f t="shared" si="10"/>
        <v>31745466a</v>
      </c>
      <c r="J138" s="159" t="str">
        <f t="shared" si="11"/>
        <v>31745466026 02</v>
      </c>
      <c r="K138" s="5" t="s">
        <v>1579</v>
      </c>
      <c r="L138" s="159" t="str">
        <f t="shared" si="12"/>
        <v>31745466026 02B</v>
      </c>
      <c r="M138" s="5" t="str">
        <f t="shared" si="13"/>
        <v>Slovenská triatlonová úniaaBtriatlon - bežné transfery</v>
      </c>
      <c r="N138" s="3" t="str">
        <f t="shared" si="14"/>
        <v>31745466aB</v>
      </c>
    </row>
    <row r="139" spans="1:14" x14ac:dyDescent="0.2">
      <c r="A139" s="190" t="s">
        <v>938</v>
      </c>
      <c r="B139" s="196" t="str">
        <f>VLOOKUP(A139,Adr!A:B,2,FALSE)</f>
        <v>Slovenská triatlonová únia</v>
      </c>
      <c r="C139" s="161" t="s">
        <v>1580</v>
      </c>
      <c r="D139" s="280">
        <v>6759</v>
      </c>
      <c r="E139" s="222">
        <v>0</v>
      </c>
      <c r="F139" s="158" t="s">
        <v>367</v>
      </c>
      <c r="G139" s="161" t="s">
        <v>346</v>
      </c>
      <c r="H139" s="161" t="s">
        <v>1423</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2">
      <c r="A140" s="194" t="s">
        <v>938</v>
      </c>
      <c r="B140" s="196" t="str">
        <f>VLOOKUP(A140,Adr!A:B,2,FALSE)</f>
        <v>Slovenská triatlonová únia</v>
      </c>
      <c r="C140" s="161" t="s">
        <v>1581</v>
      </c>
      <c r="D140" s="280">
        <v>18000</v>
      </c>
      <c r="E140" s="222">
        <v>0</v>
      </c>
      <c r="F140" s="158" t="s">
        <v>369</v>
      </c>
      <c r="G140" s="161" t="s">
        <v>346</v>
      </c>
      <c r="H140" s="161" t="s">
        <v>1423</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2">
      <c r="A141" s="194" t="s">
        <v>938</v>
      </c>
      <c r="B141" s="196" t="str">
        <f>VLOOKUP(A141,Adr!A:B,2,FALSE)</f>
        <v>Slovenská triatlonová únia</v>
      </c>
      <c r="C141" s="177" t="s">
        <v>1582</v>
      </c>
      <c r="D141" s="279">
        <v>8000</v>
      </c>
      <c r="E141" s="165">
        <v>0</v>
      </c>
      <c r="F141" s="158" t="s">
        <v>369</v>
      </c>
      <c r="G141" s="161" t="s">
        <v>346</v>
      </c>
      <c r="H141" s="161" t="s">
        <v>1423</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x14ac:dyDescent="0.2">
      <c r="A142" s="158" t="s">
        <v>938</v>
      </c>
      <c r="B142" s="196" t="str">
        <f>VLOOKUP(A142,Adr!A:B,2,FALSE)</f>
        <v>Slovenská triatlonová únia</v>
      </c>
      <c r="C142" s="188" t="s">
        <v>1583</v>
      </c>
      <c r="D142" s="281">
        <v>42000</v>
      </c>
      <c r="E142" s="222">
        <v>0</v>
      </c>
      <c r="F142" s="158" t="s">
        <v>369</v>
      </c>
      <c r="G142" s="161" t="s">
        <v>346</v>
      </c>
      <c r="H142" s="161" t="s">
        <v>1423</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x14ac:dyDescent="0.2">
      <c r="A143" s="158" t="s">
        <v>945</v>
      </c>
      <c r="B143" s="196" t="str">
        <f>VLOOKUP(A143,Adr!A:B,2,FALSE)</f>
        <v>Slovenská volejbalová federácia</v>
      </c>
      <c r="C143" s="188" t="s">
        <v>1584</v>
      </c>
      <c r="D143" s="281">
        <v>1910942</v>
      </c>
      <c r="E143" s="222">
        <v>0</v>
      </c>
      <c r="F143" s="158" t="s">
        <v>363</v>
      </c>
      <c r="G143" s="161" t="s">
        <v>344</v>
      </c>
      <c r="H143" s="161" t="s">
        <v>1423</v>
      </c>
      <c r="I143" s="184" t="str">
        <f t="shared" si="10"/>
        <v>00688819a</v>
      </c>
      <c r="J143" s="159" t="str">
        <f t="shared" si="11"/>
        <v>00688819026 02</v>
      </c>
      <c r="K143" s="5" t="s">
        <v>1585</v>
      </c>
      <c r="L143" s="159" t="str">
        <f t="shared" si="12"/>
        <v>00688819026 02B</v>
      </c>
      <c r="M143" s="5" t="str">
        <f t="shared" si="13"/>
        <v>Slovenská volejbalová federáciaaBvolejbal - bežné transfery</v>
      </c>
      <c r="N143" s="3" t="str">
        <f t="shared" si="14"/>
        <v>00688819aB</v>
      </c>
    </row>
    <row r="144" spans="1:14" x14ac:dyDescent="0.2">
      <c r="A144" s="190" t="s">
        <v>952</v>
      </c>
      <c r="B144" s="196" t="str">
        <f>VLOOKUP(A144,Adr!A:B,2,FALSE)</f>
        <v>Slovenský atletický zväz</v>
      </c>
      <c r="C144" s="177" t="s">
        <v>1586</v>
      </c>
      <c r="D144" s="279">
        <v>3898001</v>
      </c>
      <c r="E144" s="165">
        <v>0</v>
      </c>
      <c r="F144" s="158" t="s">
        <v>363</v>
      </c>
      <c r="G144" s="161" t="s">
        <v>344</v>
      </c>
      <c r="H144" s="161" t="s">
        <v>1423</v>
      </c>
      <c r="I144" s="184" t="str">
        <f t="shared" si="10"/>
        <v>36063835a</v>
      </c>
      <c r="J144" s="159" t="str">
        <f t="shared" si="11"/>
        <v>36063835026 02</v>
      </c>
      <c r="K144" s="5" t="s">
        <v>1587</v>
      </c>
      <c r="L144" s="159" t="str">
        <f t="shared" si="12"/>
        <v>36063835026 02B</v>
      </c>
      <c r="M144" s="5" t="str">
        <f t="shared" si="13"/>
        <v>Slovenský atletický zväzaBatletika - bežné transfery</v>
      </c>
      <c r="N144" s="3" t="str">
        <f t="shared" si="14"/>
        <v>36063835aB</v>
      </c>
    </row>
    <row r="145" spans="1:14" x14ac:dyDescent="0.2">
      <c r="A145" s="174" t="s">
        <v>952</v>
      </c>
      <c r="B145" s="196" t="str">
        <f>VLOOKUP(A145,Adr!A:B,2,FALSE)</f>
        <v>Slovenský atletický zväz</v>
      </c>
      <c r="C145" s="188" t="s">
        <v>1588</v>
      </c>
      <c r="D145" s="279">
        <v>100000</v>
      </c>
      <c r="E145" s="222">
        <v>0</v>
      </c>
      <c r="F145" s="158" t="s">
        <v>363</v>
      </c>
      <c r="G145" s="161" t="s">
        <v>344</v>
      </c>
      <c r="H145" s="161" t="s">
        <v>1451</v>
      </c>
      <c r="I145" s="184" t="str">
        <f t="shared" si="10"/>
        <v>36063835a</v>
      </c>
      <c r="J145" s="159" t="str">
        <f t="shared" si="11"/>
        <v>36063835026 02</v>
      </c>
      <c r="K145" s="5" t="s">
        <v>1587</v>
      </c>
      <c r="L145" s="159" t="str">
        <f t="shared" si="12"/>
        <v>36063835026 02K</v>
      </c>
      <c r="M145" s="5" t="str">
        <f t="shared" si="13"/>
        <v>Slovenský atletický zväzaKatletika - kapitálové transfery</v>
      </c>
      <c r="N145" s="3" t="str">
        <f t="shared" si="14"/>
        <v>36063835aK</v>
      </c>
    </row>
    <row r="146" spans="1:14" x14ac:dyDescent="0.2">
      <c r="A146" s="194" t="s">
        <v>952</v>
      </c>
      <c r="B146" s="196" t="str">
        <f>VLOOKUP(A146,Adr!A:B,2,FALSE)</f>
        <v>Slovenský atletický zväz</v>
      </c>
      <c r="C146" s="177" t="s">
        <v>1589</v>
      </c>
      <c r="D146" s="279">
        <v>8000</v>
      </c>
      <c r="E146" s="165">
        <v>0</v>
      </c>
      <c r="F146" s="158" t="s">
        <v>369</v>
      </c>
      <c r="G146" s="161" t="s">
        <v>346</v>
      </c>
      <c r="H146" s="161" t="s">
        <v>1423</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x14ac:dyDescent="0.2">
      <c r="A147" s="158" t="s">
        <v>952</v>
      </c>
      <c r="B147" s="196" t="str">
        <f>VLOOKUP(A147,Adr!A:B,2,FALSE)</f>
        <v>Slovenský atletický zväz</v>
      </c>
      <c r="C147" s="188" t="s">
        <v>1590</v>
      </c>
      <c r="D147" s="178">
        <v>16000</v>
      </c>
      <c r="E147" s="222">
        <v>0</v>
      </c>
      <c r="F147" s="158" t="s">
        <v>369</v>
      </c>
      <c r="G147" s="161" t="s">
        <v>346</v>
      </c>
      <c r="H147" s="161" t="s">
        <v>1423</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2">
      <c r="A148" s="194" t="s">
        <v>952</v>
      </c>
      <c r="B148" s="196" t="str">
        <f>VLOOKUP(A148,Adr!A:B,2,FALSE)</f>
        <v>Slovenský atletický zväz</v>
      </c>
      <c r="C148" s="177" t="s">
        <v>1591</v>
      </c>
      <c r="D148" s="279">
        <v>8000</v>
      </c>
      <c r="E148" s="165">
        <v>0</v>
      </c>
      <c r="F148" s="158" t="s">
        <v>369</v>
      </c>
      <c r="G148" s="161" t="s">
        <v>346</v>
      </c>
      <c r="H148" s="161" t="s">
        <v>1423</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x14ac:dyDescent="0.2">
      <c r="A149" s="158" t="s">
        <v>952</v>
      </c>
      <c r="B149" s="196" t="str">
        <f>VLOOKUP(A149,Adr!A:B,2,FALSE)</f>
        <v>Slovenský atletický zväz</v>
      </c>
      <c r="C149" s="188" t="s">
        <v>1592</v>
      </c>
      <c r="D149" s="281">
        <v>42000</v>
      </c>
      <c r="E149" s="222">
        <v>0</v>
      </c>
      <c r="F149" s="158" t="s">
        <v>369</v>
      </c>
      <c r="G149" s="161" t="s">
        <v>346</v>
      </c>
      <c r="H149" s="161" t="s">
        <v>1423</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2">
      <c r="A150" s="194" t="s">
        <v>952</v>
      </c>
      <c r="B150" s="196" t="str">
        <f>VLOOKUP(A150,Adr!A:B,2,FALSE)</f>
        <v>Slovenský atletický zväz</v>
      </c>
      <c r="C150" s="177" t="s">
        <v>1593</v>
      </c>
      <c r="D150" s="279">
        <v>8000</v>
      </c>
      <c r="E150" s="165">
        <v>0</v>
      </c>
      <c r="F150" s="158" t="s">
        <v>369</v>
      </c>
      <c r="G150" s="161" t="s">
        <v>346</v>
      </c>
      <c r="H150" s="161" t="s">
        <v>1423</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2">
      <c r="A151" s="190" t="s">
        <v>952</v>
      </c>
      <c r="B151" s="196" t="str">
        <f>VLOOKUP(A151,Adr!A:B,2,FALSE)</f>
        <v>Slovenský atletický zväz</v>
      </c>
      <c r="C151" s="161" t="s">
        <v>1594</v>
      </c>
      <c r="D151" s="280">
        <v>8000</v>
      </c>
      <c r="E151" s="222">
        <v>0</v>
      </c>
      <c r="F151" s="158" t="s">
        <v>369</v>
      </c>
      <c r="G151" s="161" t="s">
        <v>346</v>
      </c>
      <c r="H151" s="161" t="s">
        <v>1423</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x14ac:dyDescent="0.2">
      <c r="A152" s="190" t="s">
        <v>952</v>
      </c>
      <c r="B152" s="196" t="str">
        <f>VLOOKUP(A152,Adr!A:B,2,FALSE)</f>
        <v>Slovenský atletický zväz</v>
      </c>
      <c r="C152" s="188" t="s">
        <v>1595</v>
      </c>
      <c r="D152" s="279">
        <v>16000</v>
      </c>
      <c r="E152" s="165">
        <v>0</v>
      </c>
      <c r="F152" s="158" t="s">
        <v>369</v>
      </c>
      <c r="G152" s="161" t="s">
        <v>346</v>
      </c>
      <c r="H152" s="161" t="s">
        <v>1423</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2">
      <c r="A153" s="194" t="s">
        <v>952</v>
      </c>
      <c r="B153" s="196" t="str">
        <f>VLOOKUP(A153,Adr!A:B,2,FALSE)</f>
        <v>Slovenský atletický zväz</v>
      </c>
      <c r="C153" s="177" t="s">
        <v>1596</v>
      </c>
      <c r="D153" s="279">
        <v>8000</v>
      </c>
      <c r="E153" s="222">
        <v>0</v>
      </c>
      <c r="F153" s="158" t="s">
        <v>369</v>
      </c>
      <c r="G153" s="161" t="s">
        <v>346</v>
      </c>
      <c r="H153" s="161" t="s">
        <v>1423</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x14ac:dyDescent="0.2">
      <c r="A154" s="158" t="s">
        <v>952</v>
      </c>
      <c r="B154" s="196" t="str">
        <f>VLOOKUP(A154,Adr!A:B,2,FALSE)</f>
        <v>Slovenský atletický zväz</v>
      </c>
      <c r="C154" s="189" t="s">
        <v>1597</v>
      </c>
      <c r="D154" s="183">
        <v>8000</v>
      </c>
      <c r="E154" s="165">
        <v>0</v>
      </c>
      <c r="F154" s="158" t="s">
        <v>369</v>
      </c>
      <c r="G154" s="161" t="s">
        <v>346</v>
      </c>
      <c r="H154" s="161" t="s">
        <v>1423</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2">
      <c r="A155" s="190" t="s">
        <v>952</v>
      </c>
      <c r="B155" s="196" t="str">
        <f>VLOOKUP(A155,Adr!A:B,2,FALSE)</f>
        <v>Slovenský atletický zväz</v>
      </c>
      <c r="C155" s="161" t="s">
        <v>1598</v>
      </c>
      <c r="D155" s="164">
        <v>62000</v>
      </c>
      <c r="E155" s="222">
        <v>0</v>
      </c>
      <c r="F155" s="158" t="s">
        <v>369</v>
      </c>
      <c r="G155" s="161" t="s">
        <v>346</v>
      </c>
      <c r="H155" s="161" t="s">
        <v>1423</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2">
      <c r="A156" s="158" t="s">
        <v>960</v>
      </c>
      <c r="B156" s="196" t="str">
        <f>VLOOKUP(A156,Adr!A:B,2,FALSE)</f>
        <v>Slovenský biliardový zväz</v>
      </c>
      <c r="C156" s="177" t="s">
        <v>1599</v>
      </c>
      <c r="D156" s="279">
        <v>56308</v>
      </c>
      <c r="E156" s="165">
        <v>0</v>
      </c>
      <c r="F156" s="158" t="s">
        <v>363</v>
      </c>
      <c r="G156" s="161" t="s">
        <v>344</v>
      </c>
      <c r="H156" s="161" t="s">
        <v>1423</v>
      </c>
      <c r="I156" s="184" t="str">
        <f t="shared" si="10"/>
        <v>31753825a</v>
      </c>
      <c r="J156" s="159" t="str">
        <f t="shared" si="11"/>
        <v>31753825026 02</v>
      </c>
      <c r="K156" s="5" t="s">
        <v>1600</v>
      </c>
      <c r="L156" s="159" t="str">
        <f t="shared" si="12"/>
        <v>31753825026 02B</v>
      </c>
      <c r="M156" s="5" t="str">
        <f t="shared" si="13"/>
        <v>Slovenský biliardový zväzaBbiliard - bežné transfery</v>
      </c>
      <c r="N156" s="3" t="str">
        <f t="shared" si="14"/>
        <v>31753825aB</v>
      </c>
    </row>
    <row r="157" spans="1:14" x14ac:dyDescent="0.2">
      <c r="A157" s="194" t="s">
        <v>966</v>
      </c>
      <c r="B157" s="196" t="str">
        <f>VLOOKUP(A157,Adr!A:B,2,FALSE)</f>
        <v>Slovenský bowlingový zväz</v>
      </c>
      <c r="C157" s="177" t="s">
        <v>1601</v>
      </c>
      <c r="D157" s="281">
        <v>71548</v>
      </c>
      <c r="E157" s="222">
        <v>0</v>
      </c>
      <c r="F157" s="158" t="s">
        <v>363</v>
      </c>
      <c r="G157" s="161" t="s">
        <v>344</v>
      </c>
      <c r="H157" s="161" t="s">
        <v>1423</v>
      </c>
      <c r="I157" s="184" t="str">
        <f t="shared" si="10"/>
        <v>36128147a</v>
      </c>
      <c r="J157" s="159" t="str">
        <f t="shared" si="11"/>
        <v>36128147026 02</v>
      </c>
      <c r="K157" s="5" t="s">
        <v>1602</v>
      </c>
      <c r="L157" s="159" t="str">
        <f t="shared" si="12"/>
        <v>36128147026 02B</v>
      </c>
      <c r="M157" s="5" t="str">
        <f t="shared" si="13"/>
        <v>Slovenský bowlingový zväzaBbowling - bežné transfery</v>
      </c>
      <c r="N157" s="3" t="str">
        <f t="shared" si="14"/>
        <v>36128147aB</v>
      </c>
    </row>
    <row r="158" spans="1:14" x14ac:dyDescent="0.2">
      <c r="A158" s="174" t="s">
        <v>975</v>
      </c>
      <c r="B158" s="196" t="str">
        <f>VLOOKUP(A158,Adr!A:B,2,FALSE)</f>
        <v>Slovenský bridžový zväz</v>
      </c>
      <c r="C158" s="177" t="s">
        <v>1603</v>
      </c>
      <c r="D158" s="281">
        <v>32930</v>
      </c>
      <c r="E158" s="165">
        <v>0</v>
      </c>
      <c r="F158" s="158" t="s">
        <v>363</v>
      </c>
      <c r="G158" s="161" t="s">
        <v>344</v>
      </c>
      <c r="H158" s="161" t="s">
        <v>1423</v>
      </c>
      <c r="I158" s="184" t="str">
        <f t="shared" si="10"/>
        <v>31770908a</v>
      </c>
      <c r="J158" s="159" t="str">
        <f t="shared" si="11"/>
        <v>31770908026 02</v>
      </c>
      <c r="K158" s="5" t="s">
        <v>1604</v>
      </c>
      <c r="L158" s="159" t="str">
        <f t="shared" si="12"/>
        <v>31770908026 02B</v>
      </c>
      <c r="M158" s="5" t="str">
        <f t="shared" si="13"/>
        <v>Slovenský bridžový zväzaBbridž - bežné transfery</v>
      </c>
      <c r="N158" s="3" t="str">
        <f t="shared" si="14"/>
        <v>31770908aB</v>
      </c>
    </row>
    <row r="159" spans="1:14" x14ac:dyDescent="0.2">
      <c r="A159" s="158" t="s">
        <v>984</v>
      </c>
      <c r="B159" s="196" t="str">
        <f>VLOOKUP(A159,Adr!A:B,2,FALSE)</f>
        <v>Slovenský curlingový zväz</v>
      </c>
      <c r="C159" s="188" t="s">
        <v>1605</v>
      </c>
      <c r="D159" s="281">
        <v>37906</v>
      </c>
      <c r="E159" s="222">
        <v>0</v>
      </c>
      <c r="F159" s="158" t="s">
        <v>363</v>
      </c>
      <c r="G159" s="161" t="s">
        <v>344</v>
      </c>
      <c r="H159" s="161" t="s">
        <v>1423</v>
      </c>
      <c r="I159" s="184" t="str">
        <f t="shared" si="10"/>
        <v>37841866a</v>
      </c>
      <c r="J159" s="159" t="str">
        <f t="shared" si="11"/>
        <v>37841866026 02</v>
      </c>
      <c r="K159" s="5" t="s">
        <v>1606</v>
      </c>
      <c r="L159" s="159" t="str">
        <f t="shared" si="12"/>
        <v>37841866026 02B</v>
      </c>
      <c r="M159" s="5" t="str">
        <f t="shared" si="13"/>
        <v>Slovenský curlingový zväzaBcurling - bežné transfery</v>
      </c>
      <c r="N159" s="3" t="str">
        <f t="shared" si="14"/>
        <v>37841866aB</v>
      </c>
    </row>
    <row r="160" spans="1:14" x14ac:dyDescent="0.2">
      <c r="A160" s="194" t="s">
        <v>992</v>
      </c>
      <c r="B160" s="196" t="str">
        <f>VLOOKUP(A160,Adr!A:B,2,FALSE)</f>
        <v>Slovenský futbalový zväz</v>
      </c>
      <c r="C160" s="177" t="s">
        <v>1607</v>
      </c>
      <c r="D160" s="279">
        <v>13795401</v>
      </c>
      <c r="E160" s="165">
        <v>0</v>
      </c>
      <c r="F160" s="158" t="s">
        <v>363</v>
      </c>
      <c r="G160" s="161" t="s">
        <v>344</v>
      </c>
      <c r="H160" s="161" t="s">
        <v>1423</v>
      </c>
      <c r="I160" s="184" t="str">
        <f t="shared" si="10"/>
        <v>00687308a</v>
      </c>
      <c r="J160" s="159" t="str">
        <f t="shared" si="11"/>
        <v>00687308026 02</v>
      </c>
      <c r="K160" s="5" t="s">
        <v>1608</v>
      </c>
      <c r="L160" s="159" t="str">
        <f t="shared" si="12"/>
        <v>00687308026 02B</v>
      </c>
      <c r="M160" s="5" t="str">
        <f t="shared" si="13"/>
        <v>Slovenský futbalový zväzaBfutbal - bežné transfery</v>
      </c>
      <c r="N160" s="3" t="str">
        <f t="shared" si="14"/>
        <v>00687308aB</v>
      </c>
    </row>
    <row r="161" spans="1:14" x14ac:dyDescent="0.2">
      <c r="A161" s="190" t="s">
        <v>992</v>
      </c>
      <c r="B161" s="196" t="str">
        <f>VLOOKUP(A161,Adr!A:B,2,FALSE)</f>
        <v>Slovenský futbalový zväz</v>
      </c>
      <c r="C161" s="161" t="s">
        <v>1609</v>
      </c>
      <c r="D161" s="164">
        <v>200000</v>
      </c>
      <c r="E161" s="222">
        <v>0</v>
      </c>
      <c r="F161" s="158" t="s">
        <v>363</v>
      </c>
      <c r="G161" s="161" t="s">
        <v>344</v>
      </c>
      <c r="H161" s="161" t="s">
        <v>1451</v>
      </c>
      <c r="I161" s="184" t="str">
        <f t="shared" si="10"/>
        <v>00687308a</v>
      </c>
      <c r="J161" s="159" t="str">
        <f t="shared" si="11"/>
        <v>00687308026 02</v>
      </c>
      <c r="K161" s="5" t="s">
        <v>1608</v>
      </c>
      <c r="L161" s="159" t="str">
        <f t="shared" si="12"/>
        <v>00687308026 02K</v>
      </c>
      <c r="M161" s="5" t="str">
        <f t="shared" si="13"/>
        <v>Slovenský futbalový zväzaKfutbal - kapitálové transfery</v>
      </c>
      <c r="N161" s="3" t="str">
        <f t="shared" si="14"/>
        <v>00687308aK</v>
      </c>
    </row>
    <row r="162" spans="1:14" x14ac:dyDescent="0.2">
      <c r="A162" s="194" t="s">
        <v>1000</v>
      </c>
      <c r="B162" s="196" t="str">
        <f>VLOOKUP(A162,Adr!A:B,2,FALSE)</f>
        <v>Slovenský horolezecký spolok JAMES</v>
      </c>
      <c r="C162" s="177" t="s">
        <v>1610</v>
      </c>
      <c r="D162" s="279">
        <v>119676</v>
      </c>
      <c r="E162" s="165">
        <v>0</v>
      </c>
      <c r="F162" s="158" t="s">
        <v>363</v>
      </c>
      <c r="G162" s="161" t="s">
        <v>344</v>
      </c>
      <c r="H162" s="161" t="s">
        <v>1423</v>
      </c>
      <c r="I162" s="184" t="str">
        <f t="shared" si="10"/>
        <v>00586455a</v>
      </c>
      <c r="J162" s="159" t="str">
        <f t="shared" si="11"/>
        <v>00586455026 02</v>
      </c>
      <c r="K162" s="5" t="s">
        <v>1611</v>
      </c>
      <c r="L162" s="159" t="str">
        <f t="shared" si="12"/>
        <v>00586455026 02B</v>
      </c>
      <c r="M162" s="5" t="str">
        <f t="shared" si="13"/>
        <v>Slovenský horolezecký spolok JAMESaBhorolezectvo - bežné transfery</v>
      </c>
      <c r="N162" s="3" t="str">
        <f t="shared" si="14"/>
        <v>00586455aB</v>
      </c>
    </row>
    <row r="163" spans="1:14" x14ac:dyDescent="0.2">
      <c r="A163" s="194" t="s">
        <v>1000</v>
      </c>
      <c r="B163" s="196" t="str">
        <f>VLOOKUP(A163,Adr!A:B,2,FALSE)</f>
        <v>Slovenský horolezecký spolok JAMES</v>
      </c>
      <c r="C163" s="182" t="s">
        <v>1612</v>
      </c>
      <c r="D163" s="280">
        <v>57523</v>
      </c>
      <c r="E163" s="222">
        <v>0</v>
      </c>
      <c r="F163" s="158" t="s">
        <v>363</v>
      </c>
      <c r="G163" s="161" t="s">
        <v>344</v>
      </c>
      <c r="H163" s="161" t="s">
        <v>1423</v>
      </c>
      <c r="I163" s="184" t="str">
        <f t="shared" si="10"/>
        <v>00586455a</v>
      </c>
      <c r="J163" s="159" t="str">
        <f t="shared" si="11"/>
        <v>00586455026 02</v>
      </c>
      <c r="K163" s="5" t="s">
        <v>1613</v>
      </c>
      <c r="L163" s="159" t="str">
        <f t="shared" si="12"/>
        <v>00586455026 02B</v>
      </c>
      <c r="M163" s="5" t="str">
        <f t="shared" si="13"/>
        <v>Slovenský horolezecký spolok JAMESaBšportové lezenie - bežné transfery</v>
      </c>
      <c r="N163" s="3" t="str">
        <f t="shared" si="14"/>
        <v>00586455aB</v>
      </c>
    </row>
    <row r="164" spans="1:14" x14ac:dyDescent="0.2">
      <c r="A164" s="194" t="s">
        <v>1000</v>
      </c>
      <c r="B164" s="196" t="str">
        <f>VLOOKUP(A164,Adr!A:B,2,FALSE)</f>
        <v>Slovenský horolezecký spolok JAMES</v>
      </c>
      <c r="C164" s="177" t="s">
        <v>1614</v>
      </c>
      <c r="D164" s="279">
        <v>8326</v>
      </c>
      <c r="E164" s="165">
        <v>0</v>
      </c>
      <c r="F164" s="158" t="s">
        <v>367</v>
      </c>
      <c r="G164" s="161" t="s">
        <v>346</v>
      </c>
      <c r="H164" s="161" t="s">
        <v>1423</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x14ac:dyDescent="0.2">
      <c r="A165" s="158" t="s">
        <v>1000</v>
      </c>
      <c r="B165" s="196" t="str">
        <f>VLOOKUP(A165,Adr!A:B,2,FALSE)</f>
        <v>Slovenský horolezecký spolok JAMES</v>
      </c>
      <c r="C165" s="188" t="s">
        <v>1615</v>
      </c>
      <c r="D165" s="281">
        <v>8000</v>
      </c>
      <c r="E165" s="165">
        <v>0</v>
      </c>
      <c r="F165" s="158" t="s">
        <v>369</v>
      </c>
      <c r="G165" s="161" t="s">
        <v>346</v>
      </c>
      <c r="H165" s="161" t="s">
        <v>1423</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2">
      <c r="A166" s="194" t="s">
        <v>1000</v>
      </c>
      <c r="B166" s="196" t="str">
        <f>VLOOKUP(A166,Adr!A:B,2,FALSE)</f>
        <v>Slovenský horolezecký spolok JAMES</v>
      </c>
      <c r="C166" s="177" t="s">
        <v>1616</v>
      </c>
      <c r="D166" s="279">
        <v>8000</v>
      </c>
      <c r="E166" s="222">
        <v>0</v>
      </c>
      <c r="F166" s="158" t="s">
        <v>369</v>
      </c>
      <c r="G166" s="161" t="s">
        <v>346</v>
      </c>
      <c r="H166" s="161" t="s">
        <v>1423</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x14ac:dyDescent="0.2">
      <c r="A167" s="194">
        <v>31771688</v>
      </c>
      <c r="B167" s="196" t="str">
        <f>VLOOKUP(A167,Adr!A:B,2,FALSE)</f>
        <v>Slovenský kolkársky zväz</v>
      </c>
      <c r="C167" s="182" t="s">
        <v>376</v>
      </c>
      <c r="D167" s="280">
        <v>38900</v>
      </c>
      <c r="E167" s="222">
        <v>0</v>
      </c>
      <c r="F167" s="158" t="s">
        <v>375</v>
      </c>
      <c r="G167" s="161" t="s">
        <v>346</v>
      </c>
      <c r="H167" s="161" t="s">
        <v>1423</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2">
      <c r="A168" s="190" t="s">
        <v>1015</v>
      </c>
      <c r="B168" s="196" t="str">
        <f>VLOOKUP(A168,Adr!A:B,2,FALSE)</f>
        <v>Slovenský krasokorčuliarsky zväz</v>
      </c>
      <c r="C168" s="161" t="s">
        <v>1617</v>
      </c>
      <c r="D168" s="280">
        <v>291198</v>
      </c>
      <c r="E168" s="165">
        <v>0</v>
      </c>
      <c r="F168" s="158" t="s">
        <v>363</v>
      </c>
      <c r="G168" s="161" t="s">
        <v>344</v>
      </c>
      <c r="H168" s="161" t="s">
        <v>1423</v>
      </c>
      <c r="I168" s="184" t="str">
        <f t="shared" si="10"/>
        <v>31805540a</v>
      </c>
      <c r="J168" s="159" t="str">
        <f t="shared" si="11"/>
        <v>31805540026 02</v>
      </c>
      <c r="K168" s="5" t="s">
        <v>1618</v>
      </c>
      <c r="L168" s="159" t="str">
        <f t="shared" si="12"/>
        <v>31805540026 02B</v>
      </c>
      <c r="M168" s="5" t="str">
        <f t="shared" si="13"/>
        <v>Slovenský krasokorčuliarsky zväzaBkrasokorčuľovanie - bežné transfery</v>
      </c>
      <c r="N168" s="3" t="str">
        <f t="shared" si="14"/>
        <v>31805540aB</v>
      </c>
    </row>
    <row r="169" spans="1:14" x14ac:dyDescent="0.2">
      <c r="A169" s="174" t="s">
        <v>1015</v>
      </c>
      <c r="B169" s="196" t="str">
        <f>VLOOKUP(A169,Adr!A:B,2,FALSE)</f>
        <v>Slovenský krasokorčuliarsky zväz</v>
      </c>
      <c r="C169" s="177" t="s">
        <v>1619</v>
      </c>
      <c r="D169" s="279">
        <v>26000</v>
      </c>
      <c r="E169" s="165">
        <v>0</v>
      </c>
      <c r="F169" s="158" t="s">
        <v>369</v>
      </c>
      <c r="G169" s="161" t="s">
        <v>346</v>
      </c>
      <c r="H169" s="161" t="s">
        <v>1423</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2">
      <c r="A170" s="158" t="s">
        <v>1023</v>
      </c>
      <c r="B170" s="196" t="str">
        <f>VLOOKUP(A170,Adr!A:B,2,FALSE)</f>
        <v>Slovenský lukostrelecký zväz</v>
      </c>
      <c r="C170" s="177" t="s">
        <v>1620</v>
      </c>
      <c r="D170" s="279">
        <v>258917</v>
      </c>
      <c r="E170" s="222">
        <v>0</v>
      </c>
      <c r="F170" s="158" t="s">
        <v>363</v>
      </c>
      <c r="G170" s="161" t="s">
        <v>344</v>
      </c>
      <c r="H170" s="161" t="s">
        <v>1423</v>
      </c>
      <c r="I170" s="184" t="str">
        <f t="shared" si="10"/>
        <v>30793009a</v>
      </c>
      <c r="J170" s="159" t="str">
        <f t="shared" si="11"/>
        <v>30793009026 02</v>
      </c>
      <c r="K170" s="5" t="s">
        <v>1621</v>
      </c>
      <c r="L170" s="159" t="str">
        <f t="shared" si="12"/>
        <v>30793009026 02B</v>
      </c>
      <c r="M170" s="5" t="str">
        <f t="shared" si="13"/>
        <v>Slovenský lukostrelecký zväzaBlukostreľba - bežné transfery</v>
      </c>
      <c r="N170" s="3" t="str">
        <f t="shared" si="14"/>
        <v>30793009aB</v>
      </c>
    </row>
    <row r="171" spans="1:14" x14ac:dyDescent="0.2">
      <c r="A171" s="194" t="s">
        <v>1023</v>
      </c>
      <c r="B171" s="196" t="str">
        <f>VLOOKUP(A171,Adr!A:B,2,FALSE)</f>
        <v>Slovenský lukostrelecký zväz</v>
      </c>
      <c r="C171" s="161" t="s">
        <v>1622</v>
      </c>
      <c r="D171" s="280">
        <v>36000</v>
      </c>
      <c r="E171" s="222">
        <v>0</v>
      </c>
      <c r="F171" s="158" t="s">
        <v>369</v>
      </c>
      <c r="G171" s="161" t="s">
        <v>346</v>
      </c>
      <c r="H171" s="161" t="s">
        <v>1423</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2">
      <c r="A172" s="158" t="s">
        <v>1029</v>
      </c>
      <c r="B172" s="196" t="str">
        <f>VLOOKUP(A172,Adr!A:B,2,FALSE)</f>
        <v>Slovenský národný aeroklub generála Milana Rastislava Štefánika</v>
      </c>
      <c r="C172" s="161" t="s">
        <v>1623</v>
      </c>
      <c r="D172" s="280">
        <v>138662</v>
      </c>
      <c r="E172" s="165">
        <v>0</v>
      </c>
      <c r="F172" s="158" t="s">
        <v>363</v>
      </c>
      <c r="G172" s="161" t="s">
        <v>344</v>
      </c>
      <c r="H172" s="161" t="s">
        <v>1423</v>
      </c>
      <c r="I172" s="184" t="str">
        <f t="shared" si="10"/>
        <v>00677604a</v>
      </c>
      <c r="J172" s="159" t="str">
        <f t="shared" si="11"/>
        <v>00677604026 02</v>
      </c>
      <c r="K172" s="5" t="s">
        <v>1624</v>
      </c>
      <c r="L172" s="159" t="str">
        <f t="shared" si="12"/>
        <v>00677604026 02B</v>
      </c>
      <c r="M172" s="5" t="str">
        <f t="shared" si="13"/>
        <v>Slovenský národný aeroklub generála Milana Rastislava ŠtefánikaaBletecké športy - bežné transfery</v>
      </c>
      <c r="N172" s="3" t="str">
        <f t="shared" si="14"/>
        <v>00677604aB</v>
      </c>
    </row>
    <row r="173" spans="1:14" x14ac:dyDescent="0.2">
      <c r="A173" s="194" t="s">
        <v>1039</v>
      </c>
      <c r="B173" s="196" t="str">
        <f>VLOOKUP(A173,Adr!A:B,2,FALSE)</f>
        <v>Slovenský olympijský a športový výbor</v>
      </c>
      <c r="C173" s="188" t="s">
        <v>1625</v>
      </c>
      <c r="D173" s="279">
        <v>2881406</v>
      </c>
      <c r="E173" s="165">
        <v>0</v>
      </c>
      <c r="F173" s="158" t="s">
        <v>365</v>
      </c>
      <c r="G173" s="161" t="s">
        <v>344</v>
      </c>
      <c r="H173" s="161" t="s">
        <v>1423</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2">
      <c r="A174" s="194" t="s">
        <v>1039</v>
      </c>
      <c r="B174" s="196" t="str">
        <f>VLOOKUP(A174,Adr!A:B,2,FALSE)</f>
        <v>Slovenský olympijský a športový výbor</v>
      </c>
      <c r="C174" s="177" t="s">
        <v>1626</v>
      </c>
      <c r="D174" s="279">
        <v>70000</v>
      </c>
      <c r="E174" s="165">
        <v>0</v>
      </c>
      <c r="F174" s="158" t="s">
        <v>371</v>
      </c>
      <c r="G174" s="161" t="s">
        <v>346</v>
      </c>
      <c r="H174" s="161" t="s">
        <v>1423</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0.399999999999999" x14ac:dyDescent="0.2">
      <c r="A175" s="194" t="s">
        <v>1039</v>
      </c>
      <c r="B175" s="196" t="str">
        <f>VLOOKUP(A175,Adr!A:B,2,FALSE)</f>
        <v>Slovenský olympijský a športový výbor</v>
      </c>
      <c r="C175" s="188" t="s">
        <v>1627</v>
      </c>
      <c r="D175" s="282">
        <v>189700</v>
      </c>
      <c r="E175" s="165">
        <v>0</v>
      </c>
      <c r="F175" s="158" t="s">
        <v>371</v>
      </c>
      <c r="G175" s="161" t="s">
        <v>346</v>
      </c>
      <c r="H175" s="161" t="s">
        <v>1423</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2">
      <c r="A176" s="194" t="s">
        <v>1039</v>
      </c>
      <c r="B176" s="196" t="str">
        <f>VLOOKUP(A176,Adr!A:B,2,FALSE)</f>
        <v>Slovenský olympijský a športový výbor</v>
      </c>
      <c r="C176" s="177" t="s">
        <v>1628</v>
      </c>
      <c r="D176" s="279">
        <v>90000</v>
      </c>
      <c r="E176" s="222">
        <v>0</v>
      </c>
      <c r="F176" s="158" t="s">
        <v>371</v>
      </c>
      <c r="G176" s="161" t="s">
        <v>346</v>
      </c>
      <c r="H176" s="161" t="s">
        <v>1423</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2">
      <c r="A177" s="170" t="s">
        <v>1047</v>
      </c>
      <c r="B177" s="196" t="str">
        <f>VLOOKUP(A177,Adr!A:B,2,FALSE)</f>
        <v>Slovenský paralympijský výbor</v>
      </c>
      <c r="C177" s="177" t="s">
        <v>1629</v>
      </c>
      <c r="D177" s="281">
        <v>1117408</v>
      </c>
      <c r="E177" s="222">
        <v>0</v>
      </c>
      <c r="F177" s="158" t="s">
        <v>367</v>
      </c>
      <c r="G177" s="161" t="s">
        <v>346</v>
      </c>
      <c r="H177" s="161" t="s">
        <v>1423</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2">
      <c r="A178" s="174" t="s">
        <v>1047</v>
      </c>
      <c r="B178" s="196" t="str">
        <f>VLOOKUP(A178,Adr!A:B,2,FALSE)</f>
        <v>Slovenský paralympijský výbor</v>
      </c>
      <c r="C178" s="177" t="s">
        <v>1630</v>
      </c>
      <c r="D178" s="279">
        <v>7000</v>
      </c>
      <c r="E178" s="165">
        <v>0</v>
      </c>
      <c r="F178" s="158" t="s">
        <v>369</v>
      </c>
      <c r="G178" s="161" t="s">
        <v>346</v>
      </c>
      <c r="H178" s="161" t="s">
        <v>1423</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2">
      <c r="A179" s="158" t="s">
        <v>1047</v>
      </c>
      <c r="B179" s="196" t="str">
        <f>VLOOKUP(A179,Adr!A:B,2,FALSE)</f>
        <v>Slovenský paralympijský výbor</v>
      </c>
      <c r="C179" s="177" t="s">
        <v>1631</v>
      </c>
      <c r="D179" s="279">
        <v>22000</v>
      </c>
      <c r="E179" s="222">
        <v>0</v>
      </c>
      <c r="F179" s="158" t="s">
        <v>369</v>
      </c>
      <c r="G179" s="161" t="s">
        <v>346</v>
      </c>
      <c r="H179" s="161" t="s">
        <v>1423</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2">
      <c r="A180" s="158" t="s">
        <v>1047</v>
      </c>
      <c r="B180" s="196" t="str">
        <f>VLOOKUP(A180,Adr!A:B,2,FALSE)</f>
        <v>Slovenský paralympijský výbor</v>
      </c>
      <c r="C180" s="177" t="s">
        <v>1632</v>
      </c>
      <c r="D180" s="279">
        <v>37000</v>
      </c>
      <c r="E180" s="165">
        <v>0</v>
      </c>
      <c r="F180" s="158" t="s">
        <v>369</v>
      </c>
      <c r="G180" s="161" t="s">
        <v>346</v>
      </c>
      <c r="H180" s="161" t="s">
        <v>1423</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2">
      <c r="A181" s="194" t="s">
        <v>1047</v>
      </c>
      <c r="B181" s="196" t="str">
        <f>VLOOKUP(A181,Adr!A:B,2,FALSE)</f>
        <v>Slovenský paralympijský výbor</v>
      </c>
      <c r="C181" s="177" t="s">
        <v>1633</v>
      </c>
      <c r="D181" s="279">
        <v>41000</v>
      </c>
      <c r="E181" s="222">
        <v>0</v>
      </c>
      <c r="F181" s="158" t="s">
        <v>369</v>
      </c>
      <c r="G181" s="161" t="s">
        <v>346</v>
      </c>
      <c r="H181" s="161" t="s">
        <v>1423</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x14ac:dyDescent="0.2">
      <c r="A182" s="190" t="s">
        <v>1047</v>
      </c>
      <c r="B182" s="196" t="str">
        <f>VLOOKUP(A182,Adr!A:B,2,FALSE)</f>
        <v>Slovenský paralympijský výbor</v>
      </c>
      <c r="C182" s="188" t="s">
        <v>1634</v>
      </c>
      <c r="D182" s="279">
        <v>13000</v>
      </c>
      <c r="E182" s="165">
        <v>0</v>
      </c>
      <c r="F182" s="158" t="s">
        <v>369</v>
      </c>
      <c r="G182" s="161" t="s">
        <v>346</v>
      </c>
      <c r="H182" s="161" t="s">
        <v>1423</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2">
      <c r="A183" s="194" t="s">
        <v>1047</v>
      </c>
      <c r="B183" s="196" t="str">
        <f>VLOOKUP(A183,Adr!A:B,2,FALSE)</f>
        <v>Slovenský paralympijský výbor</v>
      </c>
      <c r="C183" s="177" t="s">
        <v>1635</v>
      </c>
      <c r="D183" s="279">
        <v>49000</v>
      </c>
      <c r="E183" s="222">
        <v>0</v>
      </c>
      <c r="F183" s="158" t="s">
        <v>369</v>
      </c>
      <c r="G183" s="161" t="s">
        <v>346</v>
      </c>
      <c r="H183" s="161" t="s">
        <v>1423</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2">
      <c r="A184" s="194" t="s">
        <v>1047</v>
      </c>
      <c r="B184" s="196" t="str">
        <f>VLOOKUP(A184,Adr!A:B,2,FALSE)</f>
        <v>Slovenský paralympijský výbor</v>
      </c>
      <c r="C184" s="177" t="s">
        <v>1636</v>
      </c>
      <c r="D184" s="279">
        <v>17000</v>
      </c>
      <c r="E184" s="165">
        <v>0</v>
      </c>
      <c r="F184" s="158" t="s">
        <v>369</v>
      </c>
      <c r="G184" s="161" t="s">
        <v>346</v>
      </c>
      <c r="H184" s="161" t="s">
        <v>1423</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x14ac:dyDescent="0.2">
      <c r="A185" s="158" t="s">
        <v>1047</v>
      </c>
      <c r="B185" s="196" t="str">
        <f>VLOOKUP(A185,Adr!A:B,2,FALSE)</f>
        <v>Slovenský paralympijský výbor</v>
      </c>
      <c r="C185" s="189" t="s">
        <v>1637</v>
      </c>
      <c r="D185" s="282">
        <v>54000</v>
      </c>
      <c r="E185" s="222">
        <v>0</v>
      </c>
      <c r="F185" s="158" t="s">
        <v>369</v>
      </c>
      <c r="G185" s="161" t="s">
        <v>346</v>
      </c>
      <c r="H185" s="161" t="s">
        <v>1423</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0.399999999999999" x14ac:dyDescent="0.2">
      <c r="A186" s="158" t="s">
        <v>1047</v>
      </c>
      <c r="B186" s="196" t="str">
        <f>VLOOKUP(A186,Adr!A:B,2,FALSE)</f>
        <v>Slovenský paralympijský výbor</v>
      </c>
      <c r="C186" s="189" t="s">
        <v>1638</v>
      </c>
      <c r="D186" s="183">
        <v>213100</v>
      </c>
      <c r="E186" s="222">
        <v>0</v>
      </c>
      <c r="F186" s="158" t="s">
        <v>371</v>
      </c>
      <c r="G186" s="161" t="s">
        <v>346</v>
      </c>
      <c r="H186" s="161" t="s">
        <v>1423</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2">
      <c r="A187" s="194" t="s">
        <v>1056</v>
      </c>
      <c r="B187" s="196" t="str">
        <f>VLOOKUP(A187,Adr!A:B,2,FALSE)</f>
        <v>Slovenský rýchlokorčuliarsky zväz</v>
      </c>
      <c r="C187" s="161" t="s">
        <v>1639</v>
      </c>
      <c r="D187" s="280">
        <v>64942</v>
      </c>
      <c r="E187" s="222">
        <v>0</v>
      </c>
      <c r="F187" s="158" t="s">
        <v>363</v>
      </c>
      <c r="G187" s="161" t="s">
        <v>344</v>
      </c>
      <c r="H187" s="161" t="s">
        <v>1423</v>
      </c>
      <c r="I187" s="184" t="str">
        <f t="shared" si="10"/>
        <v>30688060a</v>
      </c>
      <c r="J187" s="159" t="str">
        <f t="shared" si="11"/>
        <v>30688060026 02</v>
      </c>
      <c r="K187" s="5" t="s">
        <v>1640</v>
      </c>
      <c r="L187" s="159" t="str">
        <f t="shared" si="12"/>
        <v>30688060026 02B</v>
      </c>
      <c r="M187" s="5" t="str">
        <f t="shared" si="13"/>
        <v>Slovenský rýchlokorčuliarsky zväzaBrýchlokorčuľovanie - bežné transfery</v>
      </c>
      <c r="N187" s="3" t="str">
        <f t="shared" si="14"/>
        <v>30688060aB</v>
      </c>
    </row>
    <row r="188" spans="1:14" x14ac:dyDescent="0.2">
      <c r="A188" s="194" t="s">
        <v>1056</v>
      </c>
      <c r="B188" s="196" t="str">
        <f>VLOOKUP(A188,Adr!A:B,2,FALSE)</f>
        <v>Slovenský rýchlokorčuliarsky zväz</v>
      </c>
      <c r="C188" s="177" t="s">
        <v>1641</v>
      </c>
      <c r="D188" s="279">
        <v>8000</v>
      </c>
      <c r="E188" s="165">
        <v>0</v>
      </c>
      <c r="F188" s="158" t="s">
        <v>369</v>
      </c>
      <c r="G188" s="161" t="s">
        <v>346</v>
      </c>
      <c r="H188" s="161" t="s">
        <v>1423</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x14ac:dyDescent="0.2">
      <c r="A189" s="158" t="s">
        <v>1056</v>
      </c>
      <c r="B189" s="196" t="str">
        <f>VLOOKUP(A189,Adr!A:B,2,FALSE)</f>
        <v>Slovenský rýchlokorčuliarsky zväz</v>
      </c>
      <c r="C189" s="188" t="s">
        <v>1642</v>
      </c>
      <c r="D189" s="281">
        <v>8000</v>
      </c>
      <c r="E189" s="222">
        <v>0</v>
      </c>
      <c r="F189" s="158" t="s">
        <v>369</v>
      </c>
      <c r="G189" s="161" t="s">
        <v>346</v>
      </c>
      <c r="H189" s="161" t="s">
        <v>1423</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x14ac:dyDescent="0.2">
      <c r="A190" s="158" t="s">
        <v>1066</v>
      </c>
      <c r="B190" s="196" t="str">
        <f>VLOOKUP(A190,Adr!A:B,2,FALSE)</f>
        <v>Slovenský stolnotenisový zväz</v>
      </c>
      <c r="C190" s="188" t="s">
        <v>1643</v>
      </c>
      <c r="D190" s="281">
        <v>1416890</v>
      </c>
      <c r="E190" s="165">
        <v>0</v>
      </c>
      <c r="F190" s="158" t="s">
        <v>363</v>
      </c>
      <c r="G190" s="161" t="s">
        <v>344</v>
      </c>
      <c r="H190" s="161" t="s">
        <v>1423</v>
      </c>
      <c r="I190" s="184" t="str">
        <f t="shared" si="10"/>
        <v>30806836a</v>
      </c>
      <c r="J190" s="159" t="str">
        <f t="shared" si="11"/>
        <v>30806836026 02</v>
      </c>
      <c r="K190" s="5" t="s">
        <v>1644</v>
      </c>
      <c r="L190" s="159" t="str">
        <f t="shared" si="12"/>
        <v>30806836026 02B</v>
      </c>
      <c r="M190" s="5" t="str">
        <f t="shared" si="13"/>
        <v>Slovenský stolnotenisový zväzaBstolný tenis - bežné transfery</v>
      </c>
      <c r="N190" s="3" t="str">
        <f t="shared" si="14"/>
        <v>30806836aB</v>
      </c>
    </row>
    <row r="191" spans="1:14" x14ac:dyDescent="0.2">
      <c r="A191" s="194" t="s">
        <v>1066</v>
      </c>
      <c r="B191" s="196" t="str">
        <f>VLOOKUP(A191,Adr!A:B,2,FALSE)</f>
        <v>Slovenský stolnotenisový zväz</v>
      </c>
      <c r="C191" s="188" t="s">
        <v>1645</v>
      </c>
      <c r="D191" s="281">
        <v>30000</v>
      </c>
      <c r="E191" s="222">
        <v>0</v>
      </c>
      <c r="F191" s="158" t="s">
        <v>363</v>
      </c>
      <c r="G191" s="161" t="s">
        <v>344</v>
      </c>
      <c r="H191" s="161" t="s">
        <v>1451</v>
      </c>
      <c r="I191" s="184" t="str">
        <f t="shared" si="10"/>
        <v>30806836a</v>
      </c>
      <c r="J191" s="159" t="str">
        <f t="shared" si="11"/>
        <v>30806836026 02</v>
      </c>
      <c r="K191" s="5" t="s">
        <v>1644</v>
      </c>
      <c r="L191" s="159" t="str">
        <f t="shared" si="12"/>
        <v>30806836026 02K</v>
      </c>
      <c r="M191" s="5" t="str">
        <f t="shared" si="13"/>
        <v>Slovenský stolnotenisový zväzaKstolný tenis - kapitálové transfery</v>
      </c>
      <c r="N191" s="3" t="str">
        <f t="shared" si="14"/>
        <v>30806836aK</v>
      </c>
    </row>
    <row r="192" spans="1:14" x14ac:dyDescent="0.2">
      <c r="A192" s="158" t="s">
        <v>1066</v>
      </c>
      <c r="B192" s="196" t="str">
        <f>VLOOKUP(A192,Adr!A:B,2,FALSE)</f>
        <v>Slovenský stolnotenisový zväz</v>
      </c>
      <c r="C192" s="189" t="s">
        <v>1646</v>
      </c>
      <c r="D192" s="282">
        <v>13000</v>
      </c>
      <c r="E192" s="165">
        <v>0</v>
      </c>
      <c r="F192" s="158" t="s">
        <v>369</v>
      </c>
      <c r="G192" s="161" t="s">
        <v>346</v>
      </c>
      <c r="H192" s="161" t="s">
        <v>1423</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2">
      <c r="A193" s="194" t="s">
        <v>1075</v>
      </c>
      <c r="B193" s="196" t="str">
        <f>VLOOKUP(A193,Adr!A:B,2,FALSE)</f>
        <v>SLOVENSKÝ STRELECKÝ ZVÄZ</v>
      </c>
      <c r="C193" s="177" t="s">
        <v>1647</v>
      </c>
      <c r="D193" s="279">
        <v>887926</v>
      </c>
      <c r="E193" s="165">
        <v>0</v>
      </c>
      <c r="F193" s="158" t="s">
        <v>363</v>
      </c>
      <c r="G193" s="161" t="s">
        <v>344</v>
      </c>
      <c r="H193" s="161" t="s">
        <v>1423</v>
      </c>
      <c r="I193" s="184" t="str">
        <f t="shared" si="10"/>
        <v>00603341a</v>
      </c>
      <c r="J193" s="159" t="str">
        <f t="shared" si="11"/>
        <v>00603341026 02</v>
      </c>
      <c r="K193" s="5" t="s">
        <v>1648</v>
      </c>
      <c r="L193" s="159" t="str">
        <f t="shared" si="12"/>
        <v>00603341026 02B</v>
      </c>
      <c r="M193" s="5" t="str">
        <f t="shared" si="13"/>
        <v>SLOVENSKÝ STRELECKÝ ZVÄZaBstreľba - bežné transfery</v>
      </c>
      <c r="N193" s="3" t="str">
        <f t="shared" si="14"/>
        <v>00603341aB</v>
      </c>
    </row>
    <row r="194" spans="1:14" x14ac:dyDescent="0.2">
      <c r="A194" s="174" t="s">
        <v>1075</v>
      </c>
      <c r="B194" s="196" t="str">
        <f>VLOOKUP(A194,Adr!A:B,2,FALSE)</f>
        <v>SLOVENSKÝ STRELECKÝ ZVÄZ</v>
      </c>
      <c r="C194" s="177" t="s">
        <v>1649</v>
      </c>
      <c r="D194" s="279">
        <v>4700</v>
      </c>
      <c r="E194" s="222">
        <v>0</v>
      </c>
      <c r="F194" s="158" t="s">
        <v>363</v>
      </c>
      <c r="G194" s="161" t="s">
        <v>344</v>
      </c>
      <c r="H194" s="161" t="s">
        <v>1451</v>
      </c>
      <c r="I194" s="184" t="str">
        <f t="shared" ref="I194:I257" si="15">A194&amp;F194</f>
        <v>00603341a</v>
      </c>
      <c r="J194" s="159" t="str">
        <f t="shared" ref="J194:J257" si="16">A194&amp;G194</f>
        <v>00603341026 02</v>
      </c>
      <c r="K194" s="5" t="s">
        <v>1648</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x14ac:dyDescent="0.2">
      <c r="A195" s="158" t="s">
        <v>1075</v>
      </c>
      <c r="B195" s="196" t="str">
        <f>VLOOKUP(A195,Adr!A:B,2,FALSE)</f>
        <v>SLOVENSKÝ STRELECKÝ ZVÄZ</v>
      </c>
      <c r="C195" s="188" t="s">
        <v>1650</v>
      </c>
      <c r="D195" s="281">
        <v>52000</v>
      </c>
      <c r="E195" s="165">
        <v>0</v>
      </c>
      <c r="F195" s="158" t="s">
        <v>369</v>
      </c>
      <c r="G195" s="161" t="s">
        <v>346</v>
      </c>
      <c r="H195" s="161" t="s">
        <v>1423</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x14ac:dyDescent="0.2">
      <c r="A196" s="158" t="s">
        <v>1075</v>
      </c>
      <c r="B196" s="196" t="str">
        <f>VLOOKUP(A196,Adr!A:B,2,FALSE)</f>
        <v>SLOVENSKÝ STRELECKÝ ZVÄZ</v>
      </c>
      <c r="C196" s="189" t="s">
        <v>1651</v>
      </c>
      <c r="D196" s="282">
        <v>16000</v>
      </c>
      <c r="E196" s="222">
        <v>0</v>
      </c>
      <c r="F196" s="158" t="s">
        <v>369</v>
      </c>
      <c r="G196" s="161" t="s">
        <v>346</v>
      </c>
      <c r="H196" s="161" t="s">
        <v>1423</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x14ac:dyDescent="0.2">
      <c r="A197" s="158" t="s">
        <v>1075</v>
      </c>
      <c r="B197" s="196" t="str">
        <f>VLOOKUP(A197,Adr!A:B,2,FALSE)</f>
        <v>SLOVENSKÝ STRELECKÝ ZVÄZ</v>
      </c>
      <c r="C197" s="188" t="s">
        <v>1652</v>
      </c>
      <c r="D197" s="281">
        <v>8000</v>
      </c>
      <c r="E197" s="165">
        <v>0</v>
      </c>
      <c r="F197" s="158" t="s">
        <v>369</v>
      </c>
      <c r="G197" s="161" t="s">
        <v>346</v>
      </c>
      <c r="H197" s="161" t="s">
        <v>1423</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x14ac:dyDescent="0.2">
      <c r="A198" s="158" t="s">
        <v>1075</v>
      </c>
      <c r="B198" s="196" t="str">
        <f>VLOOKUP(A198,Adr!A:B,2,FALSE)</f>
        <v>SLOVENSKÝ STRELECKÝ ZVÄZ</v>
      </c>
      <c r="C198" s="189" t="s">
        <v>1653</v>
      </c>
      <c r="D198" s="282">
        <v>8000</v>
      </c>
      <c r="E198" s="165">
        <v>0</v>
      </c>
      <c r="F198" s="158" t="s">
        <v>369</v>
      </c>
      <c r="G198" s="161" t="s">
        <v>346</v>
      </c>
      <c r="H198" s="161" t="s">
        <v>1423</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2">
      <c r="A199" s="170" t="s">
        <v>1075</v>
      </c>
      <c r="B199" s="196" t="str">
        <f>VLOOKUP(A199,Adr!A:B,2,FALSE)</f>
        <v>SLOVENSKÝ STRELECKÝ ZVÄZ</v>
      </c>
      <c r="C199" s="177" t="s">
        <v>1654</v>
      </c>
      <c r="D199" s="280">
        <v>52000</v>
      </c>
      <c r="E199" s="222">
        <v>0</v>
      </c>
      <c r="F199" s="158" t="s">
        <v>369</v>
      </c>
      <c r="G199" s="161" t="s">
        <v>346</v>
      </c>
      <c r="H199" s="161" t="s">
        <v>1423</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x14ac:dyDescent="0.2">
      <c r="A200" s="174" t="s">
        <v>1075</v>
      </c>
      <c r="B200" s="196" t="str">
        <f>VLOOKUP(A200,Adr!A:B,2,FALSE)</f>
        <v>SLOVENSKÝ STRELECKÝ ZVÄZ</v>
      </c>
      <c r="C200" s="188" t="s">
        <v>1655</v>
      </c>
      <c r="D200" s="281">
        <v>42000</v>
      </c>
      <c r="E200" s="222">
        <v>0</v>
      </c>
      <c r="F200" s="158" t="s">
        <v>369</v>
      </c>
      <c r="G200" s="161" t="s">
        <v>346</v>
      </c>
      <c r="H200" s="161" t="s">
        <v>1423</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2">
      <c r="A201" s="194" t="s">
        <v>1075</v>
      </c>
      <c r="B201" s="196" t="str">
        <f>VLOOKUP(A201,Adr!A:B,2,FALSE)</f>
        <v>SLOVENSKÝ STRELECKÝ ZVÄZ</v>
      </c>
      <c r="C201" s="177" t="s">
        <v>1656</v>
      </c>
      <c r="D201" s="279">
        <v>52000</v>
      </c>
      <c r="E201" s="222">
        <v>0</v>
      </c>
      <c r="F201" s="158" t="s">
        <v>369</v>
      </c>
      <c r="G201" s="161" t="s">
        <v>346</v>
      </c>
      <c r="H201" s="161" t="s">
        <v>1423</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2">
      <c r="A202" s="194" t="s">
        <v>1075</v>
      </c>
      <c r="B202" s="196" t="str">
        <f>VLOOKUP(A202,Adr!A:B,2,FALSE)</f>
        <v>SLOVENSKÝ STRELECKÝ ZVÄZ</v>
      </c>
      <c r="C202" s="177" t="s">
        <v>1657</v>
      </c>
      <c r="D202" s="279">
        <v>8000</v>
      </c>
      <c r="E202" s="165">
        <v>0</v>
      </c>
      <c r="F202" s="158" t="s">
        <v>369</v>
      </c>
      <c r="G202" s="161" t="s">
        <v>346</v>
      </c>
      <c r="H202" s="161" t="s">
        <v>1423</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x14ac:dyDescent="0.2">
      <c r="A203" s="174" t="s">
        <v>1075</v>
      </c>
      <c r="B203" s="196" t="str">
        <f>VLOOKUP(A203,Adr!A:B,2,FALSE)</f>
        <v>SLOVENSKÝ STRELECKÝ ZVÄZ</v>
      </c>
      <c r="C203" s="188" t="s">
        <v>1658</v>
      </c>
      <c r="D203" s="279">
        <v>42000</v>
      </c>
      <c r="E203" s="222">
        <v>0</v>
      </c>
      <c r="F203" s="158" t="s">
        <v>369</v>
      </c>
      <c r="G203" s="161" t="s">
        <v>346</v>
      </c>
      <c r="H203" s="161" t="s">
        <v>1423</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x14ac:dyDescent="0.2">
      <c r="A204" s="158" t="s">
        <v>1075</v>
      </c>
      <c r="B204" s="196" t="str">
        <f>VLOOKUP(A204,Adr!A:B,2,FALSE)</f>
        <v>SLOVENSKÝ STRELECKÝ ZVÄZ</v>
      </c>
      <c r="C204" s="188" t="s">
        <v>1659</v>
      </c>
      <c r="D204" s="281">
        <v>16000</v>
      </c>
      <c r="E204" s="165">
        <v>0</v>
      </c>
      <c r="F204" s="158" t="s">
        <v>369</v>
      </c>
      <c r="G204" s="161" t="s">
        <v>346</v>
      </c>
      <c r="H204" s="161" t="s">
        <v>1423</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x14ac:dyDescent="0.2">
      <c r="A205" s="158" t="s">
        <v>1075</v>
      </c>
      <c r="B205" s="196" t="str">
        <f>VLOOKUP(A205,Adr!A:B,2,FALSE)</f>
        <v>SLOVENSKÝ STRELECKÝ ZVÄZ</v>
      </c>
      <c r="C205" s="188" t="s">
        <v>1660</v>
      </c>
      <c r="D205" s="281">
        <v>52000</v>
      </c>
      <c r="E205" s="222">
        <v>0</v>
      </c>
      <c r="F205" s="158" t="s">
        <v>369</v>
      </c>
      <c r="G205" s="161" t="s">
        <v>346</v>
      </c>
      <c r="H205" s="161" t="s">
        <v>1423</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x14ac:dyDescent="0.2">
      <c r="A206" s="158" t="s">
        <v>1084</v>
      </c>
      <c r="B206" s="196" t="str">
        <f>VLOOKUP(A206,Adr!A:B,2,FALSE)</f>
        <v>Slovenský šachový zväz</v>
      </c>
      <c r="C206" s="189" t="s">
        <v>1661</v>
      </c>
      <c r="D206" s="282">
        <v>697192</v>
      </c>
      <c r="E206" s="165">
        <v>0</v>
      </c>
      <c r="F206" s="158" t="s">
        <v>363</v>
      </c>
      <c r="G206" s="161" t="s">
        <v>344</v>
      </c>
      <c r="H206" s="161" t="s">
        <v>1423</v>
      </c>
      <c r="I206" s="184" t="str">
        <f t="shared" si="15"/>
        <v>17310571a</v>
      </c>
      <c r="J206" s="159" t="str">
        <f t="shared" si="16"/>
        <v>17310571026 02</v>
      </c>
      <c r="K206" s="5" t="s">
        <v>1662</v>
      </c>
      <c r="L206" s="159" t="str">
        <f t="shared" si="17"/>
        <v>17310571026 02B</v>
      </c>
      <c r="M206" s="5" t="str">
        <f t="shared" si="18"/>
        <v>Slovenský šachový zväzaBšach - bežné transfery</v>
      </c>
      <c r="N206" s="3" t="str">
        <f t="shared" si="19"/>
        <v>17310571aB</v>
      </c>
    </row>
    <row r="207" spans="1:14" x14ac:dyDescent="0.2">
      <c r="A207" s="194" t="s">
        <v>1084</v>
      </c>
      <c r="B207" s="196" t="str">
        <f>VLOOKUP(A207,Adr!A:B,2,FALSE)</f>
        <v>Slovenský šachový zväz</v>
      </c>
      <c r="C207" s="177" t="s">
        <v>1663</v>
      </c>
      <c r="D207" s="279">
        <v>5955</v>
      </c>
      <c r="E207" s="165">
        <v>0</v>
      </c>
      <c r="F207" s="158" t="s">
        <v>367</v>
      </c>
      <c r="G207" s="161" t="s">
        <v>346</v>
      </c>
      <c r="H207" s="161" t="s">
        <v>1423</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x14ac:dyDescent="0.2">
      <c r="A208" s="194" t="s">
        <v>1094</v>
      </c>
      <c r="B208" s="196" t="str">
        <f>VLOOKUP(A208,Adr!A:B,2,FALSE)</f>
        <v>Slovenský šermiarsky zväz</v>
      </c>
      <c r="C208" s="182" t="s">
        <v>1664</v>
      </c>
      <c r="D208" s="280">
        <v>137764</v>
      </c>
      <c r="E208" s="222">
        <v>0</v>
      </c>
      <c r="F208" s="158" t="s">
        <v>363</v>
      </c>
      <c r="G208" s="161" t="s">
        <v>344</v>
      </c>
      <c r="H208" s="161" t="s">
        <v>1423</v>
      </c>
      <c r="I208" s="184" t="str">
        <f t="shared" si="15"/>
        <v>30806437a</v>
      </c>
      <c r="J208" s="159" t="str">
        <f t="shared" si="16"/>
        <v>30806437026 02</v>
      </c>
      <c r="K208" s="5" t="s">
        <v>1665</v>
      </c>
      <c r="L208" s="159" t="str">
        <f t="shared" si="17"/>
        <v>30806437026 02B</v>
      </c>
      <c r="M208" s="5" t="str">
        <f t="shared" si="18"/>
        <v>Slovenský šermiarsky zväzaBšerm - bežné transfery</v>
      </c>
      <c r="N208" s="3" t="str">
        <f t="shared" si="19"/>
        <v>30806437aB</v>
      </c>
    </row>
    <row r="209" spans="1:14" x14ac:dyDescent="0.2">
      <c r="A209" s="158" t="s">
        <v>1094</v>
      </c>
      <c r="B209" s="196" t="str">
        <f>VLOOKUP(A209,Adr!A:B,2,FALSE)</f>
        <v>Slovenský šermiarsky zväz</v>
      </c>
      <c r="C209" s="177" t="s">
        <v>1666</v>
      </c>
      <c r="D209" s="279">
        <v>8000</v>
      </c>
      <c r="E209" s="165">
        <v>0</v>
      </c>
      <c r="F209" s="158" t="s">
        <v>369</v>
      </c>
      <c r="G209" s="161" t="s">
        <v>346</v>
      </c>
      <c r="H209" s="161" t="s">
        <v>1423</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x14ac:dyDescent="0.2">
      <c r="A210" s="194" t="s">
        <v>1102</v>
      </c>
      <c r="B210" s="196" t="str">
        <f>VLOOKUP(A210,Adr!A:B,2,FALSE)</f>
        <v>Slovenský tenisový zväz</v>
      </c>
      <c r="C210" s="182" t="s">
        <v>1667</v>
      </c>
      <c r="D210" s="280">
        <v>4921834</v>
      </c>
      <c r="E210" s="165">
        <v>0</v>
      </c>
      <c r="F210" s="158" t="s">
        <v>363</v>
      </c>
      <c r="G210" s="161" t="s">
        <v>344</v>
      </c>
      <c r="H210" s="161" t="s">
        <v>1423</v>
      </c>
      <c r="I210" s="184" t="str">
        <f t="shared" si="15"/>
        <v>30811384a</v>
      </c>
      <c r="J210" s="159" t="str">
        <f t="shared" si="16"/>
        <v>30811384026 02</v>
      </c>
      <c r="K210" s="5" t="s">
        <v>1668</v>
      </c>
      <c r="L210" s="159" t="str">
        <f t="shared" si="17"/>
        <v>30811384026 02B</v>
      </c>
      <c r="M210" s="5" t="str">
        <f t="shared" si="18"/>
        <v>Slovenský tenisový zväzaBtenis - bežné transfery</v>
      </c>
      <c r="N210" s="3" t="str">
        <f t="shared" si="19"/>
        <v>30811384aB</v>
      </c>
    </row>
    <row r="211" spans="1:14" x14ac:dyDescent="0.2">
      <c r="A211" s="190" t="s">
        <v>1102</v>
      </c>
      <c r="B211" s="196" t="str">
        <f>VLOOKUP(A211,Adr!A:B,2,FALSE)</f>
        <v>Slovenský tenisový zväz</v>
      </c>
      <c r="C211" s="161" t="s">
        <v>1669</v>
      </c>
      <c r="D211" s="280">
        <v>75000</v>
      </c>
      <c r="E211" s="222">
        <v>0</v>
      </c>
      <c r="F211" s="158" t="s">
        <v>363</v>
      </c>
      <c r="G211" s="161" t="s">
        <v>344</v>
      </c>
      <c r="H211" s="161" t="s">
        <v>1451</v>
      </c>
      <c r="I211" s="184" t="str">
        <f t="shared" si="15"/>
        <v>30811384a</v>
      </c>
      <c r="J211" s="159" t="str">
        <f t="shared" si="16"/>
        <v>30811384026 02</v>
      </c>
      <c r="K211" s="5" t="s">
        <v>1668</v>
      </c>
      <c r="L211" s="159" t="str">
        <f t="shared" si="17"/>
        <v>30811384026 02K</v>
      </c>
      <c r="M211" s="5" t="str">
        <f t="shared" si="18"/>
        <v>Slovenský tenisový zväzaKtenis - kapitálové transfery</v>
      </c>
      <c r="N211" s="3" t="str">
        <f t="shared" si="19"/>
        <v>30811384aK</v>
      </c>
    </row>
    <row r="212" spans="1:14" x14ac:dyDescent="0.2">
      <c r="A212" s="158" t="s">
        <v>1102</v>
      </c>
      <c r="B212" s="196" t="str">
        <f>VLOOKUP(A212,Adr!A:B,2,FALSE)</f>
        <v>Slovenský tenisový zväz</v>
      </c>
      <c r="C212" s="188" t="s">
        <v>1670</v>
      </c>
      <c r="D212" s="281">
        <v>23000</v>
      </c>
      <c r="E212" s="222">
        <v>0</v>
      </c>
      <c r="F212" s="158" t="s">
        <v>369</v>
      </c>
      <c r="G212" s="161" t="s">
        <v>346</v>
      </c>
      <c r="H212" s="161" t="s">
        <v>1423</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x14ac:dyDescent="0.2">
      <c r="A213" s="158" t="s">
        <v>1102</v>
      </c>
      <c r="B213" s="196" t="str">
        <f>VLOOKUP(A213,Adr!A:B,2,FALSE)</f>
        <v>Slovenský tenisový zväz</v>
      </c>
      <c r="C213" s="188" t="s">
        <v>1671</v>
      </c>
      <c r="D213" s="281">
        <v>23000</v>
      </c>
      <c r="E213" s="165">
        <v>0</v>
      </c>
      <c r="F213" s="158" t="s">
        <v>369</v>
      </c>
      <c r="G213" s="161" t="s">
        <v>346</v>
      </c>
      <c r="H213" s="161" t="s">
        <v>1423</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x14ac:dyDescent="0.2">
      <c r="A214" s="158" t="s">
        <v>1102</v>
      </c>
      <c r="B214" s="196" t="str">
        <f>VLOOKUP(A214,Adr!A:B,2,FALSE)</f>
        <v>Slovenský tenisový zväz</v>
      </c>
      <c r="C214" s="188" t="s">
        <v>1672</v>
      </c>
      <c r="D214" s="281">
        <v>52000</v>
      </c>
      <c r="E214" s="222">
        <v>0</v>
      </c>
      <c r="F214" s="158" t="s">
        <v>369</v>
      </c>
      <c r="G214" s="161" t="s">
        <v>346</v>
      </c>
      <c r="H214" s="161" t="s">
        <v>1423</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2">
      <c r="A215" s="158" t="s">
        <v>1102</v>
      </c>
      <c r="B215" s="196" t="str">
        <f>VLOOKUP(A215,Adr!A:B,2,FALSE)</f>
        <v>Slovenský tenisový zväz</v>
      </c>
      <c r="C215" s="177" t="s">
        <v>1673</v>
      </c>
      <c r="D215" s="279">
        <v>6000</v>
      </c>
      <c r="E215" s="165">
        <v>0</v>
      </c>
      <c r="F215" s="158" t="s">
        <v>369</v>
      </c>
      <c r="G215" s="161" t="s">
        <v>346</v>
      </c>
      <c r="H215" s="161" t="s">
        <v>1423</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2">
      <c r="A216" s="174" t="s">
        <v>1102</v>
      </c>
      <c r="B216" s="196" t="str">
        <f>VLOOKUP(A216,Adr!A:B,2,FALSE)</f>
        <v>Slovenský tenisový zväz</v>
      </c>
      <c r="C216" s="177" t="s">
        <v>1674</v>
      </c>
      <c r="D216" s="279">
        <v>6000</v>
      </c>
      <c r="E216" s="222">
        <v>0</v>
      </c>
      <c r="F216" s="158" t="s">
        <v>369</v>
      </c>
      <c r="G216" s="161" t="s">
        <v>346</v>
      </c>
      <c r="H216" s="161" t="s">
        <v>1423</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x14ac:dyDescent="0.2">
      <c r="A217" s="190" t="s">
        <v>1110</v>
      </c>
      <c r="B217" s="196" t="str">
        <f>VLOOKUP(A217,Adr!A:B,2,FALSE)</f>
        <v>Slovenský veslársky zväz</v>
      </c>
      <c r="C217" s="188" t="s">
        <v>1675</v>
      </c>
      <c r="D217" s="279">
        <v>123033</v>
      </c>
      <c r="E217" s="165">
        <v>0</v>
      </c>
      <c r="F217" s="158" t="s">
        <v>363</v>
      </c>
      <c r="G217" s="161" t="s">
        <v>344</v>
      </c>
      <c r="H217" s="161" t="s">
        <v>1423</v>
      </c>
      <c r="I217" s="184" t="str">
        <f t="shared" si="15"/>
        <v>00688304a</v>
      </c>
      <c r="J217" s="159" t="str">
        <f t="shared" si="16"/>
        <v>00688304026 02</v>
      </c>
      <c r="K217" s="5" t="s">
        <v>1676</v>
      </c>
      <c r="L217" s="159" t="str">
        <f t="shared" si="17"/>
        <v>00688304026 02B</v>
      </c>
      <c r="M217" s="5" t="str">
        <f t="shared" si="18"/>
        <v>Slovenský veslársky zväzaBveslovanie - bežné transfery</v>
      </c>
      <c r="N217" s="3" t="str">
        <f t="shared" si="19"/>
        <v>00688304aB</v>
      </c>
    </row>
    <row r="218" spans="1:14" x14ac:dyDescent="0.2">
      <c r="A218" s="194" t="s">
        <v>1110</v>
      </c>
      <c r="B218" s="196" t="str">
        <f>VLOOKUP(A218,Adr!A:B,2,FALSE)</f>
        <v>Slovenský veslársky zväz</v>
      </c>
      <c r="C218" s="188" t="s">
        <v>1677</v>
      </c>
      <c r="D218" s="279">
        <v>7038</v>
      </c>
      <c r="E218" s="222">
        <v>0</v>
      </c>
      <c r="F218" s="158" t="s">
        <v>367</v>
      </c>
      <c r="G218" s="161" t="s">
        <v>346</v>
      </c>
      <c r="H218" s="161" t="s">
        <v>1423</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2">
      <c r="A219" s="174" t="s">
        <v>1110</v>
      </c>
      <c r="B219" s="196" t="str">
        <f>VLOOKUP(A219,Adr!A:B,2,FALSE)</f>
        <v>Slovenský veslársky zväz</v>
      </c>
      <c r="C219" s="177" t="s">
        <v>1678</v>
      </c>
      <c r="D219" s="279">
        <v>8000</v>
      </c>
      <c r="E219" s="165">
        <v>0</v>
      </c>
      <c r="F219" s="158" t="s">
        <v>369</v>
      </c>
      <c r="G219" s="161" t="s">
        <v>346</v>
      </c>
      <c r="H219" s="161" t="s">
        <v>1423</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2">
      <c r="A220" s="194" t="s">
        <v>1110</v>
      </c>
      <c r="B220" s="196" t="str">
        <f>VLOOKUP(A220,Adr!A:B,2,FALSE)</f>
        <v>Slovenský veslársky zväz</v>
      </c>
      <c r="C220" s="161" t="s">
        <v>1679</v>
      </c>
      <c r="D220" s="281">
        <v>9700</v>
      </c>
      <c r="E220" s="222">
        <v>0</v>
      </c>
      <c r="F220" s="158" t="s">
        <v>369</v>
      </c>
      <c r="G220" s="161" t="s">
        <v>346</v>
      </c>
      <c r="H220" s="161" t="s">
        <v>1423</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x14ac:dyDescent="0.2">
      <c r="A221" s="158" t="s">
        <v>1110</v>
      </c>
      <c r="B221" s="196" t="str">
        <f>VLOOKUP(A221,Adr!A:B,2,FALSE)</f>
        <v>Slovenský veslársky zväz</v>
      </c>
      <c r="C221" s="188" t="s">
        <v>1680</v>
      </c>
      <c r="D221" s="281">
        <v>9700</v>
      </c>
      <c r="E221" s="165">
        <v>0</v>
      </c>
      <c r="F221" s="158" t="s">
        <v>369</v>
      </c>
      <c r="G221" s="161" t="s">
        <v>346</v>
      </c>
      <c r="H221" s="161" t="s">
        <v>1423</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2">
      <c r="A222" s="174" t="s">
        <v>1118</v>
      </c>
      <c r="B222" s="196" t="str">
        <f>VLOOKUP(A222,Adr!A:B,2,FALSE)</f>
        <v>SLOVENSKÝ ZÁPASNÍCKY ZVÄZ</v>
      </c>
      <c r="C222" s="177" t="s">
        <v>1681</v>
      </c>
      <c r="D222" s="279">
        <v>325208</v>
      </c>
      <c r="E222" s="222">
        <v>0</v>
      </c>
      <c r="F222" s="158" t="s">
        <v>363</v>
      </c>
      <c r="G222" s="161" t="s">
        <v>344</v>
      </c>
      <c r="H222" s="161" t="s">
        <v>1423</v>
      </c>
      <c r="I222" s="184" t="str">
        <f t="shared" si="15"/>
        <v>31791981a</v>
      </c>
      <c r="J222" s="159" t="str">
        <f t="shared" si="16"/>
        <v>31791981026 02</v>
      </c>
      <c r="K222" s="5" t="s">
        <v>1682</v>
      </c>
      <c r="L222" s="159" t="str">
        <f t="shared" si="17"/>
        <v>31791981026 02B</v>
      </c>
      <c r="M222" s="5" t="str">
        <f t="shared" si="18"/>
        <v>SLOVENSKÝ ZÁPASNÍCKY ZVÄZaBzápasenie - bežné transfery</v>
      </c>
      <c r="N222" s="3" t="str">
        <f t="shared" si="19"/>
        <v>31791981aB</v>
      </c>
    </row>
    <row r="223" spans="1:14" x14ac:dyDescent="0.2">
      <c r="A223" s="174" t="s">
        <v>1118</v>
      </c>
      <c r="B223" s="196" t="str">
        <f>VLOOKUP(A223,Adr!A:B,2,FALSE)</f>
        <v>SLOVENSKÝ ZÁPASNÍCKY ZVÄZ</v>
      </c>
      <c r="C223" s="177" t="s">
        <v>1683</v>
      </c>
      <c r="D223" s="279">
        <v>8000</v>
      </c>
      <c r="E223" s="222">
        <v>0</v>
      </c>
      <c r="F223" s="158" t="s">
        <v>369</v>
      </c>
      <c r="G223" s="161" t="s">
        <v>346</v>
      </c>
      <c r="H223" s="161" t="s">
        <v>1423</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2">
      <c r="A224" s="158" t="s">
        <v>1118</v>
      </c>
      <c r="B224" s="196" t="str">
        <f>VLOOKUP(A224,Adr!A:B,2,FALSE)</f>
        <v>SLOVENSKÝ ZÁPASNÍCKY ZVÄZ</v>
      </c>
      <c r="C224" s="177" t="s">
        <v>1684</v>
      </c>
      <c r="D224" s="279">
        <v>8000</v>
      </c>
      <c r="E224" s="165">
        <v>0</v>
      </c>
      <c r="F224" s="158" t="s">
        <v>369</v>
      </c>
      <c r="G224" s="161" t="s">
        <v>346</v>
      </c>
      <c r="H224" s="161" t="s">
        <v>1423</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x14ac:dyDescent="0.2">
      <c r="A225" s="158" t="s">
        <v>1118</v>
      </c>
      <c r="B225" s="196" t="str">
        <f>VLOOKUP(A225,Adr!A:B,2,FALSE)</f>
        <v>SLOVENSKÝ ZÁPASNÍCKY ZVÄZ</v>
      </c>
      <c r="C225" s="188" t="s">
        <v>1685</v>
      </c>
      <c r="D225" s="281">
        <v>18000</v>
      </c>
      <c r="E225" s="222">
        <v>0</v>
      </c>
      <c r="F225" s="158" t="s">
        <v>369</v>
      </c>
      <c r="G225" s="161" t="s">
        <v>346</v>
      </c>
      <c r="H225" s="161" t="s">
        <v>1423</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x14ac:dyDescent="0.2">
      <c r="A226" s="158" t="s">
        <v>1118</v>
      </c>
      <c r="B226" s="196" t="str">
        <f>VLOOKUP(A226,Adr!A:B,2,FALSE)</f>
        <v>SLOVENSKÝ ZÁPASNÍCKY ZVÄZ</v>
      </c>
      <c r="C226" s="188" t="s">
        <v>1686</v>
      </c>
      <c r="D226" s="281">
        <v>16000</v>
      </c>
      <c r="E226" s="165">
        <v>0</v>
      </c>
      <c r="F226" s="158" t="s">
        <v>369</v>
      </c>
      <c r="G226" s="161" t="s">
        <v>346</v>
      </c>
      <c r="H226" s="161" t="s">
        <v>1423</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2">
      <c r="A227" s="190" t="s">
        <v>1118</v>
      </c>
      <c r="B227" s="196" t="str">
        <f>VLOOKUP(A227,Adr!A:B,2,FALSE)</f>
        <v>SLOVENSKÝ ZÁPASNÍCKY ZVÄZ</v>
      </c>
      <c r="C227" s="177" t="s">
        <v>1687</v>
      </c>
      <c r="D227" s="279">
        <v>62000</v>
      </c>
      <c r="E227" s="222">
        <v>0</v>
      </c>
      <c r="F227" s="158" t="s">
        <v>369</v>
      </c>
      <c r="G227" s="161" t="s">
        <v>346</v>
      </c>
      <c r="H227" s="161" t="s">
        <v>1423</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2">
      <c r="A228" s="190" t="s">
        <v>1118</v>
      </c>
      <c r="B228" s="196" t="str">
        <f>VLOOKUP(A228,Adr!A:B,2,FALSE)</f>
        <v>SLOVENSKÝ ZÁPASNÍCKY ZVÄZ</v>
      </c>
      <c r="C228" s="161" t="s">
        <v>1688</v>
      </c>
      <c r="D228" s="280">
        <v>26000</v>
      </c>
      <c r="E228" s="165">
        <v>0</v>
      </c>
      <c r="F228" s="158" t="s">
        <v>369</v>
      </c>
      <c r="G228" s="161" t="s">
        <v>346</v>
      </c>
      <c r="H228" s="161" t="s">
        <v>1423</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x14ac:dyDescent="0.2">
      <c r="A229" s="194" t="s">
        <v>1125</v>
      </c>
      <c r="B229" s="196" t="str">
        <f>VLOOKUP(A229,Adr!A:B,2,FALSE)</f>
        <v>Slovenský zväz bedmintonu</v>
      </c>
      <c r="C229" s="188" t="s">
        <v>1689</v>
      </c>
      <c r="D229" s="281">
        <v>619126</v>
      </c>
      <c r="E229" s="165">
        <v>0</v>
      </c>
      <c r="F229" s="158" t="s">
        <v>363</v>
      </c>
      <c r="G229" s="161" t="s">
        <v>344</v>
      </c>
      <c r="H229" s="161" t="s">
        <v>1423</v>
      </c>
      <c r="I229" s="184" t="str">
        <f t="shared" si="15"/>
        <v>30811546a</v>
      </c>
      <c r="J229" s="159" t="str">
        <f t="shared" si="16"/>
        <v>30811546026 02</v>
      </c>
      <c r="K229" s="5" t="s">
        <v>1690</v>
      </c>
      <c r="L229" s="159" t="str">
        <f t="shared" si="17"/>
        <v>30811546026 02B</v>
      </c>
      <c r="M229" s="5" t="str">
        <f t="shared" si="18"/>
        <v>Slovenský zväz bedmintonuaBbedminton - bežné transfery</v>
      </c>
      <c r="N229" s="3" t="str">
        <f t="shared" si="19"/>
        <v>30811546aB</v>
      </c>
    </row>
    <row r="230" spans="1:14" x14ac:dyDescent="0.2">
      <c r="A230" s="194" t="s">
        <v>1125</v>
      </c>
      <c r="B230" s="196" t="str">
        <f>VLOOKUP(A230,Adr!A:B,2,FALSE)</f>
        <v>Slovenský zväz bedmintonu</v>
      </c>
      <c r="C230" s="177" t="s">
        <v>1691</v>
      </c>
      <c r="D230" s="279">
        <v>10001</v>
      </c>
      <c r="E230" s="165">
        <v>0</v>
      </c>
      <c r="F230" s="158" t="s">
        <v>367</v>
      </c>
      <c r="G230" s="161" t="s">
        <v>346</v>
      </c>
      <c r="H230" s="161" t="s">
        <v>1423</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2">
      <c r="A231" s="190" t="s">
        <v>1134</v>
      </c>
      <c r="B231" s="196" t="str">
        <f>VLOOKUP(A231,Adr!A:B,2,FALSE)</f>
        <v>Slovenský zväz biatlonu</v>
      </c>
      <c r="C231" s="161" t="s">
        <v>1692</v>
      </c>
      <c r="D231" s="280">
        <v>559549</v>
      </c>
      <c r="E231" s="222">
        <v>0</v>
      </c>
      <c r="F231" s="158" t="s">
        <v>363</v>
      </c>
      <c r="G231" s="161" t="s">
        <v>344</v>
      </c>
      <c r="H231" s="161" t="s">
        <v>1423</v>
      </c>
      <c r="I231" s="184" t="str">
        <f t="shared" si="15"/>
        <v>35656743a</v>
      </c>
      <c r="J231" s="159" t="str">
        <f t="shared" si="16"/>
        <v>35656743026 02</v>
      </c>
      <c r="K231" s="5" t="s">
        <v>1693</v>
      </c>
      <c r="L231" s="159" t="str">
        <f t="shared" si="17"/>
        <v>35656743026 02B</v>
      </c>
      <c r="M231" s="5" t="str">
        <f t="shared" si="18"/>
        <v>Slovenský zväz biatlonuaBbiatlon - bežné transfery</v>
      </c>
      <c r="N231" s="3" t="str">
        <f t="shared" si="19"/>
        <v>35656743aB</v>
      </c>
    </row>
    <row r="232" spans="1:14" x14ac:dyDescent="0.2">
      <c r="A232" s="158" t="s">
        <v>1134</v>
      </c>
      <c r="B232" s="196" t="str">
        <f>VLOOKUP(A232,Adr!A:B,2,FALSE)</f>
        <v>Slovenský zväz biatlonu</v>
      </c>
      <c r="C232" s="188" t="s">
        <v>1694</v>
      </c>
      <c r="D232" s="281">
        <v>46000</v>
      </c>
      <c r="E232" s="165">
        <v>0</v>
      </c>
      <c r="F232" s="158" t="s">
        <v>363</v>
      </c>
      <c r="G232" s="161" t="s">
        <v>344</v>
      </c>
      <c r="H232" s="161" t="s">
        <v>1451</v>
      </c>
      <c r="I232" s="184" t="str">
        <f t="shared" si="15"/>
        <v>35656743a</v>
      </c>
      <c r="J232" s="159" t="str">
        <f t="shared" si="16"/>
        <v>35656743026 02</v>
      </c>
      <c r="K232" s="5" t="s">
        <v>1693</v>
      </c>
      <c r="L232" s="159" t="str">
        <f t="shared" si="17"/>
        <v>35656743026 02K</v>
      </c>
      <c r="M232" s="5" t="str">
        <f t="shared" si="18"/>
        <v>Slovenský zväz biatlonuaKbiatlon - kapitálové transfery</v>
      </c>
      <c r="N232" s="3" t="str">
        <f t="shared" si="19"/>
        <v>35656743aK</v>
      </c>
    </row>
    <row r="233" spans="1:14" x14ac:dyDescent="0.2">
      <c r="A233" s="158" t="s">
        <v>1134</v>
      </c>
      <c r="B233" s="196" t="str">
        <f>VLOOKUP(A233,Adr!A:B,2,FALSE)</f>
        <v>Slovenský zväz biatlonu</v>
      </c>
      <c r="C233" s="189" t="s">
        <v>1695</v>
      </c>
      <c r="D233" s="282">
        <v>8000</v>
      </c>
      <c r="E233" s="222">
        <v>0</v>
      </c>
      <c r="F233" s="158" t="s">
        <v>369</v>
      </c>
      <c r="G233" s="161" t="s">
        <v>346</v>
      </c>
      <c r="H233" s="161" t="s">
        <v>1423</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x14ac:dyDescent="0.2">
      <c r="A234" s="190" t="s">
        <v>1134</v>
      </c>
      <c r="B234" s="196" t="str">
        <f>VLOOKUP(A234,Adr!A:B,2,FALSE)</f>
        <v>Slovenský zväz biatlonu</v>
      </c>
      <c r="C234" s="188" t="s">
        <v>1696</v>
      </c>
      <c r="D234" s="281">
        <v>32000</v>
      </c>
      <c r="E234" s="165">
        <v>0</v>
      </c>
      <c r="F234" s="158" t="s">
        <v>369</v>
      </c>
      <c r="G234" s="161" t="s">
        <v>346</v>
      </c>
      <c r="H234" s="161" t="s">
        <v>1423</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x14ac:dyDescent="0.2">
      <c r="A235" s="158" t="s">
        <v>1134</v>
      </c>
      <c r="B235" s="196" t="str">
        <f>VLOOKUP(A235,Adr!A:B,2,FALSE)</f>
        <v>Slovenský zväz biatlonu</v>
      </c>
      <c r="C235" s="188" t="s">
        <v>1697</v>
      </c>
      <c r="D235" s="281">
        <v>18000</v>
      </c>
      <c r="E235" s="222">
        <v>0</v>
      </c>
      <c r="F235" s="158" t="s">
        <v>369</v>
      </c>
      <c r="G235" s="161" t="s">
        <v>346</v>
      </c>
      <c r="H235" s="161" t="s">
        <v>1423</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x14ac:dyDescent="0.2">
      <c r="A236" s="194" t="s">
        <v>1134</v>
      </c>
      <c r="B236" s="196" t="str">
        <f>VLOOKUP(A236,Adr!A:B,2,FALSE)</f>
        <v>Slovenský zväz biatlonu</v>
      </c>
      <c r="C236" s="188" t="s">
        <v>1698</v>
      </c>
      <c r="D236" s="279">
        <v>8000</v>
      </c>
      <c r="E236" s="165">
        <v>0</v>
      </c>
      <c r="F236" s="158" t="s">
        <v>369</v>
      </c>
      <c r="G236" s="161" t="s">
        <v>346</v>
      </c>
      <c r="H236" s="161" t="s">
        <v>1423</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2">
      <c r="A237" s="158" t="s">
        <v>1134</v>
      </c>
      <c r="B237" s="196" t="str">
        <f>VLOOKUP(A237,Adr!A:B,2,FALSE)</f>
        <v>Slovenský zväz biatlonu</v>
      </c>
      <c r="C237" s="177" t="s">
        <v>1699</v>
      </c>
      <c r="D237" s="281">
        <v>42000</v>
      </c>
      <c r="E237" s="222">
        <v>0</v>
      </c>
      <c r="F237" s="158" t="s">
        <v>369</v>
      </c>
      <c r="G237" s="161" t="s">
        <v>346</v>
      </c>
      <c r="H237" s="161" t="s">
        <v>1423</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2">
      <c r="A238" s="190" t="s">
        <v>1134</v>
      </c>
      <c r="B238" s="196" t="str">
        <f>VLOOKUP(A238,Adr!A:B,2,FALSE)</f>
        <v>Slovenský zväz biatlonu</v>
      </c>
      <c r="C238" s="161" t="s">
        <v>1700</v>
      </c>
      <c r="D238" s="280">
        <v>16000</v>
      </c>
      <c r="E238" s="165">
        <v>0</v>
      </c>
      <c r="F238" s="158" t="s">
        <v>369</v>
      </c>
      <c r="G238" s="161" t="s">
        <v>346</v>
      </c>
      <c r="H238" s="161" t="s">
        <v>1423</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x14ac:dyDescent="0.2">
      <c r="A239" s="190" t="s">
        <v>1134</v>
      </c>
      <c r="B239" s="196" t="str">
        <f>VLOOKUP(A239,Adr!A:B,2,FALSE)</f>
        <v>Slovenský zväz biatlonu</v>
      </c>
      <c r="C239" s="188" t="s">
        <v>1701</v>
      </c>
      <c r="D239" s="281">
        <v>8000</v>
      </c>
      <c r="E239" s="222">
        <v>0</v>
      </c>
      <c r="F239" s="158" t="s">
        <v>369</v>
      </c>
      <c r="G239" s="161" t="s">
        <v>346</v>
      </c>
      <c r="H239" s="161" t="s">
        <v>1423</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2">
      <c r="A240" s="194" t="s">
        <v>1134</v>
      </c>
      <c r="B240" s="196" t="str">
        <f>VLOOKUP(A240,Adr!A:B,2,FALSE)</f>
        <v>Slovenský zväz biatlonu</v>
      </c>
      <c r="C240" s="177" t="s">
        <v>1702</v>
      </c>
      <c r="D240" s="279">
        <v>8000</v>
      </c>
      <c r="E240" s="165">
        <v>0</v>
      </c>
      <c r="F240" s="158" t="s">
        <v>369</v>
      </c>
      <c r="G240" s="161" t="s">
        <v>346</v>
      </c>
      <c r="H240" s="161" t="s">
        <v>1423</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2">
      <c r="A241" s="158" t="s">
        <v>1134</v>
      </c>
      <c r="B241" s="196" t="str">
        <f>VLOOKUP(A241,Adr!A:B,2,FALSE)</f>
        <v>Slovenský zväz biatlonu</v>
      </c>
      <c r="C241" s="177" t="s">
        <v>1703</v>
      </c>
      <c r="D241" s="279">
        <v>8000</v>
      </c>
      <c r="E241" s="222">
        <v>0</v>
      </c>
      <c r="F241" s="158" t="s">
        <v>369</v>
      </c>
      <c r="G241" s="161" t="s">
        <v>346</v>
      </c>
      <c r="H241" s="161" t="s">
        <v>1423</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x14ac:dyDescent="0.2">
      <c r="A242" s="158" t="s">
        <v>1134</v>
      </c>
      <c r="B242" s="196" t="str">
        <f>VLOOKUP(A242,Adr!A:B,2,FALSE)</f>
        <v>Slovenský zväz biatlonu</v>
      </c>
      <c r="C242" s="188" t="s">
        <v>1704</v>
      </c>
      <c r="D242" s="281">
        <v>8000</v>
      </c>
      <c r="E242" s="165">
        <v>0</v>
      </c>
      <c r="F242" s="158" t="s">
        <v>369</v>
      </c>
      <c r="G242" s="161" t="s">
        <v>346</v>
      </c>
      <c r="H242" s="161" t="s">
        <v>1423</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2">
      <c r="A243" s="194" t="s">
        <v>1134</v>
      </c>
      <c r="B243" s="196" t="str">
        <f>VLOOKUP(A243,Adr!A:B,2,FALSE)</f>
        <v>Slovenský zväz biatlonu</v>
      </c>
      <c r="C243" s="177" t="s">
        <v>1705</v>
      </c>
      <c r="D243" s="279">
        <v>8000</v>
      </c>
      <c r="E243" s="222">
        <v>0</v>
      </c>
      <c r="F243" s="158" t="s">
        <v>369</v>
      </c>
      <c r="G243" s="161" t="s">
        <v>346</v>
      </c>
      <c r="H243" s="161" t="s">
        <v>1423</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2">
      <c r="A244" s="190" t="s">
        <v>1134</v>
      </c>
      <c r="B244" s="196" t="str">
        <f>VLOOKUP(A244,Adr!A:B,2,FALSE)</f>
        <v>Slovenský zväz biatlonu</v>
      </c>
      <c r="C244" s="177" t="s">
        <v>1706</v>
      </c>
      <c r="D244" s="279">
        <v>42000</v>
      </c>
      <c r="E244" s="165">
        <v>0</v>
      </c>
      <c r="F244" s="158" t="s">
        <v>369</v>
      </c>
      <c r="G244" s="161" t="s">
        <v>346</v>
      </c>
      <c r="H244" s="161" t="s">
        <v>1423</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2">
      <c r="A245" s="190" t="s">
        <v>1144</v>
      </c>
      <c r="B245" s="196" t="str">
        <f>VLOOKUP(A245,Adr!A:B,2,FALSE)</f>
        <v>Slovenský zväz bobistov</v>
      </c>
      <c r="C245" s="177" t="s">
        <v>1707</v>
      </c>
      <c r="D245" s="279">
        <v>83796</v>
      </c>
      <c r="E245" s="222">
        <v>0</v>
      </c>
      <c r="F245" s="158" t="s">
        <v>363</v>
      </c>
      <c r="G245" s="161" t="s">
        <v>344</v>
      </c>
      <c r="H245" s="161" t="s">
        <v>1423</v>
      </c>
      <c r="I245" s="184" t="str">
        <f t="shared" si="15"/>
        <v>36067580a</v>
      </c>
      <c r="J245" s="159" t="str">
        <f t="shared" si="16"/>
        <v>36067580026 02</v>
      </c>
      <c r="K245" s="5" t="s">
        <v>1708</v>
      </c>
      <c r="L245" s="159" t="str">
        <f t="shared" si="17"/>
        <v>36067580026 02B</v>
      </c>
      <c r="M245" s="5" t="str">
        <f t="shared" si="18"/>
        <v>Slovenský zväz bobistovaBboby a skeleton - bežné transfery</v>
      </c>
      <c r="N245" s="3" t="str">
        <f t="shared" si="19"/>
        <v>36067580aB</v>
      </c>
    </row>
    <row r="246" spans="1:14" x14ac:dyDescent="0.2">
      <c r="A246" s="158" t="s">
        <v>1144</v>
      </c>
      <c r="B246" s="196" t="str">
        <f>VLOOKUP(A246,Adr!A:B,2,FALSE)</f>
        <v>Slovenský zväz bobistov</v>
      </c>
      <c r="C246" s="177" t="s">
        <v>1709</v>
      </c>
      <c r="D246" s="279">
        <v>8000</v>
      </c>
      <c r="E246" s="222">
        <v>0</v>
      </c>
      <c r="F246" s="158" t="s">
        <v>369</v>
      </c>
      <c r="G246" s="161" t="s">
        <v>346</v>
      </c>
      <c r="H246" s="161" t="s">
        <v>1423</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2">
      <c r="A247" s="190" t="s">
        <v>1144</v>
      </c>
      <c r="B247" s="196" t="str">
        <f>VLOOKUP(A247,Adr!A:B,2,FALSE)</f>
        <v>Slovenský zväz bobistov</v>
      </c>
      <c r="C247" s="177" t="s">
        <v>1710</v>
      </c>
      <c r="D247" s="279">
        <v>8000</v>
      </c>
      <c r="E247" s="165">
        <v>0</v>
      </c>
      <c r="F247" s="158" t="s">
        <v>369</v>
      </c>
      <c r="G247" s="161" t="s">
        <v>346</v>
      </c>
      <c r="H247" s="161" t="s">
        <v>1423</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x14ac:dyDescent="0.2">
      <c r="A248" s="158" t="s">
        <v>1153</v>
      </c>
      <c r="B248" s="196" t="str">
        <f>VLOOKUP(A248,Adr!A:B,2,FALSE)</f>
        <v>Slovenský zväz cyklistiky</v>
      </c>
      <c r="C248" s="188" t="s">
        <v>1711</v>
      </c>
      <c r="D248" s="281">
        <v>2856269</v>
      </c>
      <c r="E248" s="165">
        <v>0</v>
      </c>
      <c r="F248" s="158" t="s">
        <v>363</v>
      </c>
      <c r="G248" s="161" t="s">
        <v>344</v>
      </c>
      <c r="H248" s="161" t="s">
        <v>1423</v>
      </c>
      <c r="I248" s="184" t="str">
        <f t="shared" si="15"/>
        <v>00684112a</v>
      </c>
      <c r="J248" s="159" t="str">
        <f t="shared" si="16"/>
        <v>00684112026 02</v>
      </c>
      <c r="K248" s="5" t="s">
        <v>1712</v>
      </c>
      <c r="L248" s="159" t="str">
        <f t="shared" si="17"/>
        <v>00684112026 02B</v>
      </c>
      <c r="M248" s="5" t="str">
        <f t="shared" si="18"/>
        <v>Slovenský zväz cyklistikyaBcyklistika - bežné transfery</v>
      </c>
      <c r="N248" s="3" t="str">
        <f t="shared" si="19"/>
        <v>00684112aB</v>
      </c>
    </row>
    <row r="249" spans="1:14" x14ac:dyDescent="0.2">
      <c r="A249" s="158" t="s">
        <v>1153</v>
      </c>
      <c r="B249" s="196" t="str">
        <f>VLOOKUP(A249,Adr!A:B,2,FALSE)</f>
        <v>Slovenský zväz cyklistiky</v>
      </c>
      <c r="C249" s="188" t="s">
        <v>1713</v>
      </c>
      <c r="D249" s="281">
        <v>60635</v>
      </c>
      <c r="E249" s="222">
        <v>0</v>
      </c>
      <c r="F249" s="158" t="s">
        <v>367</v>
      </c>
      <c r="G249" s="161" t="s">
        <v>346</v>
      </c>
      <c r="H249" s="161" t="s">
        <v>1423</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2">
      <c r="A250" s="194" t="s">
        <v>1153</v>
      </c>
      <c r="B250" s="196" t="str">
        <f>VLOOKUP(A250,Adr!A:B,2,FALSE)</f>
        <v>Slovenský zväz cyklistiky</v>
      </c>
      <c r="C250" s="177" t="s">
        <v>1714</v>
      </c>
      <c r="D250" s="281">
        <v>22000</v>
      </c>
      <c r="E250" s="222">
        <v>0</v>
      </c>
      <c r="F250" s="158" t="s">
        <v>369</v>
      </c>
      <c r="G250" s="161" t="s">
        <v>346</v>
      </c>
      <c r="H250" s="161" t="s">
        <v>1423</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2">
      <c r="A251" s="194" t="s">
        <v>1153</v>
      </c>
      <c r="B251" s="196" t="str">
        <f>VLOOKUP(A251,Adr!A:B,2,FALSE)</f>
        <v>Slovenský zväz cyklistiky</v>
      </c>
      <c r="C251" s="177" t="s">
        <v>1715</v>
      </c>
      <c r="D251" s="279">
        <v>23000</v>
      </c>
      <c r="E251" s="165">
        <v>0</v>
      </c>
      <c r="F251" s="158" t="s">
        <v>369</v>
      </c>
      <c r="G251" s="161" t="s">
        <v>346</v>
      </c>
      <c r="H251" s="161" t="s">
        <v>1423</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2">
      <c r="A252" s="174" t="s">
        <v>1153</v>
      </c>
      <c r="B252" s="196" t="str">
        <f>VLOOKUP(A252,Adr!A:B,2,FALSE)</f>
        <v>Slovenský zväz cyklistiky</v>
      </c>
      <c r="C252" s="177" t="s">
        <v>1716</v>
      </c>
      <c r="D252" s="179">
        <v>21000</v>
      </c>
      <c r="E252" s="222">
        <v>0</v>
      </c>
      <c r="F252" s="174" t="s">
        <v>369</v>
      </c>
      <c r="G252" s="177" t="s">
        <v>346</v>
      </c>
      <c r="H252" s="177" t="s">
        <v>1423</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x14ac:dyDescent="0.2">
      <c r="A253" s="194" t="s">
        <v>1153</v>
      </c>
      <c r="B253" s="196" t="str">
        <f>VLOOKUP(A253,Adr!A:B,2,FALSE)</f>
        <v>Slovenský zväz cyklistiky</v>
      </c>
      <c r="C253" s="188" t="s">
        <v>1717</v>
      </c>
      <c r="D253" s="279">
        <v>54000</v>
      </c>
      <c r="E253" s="165">
        <v>0</v>
      </c>
      <c r="F253" s="158" t="s">
        <v>369</v>
      </c>
      <c r="G253" s="161" t="s">
        <v>346</v>
      </c>
      <c r="H253" s="161" t="s">
        <v>1423</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2">
      <c r="A254" s="190" t="s">
        <v>1153</v>
      </c>
      <c r="B254" s="196" t="str">
        <f>VLOOKUP(A254,Adr!A:B,2,FALSE)</f>
        <v>Slovenský zväz cyklistiky</v>
      </c>
      <c r="C254" s="161" t="s">
        <v>1718</v>
      </c>
      <c r="D254" s="280">
        <v>18000</v>
      </c>
      <c r="E254" s="222">
        <v>0</v>
      </c>
      <c r="F254" s="158" t="s">
        <v>369</v>
      </c>
      <c r="G254" s="161" t="s">
        <v>346</v>
      </c>
      <c r="H254" s="161" t="s">
        <v>1423</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x14ac:dyDescent="0.2">
      <c r="A255" s="194" t="s">
        <v>1161</v>
      </c>
      <c r="B255" s="196" t="str">
        <f>VLOOKUP(A255,Adr!A:B,2,FALSE)</f>
        <v>Slovenský zväz dráhového golfu</v>
      </c>
      <c r="C255" s="189" t="s">
        <v>1719</v>
      </c>
      <c r="D255" s="282">
        <v>32930</v>
      </c>
      <c r="E255" s="222">
        <v>0</v>
      </c>
      <c r="F255" s="158" t="s">
        <v>363</v>
      </c>
      <c r="G255" s="161" t="s">
        <v>344</v>
      </c>
      <c r="H255" s="161" t="s">
        <v>1423</v>
      </c>
      <c r="I255" s="184" t="str">
        <f t="shared" si="15"/>
        <v>31806431a</v>
      </c>
      <c r="J255" s="159" t="str">
        <f t="shared" si="16"/>
        <v>31806431026 02</v>
      </c>
      <c r="K255" s="5" t="s">
        <v>1720</v>
      </c>
      <c r="L255" s="159" t="str">
        <f t="shared" si="17"/>
        <v>31806431026 02B</v>
      </c>
      <c r="M255" s="5" t="str">
        <f t="shared" si="18"/>
        <v>Slovenský zväz dráhového golfuaBdráhový golf - bežné transfery</v>
      </c>
      <c r="N255" s="3" t="str">
        <f t="shared" si="19"/>
        <v>31806431aB</v>
      </c>
    </row>
    <row r="256" spans="1:14" x14ac:dyDescent="0.2">
      <c r="A256" s="194" t="s">
        <v>1168</v>
      </c>
      <c r="B256" s="196" t="str">
        <f>VLOOKUP(A256,Adr!A:B,2,FALSE)</f>
        <v>Slovenský zväz florbalu</v>
      </c>
      <c r="C256" s="161" t="s">
        <v>1721</v>
      </c>
      <c r="D256" s="280">
        <v>1051890</v>
      </c>
      <c r="E256" s="165">
        <v>0</v>
      </c>
      <c r="F256" s="158" t="s">
        <v>363</v>
      </c>
      <c r="G256" s="161" t="s">
        <v>344</v>
      </c>
      <c r="H256" s="161" t="s">
        <v>1423</v>
      </c>
      <c r="I256" s="184" t="str">
        <f t="shared" si="15"/>
        <v>31795421a</v>
      </c>
      <c r="J256" s="159" t="str">
        <f t="shared" si="16"/>
        <v>31795421026 02</v>
      </c>
      <c r="K256" s="5" t="s">
        <v>1722</v>
      </c>
      <c r="L256" s="159" t="str">
        <f t="shared" si="17"/>
        <v>31795421026 02B</v>
      </c>
      <c r="M256" s="5" t="str">
        <f t="shared" si="18"/>
        <v>Slovenský zväz florbaluaBflorbal - bežné transfery</v>
      </c>
      <c r="N256" s="3" t="str">
        <f t="shared" si="19"/>
        <v>31795421aB</v>
      </c>
    </row>
    <row r="257" spans="1:14" x14ac:dyDescent="0.2">
      <c r="A257" s="158" t="s">
        <v>1174</v>
      </c>
      <c r="B257" s="196" t="str">
        <f>VLOOKUP(A257,Adr!A:B,2,FALSE)</f>
        <v>Slovenský zväz hádzanej</v>
      </c>
      <c r="C257" s="189" t="s">
        <v>1723</v>
      </c>
      <c r="D257" s="282">
        <v>2558042</v>
      </c>
      <c r="E257" s="222">
        <v>0</v>
      </c>
      <c r="F257" s="158" t="s">
        <v>363</v>
      </c>
      <c r="G257" s="161" t="s">
        <v>344</v>
      </c>
      <c r="H257" s="161" t="s">
        <v>1423</v>
      </c>
      <c r="I257" s="184" t="str">
        <f t="shared" si="15"/>
        <v>30774772a</v>
      </c>
      <c r="J257" s="159" t="str">
        <f t="shared" si="16"/>
        <v>30774772026 02</v>
      </c>
      <c r="K257" s="5" t="s">
        <v>1724</v>
      </c>
      <c r="L257" s="159" t="str">
        <f t="shared" si="17"/>
        <v>30774772026 02B</v>
      </c>
      <c r="M257" s="5" t="str">
        <f t="shared" si="18"/>
        <v>Slovenský zväz hádzanejaBhádzaná - bežné transfery</v>
      </c>
      <c r="N257" s="3" t="str">
        <f t="shared" si="19"/>
        <v>30774772aB</v>
      </c>
    </row>
    <row r="258" spans="1:14" x14ac:dyDescent="0.2">
      <c r="A258" s="190">
        <v>42390800</v>
      </c>
      <c r="B258" s="196" t="str">
        <f>VLOOKUP(A258,Adr!A:B,2,FALSE)</f>
        <v>Slovenský zväz hasičského športu</v>
      </c>
      <c r="C258" s="161" t="s">
        <v>376</v>
      </c>
      <c r="D258" s="280">
        <v>18300</v>
      </c>
      <c r="E258" s="165">
        <v>0</v>
      </c>
      <c r="F258" s="158" t="s">
        <v>375</v>
      </c>
      <c r="G258" s="161" t="s">
        <v>346</v>
      </c>
      <c r="H258" s="161" t="s">
        <v>1423</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2">
      <c r="A259" s="194" t="s">
        <v>1188</v>
      </c>
      <c r="B259" s="196" t="str">
        <f>VLOOKUP(A259,Adr!A:B,2,FALSE)</f>
        <v>Slovenský zväz integrovaného tanca a tanečného športu</v>
      </c>
      <c r="C259" s="177" t="s">
        <v>376</v>
      </c>
      <c r="D259" s="279">
        <v>47100</v>
      </c>
      <c r="E259" s="222">
        <v>0</v>
      </c>
      <c r="F259" s="158" t="s">
        <v>375</v>
      </c>
      <c r="G259" s="161" t="s">
        <v>346</v>
      </c>
      <c r="H259" s="161" t="s">
        <v>1423</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x14ac:dyDescent="0.2">
      <c r="A260" s="190" t="s">
        <v>1196</v>
      </c>
      <c r="B260" s="196" t="str">
        <f>VLOOKUP(A260,Adr!A:B,2,FALSE)</f>
        <v>Slovenský zväz jachtingu</v>
      </c>
      <c r="C260" s="188" t="s">
        <v>1725</v>
      </c>
      <c r="D260" s="279">
        <v>86190</v>
      </c>
      <c r="E260" s="165">
        <v>0</v>
      </c>
      <c r="F260" s="158" t="s">
        <v>363</v>
      </c>
      <c r="G260" s="161" t="s">
        <v>344</v>
      </c>
      <c r="H260" s="161" t="s">
        <v>1423</v>
      </c>
      <c r="I260" s="184" t="str">
        <f t="shared" si="20"/>
        <v>30793211a</v>
      </c>
      <c r="J260" s="159" t="str">
        <f t="shared" si="21"/>
        <v>30793211026 02</v>
      </c>
      <c r="K260" s="5" t="s">
        <v>1726</v>
      </c>
      <c r="L260" s="159" t="str">
        <f t="shared" si="22"/>
        <v>30793211026 02B</v>
      </c>
      <c r="M260" s="5" t="str">
        <f t="shared" si="23"/>
        <v>Slovenský zväz jachtinguaBjachting - bežné transfery</v>
      </c>
      <c r="N260" s="3" t="str">
        <f t="shared" si="24"/>
        <v>30793211aB</v>
      </c>
    </row>
    <row r="261" spans="1:14" x14ac:dyDescent="0.2">
      <c r="A261" s="194" t="s">
        <v>1203</v>
      </c>
      <c r="B261" s="196" t="str">
        <f>VLOOKUP(A261,Adr!A:B,2,FALSE)</f>
        <v>Slovenský zväz Judo</v>
      </c>
      <c r="C261" s="177" t="s">
        <v>1727</v>
      </c>
      <c r="D261" s="279">
        <v>284697</v>
      </c>
      <c r="E261" s="222">
        <v>0</v>
      </c>
      <c r="F261" s="158" t="s">
        <v>363</v>
      </c>
      <c r="G261" s="161" t="s">
        <v>344</v>
      </c>
      <c r="H261" s="161" t="s">
        <v>1423</v>
      </c>
      <c r="I261" s="184" t="str">
        <f t="shared" si="20"/>
        <v>17308518a</v>
      </c>
      <c r="J261" s="159" t="str">
        <f t="shared" si="21"/>
        <v>17308518026 02</v>
      </c>
      <c r="K261" s="5" t="s">
        <v>1728</v>
      </c>
      <c r="L261" s="159" t="str">
        <f t="shared" si="22"/>
        <v>17308518026 02B</v>
      </c>
      <c r="M261" s="5" t="str">
        <f t="shared" si="23"/>
        <v>Slovenský zväz JudoaBjudo - bežné transfery</v>
      </c>
      <c r="N261" s="3" t="str">
        <f t="shared" si="24"/>
        <v>17308518aB</v>
      </c>
    </row>
    <row r="262" spans="1:14" x14ac:dyDescent="0.2">
      <c r="A262" s="190" t="s">
        <v>1203</v>
      </c>
      <c r="B262" s="196" t="str">
        <f>VLOOKUP(A262,Adr!A:B,2,FALSE)</f>
        <v>Slovenský zväz Judo</v>
      </c>
      <c r="C262" s="161" t="s">
        <v>1729</v>
      </c>
      <c r="D262" s="281">
        <v>42000</v>
      </c>
      <c r="E262" s="165">
        <v>0</v>
      </c>
      <c r="F262" s="158" t="s">
        <v>369</v>
      </c>
      <c r="G262" s="161" t="s">
        <v>346</v>
      </c>
      <c r="H262" s="161" t="s">
        <v>1423</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2">
      <c r="A263" s="190" t="s">
        <v>1203</v>
      </c>
      <c r="B263" s="196" t="str">
        <f>VLOOKUP(A263,Adr!A:B,2,FALSE)</f>
        <v>Slovenský zväz Judo</v>
      </c>
      <c r="C263" s="177" t="s">
        <v>1730</v>
      </c>
      <c r="D263" s="279">
        <v>8000</v>
      </c>
      <c r="E263" s="222">
        <v>0</v>
      </c>
      <c r="F263" s="158" t="s">
        <v>369</v>
      </c>
      <c r="G263" s="161" t="s">
        <v>346</v>
      </c>
      <c r="H263" s="161" t="s">
        <v>1423</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2">
      <c r="A264" s="174" t="s">
        <v>1203</v>
      </c>
      <c r="B264" s="196" t="str">
        <f>VLOOKUP(A264,Adr!A:B,2,FALSE)</f>
        <v>Slovenský zväz Judo</v>
      </c>
      <c r="C264" s="177" t="s">
        <v>1731</v>
      </c>
      <c r="D264" s="279">
        <v>13000</v>
      </c>
      <c r="E264" s="165">
        <v>0</v>
      </c>
      <c r="F264" s="158" t="s">
        <v>369</v>
      </c>
      <c r="G264" s="161" t="s">
        <v>346</v>
      </c>
      <c r="H264" s="161" t="s">
        <v>1423</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2">
      <c r="A265" s="174" t="s">
        <v>1203</v>
      </c>
      <c r="B265" s="196" t="str">
        <f>VLOOKUP(A265,Adr!A:B,2,FALSE)</f>
        <v>Slovenský zväz Judo</v>
      </c>
      <c r="C265" s="161" t="s">
        <v>1732</v>
      </c>
      <c r="D265" s="280">
        <v>8000</v>
      </c>
      <c r="E265" s="222">
        <v>0</v>
      </c>
      <c r="F265" s="158" t="s">
        <v>369</v>
      </c>
      <c r="G265" s="161" t="s">
        <v>346</v>
      </c>
      <c r="H265" s="161" t="s">
        <v>1423</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x14ac:dyDescent="0.2">
      <c r="A266" s="194" t="s">
        <v>1203</v>
      </c>
      <c r="B266" s="196" t="str">
        <f>VLOOKUP(A266,Adr!A:B,2,FALSE)</f>
        <v>Slovenský zväz Judo</v>
      </c>
      <c r="C266" s="188" t="s">
        <v>1733</v>
      </c>
      <c r="D266" s="281">
        <v>16000</v>
      </c>
      <c r="E266" s="165">
        <v>0</v>
      </c>
      <c r="F266" s="158" t="s">
        <v>369</v>
      </c>
      <c r="G266" s="161" t="s">
        <v>346</v>
      </c>
      <c r="H266" s="161" t="s">
        <v>1423</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2">
      <c r="A267" s="174" t="s">
        <v>1212</v>
      </c>
      <c r="B267" s="196" t="str">
        <f>VLOOKUP(A267,Adr!A:B,2,FALSE)</f>
        <v>Slovenský Zväz Karate</v>
      </c>
      <c r="C267" s="177" t="s">
        <v>1734</v>
      </c>
      <c r="D267" s="279">
        <v>1141958</v>
      </c>
      <c r="E267" s="165">
        <v>0</v>
      </c>
      <c r="F267" s="158" t="s">
        <v>363</v>
      </c>
      <c r="G267" s="161" t="s">
        <v>344</v>
      </c>
      <c r="H267" s="161" t="s">
        <v>1423</v>
      </c>
      <c r="I267" s="184" t="str">
        <f t="shared" si="20"/>
        <v>30811571a</v>
      </c>
      <c r="J267" s="159" t="str">
        <f t="shared" si="21"/>
        <v>30811571026 02</v>
      </c>
      <c r="K267" s="5" t="s">
        <v>1735</v>
      </c>
      <c r="L267" s="159" t="str">
        <f t="shared" si="22"/>
        <v>30811571026 02B</v>
      </c>
      <c r="M267" s="5" t="str">
        <f t="shared" si="23"/>
        <v>Slovenský Zväz KarateaBkarate - bežné transfery</v>
      </c>
      <c r="N267" s="3" t="str">
        <f t="shared" si="24"/>
        <v>30811571aB</v>
      </c>
    </row>
    <row r="268" spans="1:14" x14ac:dyDescent="0.2">
      <c r="A268" s="194" t="s">
        <v>1212</v>
      </c>
      <c r="B268" s="196" t="str">
        <f>VLOOKUP(A268,Adr!A:B,2,FALSE)</f>
        <v>Slovenský Zväz Karate</v>
      </c>
      <c r="C268" s="177" t="s">
        <v>1736</v>
      </c>
      <c r="D268" s="279">
        <v>15000</v>
      </c>
      <c r="E268" s="222">
        <v>0</v>
      </c>
      <c r="F268" s="158" t="s">
        <v>363</v>
      </c>
      <c r="G268" s="161" t="s">
        <v>344</v>
      </c>
      <c r="H268" s="161" t="s">
        <v>1451</v>
      </c>
      <c r="I268" s="184" t="str">
        <f t="shared" si="20"/>
        <v>30811571a</v>
      </c>
      <c r="J268" s="159" t="str">
        <f t="shared" si="21"/>
        <v>30811571026 02</v>
      </c>
      <c r="K268" s="5" t="s">
        <v>1735</v>
      </c>
      <c r="L268" s="159" t="str">
        <f t="shared" si="22"/>
        <v>30811571026 02K</v>
      </c>
      <c r="M268" s="5" t="str">
        <f t="shared" si="23"/>
        <v>Slovenský Zväz KarateaKkarate - kapitálové transfery</v>
      </c>
      <c r="N268" s="3" t="str">
        <f t="shared" si="24"/>
        <v>30811571aK</v>
      </c>
    </row>
    <row r="269" spans="1:14" x14ac:dyDescent="0.2">
      <c r="A269" s="194" t="s">
        <v>1212</v>
      </c>
      <c r="B269" s="196" t="str">
        <f>VLOOKUP(A269,Adr!A:B,2,FALSE)</f>
        <v>Slovenský Zväz Karate</v>
      </c>
      <c r="C269" s="161" t="s">
        <v>1737</v>
      </c>
      <c r="D269" s="280">
        <v>9203</v>
      </c>
      <c r="E269" s="165">
        <v>0</v>
      </c>
      <c r="F269" s="158" t="s">
        <v>367</v>
      </c>
      <c r="G269" s="161" t="s">
        <v>346</v>
      </c>
      <c r="H269" s="161" t="s">
        <v>1423</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2">
      <c r="A270" s="194" t="s">
        <v>1219</v>
      </c>
      <c r="B270" s="196" t="str">
        <f>VLOOKUP(A270,Adr!A:B,2,FALSE)</f>
        <v>Slovenský zväz kickboxu</v>
      </c>
      <c r="C270" s="177" t="s">
        <v>1738</v>
      </c>
      <c r="D270" s="279">
        <v>145660</v>
      </c>
      <c r="E270" s="165">
        <v>0</v>
      </c>
      <c r="F270" s="158" t="s">
        <v>363</v>
      </c>
      <c r="G270" s="161" t="s">
        <v>344</v>
      </c>
      <c r="H270" s="161" t="s">
        <v>1423</v>
      </c>
      <c r="I270" s="184" t="str">
        <f t="shared" si="20"/>
        <v>31119247a</v>
      </c>
      <c r="J270" s="159" t="str">
        <f t="shared" si="21"/>
        <v>31119247026 02</v>
      </c>
      <c r="K270" s="5" t="s">
        <v>1739</v>
      </c>
      <c r="L270" s="159" t="str">
        <f t="shared" si="22"/>
        <v>31119247026 02B</v>
      </c>
      <c r="M270" s="5" t="str">
        <f t="shared" si="23"/>
        <v>Slovenský zväz kickboxuaBkickbox - bežné transfery</v>
      </c>
      <c r="N270" s="3" t="str">
        <f t="shared" si="24"/>
        <v>31119247aB</v>
      </c>
    </row>
    <row r="271" spans="1:14" x14ac:dyDescent="0.2">
      <c r="A271" s="158" t="s">
        <v>1219</v>
      </c>
      <c r="B271" s="196" t="str">
        <f>VLOOKUP(A271,Adr!A:B,2,FALSE)</f>
        <v>Slovenský zväz kickboxu</v>
      </c>
      <c r="C271" s="177" t="s">
        <v>1740</v>
      </c>
      <c r="D271" s="279">
        <v>31000</v>
      </c>
      <c r="E271" s="222">
        <v>0</v>
      </c>
      <c r="F271" s="158" t="s">
        <v>369</v>
      </c>
      <c r="G271" s="161" t="s">
        <v>346</v>
      </c>
      <c r="H271" s="161" t="s">
        <v>1423</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2">
      <c r="A272" s="194" t="s">
        <v>1226</v>
      </c>
      <c r="B272" s="196" t="str">
        <f>VLOOKUP(A272,Adr!A:B,2,FALSE)</f>
        <v>Slovenský zväz ľadového hokeja</v>
      </c>
      <c r="C272" s="177" t="s">
        <v>1741</v>
      </c>
      <c r="D272" s="279">
        <v>10479065</v>
      </c>
      <c r="E272" s="222">
        <v>0</v>
      </c>
      <c r="F272" s="158" t="s">
        <v>363</v>
      </c>
      <c r="G272" s="161" t="s">
        <v>344</v>
      </c>
      <c r="H272" s="161" t="s">
        <v>1423</v>
      </c>
      <c r="I272" s="184" t="str">
        <f t="shared" si="20"/>
        <v>30845386a</v>
      </c>
      <c r="J272" s="159" t="str">
        <f t="shared" si="21"/>
        <v>30845386026 02</v>
      </c>
      <c r="K272" s="5" t="s">
        <v>1742</v>
      </c>
      <c r="L272" s="159" t="str">
        <f t="shared" si="22"/>
        <v>30845386026 02B</v>
      </c>
      <c r="M272" s="5" t="str">
        <f t="shared" si="23"/>
        <v>Slovenský zväz ľadového hokejaaBľadový hokej - bežné transfery</v>
      </c>
      <c r="N272" s="3" t="str">
        <f t="shared" si="24"/>
        <v>30845386aB</v>
      </c>
    </row>
    <row r="273" spans="1:14" x14ac:dyDescent="0.2">
      <c r="A273" s="158" t="s">
        <v>1226</v>
      </c>
      <c r="B273" s="196" t="str">
        <f>VLOOKUP(A273,Adr!A:B,2,FALSE)</f>
        <v>Slovenský zväz ľadového hokeja</v>
      </c>
      <c r="C273" s="177" t="s">
        <v>1743</v>
      </c>
      <c r="D273" s="279">
        <v>223300</v>
      </c>
      <c r="E273" s="165">
        <v>0</v>
      </c>
      <c r="F273" s="158" t="s">
        <v>363</v>
      </c>
      <c r="G273" s="161" t="s">
        <v>344</v>
      </c>
      <c r="H273" s="161" t="s">
        <v>1451</v>
      </c>
      <c r="I273" s="184" t="str">
        <f t="shared" si="20"/>
        <v>30845386a</v>
      </c>
      <c r="J273" s="159" t="str">
        <f t="shared" si="21"/>
        <v>30845386026 02</v>
      </c>
      <c r="K273" s="5" t="s">
        <v>1742</v>
      </c>
      <c r="L273" s="159" t="str">
        <f t="shared" si="22"/>
        <v>30845386026 02K</v>
      </c>
      <c r="M273" s="5" t="str">
        <f t="shared" si="23"/>
        <v>Slovenský zväz ľadového hokejaaKľadový hokej - kapitálové transfery</v>
      </c>
      <c r="N273" s="3" t="str">
        <f t="shared" si="24"/>
        <v>30845386aK</v>
      </c>
    </row>
    <row r="274" spans="1:14" x14ac:dyDescent="0.2">
      <c r="A274" s="194">
        <v>30865930</v>
      </c>
      <c r="B274" s="196" t="str">
        <f>VLOOKUP(A274,Adr!A:B,2,FALSE)</f>
        <v>Slovenský zväz malého futbalu</v>
      </c>
      <c r="C274" s="177" t="s">
        <v>376</v>
      </c>
      <c r="D274" s="279">
        <v>288300</v>
      </c>
      <c r="E274" s="165">
        <v>0</v>
      </c>
      <c r="F274" s="158" t="s">
        <v>375</v>
      </c>
      <c r="G274" s="161" t="s">
        <v>346</v>
      </c>
      <c r="H274" s="161" t="s">
        <v>1423</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2">
      <c r="A275" s="174" t="s">
        <v>1240</v>
      </c>
      <c r="B275" s="196" t="str">
        <f>VLOOKUP(A275,Adr!A:B,2,FALSE)</f>
        <v>Slovenský zväz moderného päťboja</v>
      </c>
      <c r="C275" s="177" t="s">
        <v>1744</v>
      </c>
      <c r="D275" s="279">
        <v>104147</v>
      </c>
      <c r="E275" s="222">
        <v>0</v>
      </c>
      <c r="F275" s="158" t="s">
        <v>363</v>
      </c>
      <c r="G275" s="161" t="s">
        <v>344</v>
      </c>
      <c r="H275" s="161" t="s">
        <v>1423</v>
      </c>
      <c r="I275" s="184" t="str">
        <f t="shared" si="20"/>
        <v>30788714a</v>
      </c>
      <c r="J275" s="159" t="str">
        <f t="shared" si="21"/>
        <v>30788714026 02</v>
      </c>
      <c r="K275" s="5" t="s">
        <v>1745</v>
      </c>
      <c r="L275" s="159" t="str">
        <f t="shared" si="22"/>
        <v>30788714026 02B</v>
      </c>
      <c r="M275" s="5" t="str">
        <f t="shared" si="23"/>
        <v>Slovenský zväz moderného päťbojaaBmoderný päťboj - bežné transfery</v>
      </c>
      <c r="N275" s="3" t="str">
        <f t="shared" si="24"/>
        <v>30788714aB</v>
      </c>
    </row>
    <row r="276" spans="1:14" x14ac:dyDescent="0.2">
      <c r="A276" s="158" t="s">
        <v>1247</v>
      </c>
      <c r="B276" s="196" t="str">
        <f>VLOOKUP(A276,Adr!A:B,2,FALSE)</f>
        <v>Slovenský zväz orientačných športov</v>
      </c>
      <c r="C276" s="177" t="s">
        <v>1746</v>
      </c>
      <c r="D276" s="279">
        <v>51056</v>
      </c>
      <c r="E276" s="165">
        <v>0</v>
      </c>
      <c r="F276" s="158" t="s">
        <v>363</v>
      </c>
      <c r="G276" s="161" t="s">
        <v>344</v>
      </c>
      <c r="H276" s="161" t="s">
        <v>1423</v>
      </c>
      <c r="I276" s="184" t="str">
        <f t="shared" si="20"/>
        <v>30806518a</v>
      </c>
      <c r="J276" s="159" t="str">
        <f t="shared" si="21"/>
        <v>30806518026 02</v>
      </c>
      <c r="K276" s="5" t="s">
        <v>1747</v>
      </c>
      <c r="L276" s="159" t="str">
        <f t="shared" si="22"/>
        <v>30806518026 02B</v>
      </c>
      <c r="M276" s="5" t="str">
        <f t="shared" si="23"/>
        <v>Slovenský zväz orientačných športovaBorientačné športy - bežné transfery</v>
      </c>
      <c r="N276" s="3" t="str">
        <f t="shared" si="24"/>
        <v>30806518aB</v>
      </c>
    </row>
    <row r="277" spans="1:14" x14ac:dyDescent="0.2">
      <c r="A277" s="190" t="s">
        <v>1247</v>
      </c>
      <c r="B277" s="196" t="str">
        <f>VLOOKUP(A277,Adr!A:B,2,FALSE)</f>
        <v>Slovenský zväz orientačných športov</v>
      </c>
      <c r="C277" s="177" t="s">
        <v>1748</v>
      </c>
      <c r="D277" s="279">
        <v>31000</v>
      </c>
      <c r="E277" s="165">
        <v>0</v>
      </c>
      <c r="F277" s="158" t="s">
        <v>369</v>
      </c>
      <c r="G277" s="161" t="s">
        <v>346</v>
      </c>
      <c r="H277" s="161" t="s">
        <v>1423</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x14ac:dyDescent="0.2">
      <c r="A278" s="158" t="s">
        <v>1254</v>
      </c>
      <c r="B278" s="196" t="str">
        <f>VLOOKUP(A278,Adr!A:B,2,FALSE)</f>
        <v>Slovenský zväz pozemného hokeja</v>
      </c>
      <c r="C278" s="188" t="s">
        <v>1749</v>
      </c>
      <c r="D278" s="281">
        <v>143383</v>
      </c>
      <c r="E278" s="222">
        <v>0</v>
      </c>
      <c r="F278" s="158" t="s">
        <v>363</v>
      </c>
      <c r="G278" s="161" t="s">
        <v>344</v>
      </c>
      <c r="H278" s="161" t="s">
        <v>1423</v>
      </c>
      <c r="I278" s="184" t="str">
        <f t="shared" si="20"/>
        <v>31751075a</v>
      </c>
      <c r="J278" s="159" t="str">
        <f t="shared" si="21"/>
        <v>31751075026 02</v>
      </c>
      <c r="K278" s="5" t="s">
        <v>1750</v>
      </c>
      <c r="L278" s="159" t="str">
        <f t="shared" si="22"/>
        <v>31751075026 02B</v>
      </c>
      <c r="M278" s="5" t="str">
        <f t="shared" si="23"/>
        <v>Slovenský zväz pozemného hokejaaBpozemný hokej - bežné transfery</v>
      </c>
      <c r="N278" s="3" t="str">
        <f t="shared" si="24"/>
        <v>31751075aB</v>
      </c>
    </row>
    <row r="279" spans="1:14" x14ac:dyDescent="0.2">
      <c r="A279" s="158" t="s">
        <v>1262</v>
      </c>
      <c r="B279" s="196" t="str">
        <f>VLOOKUP(A279,Adr!A:B,2,FALSE)</f>
        <v>Slovenský zväz psích záprahov</v>
      </c>
      <c r="C279" s="188" t="s">
        <v>1751</v>
      </c>
      <c r="D279" s="281">
        <v>36700</v>
      </c>
      <c r="E279" s="165">
        <v>0</v>
      </c>
      <c r="F279" s="158" t="s">
        <v>363</v>
      </c>
      <c r="G279" s="161" t="s">
        <v>344</v>
      </c>
      <c r="H279" s="161" t="s">
        <v>1423</v>
      </c>
      <c r="I279" s="184" t="str">
        <f t="shared" si="20"/>
        <v>37818058a</v>
      </c>
      <c r="J279" s="159" t="str">
        <f t="shared" si="21"/>
        <v>37818058026 02</v>
      </c>
      <c r="K279" s="5" t="s">
        <v>1752</v>
      </c>
      <c r="L279" s="159" t="str">
        <f t="shared" si="22"/>
        <v>37818058026 02B</v>
      </c>
      <c r="M279" s="5" t="str">
        <f t="shared" si="23"/>
        <v>Slovenský zväz psích záprahovaBpsie záprahy - bežné transfery</v>
      </c>
      <c r="N279" s="3" t="str">
        <f t="shared" si="24"/>
        <v>37818058aB</v>
      </c>
    </row>
    <row r="280" spans="1:14" x14ac:dyDescent="0.2">
      <c r="A280" s="158" t="s">
        <v>1272</v>
      </c>
      <c r="B280" s="196" t="str">
        <f>VLOOKUP(A280,Adr!A:B,2,FALSE)</f>
        <v>Slovenský zväz rybolovnej techniky</v>
      </c>
      <c r="C280" s="182" t="s">
        <v>1753</v>
      </c>
      <c r="D280" s="281">
        <v>73238</v>
      </c>
      <c r="E280" s="222">
        <v>0</v>
      </c>
      <c r="F280" s="158" t="s">
        <v>363</v>
      </c>
      <c r="G280" s="161" t="s">
        <v>344</v>
      </c>
      <c r="H280" s="161" t="s">
        <v>1423</v>
      </c>
      <c r="I280" s="184" t="str">
        <f t="shared" si="20"/>
        <v>31871526a</v>
      </c>
      <c r="J280" s="159" t="str">
        <f t="shared" si="21"/>
        <v>31871526026 02</v>
      </c>
      <c r="K280" s="5" t="s">
        <v>1754</v>
      </c>
      <c r="L280" s="159" t="str">
        <f t="shared" si="22"/>
        <v>31871526026 02B</v>
      </c>
      <c r="M280" s="5" t="str">
        <f t="shared" si="23"/>
        <v>Slovenský zväz rybolovnej technikyaBrybolovná technika - bežné transfery</v>
      </c>
      <c r="N280" s="3" t="str">
        <f t="shared" si="24"/>
        <v>31871526aB</v>
      </c>
    </row>
    <row r="281" spans="1:14" x14ac:dyDescent="0.2">
      <c r="A281" s="174" t="s">
        <v>1281</v>
      </c>
      <c r="B281" s="196" t="str">
        <f>VLOOKUP(A281,Adr!A:B,2,FALSE)</f>
        <v>Slovenský zväz sánkarov</v>
      </c>
      <c r="C281" s="161" t="s">
        <v>1755</v>
      </c>
      <c r="D281" s="280">
        <v>123898</v>
      </c>
      <c r="E281" s="165">
        <v>0</v>
      </c>
      <c r="F281" s="158" t="s">
        <v>363</v>
      </c>
      <c r="G281" s="161" t="s">
        <v>344</v>
      </c>
      <c r="H281" s="161" t="s">
        <v>1423</v>
      </c>
      <c r="I281" s="184" t="str">
        <f t="shared" si="20"/>
        <v>31989373a</v>
      </c>
      <c r="J281" s="159" t="str">
        <f t="shared" si="21"/>
        <v>31989373026 02</v>
      </c>
      <c r="K281" s="5" t="s">
        <v>1756</v>
      </c>
      <c r="L281" s="159" t="str">
        <f t="shared" si="22"/>
        <v>31989373026 02B</v>
      </c>
      <c r="M281" s="5" t="str">
        <f t="shared" si="23"/>
        <v>Slovenský zväz sánkarovaBsánkovanie - bežné transfery</v>
      </c>
      <c r="N281" s="3" t="str">
        <f t="shared" si="24"/>
        <v>31989373aB</v>
      </c>
    </row>
    <row r="282" spans="1:14" x14ac:dyDescent="0.2">
      <c r="A282" s="194" t="s">
        <v>1281</v>
      </c>
      <c r="B282" s="196" t="str">
        <f>VLOOKUP(A282,Adr!A:B,2,FALSE)</f>
        <v>Slovenský zväz sánkarov</v>
      </c>
      <c r="C282" s="177" t="s">
        <v>1757</v>
      </c>
      <c r="D282" s="279">
        <v>8000</v>
      </c>
      <c r="E282" s="222">
        <v>0</v>
      </c>
      <c r="F282" s="158" t="s">
        <v>369</v>
      </c>
      <c r="G282" s="161" t="s">
        <v>346</v>
      </c>
      <c r="H282" s="161" t="s">
        <v>1423</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x14ac:dyDescent="0.2">
      <c r="A283" s="158" t="s">
        <v>1281</v>
      </c>
      <c r="B283" s="196" t="str">
        <f>VLOOKUP(A283,Adr!A:B,2,FALSE)</f>
        <v>Slovenský zväz sánkarov</v>
      </c>
      <c r="C283" s="188" t="s">
        <v>1758</v>
      </c>
      <c r="D283" s="281">
        <v>8000</v>
      </c>
      <c r="E283" s="165">
        <v>0</v>
      </c>
      <c r="F283" s="158" t="s">
        <v>369</v>
      </c>
      <c r="G283" s="161" t="s">
        <v>346</v>
      </c>
      <c r="H283" s="161" t="s">
        <v>1423</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2">
      <c r="A284" s="194" t="s">
        <v>1281</v>
      </c>
      <c r="B284" s="196" t="str">
        <f>VLOOKUP(A284,Adr!A:B,2,FALSE)</f>
        <v>Slovenský zväz sánkarov</v>
      </c>
      <c r="C284" s="161" t="s">
        <v>1759</v>
      </c>
      <c r="D284" s="280">
        <v>8000</v>
      </c>
      <c r="E284" s="222">
        <v>0</v>
      </c>
      <c r="F284" s="158" t="s">
        <v>369</v>
      </c>
      <c r="G284" s="161" t="s">
        <v>346</v>
      </c>
      <c r="H284" s="161" t="s">
        <v>1423</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2">
      <c r="A285" s="190" t="s">
        <v>1281</v>
      </c>
      <c r="B285" s="196" t="str">
        <f>VLOOKUP(A285,Adr!A:B,2,FALSE)</f>
        <v>Slovenský zväz sánkarov</v>
      </c>
      <c r="C285" s="161" t="s">
        <v>1760</v>
      </c>
      <c r="D285" s="280">
        <v>8000</v>
      </c>
      <c r="E285" s="165">
        <v>0</v>
      </c>
      <c r="F285" s="158" t="s">
        <v>369</v>
      </c>
      <c r="G285" s="161" t="s">
        <v>346</v>
      </c>
      <c r="H285" s="161" t="s">
        <v>1423</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2">
      <c r="A286" s="190" t="s">
        <v>1281</v>
      </c>
      <c r="B286" s="196" t="str">
        <f>VLOOKUP(A286,Adr!A:B,2,FALSE)</f>
        <v>Slovenský zväz sánkarov</v>
      </c>
      <c r="C286" s="177" t="s">
        <v>1761</v>
      </c>
      <c r="D286" s="279">
        <v>8000</v>
      </c>
      <c r="E286" s="222">
        <v>0</v>
      </c>
      <c r="F286" s="158" t="s">
        <v>369</v>
      </c>
      <c r="G286" s="161" t="s">
        <v>346</v>
      </c>
      <c r="H286" s="161" t="s">
        <v>1423</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2">
      <c r="A287" s="194" t="s">
        <v>1290</v>
      </c>
      <c r="B287" s="196" t="str">
        <f>VLOOKUP(A287,Adr!A:B,2,FALSE)</f>
        <v>Slovenský zväz športovcov s mentálnym postihnutím</v>
      </c>
      <c r="C287" s="177" t="s">
        <v>1424</v>
      </c>
      <c r="D287" s="279">
        <v>10828</v>
      </c>
      <c r="E287" s="222">
        <v>0</v>
      </c>
      <c r="F287" s="158" t="s">
        <v>367</v>
      </c>
      <c r="G287" s="161" t="s">
        <v>346</v>
      </c>
      <c r="H287" s="161" t="s">
        <v>1423</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2">
      <c r="A288" s="194" t="s">
        <v>1298</v>
      </c>
      <c r="B288" s="196" t="str">
        <f>VLOOKUP(A288,Adr!A:B,2,FALSE)</f>
        <v>Slovenský zväz športového ju-jitsu</v>
      </c>
      <c r="C288" s="161" t="s">
        <v>1762</v>
      </c>
      <c r="D288" s="280">
        <v>32930</v>
      </c>
      <c r="E288" s="222">
        <v>0</v>
      </c>
      <c r="F288" s="158" t="s">
        <v>363</v>
      </c>
      <c r="G288" s="161" t="s">
        <v>344</v>
      </c>
      <c r="H288" s="161" t="s">
        <v>1423</v>
      </c>
      <c r="I288" s="184" t="str">
        <f t="shared" si="20"/>
        <v>42219922a</v>
      </c>
      <c r="J288" s="159" t="str">
        <f t="shared" si="21"/>
        <v>42219922026 02</v>
      </c>
      <c r="K288" s="5" t="s">
        <v>1763</v>
      </c>
      <c r="L288" s="159" t="str">
        <f t="shared" si="22"/>
        <v>42219922026 02B</v>
      </c>
      <c r="M288" s="5" t="str">
        <f t="shared" si="23"/>
        <v>Slovenský zväz športového ju-jitsuaBju-jitsu - bežné transfery</v>
      </c>
      <c r="N288" s="3" t="str">
        <f t="shared" si="24"/>
        <v>42219922aB</v>
      </c>
    </row>
    <row r="289" spans="1:14" x14ac:dyDescent="0.2">
      <c r="A289" s="194" t="s">
        <v>1307</v>
      </c>
      <c r="B289" s="196" t="str">
        <f>VLOOKUP(A289,Adr!A:B,2,FALSE)</f>
        <v>Slovenský zväz športového rybolovu</v>
      </c>
      <c r="C289" s="188" t="s">
        <v>1764</v>
      </c>
      <c r="D289" s="281">
        <v>136484</v>
      </c>
      <c r="E289" s="165">
        <v>0</v>
      </c>
      <c r="F289" s="158" t="s">
        <v>363</v>
      </c>
      <c r="G289" s="161" t="s">
        <v>344</v>
      </c>
      <c r="H289" s="161" t="s">
        <v>1423</v>
      </c>
      <c r="I289" s="184" t="str">
        <f t="shared" si="20"/>
        <v>51118831a</v>
      </c>
      <c r="J289" s="159" t="str">
        <f t="shared" si="21"/>
        <v>51118831026 02</v>
      </c>
      <c r="K289" s="5" t="s">
        <v>1765</v>
      </c>
      <c r="L289" s="159" t="str">
        <f t="shared" si="22"/>
        <v>51118831026 02B</v>
      </c>
      <c r="M289" s="5" t="str">
        <f t="shared" si="23"/>
        <v>Slovenský zväz športového rybolovuaBšportové rybárstvo - bežné transfery</v>
      </c>
      <c r="N289" s="3" t="str">
        <f t="shared" si="24"/>
        <v>51118831aB</v>
      </c>
    </row>
    <row r="290" spans="1:14" x14ac:dyDescent="0.2">
      <c r="A290" s="194" t="s">
        <v>1315</v>
      </c>
      <c r="B290" s="196" t="str">
        <f>VLOOKUP(A290,Adr!A:B,2,FALSE)</f>
        <v>Slovenský zväz Taekwon-Do ITF</v>
      </c>
      <c r="C290" s="161" t="s">
        <v>376</v>
      </c>
      <c r="D290" s="280">
        <v>62100</v>
      </c>
      <c r="E290" s="222">
        <v>0</v>
      </c>
      <c r="F290" s="158" t="s">
        <v>375</v>
      </c>
      <c r="G290" s="161" t="s">
        <v>346</v>
      </c>
      <c r="H290" s="161" t="s">
        <v>1423</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2">
      <c r="A291" s="190" t="s">
        <v>1324</v>
      </c>
      <c r="B291" s="196" t="str">
        <f>VLOOKUP(A291,Adr!A:B,2,FALSE)</f>
        <v>Slovenský zväz tanečných športov</v>
      </c>
      <c r="C291" s="177" t="s">
        <v>1766</v>
      </c>
      <c r="D291" s="279">
        <v>762264</v>
      </c>
      <c r="E291" s="222">
        <v>0</v>
      </c>
      <c r="F291" s="158" t="s">
        <v>363</v>
      </c>
      <c r="G291" s="161" t="s">
        <v>344</v>
      </c>
      <c r="H291" s="161" t="s">
        <v>1423</v>
      </c>
      <c r="I291" s="184" t="str">
        <f t="shared" si="20"/>
        <v>00684767a</v>
      </c>
      <c r="J291" s="159" t="str">
        <f t="shared" si="21"/>
        <v>00684767026 02</v>
      </c>
      <c r="K291" s="5" t="s">
        <v>1767</v>
      </c>
      <c r="L291" s="159" t="str">
        <f t="shared" si="22"/>
        <v>00684767026 02B</v>
      </c>
      <c r="M291" s="5" t="str">
        <f t="shared" si="23"/>
        <v>Slovenský zväz tanečných športovaBtanečný šport - bežné transfery</v>
      </c>
      <c r="N291" s="3" t="str">
        <f t="shared" si="24"/>
        <v>00684767aB</v>
      </c>
    </row>
    <row r="292" spans="1:14" x14ac:dyDescent="0.2">
      <c r="A292" s="158" t="s">
        <v>1330</v>
      </c>
      <c r="B292" s="196" t="str">
        <f>VLOOKUP(A292,Adr!A:B,2,FALSE)</f>
        <v>Slovenský zväz telesne postihnutých športovcov</v>
      </c>
      <c r="C292" s="188" t="s">
        <v>1768</v>
      </c>
      <c r="D292" s="281">
        <v>544628</v>
      </c>
      <c r="E292" s="165">
        <v>0</v>
      </c>
      <c r="F292" s="158" t="s">
        <v>367</v>
      </c>
      <c r="G292" s="161" t="s">
        <v>346</v>
      </c>
      <c r="H292" s="161" t="s">
        <v>1423</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2">
      <c r="A293" s="174" t="s">
        <v>1330</v>
      </c>
      <c r="B293" s="196" t="str">
        <f>VLOOKUP(A293,Adr!A:B,2,FALSE)</f>
        <v>Slovenský zväz telesne postihnutých športovcov</v>
      </c>
      <c r="C293" s="177" t="s">
        <v>1769</v>
      </c>
      <c r="D293" s="279">
        <v>26000</v>
      </c>
      <c r="E293" s="165">
        <v>0</v>
      </c>
      <c r="F293" s="158" t="s">
        <v>369</v>
      </c>
      <c r="G293" s="161" t="s">
        <v>346</v>
      </c>
      <c r="H293" s="161" t="s">
        <v>1423</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x14ac:dyDescent="0.2">
      <c r="A294" s="158" t="s">
        <v>1330</v>
      </c>
      <c r="B294" s="196" t="str">
        <f>VLOOKUP(A294,Adr!A:B,2,FALSE)</f>
        <v>Slovenský zväz telesne postihnutých športovcov</v>
      </c>
      <c r="C294" s="188" t="s">
        <v>1770</v>
      </c>
      <c r="D294" s="281">
        <v>17000</v>
      </c>
      <c r="E294" s="222">
        <v>0</v>
      </c>
      <c r="F294" s="158" t="s">
        <v>369</v>
      </c>
      <c r="G294" s="161" t="s">
        <v>346</v>
      </c>
      <c r="H294" s="161" t="s">
        <v>1423</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x14ac:dyDescent="0.2">
      <c r="A295" s="158" t="s">
        <v>1330</v>
      </c>
      <c r="B295" s="196" t="str">
        <f>VLOOKUP(A295,Adr!A:B,2,FALSE)</f>
        <v>Slovenský zväz telesne postihnutých športovcov</v>
      </c>
      <c r="C295" s="188" t="s">
        <v>1771</v>
      </c>
      <c r="D295" s="281">
        <v>27000</v>
      </c>
      <c r="E295" s="165">
        <v>0</v>
      </c>
      <c r="F295" s="158" t="s">
        <v>369</v>
      </c>
      <c r="G295" s="161" t="s">
        <v>346</v>
      </c>
      <c r="H295" s="161" t="s">
        <v>1423</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2">
      <c r="A296" s="174" t="s">
        <v>1330</v>
      </c>
      <c r="B296" s="196" t="str">
        <f>VLOOKUP(A296,Adr!A:B,2,FALSE)</f>
        <v>Slovenský zväz telesne postihnutých športovcov</v>
      </c>
      <c r="C296" s="177" t="s">
        <v>1772</v>
      </c>
      <c r="D296" s="179">
        <v>14000</v>
      </c>
      <c r="E296" s="222">
        <v>0</v>
      </c>
      <c r="F296" s="174" t="s">
        <v>369</v>
      </c>
      <c r="G296" s="177" t="s">
        <v>346</v>
      </c>
      <c r="H296" s="177" t="s">
        <v>1423</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2">
      <c r="A297" s="194" t="s">
        <v>1330</v>
      </c>
      <c r="B297" s="196" t="str">
        <f>VLOOKUP(A297,Adr!A:B,2,FALSE)</f>
        <v>Slovenský zväz telesne postihnutých športovcov</v>
      </c>
      <c r="C297" s="177" t="s">
        <v>1773</v>
      </c>
      <c r="D297" s="279">
        <v>14000</v>
      </c>
      <c r="E297" s="165">
        <v>0</v>
      </c>
      <c r="F297" s="158" t="s">
        <v>369</v>
      </c>
      <c r="G297" s="161" t="s">
        <v>346</v>
      </c>
      <c r="H297" s="161" t="s">
        <v>1423</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2">
      <c r="A298" s="190" t="s">
        <v>1330</v>
      </c>
      <c r="B298" s="196" t="str">
        <f>VLOOKUP(A298,Adr!A:B,2,FALSE)</f>
        <v>Slovenský zväz telesne postihnutých športovcov</v>
      </c>
      <c r="C298" s="161" t="s">
        <v>1774</v>
      </c>
      <c r="D298" s="280">
        <v>23200</v>
      </c>
      <c r="E298" s="222">
        <v>0</v>
      </c>
      <c r="F298" s="158" t="s">
        <v>369</v>
      </c>
      <c r="G298" s="161" t="s">
        <v>346</v>
      </c>
      <c r="H298" s="161" t="s">
        <v>1423</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2">
      <c r="A299" s="174" t="s">
        <v>1330</v>
      </c>
      <c r="B299" s="196" t="str">
        <f>VLOOKUP(A299,Adr!A:B,2,FALSE)</f>
        <v>Slovenský zväz telesne postihnutých športovcov</v>
      </c>
      <c r="C299" s="177" t="s">
        <v>1775</v>
      </c>
      <c r="D299" s="179">
        <v>26000</v>
      </c>
      <c r="E299" s="165">
        <v>0</v>
      </c>
      <c r="F299" s="174" t="s">
        <v>369</v>
      </c>
      <c r="G299" s="177" t="s">
        <v>346</v>
      </c>
      <c r="H299" s="177" t="s">
        <v>1423</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2">
      <c r="A300" s="190" t="s">
        <v>1330</v>
      </c>
      <c r="B300" s="196" t="str">
        <f>VLOOKUP(A300,Adr!A:B,2,FALSE)</f>
        <v>Slovenský zväz telesne postihnutých športovcov</v>
      </c>
      <c r="C300" s="161" t="s">
        <v>1776</v>
      </c>
      <c r="D300" s="280">
        <v>12000</v>
      </c>
      <c r="E300" s="222">
        <v>0</v>
      </c>
      <c r="F300" s="158" t="s">
        <v>369</v>
      </c>
      <c r="G300" s="161" t="s">
        <v>346</v>
      </c>
      <c r="H300" s="161" t="s">
        <v>1423</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2">
      <c r="A301" s="174" t="s">
        <v>1330</v>
      </c>
      <c r="B301" s="196" t="str">
        <f>VLOOKUP(A301,Adr!A:B,2,FALSE)</f>
        <v>Slovenský zväz telesne postihnutých športovcov</v>
      </c>
      <c r="C301" s="177" t="s">
        <v>1777</v>
      </c>
      <c r="D301" s="179">
        <v>40500</v>
      </c>
      <c r="E301" s="165">
        <v>0</v>
      </c>
      <c r="F301" s="174" t="s">
        <v>369</v>
      </c>
      <c r="G301" s="177" t="s">
        <v>346</v>
      </c>
      <c r="H301" s="177" t="s">
        <v>1423</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2">
      <c r="A302" s="174" t="s">
        <v>1330</v>
      </c>
      <c r="B302" s="196" t="str">
        <f>VLOOKUP(A302,Adr!A:B,2,FALSE)</f>
        <v>Slovenský zväz telesne postihnutých športovcov</v>
      </c>
      <c r="C302" s="177" t="s">
        <v>1778</v>
      </c>
      <c r="D302" s="279">
        <v>9000</v>
      </c>
      <c r="E302" s="222">
        <v>0</v>
      </c>
      <c r="F302" s="158" t="s">
        <v>369</v>
      </c>
      <c r="G302" s="161" t="s">
        <v>346</v>
      </c>
      <c r="H302" s="161" t="s">
        <v>1423</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x14ac:dyDescent="0.2">
      <c r="A303" s="194" t="s">
        <v>1330</v>
      </c>
      <c r="B303" s="196" t="str">
        <f>VLOOKUP(A303,Adr!A:B,2,FALSE)</f>
        <v>Slovenský zväz telesne postihnutých športovcov</v>
      </c>
      <c r="C303" s="188" t="s">
        <v>1779</v>
      </c>
      <c r="D303" s="279">
        <v>36000</v>
      </c>
      <c r="E303" s="165">
        <v>0</v>
      </c>
      <c r="F303" s="158" t="s">
        <v>369</v>
      </c>
      <c r="G303" s="161" t="s">
        <v>346</v>
      </c>
      <c r="H303" s="161" t="s">
        <v>1423</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2">
      <c r="A304" s="194" t="s">
        <v>1330</v>
      </c>
      <c r="B304" s="196" t="str">
        <f>VLOOKUP(A304,Adr!A:B,2,FALSE)</f>
        <v>Slovenský zväz telesne postihnutých športovcov</v>
      </c>
      <c r="C304" s="161" t="s">
        <v>1780</v>
      </c>
      <c r="D304" s="280">
        <v>22000</v>
      </c>
      <c r="E304" s="222">
        <v>0</v>
      </c>
      <c r="F304" s="158" t="s">
        <v>369</v>
      </c>
      <c r="G304" s="161" t="s">
        <v>346</v>
      </c>
      <c r="H304" s="161" t="s">
        <v>1423</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x14ac:dyDescent="0.2">
      <c r="A305" s="158" t="s">
        <v>1330</v>
      </c>
      <c r="B305" s="196" t="str">
        <f>VLOOKUP(A305,Adr!A:B,2,FALSE)</f>
        <v>Slovenský zväz telesne postihnutých športovcov</v>
      </c>
      <c r="C305" s="189" t="s">
        <v>1781</v>
      </c>
      <c r="D305" s="282">
        <v>40500</v>
      </c>
      <c r="E305" s="165">
        <v>0</v>
      </c>
      <c r="F305" s="158" t="s">
        <v>369</v>
      </c>
      <c r="G305" s="161" t="s">
        <v>346</v>
      </c>
      <c r="H305" s="161" t="s">
        <v>1423</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x14ac:dyDescent="0.2">
      <c r="A306" s="158" t="s">
        <v>1330</v>
      </c>
      <c r="B306" s="196" t="str">
        <f>VLOOKUP(A306,Adr!A:B,2,FALSE)</f>
        <v>Slovenský zväz telesne postihnutých športovcov</v>
      </c>
      <c r="C306" s="188" t="s">
        <v>1782</v>
      </c>
      <c r="D306" s="281">
        <v>28000</v>
      </c>
      <c r="E306" s="222">
        <v>0</v>
      </c>
      <c r="F306" s="158" t="s">
        <v>369</v>
      </c>
      <c r="G306" s="161" t="s">
        <v>346</v>
      </c>
      <c r="H306" s="161" t="s">
        <v>1423</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x14ac:dyDescent="0.2">
      <c r="A307" s="194" t="s">
        <v>1337</v>
      </c>
      <c r="B307" s="196" t="str">
        <f>VLOOKUP(A307,Adr!A:B,2,FALSE)</f>
        <v>Slovenský zväz vodného lyžovania a wakeboardingu</v>
      </c>
      <c r="C307" s="188" t="s">
        <v>1783</v>
      </c>
      <c r="D307" s="281">
        <v>57112</v>
      </c>
      <c r="E307" s="165">
        <v>0</v>
      </c>
      <c r="F307" s="158" t="s">
        <v>363</v>
      </c>
      <c r="G307" s="161" t="s">
        <v>344</v>
      </c>
      <c r="H307" s="161" t="s">
        <v>1423</v>
      </c>
      <c r="I307" s="184" t="str">
        <f t="shared" si="20"/>
        <v>30793203a</v>
      </c>
      <c r="J307" s="159" t="str">
        <f t="shared" si="21"/>
        <v>30793203026 02</v>
      </c>
      <c r="K307" s="5" t="s">
        <v>1784</v>
      </c>
      <c r="L307" s="159" t="str">
        <f t="shared" si="22"/>
        <v>30793203026 02B</v>
      </c>
      <c r="M307" s="5" t="str">
        <f t="shared" si="23"/>
        <v>Slovenský zväz vodného lyžovania a wakeboardinguaBvodné lyžovanie - bežné transfery</v>
      </c>
      <c r="N307" s="3" t="str">
        <f t="shared" si="24"/>
        <v>30793203aB</v>
      </c>
    </row>
    <row r="308" spans="1:14" x14ac:dyDescent="0.2">
      <c r="A308" s="190" t="s">
        <v>1345</v>
      </c>
      <c r="B308" s="196" t="str">
        <f>VLOOKUP(A308,Adr!A:B,2,FALSE)</f>
        <v>Slovenský zväz vodného motorizmu</v>
      </c>
      <c r="C308" s="188" t="s">
        <v>1785</v>
      </c>
      <c r="D308" s="279">
        <v>32930</v>
      </c>
      <c r="E308" s="222">
        <v>0</v>
      </c>
      <c r="F308" s="158" t="s">
        <v>363</v>
      </c>
      <c r="G308" s="161" t="s">
        <v>344</v>
      </c>
      <c r="H308" s="161" t="s">
        <v>1423</v>
      </c>
      <c r="I308" s="184" t="str">
        <f t="shared" si="20"/>
        <v>00681768a</v>
      </c>
      <c r="J308" s="159" t="str">
        <f t="shared" si="21"/>
        <v>00681768026 02</v>
      </c>
      <c r="K308" s="5" t="s">
        <v>1786</v>
      </c>
      <c r="L308" s="159" t="str">
        <f t="shared" si="22"/>
        <v>00681768026 02B</v>
      </c>
      <c r="M308" s="5" t="str">
        <f t="shared" si="23"/>
        <v>Slovenský zväz vodného motorizmuaBvodný motorizmus - bežné transfery</v>
      </c>
      <c r="N308" s="3" t="str">
        <f t="shared" si="24"/>
        <v>00681768aB</v>
      </c>
    </row>
    <row r="309" spans="1:14" x14ac:dyDescent="0.2">
      <c r="A309" s="194" t="s">
        <v>1345</v>
      </c>
      <c r="B309" s="196" t="str">
        <f>VLOOKUP(A309,Adr!A:B,2,FALSE)</f>
        <v>Slovenský zväz vodného motorizmu</v>
      </c>
      <c r="C309" s="177" t="s">
        <v>1787</v>
      </c>
      <c r="D309" s="279">
        <v>31000</v>
      </c>
      <c r="E309" s="165">
        <v>0</v>
      </c>
      <c r="F309" s="158" t="s">
        <v>369</v>
      </c>
      <c r="G309" s="161" t="s">
        <v>346</v>
      </c>
      <c r="H309" s="161" t="s">
        <v>1423</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x14ac:dyDescent="0.2">
      <c r="A310" s="194" t="s">
        <v>1345</v>
      </c>
      <c r="B310" s="196" t="str">
        <f>VLOOKUP(A310,Adr!A:B,2,FALSE)</f>
        <v>Slovenský zväz vodného motorizmu</v>
      </c>
      <c r="C310" s="188" t="s">
        <v>1788</v>
      </c>
      <c r="D310" s="281">
        <v>31000</v>
      </c>
      <c r="E310" s="222">
        <v>0</v>
      </c>
      <c r="F310" s="158" t="s">
        <v>369</v>
      </c>
      <c r="G310" s="161" t="s">
        <v>346</v>
      </c>
      <c r="H310" s="161" t="s">
        <v>1423</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2">
      <c r="A311" s="158" t="s">
        <v>1353</v>
      </c>
      <c r="B311" s="196" t="str">
        <f>VLOOKUP(A311,Adr!A:B,2,FALSE)</f>
        <v>Slovenský zväz vzpierania</v>
      </c>
      <c r="C311" s="161" t="s">
        <v>1789</v>
      </c>
      <c r="D311" s="280">
        <v>431762</v>
      </c>
      <c r="E311" s="165">
        <v>0</v>
      </c>
      <c r="F311" s="158" t="s">
        <v>363</v>
      </c>
      <c r="G311" s="161" t="s">
        <v>344</v>
      </c>
      <c r="H311" s="161" t="s">
        <v>1423</v>
      </c>
      <c r="I311" s="184" t="str">
        <f t="shared" si="20"/>
        <v>31796079a</v>
      </c>
      <c r="J311" s="159" t="str">
        <f t="shared" si="21"/>
        <v>31796079026 02</v>
      </c>
      <c r="K311" s="5" t="s">
        <v>1790</v>
      </c>
      <c r="L311" s="159" t="str">
        <f t="shared" si="22"/>
        <v>31796079026 02B</v>
      </c>
      <c r="M311" s="5" t="str">
        <f t="shared" si="23"/>
        <v>Slovenský zväz vzpieraniaaBvzpieranie - bežné transfery</v>
      </c>
      <c r="N311" s="3" t="str">
        <f t="shared" si="24"/>
        <v>31796079aB</v>
      </c>
    </row>
    <row r="312" spans="1:14" x14ac:dyDescent="0.2">
      <c r="A312" s="158" t="s">
        <v>1359</v>
      </c>
      <c r="B312" s="196" t="str">
        <f>VLOOKUP(A312,Adr!A:B,2,FALSE)</f>
        <v>Špeciálne olympiády Slovensko</v>
      </c>
      <c r="C312" s="188" t="s">
        <v>1424</v>
      </c>
      <c r="D312" s="281">
        <v>453676</v>
      </c>
      <c r="E312" s="222">
        <v>0</v>
      </c>
      <c r="F312" s="158" t="s">
        <v>367</v>
      </c>
      <c r="G312" s="161" t="s">
        <v>346</v>
      </c>
      <c r="H312" s="161" t="s">
        <v>1423</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2">
      <c r="A313" s="174" t="s">
        <v>1366</v>
      </c>
      <c r="B313" s="196" t="str">
        <f>VLOOKUP(A313,Adr!A:B,2,FALSE)</f>
        <v>Teqballová federácia Slovenska</v>
      </c>
      <c r="C313" s="161" t="s">
        <v>1791</v>
      </c>
      <c r="D313" s="280">
        <v>24930</v>
      </c>
      <c r="E313" s="222">
        <v>0</v>
      </c>
      <c r="F313" s="158" t="s">
        <v>363</v>
      </c>
      <c r="G313" s="161" t="s">
        <v>344</v>
      </c>
      <c r="H313" s="161" t="s">
        <v>1423</v>
      </c>
      <c r="I313" s="184" t="str">
        <f t="shared" si="20"/>
        <v>53007344a</v>
      </c>
      <c r="J313" s="159" t="str">
        <f t="shared" si="21"/>
        <v>53007344026 02</v>
      </c>
      <c r="K313" s="5" t="s">
        <v>1792</v>
      </c>
      <c r="L313" s="159" t="str">
        <f t="shared" si="22"/>
        <v>53007344026 02B</v>
      </c>
      <c r="M313" s="5" t="str">
        <f t="shared" si="23"/>
        <v>Teqballová federácia SlovenskaaBteqball - bežné transfery</v>
      </c>
      <c r="N313" s="3" t="str">
        <f t="shared" si="24"/>
        <v>53007344aB</v>
      </c>
    </row>
    <row r="314" spans="1:14" x14ac:dyDescent="0.2">
      <c r="A314" s="158" t="s">
        <v>1366</v>
      </c>
      <c r="B314" s="196" t="str">
        <f>VLOOKUP(A314,Adr!A:B,2,FALSE)</f>
        <v>Teqballová federácia Slovenska</v>
      </c>
      <c r="C314" s="177" t="s">
        <v>1793</v>
      </c>
      <c r="D314" s="279">
        <v>8000</v>
      </c>
      <c r="E314" s="165">
        <v>0</v>
      </c>
      <c r="F314" s="158" t="s">
        <v>363</v>
      </c>
      <c r="G314" s="161" t="s">
        <v>344</v>
      </c>
      <c r="H314" s="161" t="s">
        <v>1451</v>
      </c>
      <c r="I314" s="184" t="str">
        <f t="shared" si="20"/>
        <v>53007344a</v>
      </c>
      <c r="J314" s="159" t="str">
        <f t="shared" si="21"/>
        <v>53007344026 02</v>
      </c>
      <c r="K314" s="5" t="s">
        <v>1792</v>
      </c>
      <c r="L314" s="159" t="str">
        <f t="shared" si="22"/>
        <v>53007344026 02K</v>
      </c>
      <c r="M314" s="5" t="str">
        <f t="shared" si="23"/>
        <v>Teqballová federácia SlovenskaaKteqball - kapitálové transfery</v>
      </c>
      <c r="N314" s="3" t="str">
        <f t="shared" si="24"/>
        <v>53007344aK</v>
      </c>
    </row>
    <row r="315" spans="1:14" x14ac:dyDescent="0.2">
      <c r="A315" s="190" t="s">
        <v>1374</v>
      </c>
      <c r="B315" s="196" t="str">
        <f>VLOOKUP(A315,Adr!A:B,2,FALSE)</f>
        <v>Združenie šípkarských organizácií</v>
      </c>
      <c r="C315" s="161" t="s">
        <v>1794</v>
      </c>
      <c r="D315" s="280">
        <v>101678</v>
      </c>
      <c r="E315" s="222">
        <v>0</v>
      </c>
      <c r="F315" s="158" t="s">
        <v>363</v>
      </c>
      <c r="G315" s="161" t="s">
        <v>344</v>
      </c>
      <c r="H315" s="161" t="s">
        <v>1423</v>
      </c>
      <c r="I315" s="184" t="str">
        <f t="shared" si="20"/>
        <v>35538015a</v>
      </c>
      <c r="J315" s="159" t="str">
        <f t="shared" si="21"/>
        <v>35538015026 02</v>
      </c>
      <c r="K315" s="5" t="s">
        <v>1795</v>
      </c>
      <c r="L315" s="159" t="str">
        <f t="shared" si="22"/>
        <v>35538015026 02B</v>
      </c>
      <c r="M315" s="5" t="str">
        <f t="shared" si="23"/>
        <v>Združenie šípkarských organizáciíaBšípky - bežné transfery</v>
      </c>
      <c r="N315" s="3" t="str">
        <f t="shared" si="24"/>
        <v>35538015aB</v>
      </c>
    </row>
    <row r="316" spans="1:14" x14ac:dyDescent="0.2">
      <c r="A316" s="190" t="s">
        <v>1374</v>
      </c>
      <c r="B316" s="196" t="str">
        <f>VLOOKUP(A316,Adr!A:B,2,FALSE)</f>
        <v>Združenie šípkarských organizácií</v>
      </c>
      <c r="C316" s="161" t="s">
        <v>1796</v>
      </c>
      <c r="D316" s="280">
        <v>8800</v>
      </c>
      <c r="E316" s="165">
        <v>0</v>
      </c>
      <c r="F316" s="158" t="s">
        <v>363</v>
      </c>
      <c r="G316" s="161" t="s">
        <v>344</v>
      </c>
      <c r="H316" s="161" t="s">
        <v>1451</v>
      </c>
      <c r="I316" s="184" t="str">
        <f t="shared" si="20"/>
        <v>35538015a</v>
      </c>
      <c r="J316" s="159" t="str">
        <f t="shared" si="21"/>
        <v>35538015026 02</v>
      </c>
      <c r="K316" s="5" t="s">
        <v>1795</v>
      </c>
      <c r="L316" s="159" t="str">
        <f t="shared" si="22"/>
        <v>35538015026 02K</v>
      </c>
      <c r="M316" s="5" t="str">
        <f t="shared" si="23"/>
        <v>Združenie šípkarských organizáciíaKšípky - kapitálové transfery</v>
      </c>
      <c r="N316" s="3" t="str">
        <f t="shared" si="24"/>
        <v>35538015aK</v>
      </c>
    </row>
    <row r="317" spans="1:14" x14ac:dyDescent="0.2">
      <c r="A317" s="190" t="s">
        <v>1381</v>
      </c>
      <c r="B317" s="196" t="str">
        <f>VLOOKUP(A317,Adr!A:B,2,FALSE)</f>
        <v>Zväz potápačov Slovenska</v>
      </c>
      <c r="C317" s="188" t="s">
        <v>1797</v>
      </c>
      <c r="D317" s="279">
        <v>90707</v>
      </c>
      <c r="E317" s="222">
        <v>0</v>
      </c>
      <c r="F317" s="158" t="s">
        <v>363</v>
      </c>
      <c r="G317" s="161" t="s">
        <v>344</v>
      </c>
      <c r="H317" s="161" t="s">
        <v>1423</v>
      </c>
      <c r="I317" s="184" t="str">
        <f t="shared" si="20"/>
        <v>00585319a</v>
      </c>
      <c r="J317" s="159" t="str">
        <f t="shared" si="21"/>
        <v>00585319026 02</v>
      </c>
      <c r="K317" s="5" t="s">
        <v>1798</v>
      </c>
      <c r="L317" s="159" t="str">
        <f t="shared" si="22"/>
        <v>00585319026 02B</v>
      </c>
      <c r="M317" s="5" t="str">
        <f t="shared" si="23"/>
        <v>Zväz potápačov SlovenskaaBpotápačské športy - bežné transfery</v>
      </c>
      <c r="N317" s="3" t="str">
        <f t="shared" si="24"/>
        <v>00585319aB</v>
      </c>
    </row>
    <row r="318" spans="1:14" x14ac:dyDescent="0.2">
      <c r="A318" s="194" t="s">
        <v>1389</v>
      </c>
      <c r="B318" s="196" t="str">
        <f>VLOOKUP(A318,Adr!A:B,2,FALSE)</f>
        <v>Zväz slovenského kolieskového korčuľovania</v>
      </c>
      <c r="C318" s="188" t="s">
        <v>1799</v>
      </c>
      <c r="D318" s="279">
        <v>218579</v>
      </c>
      <c r="E318" s="165">
        <v>0</v>
      </c>
      <c r="F318" s="158" t="s">
        <v>363</v>
      </c>
      <c r="G318" s="161" t="s">
        <v>344</v>
      </c>
      <c r="H318" s="161" t="s">
        <v>1423</v>
      </c>
      <c r="I318" s="184" t="str">
        <f t="shared" si="20"/>
        <v>42132690a</v>
      </c>
      <c r="J318" s="159" t="str">
        <f t="shared" si="21"/>
        <v>42132690026 02</v>
      </c>
      <c r="K318" s="5" t="s">
        <v>1800</v>
      </c>
      <c r="L318" s="159" t="str">
        <f t="shared" si="22"/>
        <v>42132690026 02B</v>
      </c>
      <c r="M318" s="5" t="str">
        <f t="shared" si="23"/>
        <v>Zväz slovenského kolieskového korčuľovaniaaBkolieskové korčuľovanie - bežné transfery</v>
      </c>
      <c r="N318" s="3" t="str">
        <f t="shared" si="24"/>
        <v>42132690aB</v>
      </c>
    </row>
    <row r="319" spans="1:14" x14ac:dyDescent="0.2">
      <c r="A319" s="194" t="s">
        <v>1389</v>
      </c>
      <c r="B319" s="196" t="str">
        <f>VLOOKUP(A319,Adr!A:B,2,FALSE)</f>
        <v>Zväz slovenského kolieskového korčuľovania</v>
      </c>
      <c r="C319" s="188" t="s">
        <v>1801</v>
      </c>
      <c r="D319" s="281">
        <v>42000</v>
      </c>
      <c r="E319" s="165">
        <v>0</v>
      </c>
      <c r="F319" s="158" t="s">
        <v>369</v>
      </c>
      <c r="G319" s="161" t="s">
        <v>346</v>
      </c>
      <c r="H319" s="161" t="s">
        <v>1423</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2">
      <c r="A320" s="194" t="s">
        <v>1396</v>
      </c>
      <c r="B320" s="196" t="str">
        <f>VLOOKUP(A320,Adr!A:B,2,FALSE)</f>
        <v>Zväz slovenského lyžovania</v>
      </c>
      <c r="C320" s="177" t="s">
        <v>1802</v>
      </c>
      <c r="D320" s="279">
        <v>2135940</v>
      </c>
      <c r="E320" s="222">
        <v>0</v>
      </c>
      <c r="F320" s="158" t="s">
        <v>363</v>
      </c>
      <c r="G320" s="161" t="s">
        <v>344</v>
      </c>
      <c r="H320" s="161" t="s">
        <v>1423</v>
      </c>
      <c r="I320" s="184" t="str">
        <f t="shared" si="20"/>
        <v>50671669a</v>
      </c>
      <c r="J320" s="159" t="str">
        <f t="shared" si="21"/>
        <v>50671669026 02</v>
      </c>
      <c r="K320" s="5" t="s">
        <v>1803</v>
      </c>
      <c r="L320" s="159" t="str">
        <f t="shared" si="22"/>
        <v>50671669026 02B</v>
      </c>
      <c r="M320" s="5" t="str">
        <f t="shared" si="23"/>
        <v>Zväz slovenského lyžovaniaaBlyžovanie - bežné transfery</v>
      </c>
      <c r="N320" s="3" t="str">
        <f t="shared" si="24"/>
        <v>50671669aB</v>
      </c>
    </row>
    <row r="321" spans="1:14" x14ac:dyDescent="0.2">
      <c r="A321" s="158" t="s">
        <v>1396</v>
      </c>
      <c r="B321" s="196" t="str">
        <f>VLOOKUP(A321,Adr!A:B,2,FALSE)</f>
        <v>Zväz slovenského lyžovania</v>
      </c>
      <c r="C321" s="188" t="s">
        <v>1804</v>
      </c>
      <c r="D321" s="281">
        <v>134262</v>
      </c>
      <c r="E321" s="165">
        <v>0</v>
      </c>
      <c r="F321" s="158" t="s">
        <v>367</v>
      </c>
      <c r="G321" s="161" t="s">
        <v>346</v>
      </c>
      <c r="H321" s="161" t="s">
        <v>1423</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2">
      <c r="A322" s="194" t="s">
        <v>1396</v>
      </c>
      <c r="B322" s="196" t="str">
        <f>VLOOKUP(A322,Adr!A:B,2,FALSE)</f>
        <v>Zväz slovenského lyžovania</v>
      </c>
      <c r="C322" s="177" t="s">
        <v>1805</v>
      </c>
      <c r="D322" s="279">
        <v>8000</v>
      </c>
      <c r="E322" s="222">
        <v>0</v>
      </c>
      <c r="F322" s="158" t="s">
        <v>369</v>
      </c>
      <c r="G322" s="161" t="s">
        <v>346</v>
      </c>
      <c r="H322" s="161" t="s">
        <v>1423</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2">
      <c r="A323" s="194" t="s">
        <v>1396</v>
      </c>
      <c r="B323" s="196" t="str">
        <f>VLOOKUP(A323,Adr!A:B,2,FALSE)</f>
        <v>Zväz slovenského lyžovania</v>
      </c>
      <c r="C323" s="177" t="s">
        <v>1806</v>
      </c>
      <c r="D323" s="279">
        <v>8000</v>
      </c>
      <c r="E323" s="165">
        <v>0</v>
      </c>
      <c r="F323" s="158" t="s">
        <v>369</v>
      </c>
      <c r="G323" s="161" t="s">
        <v>346</v>
      </c>
      <c r="H323" s="161" t="s">
        <v>1423</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x14ac:dyDescent="0.2">
      <c r="A324" s="158" t="s">
        <v>1396</v>
      </c>
      <c r="B324" s="196" t="str">
        <f>VLOOKUP(A324,Adr!A:B,2,FALSE)</f>
        <v>Zväz slovenského lyžovania</v>
      </c>
      <c r="C324" s="188" t="s">
        <v>1807</v>
      </c>
      <c r="D324" s="281">
        <v>8000</v>
      </c>
      <c r="E324" s="222">
        <v>0</v>
      </c>
      <c r="F324" s="158" t="s">
        <v>369</v>
      </c>
      <c r="G324" s="161" t="s">
        <v>346</v>
      </c>
      <c r="H324" s="161" t="s">
        <v>1423</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2">
      <c r="A325" s="194" t="s">
        <v>1396</v>
      </c>
      <c r="B325" s="196" t="str">
        <f>VLOOKUP(A325,Adr!A:B,2,FALSE)</f>
        <v>Zväz slovenského lyžovania</v>
      </c>
      <c r="C325" s="177" t="s">
        <v>1808</v>
      </c>
      <c r="D325" s="279">
        <v>43500</v>
      </c>
      <c r="E325" s="165">
        <v>0</v>
      </c>
      <c r="F325" s="158" t="s">
        <v>369</v>
      </c>
      <c r="G325" s="161" t="s">
        <v>346</v>
      </c>
      <c r="H325" s="161" t="s">
        <v>1423</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x14ac:dyDescent="0.2">
      <c r="A326" s="158" t="s">
        <v>1396</v>
      </c>
      <c r="B326" s="196" t="str">
        <f>VLOOKUP(A326,Adr!A:B,2,FALSE)</f>
        <v>Zväz slovenského lyžovania</v>
      </c>
      <c r="C326" s="188" t="s">
        <v>1809</v>
      </c>
      <c r="D326" s="281">
        <v>8000</v>
      </c>
      <c r="E326" s="222">
        <v>0</v>
      </c>
      <c r="F326" s="158" t="s">
        <v>369</v>
      </c>
      <c r="G326" s="161" t="s">
        <v>346</v>
      </c>
      <c r="H326" s="161" t="s">
        <v>1423</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2">
      <c r="A327" s="194" t="s">
        <v>1396</v>
      </c>
      <c r="B327" s="196" t="str">
        <f>VLOOKUP(A327,Adr!A:B,2,FALSE)</f>
        <v>Zväz slovenského lyžovania</v>
      </c>
      <c r="C327" s="177" t="s">
        <v>1810</v>
      </c>
      <c r="D327" s="279">
        <v>8000</v>
      </c>
      <c r="E327" s="165">
        <v>0</v>
      </c>
      <c r="F327" s="158" t="s">
        <v>369</v>
      </c>
      <c r="G327" s="161" t="s">
        <v>346</v>
      </c>
      <c r="H327" s="161" t="s">
        <v>1423</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2">
      <c r="A328" s="194" t="s">
        <v>1396</v>
      </c>
      <c r="B328" s="196" t="str">
        <f>VLOOKUP(A328,Adr!A:B,2,FALSE)</f>
        <v>Zväz slovenského lyžovania</v>
      </c>
      <c r="C328" s="177" t="s">
        <v>1811</v>
      </c>
      <c r="D328" s="279">
        <v>8000</v>
      </c>
      <c r="E328" s="222">
        <v>0</v>
      </c>
      <c r="F328" s="158" t="s">
        <v>369</v>
      </c>
      <c r="G328" s="161" t="s">
        <v>346</v>
      </c>
      <c r="H328" s="161" t="s">
        <v>1423</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2">
      <c r="A329" s="194" t="s">
        <v>1396</v>
      </c>
      <c r="B329" s="196" t="str">
        <f>VLOOKUP(A329,Adr!A:B,2,FALSE)</f>
        <v>Zväz slovenského lyžovania</v>
      </c>
      <c r="C329" s="177" t="s">
        <v>1812</v>
      </c>
      <c r="D329" s="279">
        <v>8000</v>
      </c>
      <c r="E329" s="165">
        <v>0</v>
      </c>
      <c r="F329" s="158" t="s">
        <v>369</v>
      </c>
      <c r="G329" s="161" t="s">
        <v>346</v>
      </c>
      <c r="H329" s="161" t="s">
        <v>1423</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2">
      <c r="A330" s="174" t="s">
        <v>1396</v>
      </c>
      <c r="B330" s="196" t="str">
        <f>VLOOKUP(A330,Adr!A:B,2,FALSE)</f>
        <v>Zväz slovenského lyžovania</v>
      </c>
      <c r="C330" s="177" t="s">
        <v>1813</v>
      </c>
      <c r="D330" s="279">
        <v>8000</v>
      </c>
      <c r="E330" s="222">
        <v>0</v>
      </c>
      <c r="F330" s="158" t="s">
        <v>369</v>
      </c>
      <c r="G330" s="161" t="s">
        <v>346</v>
      </c>
      <c r="H330" s="161" t="s">
        <v>1423</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2">
      <c r="A331" s="190" t="s">
        <v>1396</v>
      </c>
      <c r="B331" s="196" t="str">
        <f>VLOOKUP(A331,Adr!A:B,2,FALSE)</f>
        <v>Zväz slovenského lyžovania</v>
      </c>
      <c r="C331" s="161" t="s">
        <v>1814</v>
      </c>
      <c r="D331" s="280">
        <v>8000</v>
      </c>
      <c r="E331" s="165">
        <v>0</v>
      </c>
      <c r="F331" s="158" t="s">
        <v>369</v>
      </c>
      <c r="G331" s="161" t="s">
        <v>346</v>
      </c>
      <c r="H331" s="161" t="s">
        <v>1423</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x14ac:dyDescent="0.2">
      <c r="A332" s="158" t="s">
        <v>1396</v>
      </c>
      <c r="B332" s="196" t="str">
        <f>VLOOKUP(A332,Adr!A:B,2,FALSE)</f>
        <v>Zväz slovenského lyžovania</v>
      </c>
      <c r="C332" s="188" t="s">
        <v>1815</v>
      </c>
      <c r="D332" s="281">
        <v>8000</v>
      </c>
      <c r="E332" s="222">
        <v>0</v>
      </c>
      <c r="F332" s="158" t="s">
        <v>369</v>
      </c>
      <c r="G332" s="161" t="s">
        <v>346</v>
      </c>
      <c r="H332" s="161" t="s">
        <v>1423</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2">
      <c r="A333" s="194" t="s">
        <v>1396</v>
      </c>
      <c r="B333" s="196" t="str">
        <f>VLOOKUP(A333,Adr!A:B,2,FALSE)</f>
        <v>Zväz slovenského lyžovania</v>
      </c>
      <c r="C333" s="177" t="s">
        <v>1816</v>
      </c>
      <c r="D333" s="279">
        <v>51000</v>
      </c>
      <c r="E333" s="165">
        <v>0</v>
      </c>
      <c r="F333" s="158" t="s">
        <v>369</v>
      </c>
      <c r="G333" s="161" t="s">
        <v>346</v>
      </c>
      <c r="H333" s="161" t="s">
        <v>1423</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x14ac:dyDescent="0.2">
      <c r="A334" s="158" t="s">
        <v>1396</v>
      </c>
      <c r="B334" s="196" t="str">
        <f>VLOOKUP(A334,Adr!A:B,2,FALSE)</f>
        <v>Zväz slovenského lyžovania</v>
      </c>
      <c r="C334" s="188" t="s">
        <v>1817</v>
      </c>
      <c r="D334" s="281">
        <v>8000</v>
      </c>
      <c r="E334" s="222">
        <v>0</v>
      </c>
      <c r="F334" s="158" t="s">
        <v>369</v>
      </c>
      <c r="G334" s="161" t="s">
        <v>346</v>
      </c>
      <c r="H334" s="161" t="s">
        <v>1423</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x14ac:dyDescent="0.2">
      <c r="A335" s="158" t="s">
        <v>1396</v>
      </c>
      <c r="B335" s="196" t="str">
        <f>VLOOKUP(A335,Adr!A:B,2,FALSE)</f>
        <v>Zväz slovenského lyžovania</v>
      </c>
      <c r="C335" s="188" t="s">
        <v>1818</v>
      </c>
      <c r="D335" s="281">
        <v>8000</v>
      </c>
      <c r="E335" s="165">
        <v>0</v>
      </c>
      <c r="F335" s="158" t="s">
        <v>369</v>
      </c>
      <c r="G335" s="161" t="s">
        <v>346</v>
      </c>
      <c r="H335" s="161" t="s">
        <v>1423</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2">
      <c r="A336" s="194" t="s">
        <v>1396</v>
      </c>
      <c r="B336" s="196" t="str">
        <f>VLOOKUP(A336,Adr!A:B,2,FALSE)</f>
        <v>Zväz slovenského lyžovania</v>
      </c>
      <c r="C336" s="177" t="s">
        <v>1819</v>
      </c>
      <c r="D336" s="279">
        <v>8000</v>
      </c>
      <c r="E336" s="222">
        <v>0</v>
      </c>
      <c r="F336" s="158" t="s">
        <v>369</v>
      </c>
      <c r="G336" s="161" t="s">
        <v>346</v>
      </c>
      <c r="H336" s="161" t="s">
        <v>1423</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x14ac:dyDescent="0.2">
      <c r="A337" s="158" t="s">
        <v>1396</v>
      </c>
      <c r="B337" s="196" t="str">
        <f>VLOOKUP(A337,Adr!A:B,2,FALSE)</f>
        <v>Zväz slovenského lyžovania</v>
      </c>
      <c r="C337" s="188" t="s">
        <v>1820</v>
      </c>
      <c r="D337" s="281">
        <v>8000</v>
      </c>
      <c r="E337" s="165">
        <v>0</v>
      </c>
      <c r="F337" s="158" t="s">
        <v>369</v>
      </c>
      <c r="G337" s="161" t="s">
        <v>346</v>
      </c>
      <c r="H337" s="161" t="s">
        <v>1423</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2">
      <c r="A338" s="190" t="s">
        <v>1405</v>
      </c>
      <c r="B338" s="196" t="str">
        <f>VLOOKUP(A338,Adr!A:B,2,FALSE)</f>
        <v>ZVÄZ ŠPORTOVEJ KYNOLÓGIE SR</v>
      </c>
      <c r="C338" s="177" t="s">
        <v>376</v>
      </c>
      <c r="D338" s="279">
        <v>18800</v>
      </c>
      <c r="E338" s="165">
        <v>0</v>
      </c>
      <c r="F338" s="158" t="s">
        <v>375</v>
      </c>
      <c r="G338" s="161" t="s">
        <v>346</v>
      </c>
      <c r="H338" s="161" t="s">
        <v>1423</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2">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2">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2">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2">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2">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2">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2">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2">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2">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2">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2">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2">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2">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2">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2">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2">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2">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2">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2">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2">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2">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2">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2">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2">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2">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2">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2">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2">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2">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2">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2">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2">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2">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2">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2">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2">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2">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2">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2">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2">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2">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2">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2">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2">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2">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2">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2">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2">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2">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2">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2">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2">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2">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2">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2">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2">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2">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2">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2">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2">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2">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2">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2">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2">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2">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2">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2">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2">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2">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2">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2">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2">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2">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2">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2">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2">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2">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2">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2">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2">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2">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2">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2">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2">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2">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2">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2">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2">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2">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2">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2">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2">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2">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2">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2">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2">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2">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2">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2">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2">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2">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2">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2">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2">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2">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2">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2">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2">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2">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2">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2">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2">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2">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2">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2">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2">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2">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2">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2">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2">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2">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2">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2">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2">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2">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2">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2">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2">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2">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2">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2">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2">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2">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2">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2">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2">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2">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2">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2">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2">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2">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2">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2">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2">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2">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2">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2">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2">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2">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2">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2">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2">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2">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2">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2">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2">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2">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2">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2">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2">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2">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2">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2">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2">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2">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2">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2">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2">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2">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2">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2">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2">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2">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2">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2">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2">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2">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2">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2">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2">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2">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2">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2">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2">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2">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2">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2">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2">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2">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2">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2">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2">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2">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2">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2">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2">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2">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2">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2">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2">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2">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2">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2">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2">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2">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2">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2">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2">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2">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2">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2">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2">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2">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2">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2">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2">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2">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2">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2">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2">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2">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2">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2">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2">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2">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2">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2">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2">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2">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2">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2">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2">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2">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2">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2">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2">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2">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2">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2">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2">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2">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2">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2">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2">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2">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2">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2">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2">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2">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2">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2">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2">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2">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2">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2">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2">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2">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2">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2">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2">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2">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2">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2">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2">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2">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2">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2">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2">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2">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2">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2">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2">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2">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2">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2">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2">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2">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2">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2">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2">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2">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2">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2">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2">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2">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2">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2">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2">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2">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2">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2">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2">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2">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2">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2">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2">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2">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2">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2">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2">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2">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2">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2">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2">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2">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2">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2">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2">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2">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2">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2">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2">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2">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2">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2">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2">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2">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2">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2">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2">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2">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2">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2">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2">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2">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2">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2">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2">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2">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2">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2">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2">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2">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2">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2">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2">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2">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2">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2">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2">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2">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2">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2">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2">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2">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2">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2">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2">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2">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2">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2">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2">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2">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2">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2">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2">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2">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2">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2">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2">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2">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2">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2">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2">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2">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2">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2">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2">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2">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2">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2">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2">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2">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2">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2">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2">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2">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2">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2">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2">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2">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2">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2">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2">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2">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2">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2">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2">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2">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2">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2">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2">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2">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2">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2">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2">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2">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2">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2">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2">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2">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2">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2">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2">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2">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2">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2">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2">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2">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2">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2">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2">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2">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2">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2">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2">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2">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2">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2">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2">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2">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2">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2">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2">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2">
      <c r="C763" s="188"/>
      <c r="G763" s="177"/>
      <c r="H763" s="177"/>
    </row>
    <row r="764" spans="1:14" x14ac:dyDescent="0.2">
      <c r="C764" s="188"/>
      <c r="G764" s="177"/>
      <c r="H764" s="177"/>
    </row>
    <row r="765" spans="1:14" x14ac:dyDescent="0.2">
      <c r="G765" s="177"/>
      <c r="H765" s="177"/>
    </row>
    <row r="766" spans="1:14" x14ac:dyDescent="0.2">
      <c r="G766" s="177"/>
      <c r="H766" s="177"/>
    </row>
    <row r="767" spans="1:14" x14ac:dyDescent="0.2">
      <c r="G767" s="177"/>
      <c r="H767" s="177"/>
    </row>
    <row r="768" spans="1:14" x14ac:dyDescent="0.2">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1419</v>
      </c>
      <c r="B1" s="2"/>
      <c r="C1" s="2" t="s">
        <v>360</v>
      </c>
      <c r="D1" s="2" t="s">
        <v>1821</v>
      </c>
      <c r="E1" s="2" t="s">
        <v>1822</v>
      </c>
      <c r="F1" s="2" t="s">
        <v>340</v>
      </c>
      <c r="G1" s="2" t="s">
        <v>1823</v>
      </c>
      <c r="H1" s="2"/>
      <c r="I1" s="2" t="s">
        <v>340</v>
      </c>
      <c r="J1" s="2" t="s">
        <v>1824</v>
      </c>
      <c r="K1" s="2"/>
      <c r="L1" s="2"/>
      <c r="M1" s="2"/>
      <c r="N1" s="2"/>
    </row>
    <row r="2" spans="1:14" x14ac:dyDescent="0.25">
      <c r="A2" t="s">
        <v>1825</v>
      </c>
      <c r="C2" t="s">
        <v>363</v>
      </c>
      <c r="D2" t="s">
        <v>1826</v>
      </c>
      <c r="E2">
        <v>1</v>
      </c>
      <c r="F2" t="s">
        <v>344</v>
      </c>
      <c r="G2" t="s">
        <v>1827</v>
      </c>
      <c r="I2" t="s">
        <v>342</v>
      </c>
      <c r="J2" t="s">
        <v>1828</v>
      </c>
    </row>
    <row r="3" spans="1:14" x14ac:dyDescent="0.25">
      <c r="A3" t="s">
        <v>1447</v>
      </c>
      <c r="C3" t="s">
        <v>365</v>
      </c>
      <c r="D3" t="s">
        <v>1829</v>
      </c>
      <c r="E3">
        <v>1</v>
      </c>
      <c r="F3" t="s">
        <v>344</v>
      </c>
      <c r="G3" t="s">
        <v>1827</v>
      </c>
      <c r="I3" t="s">
        <v>344</v>
      </c>
      <c r="J3" t="s">
        <v>345</v>
      </c>
    </row>
    <row r="4" spans="1:14" x14ac:dyDescent="0.25">
      <c r="A4" t="s">
        <v>1587</v>
      </c>
      <c r="C4" t="s">
        <v>367</v>
      </c>
      <c r="D4" t="s">
        <v>1830</v>
      </c>
      <c r="E4">
        <v>1</v>
      </c>
      <c r="F4" t="s">
        <v>344</v>
      </c>
      <c r="G4" t="s">
        <v>1827</v>
      </c>
      <c r="I4" t="s">
        <v>346</v>
      </c>
      <c r="J4" t="s">
        <v>347</v>
      </c>
    </row>
    <row r="5" spans="1:14" x14ac:dyDescent="0.25">
      <c r="A5" t="s">
        <v>1470</v>
      </c>
      <c r="C5" t="s">
        <v>369</v>
      </c>
      <c r="D5" t="s">
        <v>1831</v>
      </c>
      <c r="E5">
        <v>1</v>
      </c>
      <c r="F5" t="s">
        <v>344</v>
      </c>
      <c r="G5" t="s">
        <v>1827</v>
      </c>
      <c r="I5" t="s">
        <v>348</v>
      </c>
      <c r="J5" t="s">
        <v>349</v>
      </c>
    </row>
    <row r="6" spans="1:14" x14ac:dyDescent="0.25">
      <c r="A6" t="s">
        <v>1832</v>
      </c>
      <c r="C6" t="s">
        <v>371</v>
      </c>
      <c r="D6" t="s">
        <v>1833</v>
      </c>
      <c r="E6">
        <v>1</v>
      </c>
      <c r="F6" t="s">
        <v>344</v>
      </c>
      <c r="G6" t="s">
        <v>1827</v>
      </c>
      <c r="I6" t="s">
        <v>350</v>
      </c>
      <c r="J6" t="s">
        <v>1834</v>
      </c>
    </row>
    <row r="7" spans="1:14" x14ac:dyDescent="0.25">
      <c r="A7" t="s">
        <v>1835</v>
      </c>
      <c r="C7" t="s">
        <v>373</v>
      </c>
      <c r="D7" t="s">
        <v>1836</v>
      </c>
      <c r="E7">
        <v>2</v>
      </c>
      <c r="F7" t="s">
        <v>346</v>
      </c>
      <c r="G7" t="s">
        <v>1837</v>
      </c>
    </row>
    <row r="8" spans="1:14" x14ac:dyDescent="0.25">
      <c r="A8" t="s">
        <v>1482</v>
      </c>
      <c r="C8" t="s">
        <v>375</v>
      </c>
      <c r="D8" t="s">
        <v>1838</v>
      </c>
      <c r="E8">
        <v>3</v>
      </c>
      <c r="F8" t="s">
        <v>346</v>
      </c>
      <c r="G8" t="s">
        <v>1839</v>
      </c>
    </row>
    <row r="9" spans="1:14" x14ac:dyDescent="0.25">
      <c r="A9" t="s">
        <v>1840</v>
      </c>
      <c r="C9" t="s">
        <v>377</v>
      </c>
      <c r="D9" t="s">
        <v>1841</v>
      </c>
      <c r="E9">
        <v>3</v>
      </c>
      <c r="F9" t="s">
        <v>346</v>
      </c>
      <c r="G9" t="s">
        <v>1842</v>
      </c>
    </row>
    <row r="10" spans="1:14" x14ac:dyDescent="0.25">
      <c r="A10" t="s">
        <v>1690</v>
      </c>
      <c r="C10" t="s">
        <v>379</v>
      </c>
      <c r="D10" t="s">
        <v>1843</v>
      </c>
      <c r="E10">
        <v>4</v>
      </c>
      <c r="F10" t="s">
        <v>346</v>
      </c>
      <c r="G10" t="s">
        <v>1844</v>
      </c>
    </row>
    <row r="11" spans="1:14" x14ac:dyDescent="0.25">
      <c r="A11" t="s">
        <v>1693</v>
      </c>
      <c r="C11" t="s">
        <v>381</v>
      </c>
      <c r="D11" t="s">
        <v>1845</v>
      </c>
      <c r="E11">
        <v>4</v>
      </c>
      <c r="F11" t="s">
        <v>342</v>
      </c>
      <c r="G11" t="s">
        <v>1844</v>
      </c>
    </row>
    <row r="12" spans="1:14" x14ac:dyDescent="0.25">
      <c r="A12" t="s">
        <v>1600</v>
      </c>
      <c r="C12" t="s">
        <v>383</v>
      </c>
      <c r="D12" t="s">
        <v>1846</v>
      </c>
      <c r="E12">
        <v>4</v>
      </c>
      <c r="F12" t="s">
        <v>342</v>
      </c>
      <c r="G12" t="s">
        <v>1844</v>
      </c>
    </row>
    <row r="13" spans="1:14" x14ac:dyDescent="0.25">
      <c r="A13" t="s">
        <v>1708</v>
      </c>
      <c r="C13" t="s">
        <v>385</v>
      </c>
      <c r="D13" t="s">
        <v>1847</v>
      </c>
      <c r="E13">
        <v>4</v>
      </c>
      <c r="F13" t="s">
        <v>350</v>
      </c>
      <c r="G13" t="s">
        <v>1844</v>
      </c>
    </row>
    <row r="14" spans="1:14" x14ac:dyDescent="0.25">
      <c r="A14" t="s">
        <v>1449</v>
      </c>
      <c r="C14" t="s">
        <v>387</v>
      </c>
      <c r="D14" t="s">
        <v>1848</v>
      </c>
      <c r="E14">
        <v>4</v>
      </c>
      <c r="F14" t="s">
        <v>346</v>
      </c>
      <c r="G14" t="s">
        <v>1844</v>
      </c>
    </row>
    <row r="15" spans="1:14" x14ac:dyDescent="0.25">
      <c r="A15" t="s">
        <v>1453</v>
      </c>
      <c r="C15" t="s">
        <v>389</v>
      </c>
    </row>
    <row r="16" spans="1:14" x14ac:dyDescent="0.25">
      <c r="A16" t="s">
        <v>1602</v>
      </c>
      <c r="C16" t="s">
        <v>390</v>
      </c>
    </row>
    <row r="17" spans="1:3" x14ac:dyDescent="0.25">
      <c r="A17" t="s">
        <v>1484</v>
      </c>
      <c r="C17" t="s">
        <v>391</v>
      </c>
    </row>
    <row r="18" spans="1:3" x14ac:dyDescent="0.25">
      <c r="A18" t="s">
        <v>1604</v>
      </c>
      <c r="C18" t="s">
        <v>392</v>
      </c>
    </row>
    <row r="19" spans="1:3" x14ac:dyDescent="0.25">
      <c r="A19" t="s">
        <v>1606</v>
      </c>
      <c r="C19" t="s">
        <v>393</v>
      </c>
    </row>
    <row r="20" spans="1:3" x14ac:dyDescent="0.25">
      <c r="A20" t="s">
        <v>1712</v>
      </c>
      <c r="C20" t="s">
        <v>1849</v>
      </c>
    </row>
    <row r="21" spans="1:3" x14ac:dyDescent="0.25">
      <c r="A21" t="s">
        <v>1850</v>
      </c>
      <c r="C21" t="s">
        <v>1851</v>
      </c>
    </row>
    <row r="22" spans="1:3" x14ac:dyDescent="0.25">
      <c r="A22" t="s">
        <v>1852</v>
      </c>
      <c r="C22" t="s">
        <v>1853</v>
      </c>
    </row>
    <row r="23" spans="1:3" x14ac:dyDescent="0.25">
      <c r="A23" t="s">
        <v>1720</v>
      </c>
      <c r="C23" t="s">
        <v>1854</v>
      </c>
    </row>
    <row r="24" spans="1:3" x14ac:dyDescent="0.25">
      <c r="A24" t="s">
        <v>1855</v>
      </c>
      <c r="C24" t="s">
        <v>1856</v>
      </c>
    </row>
    <row r="25" spans="1:3" x14ac:dyDescent="0.25">
      <c r="A25" t="s">
        <v>1722</v>
      </c>
      <c r="C25" t="s">
        <v>1857</v>
      </c>
    </row>
    <row r="26" spans="1:3" x14ac:dyDescent="0.25">
      <c r="A26" t="s">
        <v>1608</v>
      </c>
      <c r="C26" t="s">
        <v>1858</v>
      </c>
    </row>
    <row r="27" spans="1:3" x14ac:dyDescent="0.25">
      <c r="A27" t="s">
        <v>1466</v>
      </c>
      <c r="C27" t="s">
        <v>1859</v>
      </c>
    </row>
    <row r="28" spans="1:3" x14ac:dyDescent="0.25">
      <c r="A28" t="s">
        <v>1495</v>
      </c>
    </row>
    <row r="29" spans="1:3" x14ac:dyDescent="0.25">
      <c r="A29" t="s">
        <v>1498</v>
      </c>
    </row>
    <row r="30" spans="1:3" x14ac:dyDescent="0.25">
      <c r="A30" t="s">
        <v>1724</v>
      </c>
    </row>
    <row r="31" spans="1:3" x14ac:dyDescent="0.25">
      <c r="A31" t="s">
        <v>1611</v>
      </c>
    </row>
    <row r="32" spans="1:3" x14ac:dyDescent="0.25">
      <c r="A32" t="s">
        <v>1726</v>
      </c>
    </row>
    <row r="33" spans="1:1" x14ac:dyDescent="0.25">
      <c r="A33" t="s">
        <v>1506</v>
      </c>
    </row>
    <row r="34" spans="1:1" x14ac:dyDescent="0.25">
      <c r="A34" t="s">
        <v>1728</v>
      </c>
    </row>
    <row r="35" spans="1:1" x14ac:dyDescent="0.25">
      <c r="A35" t="s">
        <v>1763</v>
      </c>
    </row>
    <row r="36" spans="1:1" x14ac:dyDescent="0.25">
      <c r="A36" t="s">
        <v>1508</v>
      </c>
    </row>
    <row r="37" spans="1:1" x14ac:dyDescent="0.25">
      <c r="A37" t="s">
        <v>1735</v>
      </c>
    </row>
    <row r="38" spans="1:1" x14ac:dyDescent="0.25">
      <c r="A38" t="s">
        <v>1860</v>
      </c>
    </row>
    <row r="39" spans="1:1" x14ac:dyDescent="0.25">
      <c r="A39" t="s">
        <v>1739</v>
      </c>
    </row>
    <row r="40" spans="1:1" x14ac:dyDescent="0.25">
      <c r="A40" t="s">
        <v>1800</v>
      </c>
    </row>
    <row r="41" spans="1:1" x14ac:dyDescent="0.25">
      <c r="A41" t="s">
        <v>1468</v>
      </c>
    </row>
    <row r="42" spans="1:1" x14ac:dyDescent="0.25">
      <c r="A42" t="s">
        <v>1618</v>
      </c>
    </row>
    <row r="43" spans="1:1" x14ac:dyDescent="0.25">
      <c r="A43" t="s">
        <v>1861</v>
      </c>
    </row>
    <row r="44" spans="1:1" x14ac:dyDescent="0.25">
      <c r="A44" t="s">
        <v>1862</v>
      </c>
    </row>
    <row r="45" spans="1:1" x14ac:dyDescent="0.25">
      <c r="A45" t="s">
        <v>1863</v>
      </c>
    </row>
    <row r="46" spans="1:1" x14ac:dyDescent="0.25">
      <c r="A46" t="s">
        <v>1742</v>
      </c>
    </row>
    <row r="47" spans="1:1" x14ac:dyDescent="0.25">
      <c r="A47" t="s">
        <v>1544</v>
      </c>
    </row>
    <row r="48" spans="1:1" x14ac:dyDescent="0.25">
      <c r="A48" t="s">
        <v>1624</v>
      </c>
    </row>
    <row r="49" spans="1:1" x14ac:dyDescent="0.25">
      <c r="A49" t="s">
        <v>1621</v>
      </c>
    </row>
    <row r="50" spans="1:1" x14ac:dyDescent="0.25">
      <c r="A50" t="s">
        <v>1803</v>
      </c>
    </row>
    <row r="51" spans="1:1" x14ac:dyDescent="0.25">
      <c r="A51" t="s">
        <v>1745</v>
      </c>
    </row>
    <row r="52" spans="1:1" x14ac:dyDescent="0.25">
      <c r="A52" t="s">
        <v>1546</v>
      </c>
    </row>
    <row r="53" spans="1:1" x14ac:dyDescent="0.25">
      <c r="A53" t="s">
        <v>1864</v>
      </c>
    </row>
    <row r="54" spans="1:1" x14ac:dyDescent="0.25">
      <c r="A54" t="s">
        <v>1747</v>
      </c>
    </row>
    <row r="55" spans="1:1" x14ac:dyDescent="0.25">
      <c r="A55" t="s">
        <v>1865</v>
      </c>
    </row>
    <row r="56" spans="1:1" x14ac:dyDescent="0.25">
      <c r="A56" t="s">
        <v>1551</v>
      </c>
    </row>
    <row r="57" spans="1:1" x14ac:dyDescent="0.25">
      <c r="A57" t="s">
        <v>1866</v>
      </c>
    </row>
    <row r="58" spans="1:1" x14ac:dyDescent="0.25">
      <c r="A58" t="s">
        <v>1798</v>
      </c>
    </row>
    <row r="59" spans="1:1" x14ac:dyDescent="0.25">
      <c r="A59" t="s">
        <v>1867</v>
      </c>
    </row>
    <row r="60" spans="1:1" x14ac:dyDescent="0.25">
      <c r="A60" t="s">
        <v>1750</v>
      </c>
    </row>
    <row r="61" spans="1:1" x14ac:dyDescent="0.25">
      <c r="A61" t="s">
        <v>1868</v>
      </c>
    </row>
    <row r="62" spans="1:1" x14ac:dyDescent="0.25">
      <c r="A62" t="s">
        <v>1752</v>
      </c>
    </row>
    <row r="63" spans="1:1" x14ac:dyDescent="0.25">
      <c r="A63" t="s">
        <v>1869</v>
      </c>
    </row>
    <row r="64" spans="1:1" x14ac:dyDescent="0.25">
      <c r="A64" t="s">
        <v>1566</v>
      </c>
    </row>
    <row r="65" spans="1:1" x14ac:dyDescent="0.25">
      <c r="A65" t="s">
        <v>1754</v>
      </c>
    </row>
    <row r="66" spans="1:1" x14ac:dyDescent="0.25">
      <c r="A66" t="s">
        <v>1640</v>
      </c>
    </row>
    <row r="67" spans="1:1" x14ac:dyDescent="0.25">
      <c r="A67" t="s">
        <v>1870</v>
      </c>
    </row>
    <row r="68" spans="1:1" x14ac:dyDescent="0.25">
      <c r="A68" t="s">
        <v>1756</v>
      </c>
    </row>
    <row r="69" spans="1:1" x14ac:dyDescent="0.25">
      <c r="A69" t="s">
        <v>1871</v>
      </c>
    </row>
    <row r="70" spans="1:1" x14ac:dyDescent="0.25">
      <c r="A70" t="s">
        <v>1872</v>
      </c>
    </row>
    <row r="71" spans="1:1" x14ac:dyDescent="0.25">
      <c r="A71" t="s">
        <v>1462</v>
      </c>
    </row>
    <row r="72" spans="1:1" x14ac:dyDescent="0.25">
      <c r="A72" t="s">
        <v>1568</v>
      </c>
    </row>
    <row r="73" spans="1:1" x14ac:dyDescent="0.25">
      <c r="A73" t="s">
        <v>1873</v>
      </c>
    </row>
    <row r="74" spans="1:1" x14ac:dyDescent="0.25">
      <c r="A74" t="s">
        <v>1575</v>
      </c>
    </row>
    <row r="75" spans="1:1" x14ac:dyDescent="0.25">
      <c r="A75" t="s">
        <v>1577</v>
      </c>
    </row>
    <row r="76" spans="1:1" x14ac:dyDescent="0.25">
      <c r="A76" t="s">
        <v>1644</v>
      </c>
    </row>
    <row r="77" spans="1:1" x14ac:dyDescent="0.25">
      <c r="A77" t="s">
        <v>1648</v>
      </c>
    </row>
    <row r="78" spans="1:1" x14ac:dyDescent="0.25">
      <c r="A78" t="s">
        <v>1874</v>
      </c>
    </row>
    <row r="79" spans="1:1" x14ac:dyDescent="0.25">
      <c r="A79" t="s">
        <v>1875</v>
      </c>
    </row>
    <row r="80" spans="1:1" x14ac:dyDescent="0.25">
      <c r="A80" t="s">
        <v>1662</v>
      </c>
    </row>
    <row r="81" spans="1:1" x14ac:dyDescent="0.25">
      <c r="A81" t="s">
        <v>1665</v>
      </c>
    </row>
    <row r="82" spans="1:1" x14ac:dyDescent="0.25">
      <c r="A82" t="s">
        <v>1795</v>
      </c>
    </row>
    <row r="83" spans="1:1" x14ac:dyDescent="0.25">
      <c r="A83" t="s">
        <v>1876</v>
      </c>
    </row>
    <row r="84" spans="1:1" x14ac:dyDescent="0.25">
      <c r="A84" t="s">
        <v>1765</v>
      </c>
    </row>
    <row r="85" spans="1:1" x14ac:dyDescent="0.25">
      <c r="A85" t="s">
        <v>1464</v>
      </c>
    </row>
    <row r="86" spans="1:1" x14ac:dyDescent="0.25">
      <c r="A86" t="s">
        <v>1474</v>
      </c>
    </row>
    <row r="87" spans="1:1" x14ac:dyDescent="0.25">
      <c r="A87" t="s">
        <v>1767</v>
      </c>
    </row>
    <row r="88" spans="1:1" x14ac:dyDescent="0.25">
      <c r="A88" t="s">
        <v>1668</v>
      </c>
    </row>
    <row r="89" spans="1:1" x14ac:dyDescent="0.25">
      <c r="A89" t="s">
        <v>1548</v>
      </c>
    </row>
    <row r="90" spans="1:1" x14ac:dyDescent="0.25">
      <c r="A90" t="s">
        <v>1579</v>
      </c>
    </row>
    <row r="91" spans="1:1" x14ac:dyDescent="0.25">
      <c r="A91" t="s">
        <v>1676</v>
      </c>
    </row>
    <row r="92" spans="1:1" x14ac:dyDescent="0.25">
      <c r="A92" t="s">
        <v>1784</v>
      </c>
    </row>
    <row r="93" spans="1:1" x14ac:dyDescent="0.25">
      <c r="A93" t="s">
        <v>1877</v>
      </c>
    </row>
    <row r="94" spans="1:1" x14ac:dyDescent="0.25">
      <c r="A94" t="s">
        <v>1786</v>
      </c>
    </row>
    <row r="95" spans="1:1" x14ac:dyDescent="0.25">
      <c r="A95" t="s">
        <v>1585</v>
      </c>
    </row>
    <row r="96" spans="1:1" x14ac:dyDescent="0.25">
      <c r="A96" t="s">
        <v>1790</v>
      </c>
    </row>
    <row r="97" spans="1:1" x14ac:dyDescent="0.25">
      <c r="A97" t="s">
        <v>1456</v>
      </c>
    </row>
    <row r="98" spans="1:1" x14ac:dyDescent="0.25">
      <c r="A98" t="s">
        <v>1682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3" t="str">
        <f>Spolu!C3&amp;", "&amp;Spolu!C6</f>
        <v>Slovenská plavecká federácia, Za kasárňou 315/1, Bratislava, 831 03</v>
      </c>
      <c r="B1" s="373"/>
      <c r="C1" s="373"/>
      <c r="N1" s="137" t="str">
        <f>O1&amp;" - "&amp;P1</f>
        <v>a - príspevok uznaným športom</v>
      </c>
      <c r="O1" s="137" t="s">
        <v>363</v>
      </c>
      <c r="P1" s="137" t="s">
        <v>364</v>
      </c>
    </row>
    <row r="2" spans="1:16" x14ac:dyDescent="0.25">
      <c r="N2" s="137" t="str">
        <f t="shared" ref="N2:N18" si="0">O2&amp;" - "&amp;P2</f>
        <v>b - príspevok Slovenskému olympijskému a športovému výboru</v>
      </c>
      <c r="O2" s="137" t="s">
        <v>365</v>
      </c>
      <c r="P2" s="137" t="s">
        <v>366</v>
      </c>
    </row>
    <row r="3" spans="1:16" x14ac:dyDescent="0.25">
      <c r="E3" s="374" t="s">
        <v>1878</v>
      </c>
      <c r="F3" s="375"/>
      <c r="N3" s="137" t="str">
        <f t="shared" si="0"/>
        <v>c - príspevok Slovenskému paralympijskému výboru</v>
      </c>
      <c r="O3" s="137" t="s">
        <v>367</v>
      </c>
      <c r="P3" s="137" t="s">
        <v>368</v>
      </c>
    </row>
    <row r="4" spans="1:16" ht="45.75" customHeight="1" x14ac:dyDescent="0.25">
      <c r="E4" s="375"/>
      <c r="F4" s="375"/>
      <c r="N4" s="137" t="str">
        <f t="shared" si="0"/>
        <v>d - príspevok športovcom top tímu</v>
      </c>
      <c r="O4" s="137" t="s">
        <v>369</v>
      </c>
      <c r="P4" s="137" t="s">
        <v>370</v>
      </c>
    </row>
    <row r="5" spans="1:16" ht="30.75" customHeight="1" x14ac:dyDescent="0.25">
      <c r="C5" s="138" t="s">
        <v>1879</v>
      </c>
      <c r="N5" s="137" t="str">
        <f t="shared" si="0"/>
        <v>e - rozvoj športov, ktoré nie sú uznanými podľa zákona č. 440/2015 Z. z.</v>
      </c>
      <c r="O5" s="137" t="s">
        <v>371</v>
      </c>
      <c r="P5" s="137" t="s">
        <v>376</v>
      </c>
    </row>
    <row r="6" spans="1:16" ht="30" x14ac:dyDescent="0.25">
      <c r="C6" s="138" t="s">
        <v>1880</v>
      </c>
      <c r="E6" s="140" t="s">
        <v>1881</v>
      </c>
      <c r="F6" s="149"/>
      <c r="N6" s="137" t="str">
        <f t="shared" si="0"/>
        <v>f - organizovanie významných a tradičných športových podujatí na území SR v roku 2020</v>
      </c>
      <c r="O6" s="137" t="s">
        <v>373</v>
      </c>
      <c r="P6" s="137" t="s">
        <v>1882</v>
      </c>
    </row>
    <row r="7" spans="1:16" x14ac:dyDescent="0.25">
      <c r="C7" s="138" t="s">
        <v>1883</v>
      </c>
      <c r="E7" s="140" t="s">
        <v>1884</v>
      </c>
      <c r="F7" s="150"/>
      <c r="N7" s="137" t="str">
        <f t="shared" si="0"/>
        <v>g - projekty školského, univerzitného športu a športu pre všetkých</v>
      </c>
      <c r="O7" s="137" t="s">
        <v>375</v>
      </c>
      <c r="P7" s="137" t="s">
        <v>1885</v>
      </c>
    </row>
    <row r="8" spans="1:16" x14ac:dyDescent="0.25">
      <c r="C8" s="138" t="s">
        <v>1886</v>
      </c>
      <c r="E8" s="140" t="s">
        <v>1887</v>
      </c>
      <c r="F8" s="151"/>
      <c r="N8" s="137" t="str">
        <f t="shared" si="0"/>
        <v>h - podpora a rozvoj turistických a cykloturistických trás</v>
      </c>
      <c r="O8" s="137" t="s">
        <v>377</v>
      </c>
      <c r="P8" s="137" t="s">
        <v>378</v>
      </c>
    </row>
    <row r="9" spans="1:16" x14ac:dyDescent="0.25">
      <c r="E9" s="140" t="s">
        <v>1888</v>
      </c>
      <c r="F9" s="149"/>
      <c r="N9" s="137" t="str">
        <f t="shared" si="0"/>
        <v>i - finančné odmeny športovcom za výsledky dosiahnuté v roku 2019 a trénerom mládeže za dosiahnuté výsledky ich športovcov v roku 2019 a za celoživotnú prácu s mládežou</v>
      </c>
      <c r="O9" s="137" t="s">
        <v>379</v>
      </c>
      <c r="P9" s="137" t="s">
        <v>1889</v>
      </c>
    </row>
    <row r="10" spans="1:16" x14ac:dyDescent="0.25">
      <c r="N10" s="137" t="str">
        <f t="shared" si="0"/>
        <v>j - projekty pre popularizáciu pohybových aktivít detí, mládeže a seniorov</v>
      </c>
      <c r="O10" s="137" t="s">
        <v>381</v>
      </c>
      <c r="P10" s="137" t="s">
        <v>1890</v>
      </c>
    </row>
    <row r="11" spans="1:16" x14ac:dyDescent="0.25">
      <c r="N11" s="137" t="str">
        <f t="shared" si="0"/>
        <v>k - výstavba, modernizácia a rekonštrukcia športovej infraštruktúry národného významu</v>
      </c>
      <c r="O11" s="137" t="s">
        <v>383</v>
      </c>
      <c r="P11" s="137" t="s">
        <v>384</v>
      </c>
    </row>
    <row r="12" spans="1:16" ht="54.75" customHeight="1" x14ac:dyDescent="0.3">
      <c r="A12" s="376" t="s">
        <v>1891</v>
      </c>
      <c r="B12" s="376"/>
      <c r="C12" s="376"/>
      <c r="D12" s="138"/>
      <c r="E12" s="138"/>
      <c r="F12" s="141"/>
      <c r="G12" s="138"/>
      <c r="N12" s="137" t="str">
        <f t="shared" si="0"/>
        <v>l - podpora zdravotne postihnutých športovcov</v>
      </c>
      <c r="O12" s="137" t="s">
        <v>385</v>
      </c>
      <c r="P12" s="137" t="s">
        <v>1892</v>
      </c>
    </row>
    <row r="13" spans="1:16" ht="45" customHeight="1" x14ac:dyDescent="0.25">
      <c r="F13" s="141"/>
      <c r="N13" s="137" t="str">
        <f t="shared" si="0"/>
        <v>m - plnenie úloh verejného záujmu v športe národnými športovými organizáciami</v>
      </c>
      <c r="O13" s="137" t="s">
        <v>387</v>
      </c>
      <c r="P13" s="137" t="s">
        <v>1893</v>
      </c>
    </row>
    <row r="14" spans="1:16" ht="45" customHeight="1" x14ac:dyDescent="0.25">
      <c r="A14" s="377"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7"/>
      <c r="C14" s="377"/>
      <c r="F14" s="141"/>
      <c r="N14" s="137" t="str">
        <f t="shared" si="0"/>
        <v>n - organizovanie významnej súťaže podľa § 55 ods. 1 písm. b)</v>
      </c>
      <c r="O14" s="137" t="s">
        <v>389</v>
      </c>
      <c r="P14" s="137" t="s">
        <v>1894</v>
      </c>
    </row>
    <row r="15" spans="1:16" ht="32.1" customHeight="1" thickBot="1" x14ac:dyDescent="0.3">
      <c r="A15" s="139" t="s">
        <v>1895</v>
      </c>
      <c r="B15" s="378" t="s">
        <v>1896</v>
      </c>
      <c r="C15" s="379"/>
      <c r="N15" s="137" t="str">
        <f t="shared" si="0"/>
        <v>o - účasť na významnej súťaži podľa § 3 písm. h) druhého až štvrtého bodu Zákona o športe vrátane prípravy na túto súťaž</v>
      </c>
      <c r="O15" s="137" t="s">
        <v>390</v>
      </c>
      <c r="P15" s="137" t="s">
        <v>1897</v>
      </c>
    </row>
    <row r="16" spans="1:16" x14ac:dyDescent="0.25">
      <c r="A16" s="139" t="s">
        <v>1898</v>
      </c>
      <c r="B16" s="142">
        <f>F8</f>
        <v>0</v>
      </c>
      <c r="E16" s="145" t="s">
        <v>1899</v>
      </c>
      <c r="F16" s="146"/>
      <c r="N16" s="137" t="str">
        <f t="shared" si="0"/>
        <v>p - účasť na významnej súťaži podľa § 3 písm. h) prvého bodu Zákona o športe</v>
      </c>
      <c r="O16" s="137" t="s">
        <v>391</v>
      </c>
      <c r="P16" s="137" t="s">
        <v>1900</v>
      </c>
    </row>
    <row r="17" spans="1:16" x14ac:dyDescent="0.25">
      <c r="A17" s="139" t="s">
        <v>1901</v>
      </c>
      <c r="B17" s="246" t="s">
        <v>1902</v>
      </c>
      <c r="C17" s="186"/>
      <c r="E17" s="147"/>
      <c r="F17" s="274"/>
      <c r="N17" s="137" t="str">
        <f t="shared" si="0"/>
        <v xml:space="preserve">q - </v>
      </c>
      <c r="O17" s="137" t="s">
        <v>392</v>
      </c>
    </row>
    <row r="18" spans="1:16" x14ac:dyDescent="0.25">
      <c r="B18" s="185" t="s">
        <v>1903</v>
      </c>
      <c r="C18" s="142" t="str">
        <f>Spolu!C4</f>
        <v>36068764</v>
      </c>
      <c r="E18" s="147" t="s">
        <v>1904</v>
      </c>
      <c r="F18" s="274">
        <v>421947749446</v>
      </c>
      <c r="N18" s="137" t="str">
        <f t="shared" si="0"/>
        <v xml:space="preserve">r - </v>
      </c>
      <c r="O18" s="137" t="s">
        <v>393</v>
      </c>
    </row>
    <row r="19" spans="1:16" x14ac:dyDescent="0.25">
      <c r="E19" s="147" t="s">
        <v>1905</v>
      </c>
      <c r="F19" s="274">
        <v>421947749756</v>
      </c>
    </row>
    <row r="20" spans="1:16" ht="15.6" thickBot="1" x14ac:dyDescent="0.3">
      <c r="A20" s="139" t="s">
        <v>421</v>
      </c>
      <c r="B20" s="143">
        <f>F6</f>
        <v>0</v>
      </c>
      <c r="E20" s="200"/>
      <c r="F20" s="275"/>
    </row>
    <row r="21" spans="1:16" ht="189" customHeight="1" x14ac:dyDescent="0.25">
      <c r="B21" s="203"/>
      <c r="C21" s="144"/>
    </row>
    <row r="22" spans="1:16" ht="39.75" customHeight="1" x14ac:dyDescent="0.25">
      <c r="B22" s="372" t="s">
        <v>1906</v>
      </c>
      <c r="C22" s="372"/>
      <c r="N22" s="137" t="str">
        <f>O22&amp;" - "&amp;P22</f>
        <v>026 01 - Šport pre všetkých, školský a univerzitný šport</v>
      </c>
      <c r="O22" s="137" t="s">
        <v>342</v>
      </c>
      <c r="P22" s="137" t="s">
        <v>343</v>
      </c>
    </row>
    <row r="23" spans="1:16" x14ac:dyDescent="0.25">
      <c r="N23" s="137" t="str">
        <f>O23&amp;" - "&amp;P23</f>
        <v>026 02 - Uznané športy</v>
      </c>
      <c r="O23" s="137" t="s">
        <v>344</v>
      </c>
      <c r="P23" s="137" t="s">
        <v>345</v>
      </c>
    </row>
    <row r="24" spans="1:16" x14ac:dyDescent="0.25">
      <c r="N24" s="137" t="str">
        <f>O24&amp;" - "&amp;P24</f>
        <v>026 03 - Národné športové projekty</v>
      </c>
      <c r="O24" s="137" t="s">
        <v>346</v>
      </c>
      <c r="P24" s="137" t="s">
        <v>347</v>
      </c>
    </row>
    <row r="25" spans="1:16" x14ac:dyDescent="0.25">
      <c r="N25" s="137" t="str">
        <f>O25&amp;" - "&amp;P25</f>
        <v>026 04 - Športová infraštruktúra</v>
      </c>
      <c r="O25" s="137" t="s">
        <v>348</v>
      </c>
      <c r="P25" s="137" t="s">
        <v>349</v>
      </c>
    </row>
    <row r="26" spans="1:16" x14ac:dyDescent="0.25">
      <c r="N26" s="137" t="str">
        <f>O26&amp;" - "&amp;P26</f>
        <v>026 05 - Prierezové činnosti v športe</v>
      </c>
      <c r="O26" s="137" t="s">
        <v>350</v>
      </c>
      <c r="P26" s="137" t="s">
        <v>351</v>
      </c>
    </row>
    <row r="28" spans="1:16" x14ac:dyDescent="0.25">
      <c r="N28" s="137" t="s">
        <v>1907</v>
      </c>
    </row>
    <row r="29" spans="1:16" x14ac:dyDescent="0.25">
      <c r="N29" s="137" t="s">
        <v>1908</v>
      </c>
    </row>
    <row r="30" spans="1:16" x14ac:dyDescent="0.25">
      <c r="N30" s="137" t="s">
        <v>1909</v>
      </c>
    </row>
  </sheetData>
  <sheetProtection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Jaroslava Adamcová</cp:lastModifiedBy>
  <cp:revision/>
  <cp:lastPrinted>2026-03-23T18:46:15Z</cp:lastPrinted>
  <dcterms:created xsi:type="dcterms:W3CDTF">2017-02-20T06:20:12Z</dcterms:created>
  <dcterms:modified xsi:type="dcterms:W3CDTF">2026-04-24T07:02:39Z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