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C:\Users\Adamcova\Documents\SPF\ROZPOČET\2026 minedu zverejnenie\"/>
    </mc:Choice>
  </mc:AlternateContent>
  <xr:revisionPtr revIDLastSave="0" documentId="13_ncr:1_{1DB1D628-E607-4F5B-826B-029C2677B8A1}"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<sst xmlns="http://schemas.openxmlformats.org/spreadsheetml/2006/main" count="8162" uniqueCount="4138">
  <si>
    <t>Číslo: 00730/2026</t>
  </si>
  <si>
    <t>Usmernenie k priebežnému čerpaniu a vyúčtovaniu finančných prostriedkov poskytnutých Ministerstvom cestovného ruchu a športu SR v oblasti športu
v roku 2026</t>
  </si>
  <si>
    <t>ZÁKLADNÉ POKYNY</t>
  </si>
  <si>
    <t>1. Vložiť údaje do hárkov "Príjmy" a "Doklady".</t>
  </si>
  <si>
    <t>2. Skontrolovať hárky "Doklady" a "Spolu".</t>
  </si>
  <si>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</si>
  <si>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</si>
  <si>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</si>
  <si>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</si>
  <si>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</si>
  <si>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</si>
  <si>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</si>
  <si>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</si>
  <si>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</si>
  <si>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</si>
  <si>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</si>
  <si>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</si>
  <si>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</si>
  <si>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</si>
  <si>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</si>
  <si>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</si>
  <si>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</si>
  <si>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</si>
  <si>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</si>
  <si>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</si>
  <si>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</si>
  <si>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</si>
  <si>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</si>
  <si>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</si>
  <si>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</si>
  <si>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</si>
  <si>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</si>
  <si>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</si>
  <si>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</si>
  <si>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</si>
  <si>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</si>
  <si>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</si>
  <si>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</si>
  <si>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</si>
  <si>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</si>
  <si>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</si>
  <si>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</si>
  <si>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</si>
  <si>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</si>
  <si>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</si>
  <si>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</si>
  <si>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</si>
  <si>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</si>
  <si>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</si>
  <si>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</si>
  <si>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3.9.2026</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</si>
  <si>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</si>
  <si>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</si>
  <si>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</si>
  <si>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</si>
  <si>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</si>
  <si>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</si>
  <si>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</si>
  <si>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</si>
  <si>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</si>
  <si>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</si>
  <si>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</si>
  <si>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</si>
  <si>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</si>
  <si>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</si>
  <si>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</si>
  <si>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</si>
  <si>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</si>
  <si>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</si>
  <si>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</si>
  <si>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</si>
  <si>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</si>
  <si>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</si>
  <si>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</si>
  <si>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</si>
  <si>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</si>
  <si>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</si>
  <si>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</si>
  <si>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</si>
  <si>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</si>
  <si>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</si>
  <si>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</si>
  <si>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</si>
  <si>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</si>
  <si>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</si>
  <si>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</si>
  <si>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</si>
  <si>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</si>
  <si>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</si>
  <si>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</si>
  <si>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</si>
  <si>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</si>
  <si>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</si>
  <si>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 xml:space="preserve">V Bratislave dňa 22.01.2026
</t>
  </si>
  <si>
    <t>.......................................................................
JUDr. Dušan Hačko
poverený vykonávaním funkcie 
generálneho riaditeľa sekcie financovania športu
a štátnej športovej politiky</t>
  </si>
  <si>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</si>
  <si>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</si>
  <si>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</si>
  <si>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</si>
  <si>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</si>
  <si>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</si>
  <si>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</si>
  <si>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</si>
  <si>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</si>
  <si>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</si>
  <si>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</si>
  <si>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</si>
  <si>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</si>
  <si>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124/2026</t>
  </si>
  <si>
    <t>DF 24</t>
  </si>
  <si>
    <t>náklady na ubytovanie 10 športovcov + 1 tréner</t>
  </si>
  <si>
    <t>Chata Breznovčan</t>
  </si>
  <si>
    <t>100/2026</t>
  </si>
  <si>
    <t>3020</t>
  </si>
  <si>
    <t>grafické práce na výrobe loga podujatia</t>
  </si>
  <si>
    <t>Anna Malá - PROMOTION, s.r.o.</t>
  </si>
  <si>
    <t>121/2026</t>
  </si>
  <si>
    <t>100002352</t>
  </si>
  <si>
    <t xml:space="preserve">cestovné - vlak - Bratislava - Brezno, 16 osôb </t>
  </si>
  <si>
    <t>Ján Rýchly</t>
  </si>
  <si>
    <t>125/2026</t>
  </si>
  <si>
    <t>DF 26</t>
  </si>
  <si>
    <t>stravovanie 20 osôb</t>
  </si>
  <si>
    <t>Reštaurácia "U vodníka", Brezno</t>
  </si>
  <si>
    <t>126/2026</t>
  </si>
  <si>
    <t>DF 29</t>
  </si>
  <si>
    <t>prenájom plavárne</t>
  </si>
  <si>
    <t>STARZ, Bratislava</t>
  </si>
  <si>
    <t>128/2026</t>
  </si>
  <si>
    <t>DF 30</t>
  </si>
  <si>
    <t>nákup športového oblečenia - 15 ks</t>
  </si>
  <si>
    <t>Adidas, Brezno</t>
  </si>
  <si>
    <t>270/2026</t>
  </si>
  <si>
    <t>3252514</t>
  </si>
  <si>
    <t>nákup leteniek - 6 ks</t>
  </si>
  <si>
    <t>Czech Airlines</t>
  </si>
  <si>
    <t>274/2026</t>
  </si>
  <si>
    <t>D/258/2026</t>
  </si>
  <si>
    <t>materiálové zabezpečenie pretekov - nákup 4 pušiek</t>
  </si>
  <si>
    <t>Puškárstvo - Ernest Bezaj, Malinovo</t>
  </si>
  <si>
    <t>275/2026</t>
  </si>
  <si>
    <t>DF 32</t>
  </si>
  <si>
    <t>občerstvenie - 6 osôb</t>
  </si>
  <si>
    <t>Messing Catering, s.r.o., Rovinka</t>
  </si>
  <si>
    <t>280/2026</t>
  </si>
  <si>
    <t>DF 33</t>
  </si>
  <si>
    <t>ubytovanie - 2 osoby</t>
  </si>
  <si>
    <t>Jozef Karát - privát, Šaľa</t>
  </si>
  <si>
    <t>190/2026</t>
  </si>
  <si>
    <t>DF50</t>
  </si>
  <si>
    <t>prenájom miestnosti</t>
  </si>
  <si>
    <t>Double Tree Hotel, Bratislava</t>
  </si>
  <si>
    <t>250/2026</t>
  </si>
  <si>
    <t>999</t>
  </si>
  <si>
    <t>cestovné - Cerová - Trnava a späť, 3.9.2026, 2 osoby</t>
  </si>
  <si>
    <t>Železničná spoločnosť, a.s., Slovensko</t>
  </si>
  <si>
    <t>251/2026</t>
  </si>
  <si>
    <t>258963</t>
  </si>
  <si>
    <t>vecné ceny - poháre 3 ks</t>
  </si>
  <si>
    <t>Victory sport, s.r.o.</t>
  </si>
  <si>
    <t>256</t>
  </si>
  <si>
    <t>20</t>
  </si>
  <si>
    <t>zdravotné služby - Veľká cena Slovenska, Žilina, 1.1.2026 - 2.1.2026</t>
  </si>
  <si>
    <t>DZS OPTIMUS, s.r.o.</t>
  </si>
  <si>
    <t>P1/V/316</t>
  </si>
  <si>
    <t>Hrubé mzdy vyplatené osobám (zamestnancom) vrátane odvodov zamestnávateľa za rok 2026
počet fyzických osôb: 5</t>
  </si>
  <si>
    <t>osoba 1, osoba 4 - 7</t>
  </si>
  <si>
    <t>J/2026-20</t>
  </si>
  <si>
    <t>258</t>
  </si>
  <si>
    <t>doplnky výživy - 21 športovcov</t>
  </si>
  <si>
    <t>Lekáreň Kozia, Bratislava</t>
  </si>
  <si>
    <t>DF2026/326</t>
  </si>
  <si>
    <t>oprava športtesteru</t>
  </si>
  <si>
    <t>TOP TREND Patrik Valo</t>
  </si>
  <si>
    <t>DF2026/193</t>
  </si>
  <si>
    <t>havarijné poistenie 1-3/2026, EČV BA 258 KK</t>
  </si>
  <si>
    <t>Uniqa poisťovňa, a.s.</t>
  </si>
  <si>
    <t>diaľničná nálepka na rok 2026</t>
  </si>
  <si>
    <t>OMV, s.r.o.</t>
  </si>
  <si>
    <t>199/2026</t>
  </si>
  <si>
    <t>32</t>
  </si>
  <si>
    <t>poštovné</t>
  </si>
  <si>
    <t>Slovenská pošta, a.s.</t>
  </si>
  <si>
    <t>3</t>
  </si>
  <si>
    <t>nájom kancelárskych priestorov 2/2026</t>
  </si>
  <si>
    <t>Slovenské združenie telesnej kultúry</t>
  </si>
  <si>
    <t>P1/V/259</t>
  </si>
  <si>
    <t>20123698752</t>
  </si>
  <si>
    <t>regenerácia, 8 športovcov, 8/2026</t>
  </si>
  <si>
    <t>SPORTMEDICAL s.r.o., Bratislava</t>
  </si>
  <si>
    <t>235/2026</t>
  </si>
  <si>
    <t>40010</t>
  </si>
  <si>
    <t>nákup materiálu - reprezentačná vlajka 1 ks</t>
  </si>
  <si>
    <t>ADAT, s.r.o.</t>
  </si>
  <si>
    <t>206/2026</t>
  </si>
  <si>
    <t>DF100/9/2026</t>
  </si>
  <si>
    <t xml:space="preserve">refundácia nákladov na základe zmluvy pre CTM Žilina: Okresné kolo v skúškach, 7.8.2026, Žilina, 43 osôb, z toho: 37 športovcov, 1 tréner, 1 strážna služba,  1 masér, 3 technickí pracovníci, úhrada nákladov za stravovanie </t>
  </si>
  <si>
    <t>Prestige catering, s.r.o.</t>
  </si>
  <si>
    <t>207/2026</t>
  </si>
  <si>
    <t>DF500</t>
  </si>
  <si>
    <t>prenájom plavárne, 4 dráhy, 8 hodín</t>
  </si>
  <si>
    <t>Mesto Žilina</t>
  </si>
  <si>
    <t>305/20246</t>
  </si>
  <si>
    <t>14</t>
  </si>
  <si>
    <t>upratovacie služby 5/2026</t>
  </si>
  <si>
    <t>Boris Dubaj - živnostník</t>
  </si>
  <si>
    <t>V-2026-3</t>
  </si>
  <si>
    <t>bankové poplatky</t>
  </si>
  <si>
    <t>SLSP, a.s.</t>
  </si>
  <si>
    <t>980</t>
  </si>
  <si>
    <t>poplatok medzinárodnej federácii za rok 2026</t>
  </si>
  <si>
    <t>Internationale Asociation .....</t>
  </si>
  <si>
    <t>5</t>
  </si>
  <si>
    <t>členský poplatok za rok 2026</t>
  </si>
  <si>
    <t>Konfederácia športových zväzov</t>
  </si>
  <si>
    <t>301/2026</t>
  </si>
  <si>
    <t>78954787</t>
  </si>
  <si>
    <t>prenájom optického kábla 3/2026</t>
  </si>
  <si>
    <t>e-Net, s.r.o.</t>
  </si>
  <si>
    <t>330/2026</t>
  </si>
  <si>
    <t>FD52</t>
  </si>
  <si>
    <t>poplatky za telefón, 7/2026</t>
  </si>
  <si>
    <t>Slovak telekom, a.s.</t>
  </si>
  <si>
    <t>V1-12</t>
  </si>
  <si>
    <t>PHM - služobné motorové vozidlo
EČV: BA 111 SA
Obdobie: 14.4. - 18.4.2026
Najazdené kilometre: 800 km</t>
  </si>
  <si>
    <t>Slovnaft, a.s. Bratislava</t>
  </si>
  <si>
    <t>25</t>
  </si>
  <si>
    <t>358</t>
  </si>
  <si>
    <t>trénerské služby 10/2026</t>
  </si>
  <si>
    <t>Ondrej Pado - živnostník</t>
  </si>
  <si>
    <t>26985235</t>
  </si>
  <si>
    <t>oprava služobného motorového vozidla, BA 222 AA</t>
  </si>
  <si>
    <t>Prvý autoservis, Bratislava</t>
  </si>
  <si>
    <t>P1/V/309</t>
  </si>
  <si>
    <t>PP46130119</t>
  </si>
  <si>
    <t>lekárske vyšetrenie - 10 športovcov</t>
  </si>
  <si>
    <t>Alpha medical a.s.</t>
  </si>
  <si>
    <t>300/2026</t>
  </si>
  <si>
    <t>laboratórne vyšetrenie</t>
  </si>
  <si>
    <t>Nemocnica s poliklinikou, Prešov</t>
  </si>
  <si>
    <t>V/2026/3</t>
  </si>
  <si>
    <t>DF2026/143</t>
  </si>
  <si>
    <t>lyžiarsky servis - február 2026</t>
  </si>
  <si>
    <t>Dušan Otčenáš - Martek Sport</t>
  </si>
  <si>
    <t>ID258</t>
  </si>
  <si>
    <t>športová výstroj - tenisové rakety - 7 ks</t>
  </si>
  <si>
    <t>Sportissimo, Bratislava</t>
  </si>
  <si>
    <t>b - Sergej Bubka</t>
  </si>
  <si>
    <t>DF2026/309</t>
  </si>
  <si>
    <t>trénerské služby - 1.12-20.12.2026</t>
  </si>
  <si>
    <t xml:space="preserve">Peter Konrád </t>
  </si>
  <si>
    <t>R/2026/11</t>
  </si>
  <si>
    <t>regenerácia</t>
  </si>
  <si>
    <t>369</t>
  </si>
  <si>
    <t>prenájom tenisového kurtu 1.2.2026</t>
  </si>
  <si>
    <t>Národné tenisové centrum, a.s.</t>
  </si>
  <si>
    <t>40/2026</t>
  </si>
  <si>
    <t>25412</t>
  </si>
  <si>
    <t>doplnky výživy</t>
  </si>
  <si>
    <t>Sunpharma, s.r.o.</t>
  </si>
  <si>
    <t>a - kriket - kapitálové výdavky</t>
  </si>
  <si>
    <t>4/2026/DU</t>
  </si>
  <si>
    <t>nákup mikrobusu, EVČ BA 111 SS (faktúra doložená v prílohe vyúčtovania)</t>
  </si>
  <si>
    <t>AUDI centrum, s.r.o.</t>
  </si>
  <si>
    <t>k - kriket - rekonštrukcia haly v Čadci</t>
  </si>
  <si>
    <t>89/2026</t>
  </si>
  <si>
    <t>36/14</t>
  </si>
  <si>
    <t>rekonštrukcia športovej haly v Čadci - opláštenie tribúny, výmena sedadiel, rekonštrukcia šatní a sociálnych zariadení (faktúra doložená v prílohe vyúčtovania)</t>
  </si>
  <si>
    <t>Rekostav, s.r.o., Čadca</t>
  </si>
  <si>
    <t>ID082</t>
  </si>
  <si>
    <t>555</t>
  </si>
  <si>
    <t>doprava, BUS, 2.7.2026, 7.6.2021, 39 osôb</t>
  </si>
  <si>
    <t>Autodoprava Charvát, Veľké Bielice</t>
  </si>
  <si>
    <t>ID100</t>
  </si>
  <si>
    <t>444</t>
  </si>
  <si>
    <t>cestovné, VLAK, Banská Bystrica - Košice, 3.7.2026, 8 osôb</t>
  </si>
  <si>
    <t>Ján Rýchly, prezident zväzu</t>
  </si>
  <si>
    <t>FA213090</t>
  </si>
  <si>
    <t>1300072</t>
  </si>
  <si>
    <t xml:space="preserve">potlač 4 ks športových dresov </t>
  </si>
  <si>
    <t>RES Promotion, s.r.o., Košice 1</t>
  </si>
  <si>
    <t>310/2026</t>
  </si>
  <si>
    <t>DF2555</t>
  </si>
  <si>
    <t>regenerácia 16.5.2026, 1 športovec</t>
  </si>
  <si>
    <t>Fyziopraktik, s.r.o.</t>
  </si>
  <si>
    <t>32/2026</t>
  </si>
  <si>
    <t>PZ5</t>
  </si>
  <si>
    <t>trénerská činnosť 12/2026</t>
  </si>
  <si>
    <t>Henrich Madaj - živnostník</t>
  </si>
  <si>
    <t>25/2026</t>
  </si>
  <si>
    <t>254</t>
  </si>
  <si>
    <t>Materiálové vybavenie športovcov CTM Žilina, náhradné súčiastky na bicykel</t>
  </si>
  <si>
    <t>Bottico, s.r.o. Otrokovice</t>
  </si>
  <si>
    <t>288/2026</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</si>
  <si>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</si>
  <si>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</si>
  <si>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</si>
  <si>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</si>
  <si>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30.6.-7.7.2026, Bardejov, ubytovanie, 12 osôb </t>
  </si>
  <si>
    <t>Ubytovňa Nádej, Bardejov</t>
  </si>
  <si>
    <t>f - finančné odmeny športovcom a trénerom - Eleonóra Sihoťová</t>
  </si>
  <si>
    <t>760998</t>
  </si>
  <si>
    <t>odmena športovcom za výsledky dosiahnuté v roku 2026</t>
  </si>
  <si>
    <t>Peter Novák</t>
  </si>
  <si>
    <t xml:space="preserve">f - finančné odmeny športovcom a trénerom -  Miroslav Hurban </t>
  </si>
  <si>
    <t>13/2026</t>
  </si>
  <si>
    <t>760852</t>
  </si>
  <si>
    <t xml:space="preserve">odmena trénerovi mládeže </t>
  </si>
  <si>
    <t>Miroslav Hurban</t>
  </si>
  <si>
    <t>e - Národná súťaž v skúškach</t>
  </si>
  <si>
    <t>66/2026</t>
  </si>
  <si>
    <t>tlač diplomov A4 547 ks</t>
  </si>
  <si>
    <t>Mouton, s.r.o. Žilina</t>
  </si>
  <si>
    <t>361/2026</t>
  </si>
  <si>
    <t>36</t>
  </si>
  <si>
    <t xml:space="preserve">technické a organizačné zabezpečenie súťaže - úprava pretekárskej dráhy, stavba pódia, organizácia záverečného ceremoniálu, moderovanie </t>
  </si>
  <si>
    <t>Dušan Tesár - Select Managering, s.r.o.</t>
  </si>
  <si>
    <t>98/2026</t>
  </si>
  <si>
    <t>nákup športového vybavenia - 20 ks lôpt</t>
  </si>
  <si>
    <t>Sport, s.r.o. Poprad</t>
  </si>
  <si>
    <t>PC2026/36</t>
  </si>
  <si>
    <t>56/C</t>
  </si>
  <si>
    <t>PHM - služobné motorové vozidlo
EČV: BL 363 AA
Obdobie: 10.6.-15.6.2026
Najazdené kilometre: 600</t>
  </si>
  <si>
    <t>OMV, s.r.o., Bratislava</t>
  </si>
  <si>
    <t>380/2026</t>
  </si>
  <si>
    <t>952</t>
  </si>
  <si>
    <t>športový materiál - bedmintonové rakety, košíky</t>
  </si>
  <si>
    <t xml:space="preserve">Funny sport, s.r.o., Prešov </t>
  </si>
  <si>
    <t>390/2026</t>
  </si>
  <si>
    <t>3852/2026</t>
  </si>
  <si>
    <t>zdravotné služby</t>
  </si>
  <si>
    <t>f - obnova turistických značkovaných trás a údržba turistických informačných miest</t>
  </si>
  <si>
    <t>400/2026</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</si>
  <si>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</si>
  <si>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</si>
  <si>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</si>
  <si>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</si>
  <si>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</si>
  <si>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</si>
  <si>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</si>
  <si>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</si>
  <si>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</si>
  <si>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</si>
  <si>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</si>
  <si>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</si>
  <si>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</si>
  <si>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</si>
  <si>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</si>
  <si>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</si>
  <si>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</si>
  <si>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</si>
  <si>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</si>
  <si>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</si>
  <si>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</si>
  <si>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</si>
  <si>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</si>
  <si>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</si>
  <si>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</si>
  <si>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</si>
  <si>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</si>
  <si>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</si>
  <si>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</si>
  <si>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</si>
  <si>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</si>
  <si>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</si>
  <si>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</si>
  <si>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</si>
  <si>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</si>
  <si>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</si>
  <si>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</si>
  <si>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</si>
  <si>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</si>
  <si>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</si>
  <si>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</si>
  <si>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</si>
  <si>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</si>
  <si>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</si>
  <si>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</si>
  <si>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</si>
  <si>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</si>
  <si>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podpora národného projektu športu pre všetkých so zameraním na mládež</t>
  </si>
  <si>
    <t>j</t>
  </si>
  <si>
    <t>projekty školského športu, univerzitného športu a športu pre všetkých</t>
  </si>
  <si>
    <t>k</t>
  </si>
  <si>
    <t>výstavba, modernizácia a rekonštrukcia športovej infraštruktúry národného významu</t>
  </si>
  <si>
    <t>l</t>
  </si>
  <si>
    <t>športové pohybové tábory pre mládež</t>
  </si>
  <si>
    <t>m</t>
  </si>
  <si>
    <t>organizácia tradičných športových podujatí</t>
  </si>
  <si>
    <t>n</t>
  </si>
  <si>
    <t>o</t>
  </si>
  <si>
    <t>p</t>
  </si>
  <si>
    <t>q</t>
  </si>
  <si>
    <t>r</t>
  </si>
  <si>
    <t>Použitie príspevku uznanému športu</t>
  </si>
  <si>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</si>
  <si>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</si>
  <si>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</si>
  <si>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prevádzka
</t>
    </r>
    <r>
      <rPr>
        <b/>
        <sz val="8"/>
        <color indexed="56"/>
        <rFont val="Arial"/>
        <family val="2"/>
        <charset val="238"/>
      </rPr>
      <t>MAX.15%</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</si>
  <si>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</si>
  <si>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</si>
  <si>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</si>
  <si>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</si>
  <si>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</si>
  <si>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</si>
  <si>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</si>
  <si>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</si>
  <si>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</si>
  <si>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</si>
  <si>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</si>
  <si>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</si>
  <si>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</si>
  <si>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</si>
  <si>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</si>
  <si>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</si>
  <si>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</si>
  <si>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</si>
  <si>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</si>
  <si>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2026,</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</si>
  <si>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</si>
  <si>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</si>
  <si>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</si>
  <si>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</si>
  <si>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</si>
  <si>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</si>
  <si>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</si>
  <si>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</si>
  <si>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</si>
  <si>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Priebežné čerpanie a vyúčtovanie finančných prostriedkov poskytnutých zo štátneho rozpočtu v oblasti športu v roku 2026</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</si>
  <si>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</si>
  <si>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</si>
  <si>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</si>
  <si>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</si>
  <si>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</si>
  <si>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</si>
  <si>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</si>
  <si>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</si>
  <si>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</si>
  <si>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</si>
  <si>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</si>
  <si>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a - plavecké športy - bežné transfery</t>
  </si>
  <si>
    <t>2620š0009</t>
  </si>
  <si>
    <t>4733,4718</t>
  </si>
  <si>
    <t>dialničné poplatky vozidla KE102OR počas cesty na podujatie ME muži 10-21.1.2026 Belehrad Srbsko</t>
  </si>
  <si>
    <t>JT PUTEVI Srbsko</t>
  </si>
  <si>
    <t>26FA40016</t>
  </si>
  <si>
    <t>24260014</t>
  </si>
  <si>
    <t>ubytovanie pre 2 osoby- športovci  počas VT ženy 8-12.1.2026 Rapallo Taliansko</t>
  </si>
  <si>
    <t>31391621</t>
  </si>
  <si>
    <t>STH-Stavohotely,a.s.</t>
  </si>
  <si>
    <t>2620š0007</t>
  </si>
  <si>
    <t>955</t>
  </si>
  <si>
    <t>nákup PHM do prenajatého vozidla KE102OR na podujatie ME muži 10-21.1.2026 Belehrad Srbsko</t>
  </si>
  <si>
    <t>NIS PETROL</t>
  </si>
  <si>
    <t>2620š0008</t>
  </si>
  <si>
    <t>03569</t>
  </si>
  <si>
    <t>34140425</t>
  </si>
  <si>
    <t>T a M trans spedition, s.r.o.</t>
  </si>
  <si>
    <t>2620š0006</t>
  </si>
  <si>
    <t>10.January 2026/ck</t>
  </si>
  <si>
    <t>Splash Manager, aktualizácia na rok 2026</t>
  </si>
  <si>
    <t>Splash Software GmbH</t>
  </si>
  <si>
    <t>26FA40011</t>
  </si>
  <si>
    <t>I-43565</t>
  </si>
  <si>
    <t>členský poplatok SPF v svetovej federácii na rok 2026</t>
  </si>
  <si>
    <t>World Aquatics</t>
  </si>
  <si>
    <t>poplatok banke k faktúre 26FA40011</t>
  </si>
  <si>
    <t>26STR002</t>
  </si>
  <si>
    <t>Finančný príspevok na stravné na 02/26</t>
  </si>
  <si>
    <t>zamestnanci</t>
  </si>
  <si>
    <t>26FA40028</t>
  </si>
  <si>
    <t>VIGSK-2026-43</t>
  </si>
  <si>
    <t>dialničná znamka 10 dňová HU na prenajaté vozidlo AA636GF a AA406GU počas cesty ME muži 10-21.1.2026 Belehrad Srbsko</t>
  </si>
  <si>
    <t>AutoVignet Kft.</t>
  </si>
  <si>
    <t>26FA40017</t>
  </si>
  <si>
    <t>24260011</t>
  </si>
  <si>
    <t>26FA40019</t>
  </si>
  <si>
    <t>24260020</t>
  </si>
  <si>
    <t>ubytovanie pre 2 osoby- 1 športovec+ 1 real.tím  počas VT ženy 16-18.1.2026 Nováky</t>
  </si>
  <si>
    <t>26FA40026</t>
  </si>
  <si>
    <t>10260302</t>
  </si>
  <si>
    <t>Poplatok za zmenu letenky pre 1 športovca na ME muži 10-21.1.2026 Belehrad Srbsko</t>
  </si>
  <si>
    <t>31379508</t>
  </si>
  <si>
    <t>ETN Slovakia, s.r.o.</t>
  </si>
  <si>
    <t>26FA40014</t>
  </si>
  <si>
    <t>20012026</t>
  </si>
  <si>
    <t>služby fyzioterapeuta počas MT ženy 2-5.1.2026 Malta</t>
  </si>
  <si>
    <t>45715858</t>
  </si>
  <si>
    <t>LYNX Group s. r. o.</t>
  </si>
  <si>
    <t>26FA40021</t>
  </si>
  <si>
    <t>20260001</t>
  </si>
  <si>
    <t>preprava družstva VP pre 7 športovcov počas VT muži 2-7.1.2026 Košice</t>
  </si>
  <si>
    <t>51016842</t>
  </si>
  <si>
    <t>BoGo bus s.r.o.</t>
  </si>
  <si>
    <t>26FA40027</t>
  </si>
  <si>
    <t>2026001</t>
  </si>
  <si>
    <t>prenájom vozidla KE102OR -preprava družstva VP 4 športovcov+4 real.tím na a z podujatia ME muži 10-21.1.2026 Belehrad Srbsko</t>
  </si>
  <si>
    <t>50478257</t>
  </si>
  <si>
    <t>Hornets Security s.r.o.</t>
  </si>
  <si>
    <t>26FA40022</t>
  </si>
  <si>
    <t>2026002</t>
  </si>
  <si>
    <t>strava pre 20 športovcov počas VT muži 2-7.1.2026 Košice</t>
  </si>
  <si>
    <t>57063869</t>
  </si>
  <si>
    <t>KATLIN s. r. o.</t>
  </si>
  <si>
    <t>26FA40020</t>
  </si>
  <si>
    <t>120260001</t>
  </si>
  <si>
    <t>ubytovanie pre 13 osôb- športovci počas VT muži 2-7.1.2026 Košice</t>
  </si>
  <si>
    <t>54938023</t>
  </si>
  <si>
    <t>SO-VA s. r. o.</t>
  </si>
  <si>
    <t>26FA40024</t>
  </si>
  <si>
    <t>1/2026</t>
  </si>
  <si>
    <t>17181534</t>
  </si>
  <si>
    <t>Poláčik Roman</t>
  </si>
  <si>
    <t>26FA40025</t>
  </si>
  <si>
    <t>36997587</t>
  </si>
  <si>
    <t>Bačo Karol ml.</t>
  </si>
  <si>
    <t>26FA40023</t>
  </si>
  <si>
    <t>20260006</t>
  </si>
  <si>
    <t>prenájom dvoch vozidiel AA406GU a AA636GF-preprava družstva VP 18 osôb-14 športovcov+ 4 real.tím  počas ME muži 10-21.1.2026 Belehrad Srbsko</t>
  </si>
  <si>
    <t>26FA40013</t>
  </si>
  <si>
    <t>10260320</t>
  </si>
  <si>
    <t>letenky pre 8 osôb-6 športovcov+2 real.tím na Swim Open Stockholm 8.-13.4.2026 Stokholm/SWE</t>
  </si>
  <si>
    <t>26FA40018</t>
  </si>
  <si>
    <t>20260004</t>
  </si>
  <si>
    <t>pobytové náklady vrátane stravy pre 18 osôb-15 športovcov+3 real.tím, prenájom bazéna  počas VT ženy 16-18.1.2026 Nováky</t>
  </si>
  <si>
    <t>26FA40029</t>
  </si>
  <si>
    <t>TD01 fattura 1/FE</t>
  </si>
  <si>
    <t>ubytovanie pre 17 osôb -13 športovcov+4 real.tím počas VT ženy 8-12.1.2026 Rapallo Taliansko</t>
  </si>
  <si>
    <t>ALBERGO CAPRILE S.A.S. DI FAUSTO CAPRILE</t>
  </si>
  <si>
    <t>26FA40012</t>
  </si>
  <si>
    <t>107468</t>
  </si>
  <si>
    <t>ubytovanie vrátane stravy pre 9 osôb-7 športovcov+2 real.tím počas Swim Open Stockholm 8.-13.4.2026 Stokholm/SWE</t>
  </si>
  <si>
    <t>Svenska Simförbundet</t>
  </si>
  <si>
    <t>26FA40015</t>
  </si>
  <si>
    <t>10260013</t>
  </si>
  <si>
    <t>letenky pre 17 osôb-15 športovcov+2 real.tím na MT ženy 2-5.1.2026 Malta</t>
  </si>
  <si>
    <t>26STR005</t>
  </si>
  <si>
    <t>Finančný príspevok na stravné na 03/26</t>
  </si>
  <si>
    <t>VUB022026</t>
  </si>
  <si>
    <t>Hrubé mzdy vyplatené osobám (zamestnancom) vrátane odvodov zamestnávateľa
počet fyzických osôb: 6 TPP
obdobie 1/2026</t>
  </si>
  <si>
    <t>6 osôb</t>
  </si>
  <si>
    <t>Hrubé mzdy vyplatené osobám (zamestnancom) vrátane odvodov zamestnávateľa
počet fyzických osôb: 2 TPP+3 dohody
obdobie: 1/2026</t>
  </si>
  <si>
    <t>5 osôb</t>
  </si>
  <si>
    <t>Hrubé mzdy vyplatené osobám (zamestnancom) vrátane odvodov zamestnávateľa
počet fyzických osôb: 3 TPP+ 8 dohôd
obdobie: 1/2026</t>
  </si>
  <si>
    <t>11 osôb</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</si>
  <si>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</si>
  <si>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</si>
  <si>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</si>
  <si>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</si>
  <si>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</si>
  <si>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</si>
  <si>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</si>
  <si>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</si>
  <si>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</si>
  <si>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</si>
  <si>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</si>
  <si>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</si>
  <si>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</si>
  <si>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2</t>
  </si>
  <si>
    <t>IBAN TOP</t>
  </si>
  <si>
    <t>IBAN DOT</t>
  </si>
  <si>
    <t>37894021</t>
  </si>
  <si>
    <t>ASOCIÁCIA MAŽORETKOVÉHO ŠPORTU SLOVENSKO</t>
  </si>
  <si>
    <t>občianske združenie</t>
  </si>
  <si>
    <t>Rozkvet 2073/155</t>
  </si>
  <si>
    <t>Považská Bystrica</t>
  </si>
  <si>
    <t>017 01</t>
  </si>
  <si>
    <t>www.amas.sk</t>
  </si>
  <si>
    <t>elllapb@gmail.com</t>
  </si>
  <si>
    <t>Elena Martinková</t>
  </si>
  <si>
    <t>prezident</t>
  </si>
  <si>
    <t>SK55 7500 0000 0040 3499 6617</t>
  </si>
  <si>
    <t>42254388</t>
  </si>
  <si>
    <t>Deaflympijský výbor Slovenska</t>
  </si>
  <si>
    <t>Kýčerského 7</t>
  </si>
  <si>
    <t>Bratislava 1</t>
  </si>
  <si>
    <t>811 05</t>
  </si>
  <si>
    <t>www.deaflympic.sk</t>
  </si>
  <si>
    <t>office@deaflympic.sk</t>
  </si>
  <si>
    <t>Peter Birka</t>
  </si>
  <si>
    <t>Milena Fabšičová</t>
  </si>
  <si>
    <t>SK30 1100 0000 0029 2988 5740</t>
  </si>
  <si>
    <t>50642804</t>
  </si>
  <si>
    <t>iCompete Natural Slovakia</t>
  </si>
  <si>
    <t>Jesenského 71</t>
  </si>
  <si>
    <t>Zvolen</t>
  </si>
  <si>
    <t>960 01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</si>
  <si>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</si>
  <si>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</si>
  <si>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</si>
  <si>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</si>
  <si>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</si>
  <si>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</si>
  <si>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</si>
  <si>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</si>
  <si>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</si>
  <si>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</si>
  <si>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</si>
  <si>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</si>
  <si>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</si>
  <si>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</si>
  <si>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</si>
  <si>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</si>
  <si>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Bratislava 3</t>
  </si>
  <si>
    <t>831 52</t>
  </si>
  <si>
    <t>www.ocraslovakia.sk</t>
  </si>
  <si>
    <t>martin.raffay@gmail.com</t>
  </si>
  <si>
    <t>Martin Raffay</t>
  </si>
  <si>
    <t>Richard Zavadil</t>
  </si>
  <si>
    <t>SK69 1100 0000 0029 4520 3666</t>
  </si>
  <si>
    <t>30787009</t>
  </si>
  <si>
    <t>Slovenská asociácia amerického futbalu, o.z.</t>
  </si>
  <si>
    <t>Nevädzová 17211/6B</t>
  </si>
  <si>
    <t>Bratislava</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</si>
  <si>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</si>
  <si>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</si>
  <si>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</si>
  <si>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</si>
  <si>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</si>
  <si>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</si>
  <si>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</si>
  <si>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</si>
  <si>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</si>
  <si>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</si>
  <si>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</si>
  <si>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</si>
  <si>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</si>
  <si>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</si>
  <si>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</si>
  <si>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</si>
  <si>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</si>
  <si>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</si>
  <si>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</si>
  <si>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</si>
  <si>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</si>
  <si>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</si>
  <si>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</si>
  <si>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</si>
  <si>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</si>
  <si>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</si>
  <si>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</si>
  <si>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Košice</t>
  </si>
  <si>
    <t>040 01</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</si>
  <si>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</si>
  <si>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</si>
  <si>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</si>
  <si>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</si>
  <si>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</si>
  <si>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</si>
  <si>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</si>
  <si>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</si>
  <si>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</si>
  <si>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</si>
  <si>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</si>
  <si>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</si>
  <si>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</si>
  <si>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</si>
  <si>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</si>
  <si>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</si>
  <si>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</si>
  <si>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</si>
  <si>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</si>
  <si>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</si>
  <si>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Richard Kollár</t>
  </si>
  <si>
    <t>predseda</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</si>
  <si>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</si>
  <si>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</si>
  <si>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</si>
  <si>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</si>
  <si>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</si>
  <si>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</si>
  <si>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</si>
  <si>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</si>
  <si>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</si>
  <si>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</si>
  <si>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</si>
  <si>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</si>
  <si>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</si>
  <si>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</si>
  <si>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</si>
  <si>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</si>
  <si>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</si>
  <si>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</si>
  <si>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</si>
  <si>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</si>
  <si>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</si>
  <si>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</si>
  <si>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</si>
  <si>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</si>
  <si>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</si>
  <si>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</si>
  <si>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</si>
  <si>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</si>
  <si>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</si>
  <si>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45009660</t>
  </si>
  <si>
    <t>Slovenská asociácia naturálnej kulturistiky</t>
  </si>
  <si>
    <t>Štefániková 3509/20</t>
  </si>
  <si>
    <t>Michalovce</t>
  </si>
  <si>
    <t>071 01</t>
  </si>
  <si>
    <t>www.sank.sk</t>
  </si>
  <si>
    <t>rigosank@gmail.com</t>
  </si>
  <si>
    <t>Viliam Rigo</t>
  </si>
  <si>
    <t>SK83 0900 0000 0051 5460 0722</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</si>
  <si>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</si>
  <si>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</si>
  <si>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</si>
  <si>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</si>
  <si>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</si>
  <si>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</si>
  <si>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</si>
  <si>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</si>
  <si>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</si>
  <si>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</si>
  <si>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</si>
  <si>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</si>
  <si>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</si>
  <si>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</si>
  <si>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</si>
  <si>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</si>
  <si>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</si>
  <si>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</si>
  <si>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</si>
  <si>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Slovenská asociácia univerzitného športu</t>
  </si>
  <si>
    <t>Trnavská cesta 37</t>
  </si>
  <si>
    <t>831 04</t>
  </si>
  <si>
    <t>www.saus.sk</t>
  </si>
  <si>
    <t>saus@saus.sk</t>
  </si>
  <si>
    <t>Július Dubovský</t>
  </si>
  <si>
    <t>Michaela Masárová</t>
  </si>
  <si>
    <t>SK51 1100 0000 0026 2902 3663</t>
  </si>
  <si>
    <t>31929931</t>
  </si>
  <si>
    <t>SLOVENSKÁ ASOCIÁCIA ZLATOKOPOV</t>
  </si>
  <si>
    <t>Ulica R. Jašíka 3004/1D</t>
  </si>
  <si>
    <t>https://ryzovaniezlata.sk/</t>
  </si>
  <si>
    <t>asociaciazlatokopov@gmail.com</t>
  </si>
  <si>
    <t>František Küffer</t>
  </si>
  <si>
    <t>SK81 0900 0000 0052 3329 5500</t>
  </si>
  <si>
    <t>30841798</t>
  </si>
  <si>
    <t>Slovenská asociácia zrakovo postihnutých športovcov</t>
  </si>
  <si>
    <t>Kúpeľná 1843/81</t>
  </si>
  <si>
    <t>Bojnice</t>
  </si>
  <si>
    <t>972 01</t>
  </si>
  <si>
    <t>www.sazps.sk</t>
  </si>
  <si>
    <t>sazps@sazps.sk</t>
  </si>
  <si>
    <t>Jakub Krako</t>
  </si>
  <si>
    <t>SK95 8330 0000 0021 0076 9190</t>
  </si>
  <si>
    <t>30844568</t>
  </si>
  <si>
    <t>Slovenská baseballová federácia</t>
  </si>
  <si>
    <t>www.slovakiabaseball.com</t>
  </si>
  <si>
    <t>office@slovakiabaseball.com</t>
  </si>
  <si>
    <t xml:space="preserve">Martin Čerňák </t>
  </si>
  <si>
    <t>František Bunta</t>
  </si>
  <si>
    <t>SK09 0200 0000 0017 8566 0854</t>
  </si>
  <si>
    <t>17315166</t>
  </si>
  <si>
    <t>Slovenská basketbalová asociácia</t>
  </si>
  <si>
    <t>Kalinčiakova 33</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</si>
  <si>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</si>
  <si>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</si>
  <si>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</si>
  <si>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</si>
  <si>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</si>
  <si>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</si>
  <si>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</si>
  <si>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</si>
  <si>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</si>
  <si>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</si>
  <si>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</si>
  <si>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</si>
  <si>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</si>
  <si>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</si>
  <si>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</si>
  <si>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</si>
  <si>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</si>
  <si>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</si>
  <si>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</si>
  <si>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</si>
  <si>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</si>
  <si>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</si>
  <si>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</si>
  <si>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</si>
  <si>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</si>
  <si>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</si>
  <si>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</si>
  <si>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</si>
  <si>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</si>
  <si>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</si>
  <si>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</si>
  <si>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</si>
  <si>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</si>
  <si>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</si>
  <si>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</si>
  <si>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821 08</t>
  </si>
  <si>
    <t>www.karate-slovakia.sk</t>
  </si>
  <si>
    <t>info@karate-slovakia.sk</t>
  </si>
  <si>
    <t>Daniel Baran</t>
  </si>
  <si>
    <t>Peter Kotásek</t>
  </si>
  <si>
    <t>SK51 0200 0000 0011 8096 9955</t>
  </si>
  <si>
    <t>36064742</t>
  </si>
  <si>
    <t>Slovenská federácia pétanque</t>
  </si>
  <si>
    <t>Karpatské námestie 10A</t>
  </si>
  <si>
    <t>831 06</t>
  </si>
  <si>
    <t>www.sfp.sk</t>
  </si>
  <si>
    <t>peter.sury@gmail.com</t>
  </si>
  <si>
    <t>Peter Šúry</t>
  </si>
  <si>
    <t>SK28 8330 0000 0023 0103 3104</t>
  </si>
  <si>
    <t>Slovenská footgolfová asociácia</t>
  </si>
  <si>
    <t>Medveďovej 13</t>
  </si>
  <si>
    <t>851 04</t>
  </si>
  <si>
    <t>www.sfga.sk</t>
  </si>
  <si>
    <t>info@sfga.sk</t>
  </si>
  <si>
    <t>Viliam Nemčko</t>
  </si>
  <si>
    <t>Tomáš Bartko</t>
  </si>
  <si>
    <t>SK72 1111 0000 0014 6314 7011</t>
  </si>
  <si>
    <t>50284363</t>
  </si>
  <si>
    <t>Slovenská golfová asociácia</t>
  </si>
  <si>
    <t>Kukučínova 26</t>
  </si>
  <si>
    <t>831 02</t>
  </si>
  <si>
    <t>www.skga.sk</t>
  </si>
  <si>
    <t>skga@skga.sk</t>
  </si>
  <si>
    <t>Michal Krnáč, Miroslav Rusnák</t>
  </si>
  <si>
    <t>prezident, viceprezident</t>
  </si>
  <si>
    <t>Zuzana Soldánová</t>
  </si>
  <si>
    <t>SK42 0900 0000 0052 1113 2866</t>
  </si>
  <si>
    <t>00688321</t>
  </si>
  <si>
    <t>Slovenská gymnastická federácia</t>
  </si>
  <si>
    <t>www.sgf.sk</t>
  </si>
  <si>
    <t>office@sgf.sk</t>
  </si>
  <si>
    <t>Ľuboš Vilček, Silvia Ruščinová</t>
  </si>
  <si>
    <t>prezident, generálna sekretárka</t>
  </si>
  <si>
    <t>Silvia Ruščinová</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</si>
  <si>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</si>
  <si>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</si>
  <si>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</si>
  <si>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</si>
  <si>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</si>
  <si>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</si>
  <si>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</si>
  <si>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</si>
  <si>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</si>
  <si>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</si>
  <si>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</si>
  <si>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president.scu@scu.sk; info@scu.sk</t>
  </si>
  <si>
    <t>Zuzana Niščáková</t>
  </si>
  <si>
    <t>prezidentka</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</si>
  <si>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</si>
  <si>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</si>
  <si>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</si>
  <si>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</si>
  <si>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</si>
  <si>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</si>
  <si>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</si>
  <si>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</si>
  <si>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</si>
  <si>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</si>
  <si>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</si>
  <si>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</si>
  <si>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Richard Galovič, Erik Vlček</t>
  </si>
  <si>
    <t>prezident, predseda</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</si>
  <si>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</si>
  <si>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</si>
  <si>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</si>
  <si>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</si>
  <si>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</si>
  <si>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</si>
  <si>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</si>
  <si>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</si>
  <si>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</si>
  <si>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</si>
  <si>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</si>
  <si>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</si>
  <si>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</si>
  <si>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 xml:space="preserve">Trnovec nad Váhom  </t>
  </si>
  <si>
    <t>825 71</t>
  </si>
  <si>
    <t>www.archery3d.sk</t>
  </si>
  <si>
    <t>info@archery3d.sk</t>
  </si>
  <si>
    <t>Jana Harabinová</t>
  </si>
  <si>
    <t>SK63 8330 0000 0020 0175 2748</t>
  </si>
  <si>
    <t>30813883</t>
  </si>
  <si>
    <t>Slovenská motocyklová federácia</t>
  </si>
  <si>
    <t>Športovcov 340</t>
  </si>
  <si>
    <t>www.smf.sk</t>
  </si>
  <si>
    <t>smf@smf.sk</t>
  </si>
  <si>
    <t>Peter Lazar</t>
  </si>
  <si>
    <t>Tatiana Kašlíková</t>
  </si>
  <si>
    <t>SK96 0900 0000 0003 6178 9457</t>
  </si>
  <si>
    <t>34057587</t>
  </si>
  <si>
    <t xml:space="preserve">Slovenská Muaythai Asociácia </t>
  </si>
  <si>
    <t>Lermontovova 3</t>
  </si>
  <si>
    <t xml:space="preserve">www.smta.sk </t>
  </si>
  <si>
    <t xml:space="preserve">office@smta.sk </t>
  </si>
  <si>
    <t>Róbert Kajánek</t>
  </si>
  <si>
    <t>SK64 1100 0000 0029 4704 5980</t>
  </si>
  <si>
    <t>Slovenská nohejbalová asociácia</t>
  </si>
  <si>
    <t>Olympijské námestie 14290/2</t>
  </si>
  <si>
    <t>www.nohejbalsk.com</t>
  </si>
  <si>
    <t>nohejbal.sna@gmail.com</t>
  </si>
  <si>
    <t>Miroslav Kováč</t>
  </si>
  <si>
    <t>SK75 0200 0000 0017 8646 8258</t>
  </si>
  <si>
    <t>36068764</t>
  </si>
  <si>
    <t>Slovenská plavecká federácia</t>
  </si>
  <si>
    <t>Za kasárňou 315/1</t>
  </si>
  <si>
    <t>831 03</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</si>
  <si>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</si>
  <si>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</si>
  <si>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</si>
  <si>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</si>
  <si>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</si>
  <si>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</si>
  <si>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</si>
  <si>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</si>
  <si>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</si>
  <si>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</si>
  <si>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</si>
  <si>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Miloslav Surgoš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</si>
  <si>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</si>
  <si>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</si>
  <si>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</si>
  <si>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</si>
  <si>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</si>
  <si>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</si>
  <si>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</si>
  <si>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</si>
  <si>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</si>
  <si>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</si>
  <si>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</si>
  <si>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</si>
  <si>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</si>
  <si>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</si>
  <si>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</si>
  <si>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Mojmír Jankovič</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</si>
  <si>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</si>
  <si>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</si>
  <si>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</si>
  <si>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</si>
  <si>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</si>
  <si>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</si>
  <si>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</si>
  <si>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</si>
  <si>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</si>
  <si>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</si>
  <si>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</si>
  <si>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</si>
  <si>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Simon Brunovský</t>
  </si>
  <si>
    <t>Peter Dobiaš</t>
  </si>
  <si>
    <t>SK41 0200 0000 0017 8359 4857</t>
  </si>
  <si>
    <t>00688819</t>
  </si>
  <si>
    <t>Slovenská volejbalová federácia</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</si>
  <si>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</si>
  <si>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</si>
  <si>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</si>
  <si>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</si>
  <si>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</si>
  <si>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</si>
  <si>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</si>
  <si>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</si>
  <si>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</si>
  <si>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</si>
  <si>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</si>
  <si>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</si>
  <si>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</si>
  <si>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</si>
  <si>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</si>
  <si>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www.sbiz.sk</t>
  </si>
  <si>
    <t>lukas.kovac@sbiz.sk</t>
  </si>
  <si>
    <t>Lukáš Kováč</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</si>
  <si>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</si>
  <si>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</si>
  <si>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</si>
  <si>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</si>
  <si>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</si>
  <si>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</si>
  <si>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</si>
  <si>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</si>
  <si>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</si>
  <si>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</si>
  <si>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</si>
  <si>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</si>
  <si>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Pluhová 1662</t>
  </si>
  <si>
    <t>Rovinka</t>
  </si>
  <si>
    <t>900 41</t>
  </si>
  <si>
    <t>www.bridgeclub.sk</t>
  </si>
  <si>
    <t>sbz@bridgeclub.sk</t>
  </si>
  <si>
    <t>Milan Krajčo</t>
  </si>
  <si>
    <t>SK65 0900 0000 0001 7666 9007</t>
  </si>
  <si>
    <t>37841866</t>
  </si>
  <si>
    <t>Slovenský curlingový zväz</t>
  </si>
  <si>
    <t>Nevädzova 806/5</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</si>
  <si>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</si>
  <si>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</si>
  <si>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</si>
  <si>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</si>
  <si>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</si>
  <si>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</si>
  <si>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</si>
  <si>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</si>
  <si>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</si>
  <si>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</si>
  <si>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</si>
  <si>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</si>
  <si>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</si>
  <si>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</si>
  <si>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</si>
  <si>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</si>
  <si>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</si>
  <si>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</si>
  <si>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</si>
  <si>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Slovenský kolkársky zväz</t>
  </si>
  <si>
    <t>Štúrova 1158/22</t>
  </si>
  <si>
    <t>Piešťany</t>
  </si>
  <si>
    <t>921 01</t>
  </si>
  <si>
    <t>www.kolky.sk</t>
  </si>
  <si>
    <t>sekretariat@kolky.sk</t>
  </si>
  <si>
    <t>Štefan Kočan</t>
  </si>
  <si>
    <t>Eva Ondrejkovičová</t>
  </si>
  <si>
    <t>SK56 0200 0000 0017 8579 0958</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</si>
  <si>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</si>
  <si>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</si>
  <si>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</si>
  <si>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</si>
  <si>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</si>
  <si>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</si>
  <si>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</si>
  <si>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</si>
  <si>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</si>
  <si>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</si>
  <si>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</si>
  <si>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</si>
  <si>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</si>
  <si>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</si>
  <si>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</si>
  <si>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</si>
  <si>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</si>
  <si>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</si>
  <si>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</si>
  <si>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</si>
  <si>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</si>
  <si>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</si>
  <si>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</si>
  <si>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</si>
  <si>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</si>
  <si>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</si>
  <si>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</si>
  <si>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</si>
  <si>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</si>
  <si>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</si>
  <si>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</si>
  <si>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</si>
  <si>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</si>
  <si>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</si>
  <si>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</si>
  <si>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</si>
  <si>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</si>
  <si>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</si>
  <si>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</si>
  <si>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</si>
  <si>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</si>
  <si>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</si>
  <si>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</si>
  <si>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</si>
  <si>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</si>
  <si>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</si>
  <si>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</si>
  <si>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</si>
  <si>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</si>
  <si>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</si>
  <si>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</si>
  <si>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</si>
  <si>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</si>
  <si>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</si>
  <si>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</si>
  <si>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</si>
  <si>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</si>
  <si>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</si>
  <si>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</si>
  <si>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</si>
  <si>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</si>
  <si>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</si>
  <si>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</si>
  <si>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</si>
  <si>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</si>
  <si>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</si>
  <si>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</si>
  <si>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</si>
  <si>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</si>
  <si>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</si>
  <si>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</si>
  <si>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</si>
  <si>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</si>
  <si>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</si>
  <si>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</si>
  <si>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</si>
  <si>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</si>
  <si>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</si>
  <si>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</si>
  <si>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</si>
  <si>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</si>
  <si>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</si>
  <si>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</si>
  <si>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</si>
  <si>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</si>
  <si>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</si>
  <si>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</si>
  <si>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</si>
  <si>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</si>
  <si>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</si>
  <si>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</si>
  <si>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</si>
  <si>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</si>
  <si>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</si>
  <si>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</si>
  <si>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</si>
  <si>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</si>
  <si>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Nábrežie armádneho generála Ludvíka Svobodu 4298/9</t>
  </si>
  <si>
    <t>814 69</t>
  </si>
  <si>
    <t>www.veslovanie.sk</t>
  </si>
  <si>
    <t>rowingslovakia@gmail.com</t>
  </si>
  <si>
    <t>Ján Žiška</t>
  </si>
  <si>
    <t>SK97 0200 0000 0017 8584 7256</t>
  </si>
  <si>
    <t>31791981</t>
  </si>
  <si>
    <t>SLOVENSKÝ ZÁPASNÍCKY ZVÄZ</t>
  </si>
  <si>
    <t>www.slovenskezapasenie.sk</t>
  </si>
  <si>
    <t>szz@zapasenie.sk</t>
  </si>
  <si>
    <t>Patrícia Repčíková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</si>
  <si>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</si>
  <si>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</si>
  <si>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</si>
  <si>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</si>
  <si>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</si>
  <si>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</si>
  <si>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</si>
  <si>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</si>
  <si>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</si>
  <si>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</si>
  <si>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</si>
  <si>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</si>
  <si>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</si>
  <si>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</si>
  <si>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</si>
  <si>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</si>
  <si>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</si>
  <si>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</si>
  <si>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</si>
  <si>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</si>
  <si>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</si>
  <si>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</si>
  <si>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</si>
  <si>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</si>
  <si>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</si>
  <si>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</si>
  <si>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</si>
  <si>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</si>
  <si>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</si>
  <si>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</si>
  <si>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</si>
  <si>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</si>
  <si>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</si>
  <si>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</si>
  <si>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</si>
  <si>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</si>
  <si>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</si>
  <si>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</si>
  <si>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</si>
  <si>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</si>
  <si>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</si>
  <si>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</si>
  <si>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</si>
  <si>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</si>
  <si>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</si>
  <si>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</si>
  <si>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</si>
  <si>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</si>
  <si>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</si>
  <si>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</si>
  <si>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</si>
  <si>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</si>
  <si>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</si>
  <si>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</si>
  <si>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</si>
  <si>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</si>
  <si>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</si>
  <si>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</si>
  <si>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</si>
  <si>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</si>
  <si>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</si>
  <si>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</si>
  <si>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</si>
  <si>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</si>
  <si>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</si>
  <si>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</si>
  <si>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</si>
  <si>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</si>
  <si>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</si>
  <si>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</si>
  <si>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</si>
  <si>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</si>
  <si>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</si>
  <si>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30793211</t>
  </si>
  <si>
    <t>Slovenský zväz jachtingu</t>
  </si>
  <si>
    <t>www.sailing.sk</t>
  </si>
  <si>
    <t>szj@sailing.sk</t>
  </si>
  <si>
    <t>Martin Mydlík</t>
  </si>
  <si>
    <t>Zuzana Vargová</t>
  </si>
  <si>
    <t>SK82 1100 0000 0029 4803 1855</t>
  </si>
  <si>
    <t>17308518</t>
  </si>
  <si>
    <t>Slovenský zväz Judo</t>
  </si>
  <si>
    <t>www.judo.sk</t>
  </si>
  <si>
    <t>szj@judo.sk</t>
  </si>
  <si>
    <t>Anton Pospíšek, Jozef Tománek ml.</t>
  </si>
  <si>
    <t>predseda, podpredseda</t>
  </si>
  <si>
    <t>Sophia Kanátová, Peter Pisoň</t>
  </si>
  <si>
    <t>421944318444; 421903270569</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</si>
  <si>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</si>
  <si>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</si>
  <si>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</si>
  <si>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</si>
  <si>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</si>
  <si>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</si>
  <si>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</si>
  <si>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</si>
  <si>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</si>
  <si>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</si>
  <si>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</si>
  <si>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 33amadeus@gmail.com</t>
  </si>
  <si>
    <t>Jozef Kolozsy</t>
  </si>
  <si>
    <t>Viliam Sabol; Alexandra Melková</t>
  </si>
  <si>
    <t>SK90 0200 0000 0017 8509 1655</t>
  </si>
  <si>
    <t>30845386</t>
  </si>
  <si>
    <t>Slovenský zväz ľadového hokeja</t>
  </si>
  <si>
    <t>Kalinčiakova 14083/33</t>
  </si>
  <si>
    <t>www.hockeyslovakia.sk</t>
  </si>
  <si>
    <t>lazo@szlh.sk</t>
  </si>
  <si>
    <t>Miroslav Lažo</t>
  </si>
  <si>
    <t>Andrea Urbanová</t>
  </si>
  <si>
    <t>SK58 0200 0000 0013 0803 9053</t>
  </si>
  <si>
    <t>Slovenský zväz malého futbalu</t>
  </si>
  <si>
    <t>Ružinovská 28</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</si>
  <si>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</si>
  <si>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</si>
  <si>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</si>
  <si>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</si>
  <si>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</si>
  <si>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</si>
  <si>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</si>
  <si>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</si>
  <si>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</si>
  <si>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</si>
  <si>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</si>
  <si>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</si>
  <si>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</si>
  <si>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</si>
  <si>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</si>
  <si>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</si>
  <si>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</si>
  <si>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</si>
  <si>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</si>
  <si>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</si>
  <si>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</si>
  <si>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</si>
  <si>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</si>
  <si>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</si>
  <si>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</si>
  <si>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</si>
  <si>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</si>
  <si>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</si>
  <si>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Studienka 175</t>
  </si>
  <si>
    <t>Studienka</t>
  </si>
  <si>
    <t>908 75</t>
  </si>
  <si>
    <t>www.mushing.sk</t>
  </si>
  <si>
    <t>sab.salova@gmail.com</t>
  </si>
  <si>
    <t>Sabína Šálová</t>
  </si>
  <si>
    <t>Igor Pribula</t>
  </si>
  <si>
    <t>SK61 5600 0000 0012 2522 5002</t>
  </si>
  <si>
    <t>31871526</t>
  </si>
  <si>
    <t>Slovenský zväz rybolovnej techniky</t>
  </si>
  <si>
    <t>Komjatická 60</t>
  </si>
  <si>
    <t>940 02</t>
  </si>
  <si>
    <t>www.szrtnz.sk</t>
  </si>
  <si>
    <t>szrtnz@szm.sk</t>
  </si>
  <si>
    <t>Jan Mészáros</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</si>
  <si>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</si>
  <si>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</si>
  <si>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</si>
  <si>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</si>
  <si>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</si>
  <si>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</si>
  <si>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</si>
  <si>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</si>
  <si>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</si>
  <si>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</si>
  <si>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</si>
  <si>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</si>
  <si>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</si>
  <si>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</si>
  <si>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</si>
  <si>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</si>
  <si>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</si>
  <si>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</si>
  <si>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SK00 0900 0000 0000 0000 0000</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</si>
  <si>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</si>
  <si>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</si>
  <si>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</si>
  <si>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</si>
  <si>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</si>
  <si>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</si>
  <si>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</si>
  <si>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</si>
  <si>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</si>
  <si>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</si>
  <si>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</si>
  <si>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</si>
  <si>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</si>
  <si>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</si>
  <si>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</si>
  <si>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</si>
  <si>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</si>
  <si>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</si>
  <si>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</si>
  <si>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</si>
  <si>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</si>
  <si>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</si>
  <si>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</si>
  <si>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</si>
  <si>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</si>
  <si>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</si>
  <si>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</si>
  <si>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</si>
  <si>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</si>
  <si>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</si>
  <si>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</si>
  <si>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</si>
  <si>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</si>
  <si>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</si>
  <si>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</si>
  <si>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</si>
  <si>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</si>
  <si>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</si>
  <si>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</si>
  <si>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</si>
  <si>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</si>
  <si>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</si>
  <si>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</si>
  <si>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</si>
  <si>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</si>
  <si>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</si>
  <si>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</si>
  <si>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</si>
  <si>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</si>
  <si>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</si>
  <si>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</si>
  <si>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</si>
  <si>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</si>
  <si>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</si>
  <si>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</si>
  <si>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</si>
  <si>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</si>
  <si>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</si>
  <si>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</si>
  <si>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</si>
  <si>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</si>
  <si>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</si>
  <si>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</si>
  <si>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</si>
  <si>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</si>
  <si>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</si>
  <si>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</si>
  <si>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</si>
  <si>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</si>
  <si>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Slovenska</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</si>
  <si>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</si>
  <si>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</si>
  <si>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</si>
  <si>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</si>
  <si>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</si>
  <si>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</si>
  <si>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</si>
  <si>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</si>
  <si>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</si>
  <si>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</si>
  <si>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</si>
  <si>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</si>
  <si>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</si>
  <si>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</si>
  <si>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</si>
  <si>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Wolkrova 3335/4</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</si>
  <si>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</si>
  <si>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</si>
  <si>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</si>
  <si>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</si>
  <si>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</si>
  <si>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</si>
  <si>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</si>
  <si>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</si>
  <si>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</si>
  <si>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</si>
  <si>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</si>
  <si>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</si>
  <si>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</si>
  <si>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</si>
  <si>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</si>
  <si>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</si>
  <si>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</si>
  <si>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</si>
  <si>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</si>
  <si>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</si>
  <si>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</si>
  <si>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31945732</t>
  </si>
  <si>
    <t>ZVÄZ ŠPORTOVEJ KYNOLÓGIE SR</t>
  </si>
  <si>
    <t>Partizánska cesta 6883/97</t>
  </si>
  <si>
    <t>www.zsksr.sk</t>
  </si>
  <si>
    <t>veronika.piatrova@zsksr.sk</t>
  </si>
  <si>
    <t>Juraj Štaudinger</t>
  </si>
  <si>
    <t>Veronika Piatrová</t>
  </si>
  <si>
    <t>SK76 1100 0000 0026 2648 0455</t>
  </si>
  <si>
    <t>Predmet
(názov, miesto, termín, parametre)</t>
  </si>
  <si>
    <t>Schválená
(eur)</t>
  </si>
  <si>
    <t>SF
(%)</t>
  </si>
  <si>
    <t>B/K</t>
  </si>
  <si>
    <t>ico+ucel</t>
  </si>
  <si>
    <t>ico+ppg</t>
  </si>
  <si>
    <t>Šport</t>
  </si>
  <si>
    <t>ICO+PPG+BK</t>
  </si>
  <si>
    <t>Zoraď</t>
  </si>
  <si>
    <t>ico+ucel+B/K</t>
  </si>
  <si>
    <t>B</t>
  </si>
  <si>
    <t>zabezpečenie činnosti a úloh v roku 2025</t>
  </si>
  <si>
    <t>Antušeková Adela</t>
  </si>
  <si>
    <t>Antušeková Martina</t>
  </si>
  <si>
    <t>Birošová Tereza</t>
  </si>
  <si>
    <t>Debnár Šimon</t>
  </si>
  <si>
    <t>Ďuriš Matúš</t>
  </si>
  <si>
    <t>Jelínek Rastislav</t>
  </si>
  <si>
    <t>Keinath Thomas</t>
  </si>
  <si>
    <t>Krištofičová Ivana</t>
  </si>
  <si>
    <t>Lepótová Amália</t>
  </si>
  <si>
    <t xml:space="preserve">Novotná Eva </t>
  </si>
  <si>
    <t>Pristač Dávid</t>
  </si>
  <si>
    <t>Tutura Marek</t>
  </si>
  <si>
    <t>Vaco Marek</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</si>
  <si>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</si>
  <si>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</si>
  <si>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</si>
  <si>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</si>
  <si>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</si>
  <si>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</si>
  <si>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</si>
  <si>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</si>
  <si>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americký futbal - bežné transfery</t>
  </si>
  <si>
    <t>americký futbal</t>
  </si>
  <si>
    <t>boccia - bežné transfery</t>
  </si>
  <si>
    <t>boccia</t>
  </si>
  <si>
    <t>boccia - kapitálové transfery</t>
  </si>
  <si>
    <t>K</t>
  </si>
  <si>
    <t>boule lyonnaise - bežné transfery</t>
  </si>
  <si>
    <t>boule lyonnaise</t>
  </si>
  <si>
    <t>boule lyonnaise - kapitálové transfery</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</si>
  <si>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</si>
  <si>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</si>
  <si>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</si>
  <si>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</si>
  <si>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</si>
  <si>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</si>
  <si>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</si>
  <si>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</si>
  <si>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</si>
  <si>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</si>
  <si>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</si>
  <si>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</si>
  <si>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</si>
  <si>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</si>
  <si>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</si>
  <si>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</si>
  <si>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</si>
  <si>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</si>
  <si>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</si>
  <si>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</si>
  <si>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</si>
  <si>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</si>
  <si>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2026</t>
  </si>
  <si>
    <t>baseball - bežné transfery</t>
  </si>
  <si>
    <t>baseball</t>
  </si>
  <si>
    <t>baseball - kapitálové transfery</t>
  </si>
  <si>
    <t>basketbal - bežné transfery</t>
  </si>
  <si>
    <t>basketbal</t>
  </si>
  <si>
    <t>box - bežné transfery</t>
  </si>
  <si>
    <t>box</t>
  </si>
  <si>
    <t>Bóna Juraj</t>
  </si>
  <si>
    <t>Herceg Miroslav</t>
  </si>
  <si>
    <t>Jedináková Miroslava</t>
  </si>
  <si>
    <t>Kubalová Tamara</t>
  </si>
  <si>
    <t>Lovašová Bibiana</t>
  </si>
  <si>
    <t>Triebeľová Jessica</t>
  </si>
  <si>
    <t>Záhradníček Dávid</t>
  </si>
  <si>
    <t>pétanque - bežné transfery</t>
  </si>
  <si>
    <t>pétanque</t>
  </si>
  <si>
    <t>golf - bežné transfery</t>
  </si>
  <si>
    <t>golf</t>
  </si>
  <si>
    <t>zabezpečenie a rozvoj športu golf zdravotne postihnutých športovcov</t>
  </si>
  <si>
    <t>gymnastika - bežné transfery</t>
  </si>
  <si>
    <t>gymnastika</t>
  </si>
  <si>
    <t>gymnastika - kapitálové transfery</t>
  </si>
  <si>
    <t>družstvo - juniorky</t>
  </si>
  <si>
    <t>Ostrihoňová Nela</t>
  </si>
  <si>
    <t>Piliarová Lucia</t>
  </si>
  <si>
    <t>cheerleading - bežné transfery</t>
  </si>
  <si>
    <t>cheerleading</t>
  </si>
  <si>
    <t>jazdectvo - bežné transfery</t>
  </si>
  <si>
    <t>jazdectvo</t>
  </si>
  <si>
    <t>kanoistika - bežné transfery</t>
  </si>
  <si>
    <t>kanoistika</t>
  </si>
  <si>
    <t>Abrahámová Karolína</t>
  </si>
  <si>
    <t>Bábik Martin</t>
  </si>
  <si>
    <t>Baláž Samuel</t>
  </si>
  <si>
    <t>Bartolčič Jakub</t>
  </si>
  <si>
    <t>Beňuš Matej</t>
  </si>
  <si>
    <t>Bergendi Sofia</t>
  </si>
  <si>
    <t>Botek Adam</t>
  </si>
  <si>
    <t>Bugár Reka</t>
  </si>
  <si>
    <t>Čulenová Dagmar</t>
  </si>
  <si>
    <t>Duda Filip</t>
  </si>
  <si>
    <t>Ďurčo Oskar</t>
  </si>
  <si>
    <t>Egyházy Dominik</t>
  </si>
  <si>
    <t>Gavlider Alex</t>
  </si>
  <si>
    <t>Gavorová Hana</t>
  </si>
  <si>
    <t>Grigar Jakub</t>
  </si>
  <si>
    <t>Halčin Martin</t>
  </si>
  <si>
    <t>Hvojníková Nikola</t>
  </si>
  <si>
    <t>Kaláber Artur</t>
  </si>
  <si>
    <t>Kořínek Matyáš</t>
  </si>
  <si>
    <t>Lukáč Teo Peter</t>
  </si>
  <si>
    <t>Luknárová Emanuela</t>
  </si>
  <si>
    <t>Marsal Máté</t>
  </si>
  <si>
    <t>Martikán Michal</t>
  </si>
  <si>
    <t>Mintálová Eliška</t>
  </si>
  <si>
    <t>Mirgorodský Marko</t>
  </si>
  <si>
    <t>Myšák Denis</t>
  </si>
  <si>
    <t>Paňková Zuzana</t>
  </si>
  <si>
    <t>Pecsuková Katarína</t>
  </si>
  <si>
    <t>Sidová Bianka</t>
  </si>
  <si>
    <t>Skubík Dávid</t>
  </si>
  <si>
    <t>Stanovská Soňa</t>
  </si>
  <si>
    <t>Szabó Maximilián</t>
  </si>
  <si>
    <t>Záhorská Zara</t>
  </si>
  <si>
    <t>Zalka Csaba</t>
  </si>
  <si>
    <t>lakros - bežné transfery</t>
  </si>
  <si>
    <t>lakros</t>
  </si>
  <si>
    <t>motocyklový šport - bežné transfery</t>
  </si>
  <si>
    <t>motocyklový šport</t>
  </si>
  <si>
    <t>thajský box - bežné transfery</t>
  </si>
  <si>
    <t>thajský box</t>
  </si>
  <si>
    <t>Chochlíková Monika</t>
  </si>
  <si>
    <t>plavecké športy - bežné transfery</t>
  </si>
  <si>
    <t>plavecké športy</t>
  </si>
  <si>
    <t>Ásványiová Veronika</t>
  </si>
  <si>
    <t>Duša Matej</t>
  </si>
  <si>
    <t>Košťál Samuel</t>
  </si>
  <si>
    <t>Krajčovičová Lea Anna</t>
  </si>
  <si>
    <t>Lajčáková Johana</t>
  </si>
  <si>
    <t>Markušová Tamara</t>
  </si>
  <si>
    <t>Podmaníková Andrea</t>
  </si>
  <si>
    <t>Potocká Tamara</t>
  </si>
  <si>
    <t>Strapeková Žofia</t>
  </si>
  <si>
    <t>štafeta - plávanie</t>
  </si>
  <si>
    <t>Vilímová Isabella</t>
  </si>
  <si>
    <t>Vilímová Mia</t>
  </si>
  <si>
    <t>Vojtko Milan</t>
  </si>
  <si>
    <t>rugby - bežné transfery</t>
  </si>
  <si>
    <t>rugby</t>
  </si>
  <si>
    <t>skialpinizmus - bežné transfery</t>
  </si>
  <si>
    <t>skialpinizmus</t>
  </si>
  <si>
    <t>Cully Rebeka</t>
  </si>
  <si>
    <t>dvojica - mix - skialpinizmus</t>
  </si>
  <si>
    <t>Jagerčíková Marianna</t>
  </si>
  <si>
    <t>Kulanga Alex</t>
  </si>
  <si>
    <t>Šiarnik Jakub</t>
  </si>
  <si>
    <t>softbal - bežné transfery</t>
  </si>
  <si>
    <t>softbal</t>
  </si>
  <si>
    <t>squash - bežné transfery</t>
  </si>
  <si>
    <t>squash</t>
  </si>
  <si>
    <t>triatlon - bežné transfery</t>
  </si>
  <si>
    <t>triatlon</t>
  </si>
  <si>
    <t>zabezpečenie a rozvoj športu triatlon zdravotne postihnutých športovcov</t>
  </si>
  <si>
    <t>Dunajská Diana</t>
  </si>
  <si>
    <t>Ivančík Dominik</t>
  </si>
  <si>
    <t>Michaličková Zuzana</t>
  </si>
  <si>
    <t>volejbal - bežné transfery</t>
  </si>
  <si>
    <t>volejbal</t>
  </si>
  <si>
    <t>atletika - bežné transfery</t>
  </si>
  <si>
    <t>atletika</t>
  </si>
  <si>
    <t>atletika - kapitálové transfery</t>
  </si>
  <si>
    <t>Čorejová Tereza</t>
  </si>
  <si>
    <t>Forster Viktória</t>
  </si>
  <si>
    <t>Frličková Laura</t>
  </si>
  <si>
    <t>Gajanová Gabriela</t>
  </si>
  <si>
    <t>Gymerská Lenka</t>
  </si>
  <si>
    <t>Hejčíková Nina</t>
  </si>
  <si>
    <t>Ledecká Daniela</t>
  </si>
  <si>
    <t>Perončíková Paula</t>
  </si>
  <si>
    <t>Slezáková Rebecca</t>
  </si>
  <si>
    <t>Zapletalová Emma</t>
  </si>
  <si>
    <t>biliard - bežné transfery</t>
  </si>
  <si>
    <t>biliard</t>
  </si>
  <si>
    <t>bowling - bežné transfery</t>
  </si>
  <si>
    <t>bowling</t>
  </si>
  <si>
    <t>bridž - bežné transfery</t>
  </si>
  <si>
    <t>bridž</t>
  </si>
  <si>
    <t>curling - bežné transfery</t>
  </si>
  <si>
    <t>curling</t>
  </si>
  <si>
    <t>futbal - bežné transfery</t>
  </si>
  <si>
    <t>futbal</t>
  </si>
  <si>
    <t>futbal - kapitálové transfery</t>
  </si>
  <si>
    <t>horolezectvo - bežné transfery</t>
  </si>
  <si>
    <t>horolezectvo</t>
  </si>
  <si>
    <t>športové lezenie - bežné transfery</t>
  </si>
  <si>
    <t>športové lezenie</t>
  </si>
  <si>
    <t>zabezpečenie a rozvoj športu para lezenie zdravotne postihnutých športovcov</t>
  </si>
  <si>
    <t>Buršíková Martina</t>
  </si>
  <si>
    <t>Matejička Filip</t>
  </si>
  <si>
    <t>krasokorčuľovanie - bežné transfery</t>
  </si>
  <si>
    <t>krasokorčuľovanie</t>
  </si>
  <si>
    <t>Hagara Adam</t>
  </si>
  <si>
    <t>lukostreľba - bežné transfery</t>
  </si>
  <si>
    <t>lukostreľba</t>
  </si>
  <si>
    <t>Baránková Denisa</t>
  </si>
  <si>
    <t>letecké športy - bežné transfery</t>
  </si>
  <si>
    <t>letecké športy</t>
  </si>
  <si>
    <t>činnosť Slovenského olympijského a športového výboru</t>
  </si>
  <si>
    <t>Olympijské hry mládeže Dakar 2026</t>
  </si>
  <si>
    <t>zabezpečenie účasti reprezentantov SR na XXV. ZOH v Miláne a Cortine d´Ampezzo</t>
  </si>
  <si>
    <t>Zimný Európsky olympijský festival mládeže Brašov 2027</t>
  </si>
  <si>
    <t>činnosť Slovenského paralympijského výboru</t>
  </si>
  <si>
    <t>Batka Martin</t>
  </si>
  <si>
    <t>Čuchran Ladislav</t>
  </si>
  <si>
    <t>Kuřeja Marián</t>
  </si>
  <si>
    <t>Laczkó Dušan</t>
  </si>
  <si>
    <t>Majerníková Lea</t>
  </si>
  <si>
    <t>Malenovský Radoslav</t>
  </si>
  <si>
    <t>Petrikovičová Karin</t>
  </si>
  <si>
    <t>Vadovičová Veronika</t>
  </si>
  <si>
    <t>zabezpečenie účasti reprezentantov SR na XIV. ZPH v Miláne a Cortine d´Ampezzo v roku 2026</t>
  </si>
  <si>
    <t>rýchlokorčuľovanie - bežné transfery</t>
  </si>
  <si>
    <t>rýchlokorčuľovanie</t>
  </si>
  <si>
    <t>Popovičová Lea</t>
  </si>
  <si>
    <t>Tokárová Tamara</t>
  </si>
  <si>
    <t>stolný tenis - bežné transfery</t>
  </si>
  <si>
    <t>stolný tenis</t>
  </si>
  <si>
    <t>stolný tenis - kapitálové transfery</t>
  </si>
  <si>
    <t xml:space="preserve">družstvo - juniori </t>
  </si>
  <si>
    <t>streľba - bežné transfery</t>
  </si>
  <si>
    <t>streľba</t>
  </si>
  <si>
    <t>streľba - kapitálové transfery</t>
  </si>
  <si>
    <t xml:space="preserve">dvojica - trap mix </t>
  </si>
  <si>
    <t xml:space="preserve">dvojica - VzPu mix </t>
  </si>
  <si>
    <t>Gese Teo</t>
  </si>
  <si>
    <t>Hocková Miroslava</t>
  </si>
  <si>
    <t>Hocková Vanesa</t>
  </si>
  <si>
    <t>Hrbeková Danka</t>
  </si>
  <si>
    <t>Jány Patrik</t>
  </si>
  <si>
    <t>Novotná Kamila</t>
  </si>
  <si>
    <t>Štefečeková Rehák Zuzana</t>
  </si>
  <si>
    <t>Štibravá Monika</t>
  </si>
  <si>
    <t>Tužinský Juraj</t>
  </si>
  <si>
    <t>šach - bežné transfery</t>
  </si>
  <si>
    <t>šach</t>
  </si>
  <si>
    <t>zabezpečenie a rozvoj športu šach zdravotne postihnutých športovcov</t>
  </si>
  <si>
    <t>šerm - bežné transfery</t>
  </si>
  <si>
    <t>šerm</t>
  </si>
  <si>
    <t>družstvo - juniori - fleuret</t>
  </si>
  <si>
    <t>tenis - bežné transfery</t>
  </si>
  <si>
    <t>tenis</t>
  </si>
  <si>
    <t>tenis - kapitálové transfery</t>
  </si>
  <si>
    <t>Jamrichová Renáta</t>
  </si>
  <si>
    <t>Pohánková Mia</t>
  </si>
  <si>
    <t>Schmiedlová Karolína Anna (MD)</t>
  </si>
  <si>
    <t>Šupová Kali</t>
  </si>
  <si>
    <t>Žabková Kiara</t>
  </si>
  <si>
    <t>veslovanie - bežné transfery</t>
  </si>
  <si>
    <t>veslovanie</t>
  </si>
  <si>
    <t>zabezpečenie a rozvoj športu veslovanie zdravotne postihnutých športovcov</t>
  </si>
  <si>
    <t>Jurga Viktor</t>
  </si>
  <si>
    <t>Šimek Oliver</t>
  </si>
  <si>
    <t>Žemla Michal</t>
  </si>
  <si>
    <t>zápasenie - bežné transfery</t>
  </si>
  <si>
    <t>zápasenie</t>
  </si>
  <si>
    <t>Görcs Lara</t>
  </si>
  <si>
    <t>Hegedus Réka</t>
  </si>
  <si>
    <t>Jakšík Adam</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</si>
  <si>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</si>
  <si>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</si>
  <si>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</si>
  <si>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</si>
  <si>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</si>
  <si>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</si>
  <si>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</si>
  <si>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</si>
  <si>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biatlon - kapitálové transfery</t>
  </si>
  <si>
    <t>Adamov Šimon</t>
  </si>
  <si>
    <t>Bátovská Fialková Paulína</t>
  </si>
  <si>
    <t>Borguľa Jakub</t>
  </si>
  <si>
    <t>Iskhakov Arthur</t>
  </si>
  <si>
    <t>Kapustová Ema</t>
  </si>
  <si>
    <t>Kuzmina Anastasia</t>
  </si>
  <si>
    <t>Remeňová Mária</t>
  </si>
  <si>
    <t>Straková Michaela</t>
  </si>
  <si>
    <t>štafeta - biatlon - juniori</t>
  </si>
  <si>
    <t>štafeta - biatlon - juniorky</t>
  </si>
  <si>
    <t>štafeta - biatlon - single mix</t>
  </si>
  <si>
    <t>štafeta - biatlon - ženy</t>
  </si>
  <si>
    <t>boby a skeleton - bežné transfery</t>
  </si>
  <si>
    <t>boby a skeleton</t>
  </si>
  <si>
    <t>Čerňanská Viktória</t>
  </si>
  <si>
    <t>Mokrášová Lucia</t>
  </si>
  <si>
    <t>cyklistika - bežné transfery</t>
  </si>
  <si>
    <t>cyklistika</t>
  </si>
  <si>
    <t>zabezpečenie a rozvoj športu cyklistika zdravotne postihnutých športovcov</t>
  </si>
  <si>
    <t>Čorej Jozef</t>
  </si>
  <si>
    <t>Chladoňová Viktória</t>
  </si>
  <si>
    <t>Maniková Dominika</t>
  </si>
  <si>
    <t>Metelka Jozef</t>
  </si>
  <si>
    <t>Svrček Martin</t>
  </si>
  <si>
    <t>dráhový golf - bežné transfery</t>
  </si>
  <si>
    <t>dráhový golf</t>
  </si>
  <si>
    <t>florbal - bežné transfery</t>
  </si>
  <si>
    <t>florbal</t>
  </si>
  <si>
    <t>hádzaná - bežné transfery</t>
  </si>
  <si>
    <t>hádzaná</t>
  </si>
  <si>
    <t>jachting - bežné transfery</t>
  </si>
  <si>
    <t>jachting</t>
  </si>
  <si>
    <t>judo - bežné transfery</t>
  </si>
  <si>
    <t>judo</t>
  </si>
  <si>
    <t>Fízeľ Márius</t>
  </si>
  <si>
    <t>Fízeľová Ema</t>
  </si>
  <si>
    <t>Maťašeje Benjamín</t>
  </si>
  <si>
    <t>Scheffel Oliver</t>
  </si>
  <si>
    <t>Tománková Patrícia</t>
  </si>
  <si>
    <t>karate - bežné transfery</t>
  </si>
  <si>
    <t>karate</t>
  </si>
  <si>
    <t>karate - kapitálové transfery</t>
  </si>
  <si>
    <t>zabezpečenie a rozvoj športu karate zdravotne postihnutých športovcov</t>
  </si>
  <si>
    <t>kickbox - bežné transfery</t>
  </si>
  <si>
    <t>kickbox</t>
  </si>
  <si>
    <t>Cmárová Lucia</t>
  </si>
  <si>
    <t>ľadový hokej - bežné transfery</t>
  </si>
  <si>
    <t>ľadový hokej</t>
  </si>
  <si>
    <t>ľadový hokej - kapitálové transfery</t>
  </si>
  <si>
    <t>moderný päťboj - bežné transfery</t>
  </si>
  <si>
    <t>moderný päťboj</t>
  </si>
  <si>
    <t>orientačné športy - bežné transfery</t>
  </si>
  <si>
    <t>orientačné športy</t>
  </si>
  <si>
    <t>Šmelíková Tamara</t>
  </si>
  <si>
    <t>pozemný hokej - bežné transfery</t>
  </si>
  <si>
    <t>pozemný hokej</t>
  </si>
  <si>
    <t>psie záprahy - bežné transfery</t>
  </si>
  <si>
    <t>psie záprahy</t>
  </si>
  <si>
    <t>rybolovná technika - bežné transfery</t>
  </si>
  <si>
    <t>rybolovná technika</t>
  </si>
  <si>
    <t>sánkovanie - bežné transfery</t>
  </si>
  <si>
    <t>sánkovanie</t>
  </si>
  <si>
    <t>Bosman Christían</t>
  </si>
  <si>
    <t>Mick Bruno</t>
  </si>
  <si>
    <t>Ninis Jozef</t>
  </si>
  <si>
    <t>Praxová Viktória</t>
  </si>
  <si>
    <t>Špitzová Desana</t>
  </si>
  <si>
    <t>ju-jitsu - bežné transfery</t>
  </si>
  <si>
    <t>ju-jitsu</t>
  </si>
  <si>
    <t>športové rybárstvo - bežné transfery</t>
  </si>
  <si>
    <t>športové rybárstvo</t>
  </si>
  <si>
    <t>tanečný šport - bežné transfery</t>
  </si>
  <si>
    <t>tanečný šport</t>
  </si>
  <si>
    <t>zabezpečenie činnosti a úloh SZTPŠ v roku 2025</t>
  </si>
  <si>
    <t>družstvo - boccia (BC1-2)</t>
  </si>
  <si>
    <t>družstvo - boccia (BC4)</t>
  </si>
  <si>
    <t>Ivan Dávid</t>
  </si>
  <si>
    <t>Ivan Denis</t>
  </si>
  <si>
    <t>Jankechová Eliška</t>
  </si>
  <si>
    <t>Kánová Alena</t>
  </si>
  <si>
    <t>Král Tomáš</t>
  </si>
  <si>
    <t>Lacová Lilian</t>
  </si>
  <si>
    <t>Lovaš Peter</t>
  </si>
  <si>
    <t>Melicherová Nina</t>
  </si>
  <si>
    <t>Mezík Róbert</t>
  </si>
  <si>
    <t>Pavlík Marcel</t>
  </si>
  <si>
    <t>Riapoš Ján</t>
  </si>
  <si>
    <t>Trávníček Boris</t>
  </si>
  <si>
    <t>vodné lyžovanie - bežné transfery</t>
  </si>
  <si>
    <t>vodné lyžovanie</t>
  </si>
  <si>
    <t>vodný motorizmus - bežné transfery</t>
  </si>
  <si>
    <t>vodný motorizmus</t>
  </si>
  <si>
    <t>dvojica - mix</t>
  </si>
  <si>
    <t>Strculová Emma</t>
  </si>
  <si>
    <t>vzpieranie - bežné transfery</t>
  </si>
  <si>
    <t>vzpieranie</t>
  </si>
  <si>
    <t>teqball - bežné transfery</t>
  </si>
  <si>
    <t>teqball</t>
  </si>
  <si>
    <t>teqball - kapitálové transfery</t>
  </si>
  <si>
    <t>šípky - bežné transfery</t>
  </si>
  <si>
    <t>šípky</t>
  </si>
  <si>
    <t>šípky - kapitálové transfery</t>
  </si>
  <si>
    <t>potápačské športy - bežné transfery</t>
  </si>
  <si>
    <t>potápačské športy</t>
  </si>
  <si>
    <t>kolieskové korčuľovanie - bežné transfery</t>
  </si>
  <si>
    <t>kolieskové korčuľovanie</t>
  </si>
  <si>
    <t>Tury Richard</t>
  </si>
  <si>
    <t>lyžovanie - bežné transfery</t>
  </si>
  <si>
    <t>lyžovanie</t>
  </si>
  <si>
    <t>zabezpečenie a rozvoj športu lyžovanie zdravotne postihnutých športovcov</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</si>
  <si>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</si>
  <si>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</si>
  <si>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</si>
  <si>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</si>
  <si>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</si>
  <si>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</si>
  <si>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</si>
  <si>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</si>
  <si>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</si>
  <si>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</si>
  <si>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Pitoňáková Sára</t>
  </si>
  <si>
    <t>Rexová Alexandra + navádzač</t>
  </si>
  <si>
    <t>Sakál Samuel</t>
  </si>
  <si>
    <t>Šrobová Katarína</t>
  </si>
  <si>
    <t>Vlhová Petra</t>
  </si>
  <si>
    <t>Žampa Andreas</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</si>
  <si>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</si>
  <si>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</si>
  <si>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</si>
  <si>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</si>
  <si>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</si>
  <si>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</si>
  <si>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</si>
  <si>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</si>
  <si>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</si>
  <si>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</si>
  <si>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</si>
  <si>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</si>
  <si>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</si>
  <si>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</si>
  <si>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</si>
  <si>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</si>
  <si>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</si>
  <si>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</si>
  <si>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</si>
  <si>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</si>
  <si>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</si>
  <si>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</si>
  <si>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</si>
  <si>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</si>
  <si>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</si>
  <si>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</si>
  <si>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</si>
  <si>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</si>
  <si>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</si>
  <si>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</si>
  <si>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</si>
  <si>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</si>
  <si>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</si>
  <si>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</si>
  <si>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</si>
  <si>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</si>
  <si>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</si>
  <si>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</si>
  <si>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</si>
  <si>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</si>
  <si>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</si>
  <si>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</si>
  <si>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</si>
  <si>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</si>
  <si>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</si>
  <si>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</si>
  <si>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</si>
  <si>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</si>
  <si>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</si>
  <si>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</si>
  <si>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</si>
  <si>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</si>
  <si>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</si>
  <si>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</si>
  <si>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</si>
  <si>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</si>
  <si>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</si>
  <si>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</si>
  <si>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</si>
  <si>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</si>
  <si>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</si>
  <si>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</si>
  <si>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</si>
  <si>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</si>
  <si>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</si>
  <si>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</si>
  <si>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</si>
  <si>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</si>
  <si>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</si>
  <si>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</si>
  <si>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</si>
  <si>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podpora zdravotne postihnutých športovcov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</si>
  <si>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</si>
  <si>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</si>
  <si>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</si>
  <si>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</si>
  <si>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</si>
  <si>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</si>
  <si>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</si>
  <si>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</si>
  <si>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</si>
  <si>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</si>
  <si>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</si>
  <si>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</si>
  <si>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</si>
  <si>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</si>
  <si>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</si>
  <si>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</si>
  <si>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</si>
  <si>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</si>
  <si>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</si>
  <si>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</si>
  <si>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</si>
  <si>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</si>
  <si>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</si>
  <si>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</si>
  <si>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</si>
  <si>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</si>
  <si>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</si>
  <si>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</si>
  <si>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</si>
  <si>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</si>
  <si>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</si>
  <si>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</si>
  <si>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</si>
  <si>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</si>
  <si>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</si>
  <si>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</si>
  <si>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</si>
  <si>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</si>
  <si>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</si>
  <si>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</si>
  <si>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</si>
  <si>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</si>
  <si>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</si>
  <si>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</si>
  <si>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</si>
  <si>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</si>
  <si>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</si>
  <si>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</si>
  <si>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</si>
  <si>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</si>
  <si>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</si>
  <si>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</si>
  <si>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</si>
  <si>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</si>
  <si>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</si>
  <si>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</si>
  <si>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</si>
  <si>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</si>
  <si>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</si>
  <si>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</si>
  <si>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</si>
  <si>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</si>
  <si>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</si>
  <si>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</si>
  <si>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</si>
  <si>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</si>
  <si>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2620š0122</t>
  </si>
  <si>
    <t>26200122</t>
  </si>
  <si>
    <t>cestovné náhrady športovca z VT ženy 8-11.1.2026 Rapallo Taliansko</t>
  </si>
  <si>
    <t>Telypko Dina</t>
  </si>
  <si>
    <t>26FA40096</t>
  </si>
  <si>
    <t>INV-26-00246</t>
  </si>
  <si>
    <t>členský poplatok r. 2026</t>
  </si>
  <si>
    <t>European Aquatics</t>
  </si>
  <si>
    <t>26FA40098</t>
  </si>
  <si>
    <t>21</t>
  </si>
  <si>
    <t>mentálny coaching reprezentácie VP počas ME ženy 26.1.-5.2.2026 Funchal Portugalsko</t>
  </si>
  <si>
    <t>PUCCIO AURORA MARIA ANGELA</t>
  </si>
  <si>
    <t>26FA40099</t>
  </si>
  <si>
    <t>20260046</t>
  </si>
  <si>
    <t xml:space="preserve">pobytové náklady vrátane stravy pre 13 osôb-10 športovcov+3 real.tím, prenájom bazéna počas VT ženy 20-22.2.2026 Nováky </t>
  </si>
  <si>
    <t>26FA40095</t>
  </si>
  <si>
    <t>26-ZZ023000001</t>
  </si>
  <si>
    <t xml:space="preserve">ubytovanie a prenájom bazéna pre 20 osôb-17 športovcov+3 real.rím počas VT U15 muži 18-22.2.2026 Kragujevac/SRB </t>
  </si>
  <si>
    <t>SPORTSKO PRIVREDNO DRUSTVO RADNICKI D.O.O.</t>
  </si>
  <si>
    <t>26FA40094</t>
  </si>
  <si>
    <t>2026005</t>
  </si>
  <si>
    <t xml:space="preserve">služby športového odborníka -trénerské služby počas VT U15 muži 18-22.2.2026 Kragujevac/SRB </t>
  </si>
  <si>
    <t>57283397</t>
  </si>
  <si>
    <t>Ing. Michal Kratochvíl</t>
  </si>
  <si>
    <t>26š10</t>
  </si>
  <si>
    <t>2026-281-16</t>
  </si>
  <si>
    <t>záloha na ubytovanie pre 2 osoby-športovci počas SP v DP 25.-27.3.2026 Somabay, Egypt</t>
  </si>
  <si>
    <t>Mindset Sport Management &amp; Development</t>
  </si>
  <si>
    <t>poplatok za odoslanú platbu k zálohovej faktúre č. 26š10</t>
  </si>
  <si>
    <t>poplatok za odoslanú platbu k faktúre 26FA40095</t>
  </si>
  <si>
    <t>26FA40075</t>
  </si>
  <si>
    <t>INV-150703</t>
  </si>
  <si>
    <t>ročný poplatok-WT Standard software licencie 4 ks pre poloautomatické časomiery PL</t>
  </si>
  <si>
    <t>William Ferguson Wylas Timing</t>
  </si>
  <si>
    <t>poplatok za odoslanú platbu k faktúre 26FA40075</t>
  </si>
  <si>
    <t>26FA40091</t>
  </si>
  <si>
    <t>01/2026</t>
  </si>
  <si>
    <t>55706886</t>
  </si>
  <si>
    <t>Ing. Ján Baranovič</t>
  </si>
  <si>
    <t>2620š0090</t>
  </si>
  <si>
    <t>26200090</t>
  </si>
  <si>
    <t>cestovné náhrady športovca počas ME muži 8-19.1.2026 Belehrad Srbsko</t>
  </si>
  <si>
    <t>Tkáč Maroš</t>
  </si>
  <si>
    <t>2620š0088</t>
  </si>
  <si>
    <t>26200088</t>
  </si>
  <si>
    <t>Seman Lukáš</t>
  </si>
  <si>
    <t>2620š0089</t>
  </si>
  <si>
    <t>26200089</t>
  </si>
  <si>
    <t>cestovné náhrady rozhodcu počas ME muži 8-19.1.2026 Belehrad Srbsko</t>
  </si>
  <si>
    <t>Radič Peter</t>
  </si>
  <si>
    <t>2620š0121</t>
  </si>
  <si>
    <t>26200121</t>
  </si>
  <si>
    <t>činnosť člena rozhodcovského zboru počas M-SR &amp;  Zlatá rybka &amp; Elementy Open 7.2.2026 Bratislava</t>
  </si>
  <si>
    <t>Žáková Zuzana</t>
  </si>
  <si>
    <t>2620š0093</t>
  </si>
  <si>
    <t>26200093</t>
  </si>
  <si>
    <t>2620š0094</t>
  </si>
  <si>
    <t>26200094</t>
  </si>
  <si>
    <t>Švahlová Ingrid</t>
  </si>
  <si>
    <t>2620š0095</t>
  </si>
  <si>
    <t>26200095</t>
  </si>
  <si>
    <t>Letkovičová Lenka</t>
  </si>
  <si>
    <t>2620š0096</t>
  </si>
  <si>
    <t>26200096</t>
  </si>
  <si>
    <t>Jedličková Petra</t>
  </si>
  <si>
    <t>2620š0097</t>
  </si>
  <si>
    <t>26200097</t>
  </si>
  <si>
    <t>Ždánová Nina</t>
  </si>
  <si>
    <t>2620š0098</t>
  </si>
  <si>
    <t>26200098</t>
  </si>
  <si>
    <t xml:space="preserve">Zemanova Liza </t>
  </si>
  <si>
    <t>2620š0099</t>
  </si>
  <si>
    <t>26200099</t>
  </si>
  <si>
    <t>Vydarená Dušana, JUDr.</t>
  </si>
  <si>
    <t>2620š0100</t>
  </si>
  <si>
    <t>26200100</t>
  </si>
  <si>
    <t>Vachálková Jana</t>
  </si>
  <si>
    <t>2620š0101</t>
  </si>
  <si>
    <t>26200101</t>
  </si>
  <si>
    <t>Vaculčík Martina Nela</t>
  </si>
  <si>
    <t>2620š0102</t>
  </si>
  <si>
    <t>26200102</t>
  </si>
  <si>
    <t>Šulcová Andrea</t>
  </si>
  <si>
    <t>2620š0103</t>
  </si>
  <si>
    <t>26200103</t>
  </si>
  <si>
    <t>Marcela Szócs Dindová</t>
  </si>
  <si>
    <t>2620š0104</t>
  </si>
  <si>
    <t>26200104</t>
  </si>
  <si>
    <t>Strapeková Veronika</t>
  </si>
  <si>
    <t>2620š0105</t>
  </si>
  <si>
    <t>26200105</t>
  </si>
  <si>
    <t>Rábeková Sylvia</t>
  </si>
  <si>
    <t>2620š0106</t>
  </si>
  <si>
    <t>26200106</t>
  </si>
  <si>
    <t>Nagyová Zuzana</t>
  </si>
  <si>
    <t>2620š0107</t>
  </si>
  <si>
    <t>26200107</t>
  </si>
  <si>
    <t>Mezovská Jana</t>
  </si>
  <si>
    <t>2620š0108</t>
  </si>
  <si>
    <t>26200108</t>
  </si>
  <si>
    <t>Lörinczová Linda</t>
  </si>
  <si>
    <t>2620š0109</t>
  </si>
  <si>
    <t>26200109</t>
  </si>
  <si>
    <t>Kvasňovská Kristína</t>
  </si>
  <si>
    <t>2620š0110</t>
  </si>
  <si>
    <t>26200110</t>
  </si>
  <si>
    <t>Krajčovičová Natália</t>
  </si>
  <si>
    <t>2620š0111</t>
  </si>
  <si>
    <t>26200111</t>
  </si>
  <si>
    <t>Guziová Tatiana</t>
  </si>
  <si>
    <t>2620š0112</t>
  </si>
  <si>
    <t>26200112</t>
  </si>
  <si>
    <t>Domčeková Laura</t>
  </si>
  <si>
    <t>2620š0113</t>
  </si>
  <si>
    <t>26200113</t>
  </si>
  <si>
    <t>Bendová Jana</t>
  </si>
  <si>
    <t>2620š0114</t>
  </si>
  <si>
    <t>26200114</t>
  </si>
  <si>
    <t>Bednáriková Miriam</t>
  </si>
  <si>
    <t>2620š0115</t>
  </si>
  <si>
    <t>26200115</t>
  </si>
  <si>
    <t>Aczelová Lucia</t>
  </si>
  <si>
    <t>2620š0116</t>
  </si>
  <si>
    <t>26200116</t>
  </si>
  <si>
    <t>Horváthová  Katarína</t>
  </si>
  <si>
    <t>2620š0117</t>
  </si>
  <si>
    <t>26200117</t>
  </si>
  <si>
    <t>Krasnohorská Lucia</t>
  </si>
  <si>
    <t>2620š0118</t>
  </si>
  <si>
    <t>26200118</t>
  </si>
  <si>
    <t>Mackanič Rastislav</t>
  </si>
  <si>
    <t>2620š0119</t>
  </si>
  <si>
    <t>26200119</t>
  </si>
  <si>
    <t>McDonnell Jana</t>
  </si>
  <si>
    <t>2620š0120</t>
  </si>
  <si>
    <t>26200120</t>
  </si>
  <si>
    <t>Jánoška Tomáš</t>
  </si>
  <si>
    <t>2620š0091</t>
  </si>
  <si>
    <t>26200091</t>
  </si>
  <si>
    <t>činnosť člena rozhodcovského zboru počas NL juniori 14.-15.2.2026 Nováky</t>
  </si>
  <si>
    <t>Svítok Martin</t>
  </si>
  <si>
    <t>2620š0092</t>
  </si>
  <si>
    <t>26200092</t>
  </si>
  <si>
    <t>Kolář Erik</t>
  </si>
  <si>
    <t>26dš02</t>
  </si>
  <si>
    <t>107624</t>
  </si>
  <si>
    <t>Oprava základu dane (dobropis) k dokladu por. číslo 26FA40012</t>
  </si>
  <si>
    <t>2620š0087</t>
  </si>
  <si>
    <t>26200087</t>
  </si>
  <si>
    <t>cestovné náhrady člena realizačného tímu počas ME ženy 22.1.-5.2.2026 Funchal Portugalsko</t>
  </si>
  <si>
    <t>Michaela Zaťovičová</t>
  </si>
  <si>
    <t>26FA40088</t>
  </si>
  <si>
    <t>2026007</t>
  </si>
  <si>
    <t>55666396</t>
  </si>
  <si>
    <t>GameTime s.r.o.</t>
  </si>
  <si>
    <t>26FA40085</t>
  </si>
  <si>
    <t>služby športového odborníka-kondičný tréner počas VT U15 muži 22-25.1.2026 Šamorín</t>
  </si>
  <si>
    <t>46488529</t>
  </si>
  <si>
    <t>Mensy, s. r. o.</t>
  </si>
  <si>
    <t>26FA40084</t>
  </si>
  <si>
    <t>2665400120</t>
  </si>
  <si>
    <t>materiálne zabezpečenie reprezantáciu VP -doprava k fa 26FA40084</t>
  </si>
  <si>
    <t>50049194</t>
  </si>
  <si>
    <t>yoursport, s.r.o.</t>
  </si>
  <si>
    <t>výroba nálepiek na medaile -
Jarné M-VSO dlhé trate 21.2.2026 Poprad 170 ks</t>
  </si>
  <si>
    <t>výroba nálepiek na medaile -
Jarné M-SSO dlhé trate 28.2.2026 Žilina 170 ks</t>
  </si>
  <si>
    <t xml:space="preserve">výroba nálepiek na medaile -
Jarné M-ZSO dlhé trate 7.3.2026 Nové Zámky 170 ks, </t>
  </si>
  <si>
    <t>výroba nálepiek na medaile -
Jarné M-BAO dlhé trate 28.3.2026 Bratislava 170 ks,</t>
  </si>
  <si>
    <t>trénerské služby počas MT ženy 2-5.1.2026 Malta</t>
  </si>
  <si>
    <t>trénerské služby počas ME ženy 26.1.-5.2.2026 Funchal Portugalsko</t>
  </si>
  <si>
    <t>Organizácia podujatia
názov podujatia: NL SR juniori 
miesto konania: Nováky 
termín:14-15.2.2026 
počet aktívnych účastníkov:47 športovcov a 2 členov rozhodcovského zboru 
počet odpracovaných hodín spolu:30</t>
  </si>
  <si>
    <t>Organizácia podujatia
názov podujatia: Jarné M-VSO dlhé trate 
miesto konania: Poprad
termín: 21.2.2026 
počet aktívnych účastníkov: 216 športovcov a 30 členov rozhodcovského zboru
počet odpracovaných hodín spolu: 312</t>
  </si>
  <si>
    <t>2620š0011</t>
  </si>
  <si>
    <t>2394714, 2394675</t>
  </si>
  <si>
    <t>nákup PHM do prenajatých vozidiel AA636GF a AA406GU počas ME muži 10-21.1.2026 Belehrad Srbsko</t>
  </si>
  <si>
    <t>31322832</t>
  </si>
  <si>
    <t>Slovnaft a.s.</t>
  </si>
  <si>
    <t>2620š0012</t>
  </si>
  <si>
    <t>400629</t>
  </si>
  <si>
    <t>nákup PHM do prenajatého vozidla AA636GF počas ME muži 10-21.1.2026 Belehrad Srbsko</t>
  </si>
  <si>
    <t>LUKOIL BEOGRAD</t>
  </si>
  <si>
    <t>2620š0013</t>
  </si>
  <si>
    <t>01956</t>
  </si>
  <si>
    <t>00604381</t>
  </si>
  <si>
    <t>OMV Slovensko, s.r.o.</t>
  </si>
  <si>
    <t>2620š0014</t>
  </si>
  <si>
    <t>46949</t>
  </si>
  <si>
    <t>MOL SERBIA</t>
  </si>
  <si>
    <t>2620š0015</t>
  </si>
  <si>
    <t>864699, 929706</t>
  </si>
  <si>
    <t>dialničné poplatky prenajatého vozidla AA406GU počas ME muži 10-21.1.2026 Belehrad Srbsko</t>
  </si>
  <si>
    <t>JP PUTEVI SUBOTICA</t>
  </si>
  <si>
    <t>2620š0016</t>
  </si>
  <si>
    <t>834544,474698</t>
  </si>
  <si>
    <t>2620š0019</t>
  </si>
  <si>
    <t>0154</t>
  </si>
  <si>
    <t>výživový doplnok, masážny krém, tejpovacie pásky na fyzioterapeutické služby pre 14 športovcov počas ME muži 10-21.1.2026 Belehrad Srbsko</t>
  </si>
  <si>
    <t>47336137</t>
  </si>
  <si>
    <t>CENTRUM PHARMACIA I. s.r.o.</t>
  </si>
  <si>
    <t>2620š0029</t>
  </si>
  <si>
    <t>26200029</t>
  </si>
  <si>
    <t>Mihál Marco Peter</t>
  </si>
  <si>
    <t>2620š0030</t>
  </si>
  <si>
    <t>26200030</t>
  </si>
  <si>
    <t>2620š0031</t>
  </si>
  <si>
    <t>26200031</t>
  </si>
  <si>
    <t>Ďurík Lukáš</t>
  </si>
  <si>
    <t>2620š0032</t>
  </si>
  <si>
    <t>26200032</t>
  </si>
  <si>
    <t>Tkáč Marek</t>
  </si>
  <si>
    <t>2620š0033</t>
  </si>
  <si>
    <t>26200033</t>
  </si>
  <si>
    <t>Šmihuľa Štefan</t>
  </si>
  <si>
    <t>2620š0071</t>
  </si>
  <si>
    <t>26200071</t>
  </si>
  <si>
    <t>Čaraj Matej</t>
  </si>
  <si>
    <t>2620š0072</t>
  </si>
  <si>
    <t>26200072</t>
  </si>
  <si>
    <t>cestovné náhrady športovca počas ME muži 8-19.1.2026 Belehrad Srbsko, KE 2-7.1.26</t>
  </si>
  <si>
    <t>Furman Adam</t>
  </si>
  <si>
    <t>2620š0073</t>
  </si>
  <si>
    <t>26200073</t>
  </si>
  <si>
    <t>cestovné náhrady športovca počas VT muži 2-7.1.2026 Košice, ME muži 8-19.1.2026 Belehrad Srbsko</t>
  </si>
  <si>
    <t>Kozmér Lukáš</t>
  </si>
  <si>
    <t>2620š0017</t>
  </si>
  <si>
    <t>26200017</t>
  </si>
  <si>
    <t>Sedláková Monika</t>
  </si>
  <si>
    <t>2620š0024</t>
  </si>
  <si>
    <t>26200024</t>
  </si>
  <si>
    <t>cestovné náhrady športovca na MT ženy 2-5.1.2026 Malta</t>
  </si>
  <si>
    <t>2620š0025</t>
  </si>
  <si>
    <t>26200025</t>
  </si>
  <si>
    <t>Kiernoszova Martina</t>
  </si>
  <si>
    <t>26FA40071</t>
  </si>
  <si>
    <t>8891014653/02</t>
  </si>
  <si>
    <t>50013602</t>
  </si>
  <si>
    <t>Colonnade Insurance S.A., pobočka poisťovne z iného členského štátu</t>
  </si>
  <si>
    <t>cestovné poistenie počas MT ženy 2-5.1.2026 Malta</t>
  </si>
  <si>
    <t>cestovné poistenie počas VT ženy 8-12.1.2026 Rapallo Taliansko</t>
  </si>
  <si>
    <t>cestovné poistenie počas ME ženy 26.1.-5.2.2026 Funchal Portugalsko</t>
  </si>
  <si>
    <t>2620š0018</t>
  </si>
  <si>
    <t>19430/0029,19428/0028</t>
  </si>
  <si>
    <t>50554174</t>
  </si>
  <si>
    <t>Dr. Max 110 s.r.o.</t>
  </si>
  <si>
    <t>2620š0020</t>
  </si>
  <si>
    <t>372</t>
  </si>
  <si>
    <t>masážny krém na fyzioterapeutické služby pre 14 športovcov počas VT+ME ženy 22.1.-5.2.2026 Funchal Portugalsko/Novaky</t>
  </si>
  <si>
    <t>31393781</t>
  </si>
  <si>
    <t>dm drogerie markt, s.r.o.</t>
  </si>
  <si>
    <t>2620š0069</t>
  </si>
  <si>
    <t>26200069</t>
  </si>
  <si>
    <t>cestovné náhrady športovca počas VT+ME ženy 22.1.-5.2.2026 Funchal Portugalsko/Nováky</t>
  </si>
  <si>
    <t>2620š0070</t>
  </si>
  <si>
    <t>26200070</t>
  </si>
  <si>
    <t>Garančovská Lenka</t>
  </si>
  <si>
    <t>2620š0021</t>
  </si>
  <si>
    <t>26200021</t>
  </si>
  <si>
    <t>cestovné náhrady športovca na VT ženy 16-18.1.2026 Nováky</t>
  </si>
  <si>
    <t>Kačková Karin</t>
  </si>
  <si>
    <t>2620š0022</t>
  </si>
  <si>
    <t>26200022</t>
  </si>
  <si>
    <t>Matoušková Kristína</t>
  </si>
  <si>
    <t>2620š0023</t>
  </si>
  <si>
    <t>26200023</t>
  </si>
  <si>
    <t>2620š0026</t>
  </si>
  <si>
    <t>26200026</t>
  </si>
  <si>
    <t>cestovné náhrady športovca na VT ženy 8-11.1.2026 Rapallo Taliansko</t>
  </si>
  <si>
    <t>2620š0027</t>
  </si>
  <si>
    <t>26200027</t>
  </si>
  <si>
    <t>Vargová Ivana</t>
  </si>
  <si>
    <t>2620š0028</t>
  </si>
  <si>
    <t>59814c3ff5</t>
  </si>
  <si>
    <t>refundácia nákladov - poplatok za batožinu na letisku počas VT+ME ženy 22.1.-5.2.2026 Funchal Portugalsko</t>
  </si>
  <si>
    <t>Edelwess Air AG</t>
  </si>
  <si>
    <t>26FA40048</t>
  </si>
  <si>
    <t>FO2026001</t>
  </si>
  <si>
    <t>52151905</t>
  </si>
  <si>
    <t>Tomáš Fiľak</t>
  </si>
  <si>
    <t>26FA40052</t>
  </si>
  <si>
    <t>202601</t>
  </si>
  <si>
    <t>30685931</t>
  </si>
  <si>
    <t>MUDr. Ivan Buzga</t>
  </si>
  <si>
    <t>2620š0034</t>
  </si>
  <si>
    <t>26200034</t>
  </si>
  <si>
    <t>cestovné náhrady športovca počas VT muži 2-7.1.2026 Košice</t>
  </si>
  <si>
    <t>26FA40073</t>
  </si>
  <si>
    <t>20260042</t>
  </si>
  <si>
    <t>prenájom bazéna počas VT muži 2-7.1.2026 Košice</t>
  </si>
  <si>
    <t>31679692</t>
  </si>
  <si>
    <t>Tepelné hospodárstvo spoločnosť s ručením obmedzeným</t>
  </si>
  <si>
    <t>26FA40074</t>
  </si>
  <si>
    <t>20265041</t>
  </si>
  <si>
    <t>cestovné poistenie počas ME muži 10-21.1.2026 Belehrad Srbsko</t>
  </si>
  <si>
    <t>26FA40053</t>
  </si>
  <si>
    <t>10260307</t>
  </si>
  <si>
    <t>Poplatok za batožinu na letisku pre 2 rozhodcov na ME ženy 26.1.-5.2.2026 Funchal Portugalsko</t>
  </si>
  <si>
    <t>26FA40050</t>
  </si>
  <si>
    <t>10260703</t>
  </si>
  <si>
    <t>Poplatok za batožinu na letisku pre 1 rozhodcu na ME ženy 26.1.-5.2.2026 Funchal Portugalsko</t>
  </si>
  <si>
    <t>26FA40051</t>
  </si>
  <si>
    <t>24260053</t>
  </si>
  <si>
    <t>ubytovanie pre 5 osôb- športovci  počas ME ženy 26.1.-4.2.2026 Funchal Portugalsko</t>
  </si>
  <si>
    <t>26FA40079</t>
  </si>
  <si>
    <t>10260567</t>
  </si>
  <si>
    <t>letenka pre 4 osoby-2 športovci+2 real.tím na ME ženy 26.1.-5.2.2026 Funchal Portugalsko</t>
  </si>
  <si>
    <t>2620š0085</t>
  </si>
  <si>
    <t>26200085</t>
  </si>
  <si>
    <t>cestovné náhrady počas ME ženy 22.1.-5.2.2026 Funchal Portugalsko</t>
  </si>
  <si>
    <t>Kuníková Martina</t>
  </si>
  <si>
    <t>26FA40041</t>
  </si>
  <si>
    <t>26F00046</t>
  </si>
  <si>
    <t>pitný režim -športový iontový nápoj -koncentrát 2 ks pre 14 športovcov na podujatie ME ženy 26.1.-5.2.2026 Funchal Portugalsko</t>
  </si>
  <si>
    <t>46347372</t>
  </si>
  <si>
    <t>PROagility s. r. o.</t>
  </si>
  <si>
    <t>26FA40042</t>
  </si>
  <si>
    <t>20260011</t>
  </si>
  <si>
    <t>26FA40080</t>
  </si>
  <si>
    <t>1120600083</t>
  </si>
  <si>
    <t>správa webu is.vodnepolo.com, vodnepolo.com za mesiac 2026/01</t>
  </si>
  <si>
    <t>26340933</t>
  </si>
  <si>
    <t>eSports.cz, s.r.o.</t>
  </si>
  <si>
    <t>26FA40072</t>
  </si>
  <si>
    <t>10260804</t>
  </si>
  <si>
    <t>letenka pre 1 osobu-športovec na SP Somabay-Egypt 2026 25-27.3.2026 Somabay Egypt</t>
  </si>
  <si>
    <t>26FA40030</t>
  </si>
  <si>
    <t>2665400034</t>
  </si>
  <si>
    <t>materiálne zabezpečenie reprezantácie VP -zimná čiapka 20 ks, mikina 33 ks, tričko 131 ks, soft shell bunda 28 ks, nohavice 14 ks, tepláky 34 ks, taška 20 ks, kraťasy 34 ks, polokošela 74 ks</t>
  </si>
  <si>
    <t>26FA40031</t>
  </si>
  <si>
    <t>2665400052</t>
  </si>
  <si>
    <t>materiálne zabezpečenie reprezantácie VP - mikina 10 ks, tričko 40 ks, soft shell bunda 3 ks, tepláky 3 ks, polokošela 20 ks</t>
  </si>
  <si>
    <t>26FA40032</t>
  </si>
  <si>
    <t>2665400048</t>
  </si>
  <si>
    <t>materiálne zabezpečenie reprezantáciu VP ženy- obuv 26 ks</t>
  </si>
  <si>
    <t>26FA40037</t>
  </si>
  <si>
    <t>20260003</t>
  </si>
  <si>
    <t>administratívne služby manažéra reprezentácií vodného póla za 01/2026</t>
  </si>
  <si>
    <t>56769148</t>
  </si>
  <si>
    <t>Gogola Miro s. r. o.</t>
  </si>
  <si>
    <t>26FA40039</t>
  </si>
  <si>
    <t>2026003</t>
  </si>
  <si>
    <t>služby športového odborníka -trénerské služby počas VT U15 muži 22-25.1.2026 Šamorín</t>
  </si>
  <si>
    <t>26FA40049</t>
  </si>
  <si>
    <t>činnosť športového odborníka -trénerské služby počas VT U15 muži 22-25.1.2026 Šamorín</t>
  </si>
  <si>
    <t>40838765</t>
  </si>
  <si>
    <t>Miroslav Gogola</t>
  </si>
  <si>
    <t>26FA40038</t>
  </si>
  <si>
    <t>20260104</t>
  </si>
  <si>
    <t>konzultačné a rozvojové služby počas VT U15 muži 22-25.1.2026 Šamorín</t>
  </si>
  <si>
    <t>43282938</t>
  </si>
  <si>
    <t>Michala Bednáriková - Pro Performance</t>
  </si>
  <si>
    <t>2620š0080</t>
  </si>
  <si>
    <t>26200080</t>
  </si>
  <si>
    <t>činnosť člena rozhodcovského zboru počas Extraliga muži 7.2.2025 Šamorín</t>
  </si>
  <si>
    <t>Rexa Vladimír</t>
  </si>
  <si>
    <t>2620š0081</t>
  </si>
  <si>
    <t>26200081</t>
  </si>
  <si>
    <t>Horváth Róbert</t>
  </si>
  <si>
    <t>2620š0082</t>
  </si>
  <si>
    <t>26200082</t>
  </si>
  <si>
    <t>26FA40043</t>
  </si>
  <si>
    <t>Činnosť športového odborníka -trénerske služby počas VT ženy 8-12.1.2026 Rapallo Taliansko</t>
  </si>
  <si>
    <t>50988450</t>
  </si>
  <si>
    <t>Ragusa Nunzia Cinzia</t>
  </si>
  <si>
    <t>26FA40047</t>
  </si>
  <si>
    <t>činnosť športového odborníka -trénerské služby VP počas VT ženy 8-12.1.2026 Rapallo Taliansko</t>
  </si>
  <si>
    <t>35189801</t>
  </si>
  <si>
    <t>Milan Cipov</t>
  </si>
  <si>
    <t>2620š0077</t>
  </si>
  <si>
    <t>26200077</t>
  </si>
  <si>
    <t>činnosť člena rozhodcovského zboru počas Extraliga muži 7.2.2026 Nováky</t>
  </si>
  <si>
    <t>Prelovský Róbert</t>
  </si>
  <si>
    <t>2620š0078</t>
  </si>
  <si>
    <t>26200078</t>
  </si>
  <si>
    <t>Bohát Ján</t>
  </si>
  <si>
    <t>2620š0079</t>
  </si>
  <si>
    <t>26200079</t>
  </si>
  <si>
    <t>2620š0083</t>
  </si>
  <si>
    <t>26200083</t>
  </si>
  <si>
    <t>činnosť člena rozhodcovského zboru počas NL ml. žiaci 31.1.-1.2.2026 Topoľčany</t>
  </si>
  <si>
    <t xml:space="preserve">Bebjak Martin </t>
  </si>
  <si>
    <t>2620š0084</t>
  </si>
  <si>
    <t>26200084</t>
  </si>
  <si>
    <t>Krajčík Milan</t>
  </si>
  <si>
    <t>26FA40040</t>
  </si>
  <si>
    <t>20260026</t>
  </si>
  <si>
    <t>pobytové náklady vrátane stravy pre 28 osôb-24 športovcov+4 real.tím, prenájom bazéna  počas VT U18 muži 29.1.-1.2.2026 Nováky</t>
  </si>
  <si>
    <t>26š03</t>
  </si>
  <si>
    <t>116/2026</t>
  </si>
  <si>
    <t>záloha na ubytovanie družstva VP pre 17 osôb-14 športovcov+3 real.tím počas podujatia Men World Cup Division 2, 7.-13.4.2026 Matla</t>
  </si>
  <si>
    <t>Aquatic Sports Association of Malta</t>
  </si>
  <si>
    <t>26š04</t>
  </si>
  <si>
    <t>108/2026</t>
  </si>
  <si>
    <t>záloha na ubytovanie družstva VP pre 17 osôb-14 športovcov+3 real.tím počas podujatia Women World Cup Division 2,  21.-26.4.2026 Matla</t>
  </si>
  <si>
    <t>26š05</t>
  </si>
  <si>
    <t>109/2026</t>
  </si>
  <si>
    <t>záloha na ubytovanie rozhodcu počas podujatia Women World Cup Division 2,    21.-26.4.2026 Matla</t>
  </si>
  <si>
    <t>26š06</t>
  </si>
  <si>
    <t>117/2026</t>
  </si>
  <si>
    <t>záloha na ubytovanie rozhodcu počas podujatia Men World Cup Division 2,    7.-13.4.2026 Matla</t>
  </si>
  <si>
    <t>26š07</t>
  </si>
  <si>
    <t>D-2020000415</t>
  </si>
  <si>
    <t>záloha na ubytovanie pre 4 osoby-2 športovci+1 tréner+1 rozhodca počas ARTISTIC SWIMMING WORLD CUP 2026 27.3-29.3.2026 Paríž, Francúzko</t>
  </si>
  <si>
    <t>SPARTNER EVENT ET CONSULTING</t>
  </si>
  <si>
    <t>Organizácia podujatia
názov podujatia: NL ml. žiaci  
miesto konania: Topoľčany
termín: 31.1.-1.2.2026
počet aktívnych účastníkov: 53 športovcov a 2 členov rozhodcovského zboru
počet odpracovaných hodín spolu:30</t>
  </si>
  <si>
    <t>VUB0012026</t>
  </si>
  <si>
    <t>VUB0022026</t>
  </si>
  <si>
    <t>VUB002026</t>
  </si>
  <si>
    <t xml:space="preserve">Pracovná cesta
názov podujatia:ME muži 
Miesto konania: Belehrad Srbsko
Termín podujatia:10.01.-21.1.2026
Spôsob prepravy:
Počet všetkých osôb na pracovnej ceste: 22                                                   z toho:
- športovci: 14
- realizačný tím: 7+1 rozhodca                                                                 </t>
  </si>
  <si>
    <t xml:space="preserve">Pracovná cesta
názov podujatia: VT U15 muži   
Miesto konania: Kragujevac/SRB
Termín podujatia: 18-22.2.2026 
Spôsob prepravy:
Počet všetkých osôb na pracovnej ceste: 20                                                 z toho:
- športovci: 17
- realizačný tím:  3                                                               </t>
  </si>
  <si>
    <t>Pracovná cesta
názov podujatia: ME ženy  
Miesto konania: Funchal Portugalsko 
Termín podujatia: 26.1.-5.2.2026
Spôsob prepravy:
Počet všetkých osôb na pracovnej ceste: 18                                                z toho:
- športovci: 14
- realizačný tím: 4</t>
  </si>
  <si>
    <t xml:space="preserve">Pracovná cesta
názov podujatia: Swim Open Stockholm 
Miesto konania: Stokholm/SWE
Termín podujatia: 8.-13.4.2026 
Spôsob prepravy: letecky
Počet všetkých osôb na pracovnej ceste:  9                                                 z toho:
- športovci: 7
- realizačný tím: 2                                                                </t>
  </si>
  <si>
    <t>Organizácia podujatia
názov podujatia: Jarné M-ZSO dlhé trate 
miesto konania: Nové Zámky
termín: 7.3.2026 
počet aktívnych účastníkov: 105 športovcov a  21 členov rozhodcovského zboru
počet odpracovaných hodín spolu:210</t>
  </si>
  <si>
    <t>DÚ DPH</t>
  </si>
  <si>
    <t>26DPH002</t>
  </si>
  <si>
    <t>DPH k 2620š0006</t>
  </si>
  <si>
    <t>26DPH006</t>
  </si>
  <si>
    <t>DPH k 26FA40080</t>
  </si>
  <si>
    <t xml:space="preserve">materiál-masážny krém (11,90), tape pásky(10,40) pre fyzioterapeutické služby pre 14 športovcov počas VT+ME ženy 22.1.-5.2.2026 Funchal Portugalsko/Nováky </t>
  </si>
  <si>
    <t>činnosť športového odborníka -trénerske služby počas VT muži 2-7.1.2026 Košice</t>
  </si>
  <si>
    <t>činnosť športového odborníka -trénerske služby počas ME muži 10-21.1.2026 Belehrad Srbsko</t>
  </si>
  <si>
    <t>činnosť športového odborníka -fyzioterapeuta počas ME muži 10-21.1.2026 Belehrad Srbsko</t>
  </si>
  <si>
    <t>činnosť športového odborníka -fyzioterapeuta počas VT muži 2-7.1.2026 Košice,</t>
  </si>
  <si>
    <t>zdravotnícke služby  počas VT muži 2-7.1.2026 Košice - príprava na ME muži 10-21.1.2026 Belehrad Srbsko</t>
  </si>
  <si>
    <t>trénerské služby počas VT ženy 8-12.1.2026 Rapallo Taliansko</t>
  </si>
  <si>
    <t>trénerské služby počas VT ženy 16-18.1.2026 Nováky</t>
  </si>
  <si>
    <t xml:space="preserve">Pracovná cesta :  
názov: VT ženy 
Miesto konania: Rapallo Taliansko
Termín: 8-12.1.2026
Spôsob prepravy:
Počet všetkých osôb na pracovnej ceste: 17                                                  z toho:
- športovci: 13
- realizačný tím: 4                                                         </t>
  </si>
  <si>
    <t>Pracovná cesta
názov: VT Ženy
miesto konania: Nováky
termín: 16-18.1.2026
Spôsob prepravy:
Počet všetkých osôb na pracovnej ceste: 18                                                 z toho:
- športovci: 15
- realizačný tím: 3</t>
  </si>
  <si>
    <t>cestovné náhrady športovca na podujatie MT ženy 2-5.1.2026 Malta</t>
  </si>
  <si>
    <t xml:space="preserve">Pracovná cesta 
názov : MT ženy 
Miesto konania: Malta
Termín: 2-5.1.2026 
Spôsob prepravy:
Počet všetkých osôb na pracovnej ceste: 18                                                   z toho:
- športovci: 16
- realizačný tím: 2                                                           </t>
  </si>
  <si>
    <t xml:space="preserve">Pracovná cesta
názov: VT Muži
miesto konania: Košice
termín: 2-8.1.2026
Spôsob prepravy:
Počet všetkých osôb na pracovnej ceste: 24                                                  z toho:
- športovci: 20
- realizačný tím: 4 </t>
  </si>
  <si>
    <t>pobytové náklady vrátane stravy pre 18 osôb-14 športovcov+4 real.tím, prenájom bazéna + preprava počas ME ženy 26.1.-5.2.2026 Funchal Portugalsko</t>
  </si>
  <si>
    <t xml:space="preserve">Pracovná cesta
názov:VT ženy 
miesto konania: Nováky
termín: 20-22.2.2026  
Spôsob prepravy:
Počet všetkých osôb na pracovnej ceste: 13                                                 z toho:
- športovci: 10
- realizačný tím:  3   </t>
  </si>
  <si>
    <t xml:space="preserve">Pracovná cesta
názov podujatia: SP v DP 
Miesto konania: Somabay, Egypt
Termín podujatia: 25.-27.3.2026 
Spôsob prepravy:
Počet všetkých osôb na pracovnej ceste: 3                                                  z toho:
- športovci: 2
- realizačný tím:  1                                                          </t>
  </si>
  <si>
    <t xml:space="preserve">Pracovná cesta
názov: VT U15 muži  
miesto konania: Šamorín
termín: 22-25.1.2026
Spôsob prepravy:
Počet všetkých osôb na pracovnej ceste: 21                                                z toho:
- športovci: 19
- realizačný tím:  5  </t>
  </si>
  <si>
    <t>Organizácia podujatia
názov podujatia: Extraliga  muži
miesto konania: Šamorín
termín: 7.2.2026
počet aktívnych účastníkov: 28 športovcov a 3  členov rozhodcovského zboru
počet odpracovaných hodín spolu: 7,5</t>
  </si>
  <si>
    <t xml:space="preserve">Pracovná cesta
názov: VT U18 muži  
miesto konania: Nováky
termín: 29.1.-1.2.2026
Spôsob prepravy:
Počet všetkých osôb na pracovnej ceste:   28                                                z toho:
- športovci:24
- realizačný tím:  4 </t>
  </si>
  <si>
    <t xml:space="preserve">Pracovná cesta
názov podujatia: Men World Cup Division 2,  
Miesto konania: Malta
Termín podujatia: 7.-13.4.2026 
Spôsob prepravy:
Počet všetkých osôb na pracovnej ceste:  17                                                 z toho:
- športovci: 14
- realizačný tím:       3                                                          </t>
  </si>
  <si>
    <t xml:space="preserve">Pracovná cesta
názov podujatia: Women World Cup Division 2,  
Miesto konania: Malta
Termín podujatia: 21.-26.4.2026 
Spôsob prepravy:
Počet všetkých osôb na pracovnej ceste:   17                                                z toho:
- športovci:14
- realizačný tím: 3                                                             </t>
  </si>
  <si>
    <t xml:space="preserve">Pracovná cesta
názov podujatia: ARTISTIC SWIMMING WORLD CUP 2026  
Miesto konania: Paríž, Francúzko 
Termín podujatia: 27.3-29.3.2026 
Spôsob prepravy:
Počet všetkých osôb na pracovnej ceste:  4                                                 z toho:
- športovci: 2
- realizačný tím:   1                                                             -    rozhodca:  1                                                         </t>
  </si>
  <si>
    <t>26FA40100</t>
  </si>
  <si>
    <t>2026300078</t>
  </si>
  <si>
    <t>prenájom bazéna počas podujatia Jarné M-VSO dlhé trate 21.2.2026 Poprad</t>
  </si>
  <si>
    <t>36482609</t>
  </si>
  <si>
    <t>Aquapark Poprad s.r.o.</t>
  </si>
  <si>
    <t>2620š0137</t>
  </si>
  <si>
    <t>26200137</t>
  </si>
  <si>
    <t>činnosť člena rozhodcovského zboru počas Jarné M-VSO dlhé trate 21.2.2026 Poprad</t>
  </si>
  <si>
    <t>Kosecová Andrea</t>
  </si>
  <si>
    <t>2620š0138</t>
  </si>
  <si>
    <t>26200138</t>
  </si>
  <si>
    <t>Piškaninová Zuzana</t>
  </si>
  <si>
    <t>2620š0139</t>
  </si>
  <si>
    <t>26200139</t>
  </si>
  <si>
    <t>Dankovič Daniel</t>
  </si>
  <si>
    <t>2620š0140</t>
  </si>
  <si>
    <t>26200140</t>
  </si>
  <si>
    <t>Baluchová Nela</t>
  </si>
  <si>
    <t>2620š0141</t>
  </si>
  <si>
    <t>26200141</t>
  </si>
  <si>
    <t>Čech Oliver</t>
  </si>
  <si>
    <t>2620š0142</t>
  </si>
  <si>
    <t>26200142</t>
  </si>
  <si>
    <t>Závacký Ondrej</t>
  </si>
  <si>
    <t>2620š0143</t>
  </si>
  <si>
    <t>26200143</t>
  </si>
  <si>
    <t>Hudžík Stanislav</t>
  </si>
  <si>
    <t>2620š0144</t>
  </si>
  <si>
    <t>26200144</t>
  </si>
  <si>
    <t>Horníková Soňa</t>
  </si>
  <si>
    <t>2620š0145</t>
  </si>
  <si>
    <t>26200145</t>
  </si>
  <si>
    <t>Gemzova Janka</t>
  </si>
  <si>
    <t>2620š0146</t>
  </si>
  <si>
    <t>26200146</t>
  </si>
  <si>
    <t>Slimáková Linda</t>
  </si>
  <si>
    <t>2620š0147</t>
  </si>
  <si>
    <t>26200147</t>
  </si>
  <si>
    <t>Žeňuchová Martina</t>
  </si>
  <si>
    <t>2620š0148</t>
  </si>
  <si>
    <t>26200148</t>
  </si>
  <si>
    <t>Ogurčák Adam</t>
  </si>
  <si>
    <t>2620š0149</t>
  </si>
  <si>
    <t>26200149</t>
  </si>
  <si>
    <t>Slimák Filip</t>
  </si>
  <si>
    <t>2620š0150</t>
  </si>
  <si>
    <t>26200150</t>
  </si>
  <si>
    <t>Vasiľková Petra</t>
  </si>
  <si>
    <t>2620š0151</t>
  </si>
  <si>
    <t>26200151</t>
  </si>
  <si>
    <t>Kosecová Lenka</t>
  </si>
  <si>
    <t>2620š0152</t>
  </si>
  <si>
    <t>26200152</t>
  </si>
  <si>
    <t>Kuceková Regína</t>
  </si>
  <si>
    <t>2620š0153</t>
  </si>
  <si>
    <t>26200153</t>
  </si>
  <si>
    <t>Kormaníková Tatiana</t>
  </si>
  <si>
    <t>2620š0154</t>
  </si>
  <si>
    <t>26200154</t>
  </si>
  <si>
    <t>Hudžíková Nina</t>
  </si>
  <si>
    <t>2620š0155</t>
  </si>
  <si>
    <t>26200155</t>
  </si>
  <si>
    <t>Bortlová Soňa</t>
  </si>
  <si>
    <t>2620š0156</t>
  </si>
  <si>
    <t>26200156</t>
  </si>
  <si>
    <t>Rijáková Karolína</t>
  </si>
  <si>
    <t>2620š0157</t>
  </si>
  <si>
    <t>26200157</t>
  </si>
  <si>
    <t>Mattová Ľudmila</t>
  </si>
  <si>
    <t>2620š0158</t>
  </si>
  <si>
    <t>26200158</t>
  </si>
  <si>
    <t>Lištinský Ladislav</t>
  </si>
  <si>
    <t>2620š0159</t>
  </si>
  <si>
    <t>26200159</t>
  </si>
  <si>
    <t>Kaňuk Maroš, Mgr.</t>
  </si>
  <si>
    <t>2620š0160</t>
  </si>
  <si>
    <t>26200160</t>
  </si>
  <si>
    <t>Kostyšáková Marcela</t>
  </si>
  <si>
    <t>2620š0161</t>
  </si>
  <si>
    <t>26200161</t>
  </si>
  <si>
    <t>Micikášová Dana</t>
  </si>
  <si>
    <t>2620š0162</t>
  </si>
  <si>
    <t>26200162</t>
  </si>
  <si>
    <t>Kiššová Weidnerová Michaela</t>
  </si>
  <si>
    <t>2620š0163</t>
  </si>
  <si>
    <t>26200163</t>
  </si>
  <si>
    <t>Daňo Miroslav</t>
  </si>
  <si>
    <t>2620š0164</t>
  </si>
  <si>
    <t>26200164</t>
  </si>
  <si>
    <t>Pitoňáková Jurčová Ingrid</t>
  </si>
  <si>
    <t>2620š0165</t>
  </si>
  <si>
    <t>26200165</t>
  </si>
  <si>
    <t>Pitoňák Martin</t>
  </si>
  <si>
    <t>2620š0166</t>
  </si>
  <si>
    <t>26200166</t>
  </si>
  <si>
    <t>Králik Martin</t>
  </si>
  <si>
    <t>2620š0167</t>
  </si>
  <si>
    <t>26200167</t>
  </si>
  <si>
    <t>Földeš Anton</t>
  </si>
  <si>
    <t>26FA40105</t>
  </si>
  <si>
    <t>VIGEN-2026-541</t>
  </si>
  <si>
    <t xml:space="preserve">dialničná znamka 10 dňová HU na prenajaté vozidlo AA441PU počas cesty na VT U15 muži 18-22.2.2026 Kragujevac/SRB </t>
  </si>
  <si>
    <t>2620š0171</t>
  </si>
  <si>
    <t>888</t>
  </si>
  <si>
    <t xml:space="preserve">nákup PHM do prenajatého vozidla AA441PU a služobného vozidla BT147AB počas VT U15 muži 18-22.2.2026 Kragujevac/SRB </t>
  </si>
  <si>
    <t>2620š0172</t>
  </si>
  <si>
    <t>341714</t>
  </si>
  <si>
    <t xml:space="preserve">nákup PHM do prenajatého vozidla AA441PU  počas VT U15 muži 18-22.2.2026 Kragujevac/SRB </t>
  </si>
  <si>
    <t>2620š0173</t>
  </si>
  <si>
    <t>020419,440420,293217,608632</t>
  </si>
  <si>
    <t xml:space="preserve">mýtne poplatky do prenajatého vozidla AA441PU a služobného vozidla BT147AB počas VT U15 muži 18-22.2.2026 Kragujevac/SRB </t>
  </si>
  <si>
    <t>Putevi Srbije d.o.o.</t>
  </si>
  <si>
    <t>26FA40106</t>
  </si>
  <si>
    <t>01022026</t>
  </si>
  <si>
    <t>činnosť športového odborníka -trénerské služby počas  VT U18 muži 29.1.-1.2.2026 Nováky</t>
  </si>
  <si>
    <t>43356273</t>
  </si>
  <si>
    <t>Pavol Kertész</t>
  </si>
  <si>
    <t>26FA40107</t>
  </si>
  <si>
    <t xml:space="preserve">Finančný príspevok na usporiadanie-prípravu podujatia  Jarné M-VSO dlhé trate 21.2.2026 Poprad,  na základe zmluvy č. 01/2026-refundácia nákladov na občerstvenie </t>
  </si>
  <si>
    <t>42038154</t>
  </si>
  <si>
    <t xml:space="preserve">Klub plávania AQUACITY Poprad </t>
  </si>
  <si>
    <t>26FA40108</t>
  </si>
  <si>
    <t>F907-1/2026</t>
  </si>
  <si>
    <t>obuv pre 19 osôb-14 športovcov+5 real.tím na podujatie ME muži 10-21.1.2026 Belehrad Srbsko</t>
  </si>
  <si>
    <t>36204871</t>
  </si>
  <si>
    <t>STENIA a.s.</t>
  </si>
  <si>
    <t>26FA40109</t>
  </si>
  <si>
    <t>administratívne služby asistenta vodného póla ženy za 2026/02</t>
  </si>
  <si>
    <t>57230676</t>
  </si>
  <si>
    <t>RPX s. r. o.</t>
  </si>
  <si>
    <t>26FA40110</t>
  </si>
  <si>
    <t>administratívne služby manažéra reprezentácií vodného póla za 2026/02</t>
  </si>
  <si>
    <t>2620š0175</t>
  </si>
  <si>
    <t>26200175</t>
  </si>
  <si>
    <t>cestovné náhrady športovca počas VT ženy 20-22.2.2026 Nováky</t>
  </si>
  <si>
    <t>26FA40113</t>
  </si>
  <si>
    <t>INV-26-00302</t>
  </si>
  <si>
    <t>diety pre rozhodcu nominovaného na podujatie European Aquatics: ME muži 10-21.1.2026 Belehrad Srbsko</t>
  </si>
  <si>
    <t>26FA40115</t>
  </si>
  <si>
    <t>INV-26-00286</t>
  </si>
  <si>
    <t>diety pre rozhodcu nominovaného na podujatie European Aquatics: ME ženy 26.1.-5.2.2026 Funchal Portugalsko</t>
  </si>
  <si>
    <t>26FA40116</t>
  </si>
  <si>
    <t>02/2026</t>
  </si>
  <si>
    <t>činnosť športového odborníka -trénerské služby VP počas VT ženy 20-22.2.2026 Nováky</t>
  </si>
  <si>
    <t>26FA40117</t>
  </si>
  <si>
    <t>10261498</t>
  </si>
  <si>
    <t>letenky pre 3 osoby-2 športovci+ 1 real.tímna podujatie ARTISTIC SWIMMING WORLD CUP 1-3.5.2026 Xi´an, Čína</t>
  </si>
  <si>
    <t>2620š0177</t>
  </si>
  <si>
    <t>478</t>
  </si>
  <si>
    <t>nákup toneru do tlačiarne na podujatie Jarné M-BAO-dlhé trate 28.3.2026 Bratislava</t>
  </si>
  <si>
    <t>35712783</t>
  </si>
  <si>
    <t>FAST PLUS,spol.s.r.o.</t>
  </si>
  <si>
    <t>26FA40120</t>
  </si>
  <si>
    <t>20260007</t>
  </si>
  <si>
    <t>vedenie reprezentácie DP spojené s administratívou v zmysle Zmluvy č. 001/2026 za 2026/02</t>
  </si>
  <si>
    <t>53082621</t>
  </si>
  <si>
    <t>Tomáš Vachan</t>
  </si>
  <si>
    <t>26š11</t>
  </si>
  <si>
    <t>26010</t>
  </si>
  <si>
    <t>27478611</t>
  </si>
  <si>
    <t>Hotel EURO Pardubice, a.s.</t>
  </si>
  <si>
    <t>záloha na ubytovanie vrátene stravy pre 8 osôb - 6 športovcov + 2 real.tím počas sústredenia v Pardubiciach, časť</t>
  </si>
  <si>
    <t>26FA40119</t>
  </si>
  <si>
    <t>26102022</t>
  </si>
  <si>
    <t>46931317</t>
  </si>
  <si>
    <t>Správa športových zariadení mesta Žilina, s.r.o.</t>
  </si>
  <si>
    <t>prenájom plaveckých dráh počas Jarné M-SSO dlhé trate 28.2.2026 Žilina, časť</t>
  </si>
  <si>
    <t>Organizácia podujatia
názov podujatia: MSR v PF SZ, MZ/zlata rybka elements open 2025
miesto konania: Bratislava
termín: 7.2.2026
počet aktívnych účastníkov:157 športovcov a 26 členov rozhodcovského zboru
počet odpracovaných hodín spolu:246</t>
  </si>
  <si>
    <t>26FA40125</t>
  </si>
  <si>
    <t>2026004</t>
  </si>
  <si>
    <t>výroba nálepiek na medaile na M-SR &amp;  Zlatá rybka &amp; Elementy Open 7.2.2026 Bratislava 80ks, časť</t>
  </si>
  <si>
    <t>výroba nálepiek na medaile na MSR Open ml. juniori a seniori 14-15.3.2026 Bratislava 130 ks, M-SR</t>
  </si>
  <si>
    <t>26FA40124</t>
  </si>
  <si>
    <t>20260014</t>
  </si>
  <si>
    <t>ksis registrácia na podujatie M-SR &amp;  Zlatá rybka &amp; Elementy Open 7.2.2026 Bratislava</t>
  </si>
  <si>
    <t>33765081</t>
  </si>
  <si>
    <t>Ing. Attila Molnár</t>
  </si>
  <si>
    <t xml:space="preserve">Pracovná cesta
názov: Sústredenie plaveckej reprezentácie  
miesto konania: Aquacity Poprad
termín: 8.-20.2.2026
Spôsob prepravy:
Počet všetkých osôb na pracovnej ceste: 9                                                z toho:
- športovci: 6
- realizačný tím:  3 </t>
  </si>
  <si>
    <t>26FA40131</t>
  </si>
  <si>
    <t>ubytovanie vrátane stravy+prenájom bazéna pre 12 osôb-9 športovcov+3 real.tím počas Sústredenie PL reprezentácie 8.-20.2.2026 Poprad, časť</t>
  </si>
  <si>
    <t>26FA40146</t>
  </si>
  <si>
    <t>trénerské služby počas VT ženy 20-22.2.2026 Nováky</t>
  </si>
  <si>
    <t>2620š0183</t>
  </si>
  <si>
    <t>26200183</t>
  </si>
  <si>
    <t>cestovné náhrady športovca  na podujatie ME muži 8-19.1.2026 Belehrad Srbsko</t>
  </si>
  <si>
    <t>Molnár Marek</t>
  </si>
  <si>
    <t>26FA40133</t>
  </si>
  <si>
    <t>OF0209/026</t>
  </si>
  <si>
    <t>prenájom bazéna počas Jarné M-ZSO dlhé trate 7.3.2026 Nové Zámky</t>
  </si>
  <si>
    <t>34014721</t>
  </si>
  <si>
    <t xml:space="preserve">NOVOVITAL </t>
  </si>
  <si>
    <t>26FA40134</t>
  </si>
  <si>
    <t>3260001062</t>
  </si>
  <si>
    <t>prenájom bazéna počas M-SR &amp;  Zlatá rybka &amp; Elementy Open 7.2.2026 Bratislava</t>
  </si>
  <si>
    <t>00397865</t>
  </si>
  <si>
    <t>Univerzita Komenského v Bratislave, Fakulta telesnej výchovy a športu</t>
  </si>
  <si>
    <t>26š13</t>
  </si>
  <si>
    <t>116.2/2026</t>
  </si>
  <si>
    <t>druhá záloha na ubytovanie družstva VP pre 17 osôb-14 športovcov+3 real.tím počas podujatia Men World Cup Division 2, 7.-13.4.2026 Matla</t>
  </si>
  <si>
    <t>Organizácia podujatia
názov podujatia: I. NL ml.kadeti 1.turnaj
miesto konania: Nováky
termín: 7.-8.3.2026
počet aktívnych účastníkov: 28 športovcov a 3  členov rozhodcovského zboru
počet odpracovaných hodín spolu: 7,5</t>
  </si>
  <si>
    <t>26FA40142</t>
  </si>
  <si>
    <t>20260065</t>
  </si>
  <si>
    <t>ubytovanie 1 osoby-rozhodca počas I. NL ml.kadeti 7-8.3.2026 Nováky</t>
  </si>
  <si>
    <t>26FA40136</t>
  </si>
  <si>
    <t>260025</t>
  </si>
  <si>
    <t>pobytové náklady pre 2 osoby-rozhodcovia počas Extraliga muži 28.2.-1.3.2026 Košice</t>
  </si>
  <si>
    <t>36722014</t>
  </si>
  <si>
    <t>Hotel Gloria Palac,s.r.o.</t>
  </si>
  <si>
    <t>Organizácia podujatia
názov podujatia: Extraliga muži
miesto konania: Nováky
termín: 7.2.2026
počet aktívnych účastníkov: 28 športovcov a 3  členov rozhodcovského zboru
počet odpracovaných hodín spolu: 7,5</t>
  </si>
  <si>
    <t>Organizácia podujatia
názov podujatia: Extraliga muži 7. a 8.kolo
miesto konania: Košice
termín: 28.2.-1.3.2026
počet aktívnych účastníkov: 28 športovcov a 3  členov rozhodcovského zboru
počet odpracovaných hodín spolu: 7,5</t>
  </si>
  <si>
    <t>26FA40135</t>
  </si>
  <si>
    <t>10261209</t>
  </si>
  <si>
    <t>letenka pre 1 osobu- člen realizačného tímu na podujatie MT Dunajský pohár muži 1.-5.4.2026 Nováky</t>
  </si>
  <si>
    <t>26FA40137</t>
  </si>
  <si>
    <t>10261210</t>
  </si>
  <si>
    <t>letenka pre 1 osobu-športovec na prípravné sústredenie 12.3.-10.4.2026 v stredisku Gloria, Belek, Antalya Turecko, časť</t>
  </si>
  <si>
    <t>26FA40141</t>
  </si>
  <si>
    <t>26020003</t>
  </si>
  <si>
    <t>trénerská činnosť SP za 2026/02 pre RD juniori a seniori</t>
  </si>
  <si>
    <t>54255732</t>
  </si>
  <si>
    <t>Ing.arch. Romana Horská</t>
  </si>
  <si>
    <t>2620š0188</t>
  </si>
  <si>
    <t>1196</t>
  </si>
  <si>
    <t>občerstvenie pre rozhodcov počas M-SR &amp;  Zlatá rybka &amp; Elementy Open 7.2.2026 Bratislava</t>
  </si>
  <si>
    <t>35790164</t>
  </si>
  <si>
    <t>Kaufland SR,v.o.s.Bratislava</t>
  </si>
  <si>
    <t>2620š0184</t>
  </si>
  <si>
    <t>26031383</t>
  </si>
  <si>
    <t xml:space="preserve">vitamíny a výživové doplnky pre športovcov na podujatie World Cup muži 7-13.4.2026 Malta </t>
  </si>
  <si>
    <t>46880674</t>
  </si>
  <si>
    <t>Mgr. Jozef Mindala - FitForm.sk</t>
  </si>
  <si>
    <t>26FA40152</t>
  </si>
  <si>
    <t>8891014653/03</t>
  </si>
  <si>
    <t>cestovné poistenie počas VT U15 muži 18-22.2.2026 Kragujevac/SRB, časť</t>
  </si>
  <si>
    <t>26FA40150</t>
  </si>
  <si>
    <t>1120600183</t>
  </si>
  <si>
    <t>správa webu is.vodnepolo.com, vodnepolo.com za mesiac 2026/02</t>
  </si>
  <si>
    <t>26FA40149</t>
  </si>
  <si>
    <t>5418449446</t>
  </si>
  <si>
    <t>Laserová tlačiareň Brother HL-B2180DW Toner Benefit,  toner do tlačiarne 2 ks</t>
  </si>
  <si>
    <t>36562939</t>
  </si>
  <si>
    <t>Alza.sk s.r.o.</t>
  </si>
  <si>
    <t>26FA40151</t>
  </si>
  <si>
    <t>5020260868</t>
  </si>
  <si>
    <t>46640134</t>
  </si>
  <si>
    <t>X-BIONIC SPHERE a.s.</t>
  </si>
  <si>
    <t>26FA40147</t>
  </si>
  <si>
    <t>5020260597</t>
  </si>
  <si>
    <t>ubytovanie vrátane stravy a prenájom bazéna počas VT U15 muži 22-25.1.2026 Šamorín, časť</t>
  </si>
  <si>
    <t>prenájom bazéna počas športovej prípravy SP 8.2., 14.2., 22.2. a 28.2.2026 v Šamoríne, časť</t>
  </si>
  <si>
    <t>26FA40153</t>
  </si>
  <si>
    <t>260100029</t>
  </si>
  <si>
    <t>00214086</t>
  </si>
  <si>
    <t>TJ TESLA BRNO z.s.</t>
  </si>
  <si>
    <t>účastnícky poplatok pre 13 športovcov+2 rozhodkyne+ 3 real.tím na podujatie MČR Open-SENIOR a YOUTH 20.-22.3.2026 Brno, časť</t>
  </si>
  <si>
    <t>26š15</t>
  </si>
  <si>
    <t>17/02/2026</t>
  </si>
  <si>
    <t>záloha na prenájom dráh pre 23 osôb-20 športovcov+3 real.tím počas sústredenia UTM DP 10-21.5.2026 v Calella, Španielsko</t>
  </si>
  <si>
    <t>CROL CENTRE CALELLA</t>
  </si>
  <si>
    <t xml:space="preserve">Pracovná cesta
názov podujatia: Mistrovství České Republiky Open - Senior a Youth
Miesto konania: Brno, CZE
Termín podujatia: 20.-22.3.2026
Spôsob prepravy:
Počet všetkých osôb na pracovnej ceste: 18                                                 z toho:
- športovci: 13
- realizačný tím: 3  -rozhodca: 2                     </t>
  </si>
  <si>
    <t>2620š0194</t>
  </si>
  <si>
    <t>26200194</t>
  </si>
  <si>
    <t>činnosť člena rozhodcovského zboru počas Jarné M-SSO dlhé trate 28.2.2026 Žilina</t>
  </si>
  <si>
    <t>Svrčková Kristína</t>
  </si>
  <si>
    <t>2620š0195</t>
  </si>
  <si>
    <t>26200195</t>
  </si>
  <si>
    <t>Knapec Matúš</t>
  </si>
  <si>
    <t>2620š0196</t>
  </si>
  <si>
    <t>26200196</t>
  </si>
  <si>
    <t>Lokajová Janka</t>
  </si>
  <si>
    <t>2620š0197</t>
  </si>
  <si>
    <t>26200197</t>
  </si>
  <si>
    <t>Krajčovičová Daniela</t>
  </si>
  <si>
    <t>2620š0198</t>
  </si>
  <si>
    <t>26200198</t>
  </si>
  <si>
    <t>Šmigurová Karin</t>
  </si>
  <si>
    <t>2620š0199</t>
  </si>
  <si>
    <t>26200199</t>
  </si>
  <si>
    <t>Majdiaková Lívia</t>
  </si>
  <si>
    <t>2620š0200</t>
  </si>
  <si>
    <t>26200200</t>
  </si>
  <si>
    <t>Stranianek Juraj</t>
  </si>
  <si>
    <t>2620š0201</t>
  </si>
  <si>
    <t>26200201</t>
  </si>
  <si>
    <t>Pavlík Ján</t>
  </si>
  <si>
    <t>2620š0202</t>
  </si>
  <si>
    <t>26200202</t>
  </si>
  <si>
    <t>Hlatká Nina</t>
  </si>
  <si>
    <t>2620š0203</t>
  </si>
  <si>
    <t>26200203</t>
  </si>
  <si>
    <t>Haviarová Romana</t>
  </si>
  <si>
    <t>2620š0204</t>
  </si>
  <si>
    <t>26200204</t>
  </si>
  <si>
    <t>Macek Ján</t>
  </si>
  <si>
    <t>2620š0205</t>
  </si>
  <si>
    <t>26200205</t>
  </si>
  <si>
    <t>Pagáčová Terézia</t>
  </si>
  <si>
    <t>2620š0206</t>
  </si>
  <si>
    <t>26200206</t>
  </si>
  <si>
    <t>Kekely Matej</t>
  </si>
  <si>
    <t>2620š0207</t>
  </si>
  <si>
    <t>26200207</t>
  </si>
  <si>
    <t>Potančoková Veronika</t>
  </si>
  <si>
    <t>2620š0208</t>
  </si>
  <si>
    <t>26200208</t>
  </si>
  <si>
    <t>Valko Adam</t>
  </si>
  <si>
    <t>2620š0209</t>
  </si>
  <si>
    <t>26200209</t>
  </si>
  <si>
    <t>Potančoková Janka</t>
  </si>
  <si>
    <t>2620š0210</t>
  </si>
  <si>
    <t>26200210</t>
  </si>
  <si>
    <t>Šimun  Miroslav</t>
  </si>
  <si>
    <t>2620š0211</t>
  </si>
  <si>
    <t>26200211</t>
  </si>
  <si>
    <t>Nemček Matej</t>
  </si>
  <si>
    <t>2620š0212</t>
  </si>
  <si>
    <t>26200212</t>
  </si>
  <si>
    <t>Skopal Juraj</t>
  </si>
  <si>
    <t>2620š0213</t>
  </si>
  <si>
    <t>26200213</t>
  </si>
  <si>
    <t>Pavlíková Edita</t>
  </si>
  <si>
    <t>2620š0214</t>
  </si>
  <si>
    <t>26200214</t>
  </si>
  <si>
    <t>Hrabovský Marián</t>
  </si>
  <si>
    <t>2620š0215</t>
  </si>
  <si>
    <t>26200215</t>
  </si>
  <si>
    <t>činnosť člena rozhodcovského zboru počas Jarné M-ZSO dlhé trate 7.3.2026 Nové Zámky</t>
  </si>
  <si>
    <t>Horská Ema</t>
  </si>
  <si>
    <t>2620š0216</t>
  </si>
  <si>
    <t>26200216</t>
  </si>
  <si>
    <t>Macalák Filip</t>
  </si>
  <si>
    <t>2620š0217</t>
  </si>
  <si>
    <t>26200217</t>
  </si>
  <si>
    <t>Palkovič Jakub</t>
  </si>
  <si>
    <t>2620š0218</t>
  </si>
  <si>
    <t>26200218</t>
  </si>
  <si>
    <t>Nošková Jana</t>
  </si>
  <si>
    <t>2620š0219</t>
  </si>
  <si>
    <t>26200219</t>
  </si>
  <si>
    <t>Šiška Samuel</t>
  </si>
  <si>
    <t>2620š0220</t>
  </si>
  <si>
    <t>26200220</t>
  </si>
  <si>
    <t>Kormaník Ondrej</t>
  </si>
  <si>
    <t>2620š0221</t>
  </si>
  <si>
    <t>26200221</t>
  </si>
  <si>
    <t>Kosibová Naďa</t>
  </si>
  <si>
    <t>2620š0222</t>
  </si>
  <si>
    <t>26200222</t>
  </si>
  <si>
    <t>Hudecová Margaréta</t>
  </si>
  <si>
    <t>2620š0223</t>
  </si>
  <si>
    <t>26200223</t>
  </si>
  <si>
    <t>Gronichová Melánia</t>
  </si>
  <si>
    <t>2620š0224</t>
  </si>
  <si>
    <t>26200224</t>
  </si>
  <si>
    <t>Nováková Dorota</t>
  </si>
  <si>
    <t>2620š0225</t>
  </si>
  <si>
    <t>26200225</t>
  </si>
  <si>
    <t>Štern Marek</t>
  </si>
  <si>
    <t>2620š0226</t>
  </si>
  <si>
    <t>26200226</t>
  </si>
  <si>
    <t>Garajová Emma</t>
  </si>
  <si>
    <t>2620š0227</t>
  </si>
  <si>
    <t>26200227</t>
  </si>
  <si>
    <t>Chmurová Karin</t>
  </si>
  <si>
    <t>2620š0228</t>
  </si>
  <si>
    <t>26200228</t>
  </si>
  <si>
    <t>Mináriková Lujza</t>
  </si>
  <si>
    <t>2620š0229</t>
  </si>
  <si>
    <t>26200229</t>
  </si>
  <si>
    <t>Vevurková Gabriela</t>
  </si>
  <si>
    <t>2620š0230</t>
  </si>
  <si>
    <t>26200230</t>
  </si>
  <si>
    <t>Gronich Radek</t>
  </si>
  <si>
    <t>2620š0231</t>
  </si>
  <si>
    <t>26200231</t>
  </si>
  <si>
    <t>Kormaníková Katarína</t>
  </si>
  <si>
    <t>2620š0232</t>
  </si>
  <si>
    <t>26200232</t>
  </si>
  <si>
    <t>Štern Alexander</t>
  </si>
  <si>
    <t>2620š0233</t>
  </si>
  <si>
    <t>26200233</t>
  </si>
  <si>
    <t>Királyová Emma</t>
  </si>
  <si>
    <t>2620š0234</t>
  </si>
  <si>
    <t>26200234</t>
  </si>
  <si>
    <t>Tóthová  Judita</t>
  </si>
  <si>
    <t>2620š0235</t>
  </si>
  <si>
    <t>26200235</t>
  </si>
  <si>
    <t>Felixová Ema</t>
  </si>
  <si>
    <t>26FA40161</t>
  </si>
  <si>
    <t>10261600</t>
  </si>
  <si>
    <t>26FA40159</t>
  </si>
  <si>
    <t>260154</t>
  </si>
  <si>
    <t xml:space="preserve">ubytovanie pre 1 osobu-školitela počas školenia obsluhy automatického časomerného zariadenia 6.-8.3.2026 v Bratislave -zasadačka SPF </t>
  </si>
  <si>
    <t>46192301</t>
  </si>
  <si>
    <t>A Premium Services, s.r.o.</t>
  </si>
  <si>
    <t>26FA40169</t>
  </si>
  <si>
    <t>10260002</t>
  </si>
  <si>
    <t>Finančný príspevok na usporiadanie organizáciu a prípravu podujatia  Jarné M-ZSO dlhé trate 7.3.2026 Nové Zámky,  na základe zmluvy č. 03/2026-refundácia nákladov na občerstvenie a technický materiál</t>
  </si>
  <si>
    <t>36106763</t>
  </si>
  <si>
    <t>Plavecký klub Nové Zámky, o. z.</t>
  </si>
  <si>
    <t>2620š0242</t>
  </si>
  <si>
    <t>26200242</t>
  </si>
  <si>
    <t>činnosť člena rozhodcovského zboru počas Extraliga muži 28.2.2026 Bratislava</t>
  </si>
  <si>
    <t>2620š0240</t>
  </si>
  <si>
    <t>26200240</t>
  </si>
  <si>
    <t>2620š0241</t>
  </si>
  <si>
    <t>26200241</t>
  </si>
  <si>
    <t>Balázs Alexander</t>
  </si>
  <si>
    <t>2620š0244</t>
  </si>
  <si>
    <t>26200244</t>
  </si>
  <si>
    <t>činnosť člena rozhodcovského zboru počas Extraliga muži 28.2.-1.3.2026 Košice</t>
  </si>
  <si>
    <t>Bačo Karol PhDr.</t>
  </si>
  <si>
    <t>2620š0243</t>
  </si>
  <si>
    <t>26200243</t>
  </si>
  <si>
    <t>2620š0245</t>
  </si>
  <si>
    <t>26200245</t>
  </si>
  <si>
    <t>2620š0246</t>
  </si>
  <si>
    <t>26200246</t>
  </si>
  <si>
    <t>činnosť člena rozhodcovského zboru počas I. NL ml.kadeti 7-8.3.2026 Nováky</t>
  </si>
  <si>
    <t>Žucha Marián</t>
  </si>
  <si>
    <t>2620š0247</t>
  </si>
  <si>
    <t>26200247</t>
  </si>
  <si>
    <t>26FA40163</t>
  </si>
  <si>
    <t>1903260002</t>
  </si>
  <si>
    <t>Dialničná známka  SK  BL062GD   24.3.2026-23.3.2027</t>
  </si>
  <si>
    <t>56974485</t>
  </si>
  <si>
    <t>Supanext s. r. o.</t>
  </si>
  <si>
    <t>26FA40168</t>
  </si>
  <si>
    <t>10260003</t>
  </si>
  <si>
    <t>Finančný príspevok na usporiadanie organizáciu a prípravu podujatia  Jarné M-ZSO dlhé trate 7.3.2026 Nové Zámky,  na základe zmluvy č. 03/2026-zabezpečenie technickej čaty</t>
  </si>
  <si>
    <t>26FA40166</t>
  </si>
  <si>
    <t>10261618</t>
  </si>
  <si>
    <t xml:space="preserve">letenka pre 1 osobu- rozhodca z podujatia World Cup muži 7-13.4.2026 Malta </t>
  </si>
  <si>
    <t>26FA40165</t>
  </si>
  <si>
    <t>10261665</t>
  </si>
  <si>
    <t xml:space="preserve">letenka pre 1 osobu- rozhodca na podujatie World Cup muži 7-13.4.2026 Malta </t>
  </si>
  <si>
    <t>26FA40162</t>
  </si>
  <si>
    <t>INV-CZ-9794625</t>
  </si>
  <si>
    <t>dialničná známka  -BT147AB, BL976KD -CZ  25.3.2026-24.3.2027</t>
  </si>
  <si>
    <t>barely digital GmbH &amp; Co. KG</t>
  </si>
  <si>
    <t>26FA40167</t>
  </si>
  <si>
    <t>10260001</t>
  </si>
  <si>
    <t>Finančný príspevok na usporiadanie organizáciu a prípravu podujatia  Jarné M-ZSO dlhé trate 7.3.2026 Nové Zámky,  na základe zmluvy č. 03/2026</t>
  </si>
  <si>
    <t xml:space="preserve">Pracovná cesta
názov podujatia: Sústredenie PL reprezentácie
Miesto konania: Šamorín
Termín podujatia: 2.-12.3.2026
Spôsob prepravy:
Počet všetkých osôb na pracovnej ceste: 38                                                z toho:
- športovci: 32
- realizačný tím: 6  -rozhodca:                 </t>
  </si>
  <si>
    <t>26FA40164</t>
  </si>
  <si>
    <t>5020260944</t>
  </si>
  <si>
    <t>ubytovanie vrátane stravy a prenájom bazéna pre 38 osôb-32 športovcov +6 real.tím počas Sústredenia plaveckej reprezentácie 2-12.3.2026 v Šamoríne, časť</t>
  </si>
  <si>
    <t>2620š0248</t>
  </si>
  <si>
    <t>26200248</t>
  </si>
  <si>
    <t>Hrabovský Denis</t>
  </si>
  <si>
    <t>2620š0249</t>
  </si>
  <si>
    <t>26200249</t>
  </si>
  <si>
    <t>Drábiková Kristína</t>
  </si>
  <si>
    <t>2620š0250</t>
  </si>
  <si>
    <t xml:space="preserve">2179,1516,2568 </t>
  </si>
  <si>
    <t>náklady na občerstvenie rozhodcovského zboru počas MSR Open ml. juniori a seniori 14-15.3.2026 Bratislava</t>
  </si>
  <si>
    <t>2620š0251</t>
  </si>
  <si>
    <t>ZA66SR</t>
  </si>
  <si>
    <t>refundácia nákladov na letenku 1 športovec na pretek Swim Open 8.4-13.4.2026 Stockholm, Švédsko</t>
  </si>
  <si>
    <t>Norwegian Air Shuttle</t>
  </si>
  <si>
    <t>VUB032026</t>
  </si>
  <si>
    <t>7 osôb</t>
  </si>
  <si>
    <t>Hrubé mzdy vyplatené osobám (zamestnancom) vrátane odvodov zamestnávateľa
počet fyzických osôb: 7 TPP
obdobie 2/2026</t>
  </si>
  <si>
    <t>Hrubé mzdy vyplatené osobám (zamestnancom) vrátane odvodov zamestnávateľa
počet fyzických osôb: 2 TPP+6 dohody
obdobie: 2/2026</t>
  </si>
  <si>
    <t>8 osôb</t>
  </si>
  <si>
    <t>Hrubé mzdy vyplatené osobám (zamestnancom) vrátane odvodov zamestnávateľa
počet fyzických osôb: 3 TPP+ 13 dohôd
obdobie: 2/2026</t>
  </si>
  <si>
    <t>16 osôb</t>
  </si>
  <si>
    <t>26STR007</t>
  </si>
  <si>
    <t>Finančný príspevok na stravné na 04/26</t>
  </si>
  <si>
    <t>26FA40175</t>
  </si>
  <si>
    <t>2026</t>
  </si>
  <si>
    <t>ubytovanie pre 4 osoby- 3 športovci+1 real.tím+1 rozhodca počas ARTISTIC SWIMMING WORLD CUP 1-3.5.2026 Xi´an/CHN</t>
  </si>
  <si>
    <t>XIAN AO TI OPERATION MANAGEMENT CO. ,LTD</t>
  </si>
  <si>
    <t>VUB</t>
  </si>
  <si>
    <t>26š16</t>
  </si>
  <si>
    <t>20032026</t>
  </si>
  <si>
    <t>záloha na pobytové náklady pre 1 športovca počas sústredenia Gloria Sports Arena 21.3-10.4.2026 Antalya, Turecko</t>
  </si>
  <si>
    <t>Ozaltin Otel Isletmeleri A.S.</t>
  </si>
  <si>
    <t>Bankový poplatok k zálohovej faktúre 26š16</t>
  </si>
  <si>
    <t>Bankový poplatok k faktúre 26FA40175</t>
  </si>
  <si>
    <t>26FA40180</t>
  </si>
  <si>
    <t>260031</t>
  </si>
  <si>
    <t>pobytové náklady pre 1 osobu-rozhodca počas I. NL starší žiaci 13-15.3.2026 Košice</t>
  </si>
  <si>
    <t>26FA40179</t>
  </si>
  <si>
    <t>2026/00013</t>
  </si>
  <si>
    <t>ubytovanie pre 1 osobu-rozhodca počas NL st. kadetky 14-15.3.2026 Topoľčany</t>
  </si>
  <si>
    <t>55416586</t>
  </si>
  <si>
    <t>Žochar TO s. r. o.</t>
  </si>
  <si>
    <t>26FA40178</t>
  </si>
  <si>
    <t>20260018</t>
  </si>
  <si>
    <t xml:space="preserve">služby športového odborníka-kondičný tréner počas VT U15 muži 18-22.2.2026 Kragujevac/SRB </t>
  </si>
  <si>
    <t>26FA40176</t>
  </si>
  <si>
    <t>10261707</t>
  </si>
  <si>
    <t xml:space="preserve">letenky pre 19 osôb-15 športovcov+4 real.tím na World Cup muži 7-13.4.2026 Malta </t>
  </si>
  <si>
    <t>26FA40190</t>
  </si>
  <si>
    <t>20260082</t>
  </si>
  <si>
    <t>ubytovanie 1 osoby-rozhodcu počas Extraliga muži 20-21.3.2026 Nováky</t>
  </si>
  <si>
    <t>26FA40170</t>
  </si>
  <si>
    <t>FA 2026000987</t>
  </si>
  <si>
    <t>36369420</t>
  </si>
  <si>
    <t>YVEX, s.r.o.</t>
  </si>
  <si>
    <t>pobytové náklady pre 12 osôb-10 športovcov+2 real.tím počas sústredenia reprezentácie DP-Gohal 2026 7.-20.2.2026 Liptovská Osada, časť</t>
  </si>
  <si>
    <t>26FA40181</t>
  </si>
  <si>
    <t>B20260346</t>
  </si>
  <si>
    <t>53068866</t>
  </si>
  <si>
    <t>4H Group s. r. o.</t>
  </si>
  <si>
    <t>ubytovanie pre 1 rozhodcu a viceprezident VP počas MT Dunajský pohár muži 1.-5.4.2026 Nováky, časť</t>
  </si>
  <si>
    <t>26FA40191</t>
  </si>
  <si>
    <t>24260176</t>
  </si>
  <si>
    <t>ubytovanie pre 1 osobu-rozhodcu počas I. NL ml. kadeti 20-21.3.2026 Bratislava</t>
  </si>
  <si>
    <t>26FA40183</t>
  </si>
  <si>
    <t>ksis registrácia na podujatie MSR Open ml. juniori a seniori 14-15.3.2026 Bratislava</t>
  </si>
  <si>
    <t>26FA40182</t>
  </si>
  <si>
    <t>260100037</t>
  </si>
  <si>
    <t>refundácia nákladov športovca na ubytovanie, prepravu a štartovné počas športovej prípravy 13-16.3.2026 Maribor Slovinsko</t>
  </si>
  <si>
    <t>42272581</t>
  </si>
  <si>
    <t>Plavecký Klub Azeta, o. z.</t>
  </si>
  <si>
    <t>26FA40185</t>
  </si>
  <si>
    <t>2026013</t>
  </si>
  <si>
    <t>prenájom stolov a stoličiek počas MSR Open ml. juniori a seniori 14-15.3.2026 Bratislava</t>
  </si>
  <si>
    <t>26FA40186</t>
  </si>
  <si>
    <t>01/03/26</t>
  </si>
  <si>
    <t>Technické zabezpečenie podujatia MSR Open ml. juniori a seniori 14-15.3.2026 Bratislava</t>
  </si>
  <si>
    <t>52383962</t>
  </si>
  <si>
    <t>ZVUČKO, k. s.</t>
  </si>
  <si>
    <t>26FA40187</t>
  </si>
  <si>
    <t>20260311</t>
  </si>
  <si>
    <t>zdravotnícka služba počas MSR Open ml. juniori a seniori 14-15.3.2026 Bratislava</t>
  </si>
  <si>
    <t>52389413</t>
  </si>
  <si>
    <t>ZÁCHRANNÁ SLUŽBA-Event Medical Solutions, s. r. o.</t>
  </si>
  <si>
    <t>26FA40184</t>
  </si>
  <si>
    <t>0001FV000188/26</t>
  </si>
  <si>
    <t>Materiálne zabezpečenie súťaží-450 ks medailí na podujatie MSR Open ml. juniori a seniori 14-15.3.2026 Bratislava</t>
  </si>
  <si>
    <t>35774282</t>
  </si>
  <si>
    <t>Victory sport, spol. s.r.o.</t>
  </si>
  <si>
    <t>26FA40188</t>
  </si>
  <si>
    <t>02</t>
  </si>
  <si>
    <t>organizačné, technické a administratívne zabezpečenie činností v synchronizovanom plávaní, na základe Zmluvy o poskytovaní služieb za 2026/01</t>
  </si>
  <si>
    <t>52098605</t>
  </si>
  <si>
    <t>Slávia STU Artistic Swimming</t>
  </si>
  <si>
    <t>26FA40189</t>
  </si>
  <si>
    <t>03</t>
  </si>
  <si>
    <t>organizačné, technické a administratívne zabezpečenie činností v synchronizovanom plávaní, na základe Zmluvy o poskytovaní služieb za 2026/02</t>
  </si>
  <si>
    <t>26FA40192</t>
  </si>
  <si>
    <t>1120600205</t>
  </si>
  <si>
    <t>programátorské služby k webu vodnepolo.com v zmysle objednávky 26VP0001, spl.1/10 k 15.3.2026</t>
  </si>
  <si>
    <t>Pracovná cesta
názov podujatia: Svetový pohár v diaľkovom plávaní
Miesto konania: Ibiza
Termín podujatia: 22.-25.4.2026
Spôsob prepravy:lietadlo
Počet všetkých osôb na pracovnej ceste: 9                                               z toho:
- športovci: 7
- realizačný tím: 2 -rozhodca:</t>
  </si>
  <si>
    <t>26š17</t>
  </si>
  <si>
    <t>E82/4163/19746/21</t>
  </si>
  <si>
    <t xml:space="preserve">záloha na ubytovanie pre 9 osôb-7 športovcov+2 real.tím počas podujatia Svetový pohár v diaľkovom plávaní 22-25.4.2026 Ibiza </t>
  </si>
  <si>
    <t>SEKAI CORPORATE TRAVEL S.L.U.</t>
  </si>
  <si>
    <t>26FA40209</t>
  </si>
  <si>
    <t>20261961</t>
  </si>
  <si>
    <t>34109986</t>
  </si>
  <si>
    <t>AUTOGRAND, a. s.</t>
  </si>
  <si>
    <t>servisné služby, prezutie kolies služobného vozidla BT147AB, časť</t>
  </si>
  <si>
    <t>26DPH009</t>
  </si>
  <si>
    <t>DPH k faktúre 26FA40150</t>
  </si>
  <si>
    <t>DÚ</t>
  </si>
  <si>
    <t>26DPH005</t>
  </si>
  <si>
    <t>DPH k faktúre 26FA40075</t>
  </si>
  <si>
    <t>26FA40211</t>
  </si>
  <si>
    <t>26AUTO120</t>
  </si>
  <si>
    <t>47145013</t>
  </si>
  <si>
    <t>VEZIE, s. r. o.</t>
  </si>
  <si>
    <t>preprava reprezentácie SP-3 osoby-2 športovci+1 real.tím  a 1 rozhodca na a z letiska na ARTISTIC SWIMMING WORLD CUP 24-30.3.26 PARIS/FR, časť</t>
  </si>
  <si>
    <t>26FA40212</t>
  </si>
  <si>
    <t>107995</t>
  </si>
  <si>
    <t>štartovné pre 7 športovcov na podujatie Swim Open Stockholm 8.-13.4.2026 Stokholm/SWE</t>
  </si>
  <si>
    <t>26š18</t>
  </si>
  <si>
    <t>108.1/2026</t>
  </si>
  <si>
    <t>druhá záloha na ubytovanie družstva VP pre 17 osôb-14 športovcov+3 real.tím počas podujatia Women World Cup Division 2,  21.-26.4.2026 Matla</t>
  </si>
  <si>
    <t>poplatok za vedenie konta VUB</t>
  </si>
  <si>
    <t>Organizácia podujatia
názov podujatia: Jarné M-SSO dlhé trate 
miesto konania: Žilina
termín:28.2.2026 
počet aktívnych účastníkov: 202 športovcov a  25 členov rozhodcovského zboru
počet odpracovaných hodín spolu:257</t>
  </si>
  <si>
    <t>26FA40213</t>
  </si>
  <si>
    <t>10261994</t>
  </si>
  <si>
    <t xml:space="preserve">letenky pre 2 osoby-2 športovci na podujatie World Cup muži 7-13.4.2026 Malta </t>
  </si>
  <si>
    <t>26FA40214</t>
  </si>
  <si>
    <t>10262019</t>
  </si>
  <si>
    <t xml:space="preserve">letenky pre 1 osobu-real.tím na podujatie World Cup muži 7-13.4.2026 Malta </t>
  </si>
  <si>
    <t>26FA40220</t>
  </si>
  <si>
    <t>1433603049</t>
  </si>
  <si>
    <t>servisné služby, prezutie kolies služobného vozidla BL976KD</t>
  </si>
  <si>
    <t>31319459</t>
  </si>
  <si>
    <t>PORSCHE Inter auto Slovakia</t>
  </si>
  <si>
    <t>26FA40221</t>
  </si>
  <si>
    <t>FV KS26000293</t>
  </si>
  <si>
    <t>preprava medailí s nálepkami, cielové lístky na podujatie Jarné M-ZSO dlhé trate 7.3.2026 Nové Zámky</t>
  </si>
  <si>
    <t>36501301</t>
  </si>
  <si>
    <t>Laser - SK, spol.s.r.o.</t>
  </si>
  <si>
    <t>26FA40222</t>
  </si>
  <si>
    <t>FV KS26000207</t>
  </si>
  <si>
    <t>preprava medailí s nálepkami, cielové lístky na podujatie Jarné M-VSO dlhé trate 21.2.2026 Poprad</t>
  </si>
  <si>
    <t>26FA40223</t>
  </si>
  <si>
    <t>FV KS26000244</t>
  </si>
  <si>
    <t>preprava medailí s nálepkami, cielové lístky na podujatie Jarné M-SSO dlhé trate 28.2.2026 Žilina</t>
  </si>
  <si>
    <t>26FA40217</t>
  </si>
  <si>
    <t>10262096</t>
  </si>
  <si>
    <t xml:space="preserve">letenky pre 15 osôb-13 športovcov+2 real.tím na World Cup ženy 21-26.4.2026 Malta </t>
  </si>
  <si>
    <t>26FA40216</t>
  </si>
  <si>
    <t>administratívne služby asistenta vodného póla ženy za 2026/03</t>
  </si>
  <si>
    <t>2620š0275</t>
  </si>
  <si>
    <t>26200275</t>
  </si>
  <si>
    <t>činnosť člena rozhodcovského zboru počas NL st. kadetky 14-15.3.2026 Topoľčany</t>
  </si>
  <si>
    <t>2620š0276</t>
  </si>
  <si>
    <t>26200276</t>
  </si>
  <si>
    <t>Jarolím Jiří</t>
  </si>
  <si>
    <t>2620š0271</t>
  </si>
  <si>
    <t>26200271</t>
  </si>
  <si>
    <t>činnosť člena rozhodcovského zboru počas I. NL starší žiaci 13-15.3.2026 Košice</t>
  </si>
  <si>
    <t>Serhii Anatolijovič Veremieiev</t>
  </si>
  <si>
    <t>2620š0270</t>
  </si>
  <si>
    <t>26200270</t>
  </si>
  <si>
    <t>2620š0272</t>
  </si>
  <si>
    <t>26200272</t>
  </si>
  <si>
    <t>Dobrovič Stanislav</t>
  </si>
  <si>
    <t>2620š0273</t>
  </si>
  <si>
    <t>26200273</t>
  </si>
  <si>
    <t>Theiner Jozef</t>
  </si>
  <si>
    <t>2620š0274</t>
  </si>
  <si>
    <t>26200274</t>
  </si>
  <si>
    <t>Bačo Dani</t>
  </si>
  <si>
    <t>2620š0277</t>
  </si>
  <si>
    <t>26200277</t>
  </si>
  <si>
    <t>činnosť člena rozhodcovského zboru počas MSR Open ml. juniori a seniori 14-15.3.2026 Bratislava</t>
  </si>
  <si>
    <t>Diky Nicol</t>
  </si>
  <si>
    <t>2620š0278</t>
  </si>
  <si>
    <t>26200278</t>
  </si>
  <si>
    <t>Čechvala Peter</t>
  </si>
  <si>
    <t>2620š0279</t>
  </si>
  <si>
    <t>26200279</t>
  </si>
  <si>
    <t>Lisá Ingrid</t>
  </si>
  <si>
    <t>2620š0280</t>
  </si>
  <si>
    <t>26200280</t>
  </si>
  <si>
    <t>Hrotková Lenka</t>
  </si>
  <si>
    <t>2620š0281</t>
  </si>
  <si>
    <t>26200281</t>
  </si>
  <si>
    <t>2620š0282</t>
  </si>
  <si>
    <t>26200282</t>
  </si>
  <si>
    <t>2620š0283</t>
  </si>
  <si>
    <t>26200283</t>
  </si>
  <si>
    <t>Palenčárová Paulína</t>
  </si>
  <si>
    <t>2620š0284</t>
  </si>
  <si>
    <t>26200284</t>
  </si>
  <si>
    <t>2620š0285</t>
  </si>
  <si>
    <t>26200285</t>
  </si>
  <si>
    <t>2620š0286</t>
  </si>
  <si>
    <t>26200286</t>
  </si>
  <si>
    <t>2620š0287</t>
  </si>
  <si>
    <t>26200287</t>
  </si>
  <si>
    <t>2620š0288</t>
  </si>
  <si>
    <t>26200288</t>
  </si>
  <si>
    <t>2620š0289</t>
  </si>
  <si>
    <t>26200289</t>
  </si>
  <si>
    <t>2620š0290</t>
  </si>
  <si>
    <t>26200290</t>
  </si>
  <si>
    <t>2620š0291</t>
  </si>
  <si>
    <t>26200291</t>
  </si>
  <si>
    <t>2620š0292</t>
  </si>
  <si>
    <t>26200292</t>
  </si>
  <si>
    <t>Keprtová Lenka</t>
  </si>
  <si>
    <t>2620š0293</t>
  </si>
  <si>
    <t>26200293</t>
  </si>
  <si>
    <t>2620š0294</t>
  </si>
  <si>
    <t>26200294</t>
  </si>
  <si>
    <t>2620š0295</t>
  </si>
  <si>
    <t>26200295</t>
  </si>
  <si>
    <t>2620š0296</t>
  </si>
  <si>
    <t>26200296</t>
  </si>
  <si>
    <t>2620š0297</t>
  </si>
  <si>
    <t>26200297</t>
  </si>
  <si>
    <t>2620š0298</t>
  </si>
  <si>
    <t>26200298</t>
  </si>
  <si>
    <t>2620š0299</t>
  </si>
  <si>
    <t>26200299</t>
  </si>
  <si>
    <t>Ebersová Zuzana</t>
  </si>
  <si>
    <t>2620š0300</t>
  </si>
  <si>
    <t>26200300</t>
  </si>
  <si>
    <t>2620š0301</t>
  </si>
  <si>
    <t>26200301</t>
  </si>
  <si>
    <t>Šubtnová Tatiana</t>
  </si>
  <si>
    <t>2620š0302</t>
  </si>
  <si>
    <t>26200302</t>
  </si>
  <si>
    <t>2620š0303</t>
  </si>
  <si>
    <t>26200303</t>
  </si>
  <si>
    <t>Morawitzová Monika</t>
  </si>
  <si>
    <t>2620š0304</t>
  </si>
  <si>
    <t>26200304</t>
  </si>
  <si>
    <t>Bernáthová Zuzana</t>
  </si>
  <si>
    <t>2620š0305</t>
  </si>
  <si>
    <t>26200305</t>
  </si>
  <si>
    <t>2620š0306</t>
  </si>
  <si>
    <t>26200306</t>
  </si>
  <si>
    <t>činnosť člena rozhodcovského zboru počas MSR Open ml. juniori a seniori 14-15.3.2026 BA</t>
  </si>
  <si>
    <t>Letkovičová Lillian</t>
  </si>
  <si>
    <t>2620š0307</t>
  </si>
  <si>
    <t>26200307</t>
  </si>
  <si>
    <t>Diky Chiara</t>
  </si>
  <si>
    <t>2620š0308</t>
  </si>
  <si>
    <t>26200308</t>
  </si>
  <si>
    <t>Bernáthová Michaela</t>
  </si>
  <si>
    <t>2620š0309</t>
  </si>
  <si>
    <t>26200309</t>
  </si>
  <si>
    <t>Parajka Matúš</t>
  </si>
  <si>
    <t>2620š0310</t>
  </si>
  <si>
    <t>26200310</t>
  </si>
  <si>
    <t>2620š0311</t>
  </si>
  <si>
    <t>26200311</t>
  </si>
  <si>
    <t>VUB042026</t>
  </si>
  <si>
    <t>Hrubé mzdy vyplatené osobám (zamestnancom) vrátane odvodov zamestnávateľa
počet fyzických osôb: 3 TPP+ 19 dohôd
obdobie: 3/2026</t>
  </si>
  <si>
    <t>22 osôb</t>
  </si>
  <si>
    <t>12 osôb</t>
  </si>
  <si>
    <t>Hrubé mzdy vyplatené osobám (zamestnancom) vrátane odvodov zamestnávateľa
počet fyzických osôb: 3 TPP+ 9 dohôd
obdobie: 3/2026</t>
  </si>
  <si>
    <t>1 osoba</t>
  </si>
  <si>
    <t>Hrubé mzdy vyplatené osobám (zamestnancom) vrátane odvodov zamestnávateľa
počet fyzických osôb: 6 TPP+ 1 dohoda
obdobie: 3/2026</t>
  </si>
  <si>
    <t>Hrubé mzdy vyplatené osobám (zamestnancom) vrátane odvodov zamestnávateľa
počet fyzických osôb: 0 TPP+ 1 dohoda
obdobie: 3/2026</t>
  </si>
  <si>
    <t>26FA40219</t>
  </si>
  <si>
    <t>5889287369</t>
  </si>
  <si>
    <t>35697270</t>
  </si>
  <si>
    <t>Orange Slovensko,a.s.</t>
  </si>
  <si>
    <t>Finančný príspevok na stravné na 03/26 - doplatok</t>
  </si>
  <si>
    <t>30260082</t>
  </si>
  <si>
    <t>26dš03</t>
  </si>
  <si>
    <t>Oprava základu dane (dobropis) k dokladu por. číslo 26FA40013</t>
  </si>
  <si>
    <t>Pevná linka, mobilné čísla /11ks/mobilný internet 11ks za obdobie 24.3.-23.4.2026, časť</t>
  </si>
  <si>
    <t>26FA40215</t>
  </si>
  <si>
    <t>24260180</t>
  </si>
  <si>
    <t>ubytovanie pre 1 osobu- real.tím  počas VT ženy 19-22.3.2026 Nováky</t>
  </si>
  <si>
    <t>26FA40218</t>
  </si>
  <si>
    <t>2026/00016</t>
  </si>
  <si>
    <t>ubytovanie pre 1 osobu-rozhodca počas NL žiačky 27-28.3.2026 Topoľčany</t>
  </si>
  <si>
    <t>26š19</t>
  </si>
  <si>
    <t>29260023</t>
  </si>
  <si>
    <t>záloha na letenky pre 14 osôb - 13 športovcov + 1 real.tím, z podujatia World Cup ženy, 21.-26.4.2026, Malta</t>
  </si>
  <si>
    <t>2620š0262</t>
  </si>
  <si>
    <t>26200262</t>
  </si>
  <si>
    <t>činnosť člena rozhodcovského zboru počas NL ml. kadeti 7.3.2026 Komárno</t>
  </si>
  <si>
    <t>2620š0263</t>
  </si>
  <si>
    <t>26200263</t>
  </si>
  <si>
    <t>2620š0264</t>
  </si>
  <si>
    <t>26200264</t>
  </si>
  <si>
    <t>činnosť člena rozhodcovského zboru počas Extraliga muži 11.3.2026 Nováky</t>
  </si>
  <si>
    <t>2620š0265</t>
  </si>
  <si>
    <t>26200265</t>
  </si>
  <si>
    <t>2620š0266</t>
  </si>
  <si>
    <t>26200266</t>
  </si>
  <si>
    <t>Organizácia podujatia
názov podujatia: NL ml.kadeti
miesto konania: Komárno
termín: 7.3.2026
počet aktívnych účastníkov: 36 športovcov a 2 členov rozhodcovského zboru
počet odpracovaných hodín spolu: 15</t>
  </si>
  <si>
    <t>Organizácia podujatia
názov podujatia: Extraliga muži
miesto konania: Nováky
termín: 11.3.2026
počet aktívnych účastníkov: 22 športovcov a 3 členov rozhodcovského zboru
počet odpracovaných hodín spolu: 7,5</t>
  </si>
  <si>
    <t>Organizácia podujatia
názov podujatia: Extraliga muži
miesto konania: Nováky
termín: 13.3.2026
počet aktívnych účastníkov: 28 športovcov a 3 členov rozhodcovského zboru
počet odpracovaných hodín spolu: 7,5</t>
  </si>
  <si>
    <t>2620š0267</t>
  </si>
  <si>
    <t>26200267</t>
  </si>
  <si>
    <t>činnosť člena rozhodcovského zboru počas Extraliga muži 13.3.2026 Nováky</t>
  </si>
  <si>
    <t>2620š0268</t>
  </si>
  <si>
    <t>26200268</t>
  </si>
  <si>
    <t>2620š0269</t>
  </si>
  <si>
    <t>26200269</t>
  </si>
  <si>
    <t>2620š0260</t>
  </si>
  <si>
    <t>26200260</t>
  </si>
  <si>
    <t>činnosť člena rozhodcovského zboru počas NL juniori 7.3.2026 Šamorín</t>
  </si>
  <si>
    <t>2620š0261</t>
  </si>
  <si>
    <t>26200261</t>
  </si>
  <si>
    <t>Organizácia podujatia
názov podujatia: NL juniori
miesto konania: Šamorín
termín: 7.3.2026
počet aktívnych účastníkov: 38 športovcov a 2 členov rozhodcovského zboru
počet odpracovaných hodín spolu: 15</t>
  </si>
  <si>
    <t>26FA40225</t>
  </si>
  <si>
    <t>2026030118</t>
  </si>
  <si>
    <t xml:space="preserve"> IT služby za mesiac 2026/03 v zmysle zmluvy o poskytovaní služieb z 28.02.2022 +monitorovací systém nad rámec zmluvy</t>
  </si>
  <si>
    <t>50732081</t>
  </si>
  <si>
    <t>IT POMOC s. r. o.</t>
  </si>
  <si>
    <t>26FA40229</t>
  </si>
  <si>
    <t>1261653</t>
  </si>
  <si>
    <t>Prenájom kopírovacieho zariadenia za obdobie 03/2026</t>
  </si>
  <si>
    <t>31377874</t>
  </si>
  <si>
    <t>COPY OFFICE, s.r.o.</t>
  </si>
  <si>
    <t>26FA40227</t>
  </si>
  <si>
    <t>20260083</t>
  </si>
  <si>
    <t>pobytové náklady vrátane stravy pre 15 osôb-11 športovcov+4 real.tím, prenájom bazéna počas VT ženy 19-22.3.2026 Nováky</t>
  </si>
  <si>
    <t>26FA40226</t>
  </si>
  <si>
    <t>20260005</t>
  </si>
  <si>
    <t>administratívne služby manažéra reprezentácií vodného póla za 2026/03</t>
  </si>
  <si>
    <t>2620š0316</t>
  </si>
  <si>
    <t>26200316</t>
  </si>
  <si>
    <t>činnosť člena rozhodcovského zboru počas Extraliga muži 20-21.3.2026 Nováky</t>
  </si>
  <si>
    <t>2620š0317</t>
  </si>
  <si>
    <t>26200317</t>
  </si>
  <si>
    <t>2620š0318</t>
  </si>
  <si>
    <t>26200318</t>
  </si>
  <si>
    <t>Organizácia podujatia
názov podujatia: NL SR ml.žiaci 2025/2026
miesto konania: Prešov
termín: 20.-21.3.2026
počet aktívnych účastníkov: 37 športovcov a 2 členov rozhodcovského zboru
počet odpracovaných hodín spolu: 15</t>
  </si>
  <si>
    <t>2620š0312</t>
  </si>
  <si>
    <t>26200312</t>
  </si>
  <si>
    <t>činnosť člena rozhodcovského zboru počas II. NL ml. žiaci 20-21.3.2026 Prešov</t>
  </si>
  <si>
    <t>Perečinský Tomáš</t>
  </si>
  <si>
    <t>2620š0313</t>
  </si>
  <si>
    <t>26200313</t>
  </si>
  <si>
    <t>Organizácia podujatia
názov podujatia: NL SR ml. kadetky 2025/2026
miesto konania: Topoľčany
termín: 21.-22.3.2026
počet aktívnych účastníkov: 44 športovcov a 2 členov rozhodcovského zboru
počet odpracovaných hodín spolu: 30</t>
  </si>
  <si>
    <t>2620š0314</t>
  </si>
  <si>
    <t>26200314</t>
  </si>
  <si>
    <t>činnosť člena rozhodcovského zboru počas NL ml. kadetky 21.-22.3.2026 Topoľčany</t>
  </si>
  <si>
    <t>2620š0315</t>
  </si>
  <si>
    <t>26200315</t>
  </si>
  <si>
    <t>Organizácia podujatia
názov podujatia: NL SR ml.kadeti 2025/2026
miesto konania: Bratislava
termín: 21.-22.3.2026
počet aktívnych účastníkov: 40 športovcov a 4 členov rozhodcovského zboru
počet odpracovaných hodín spolu: 30</t>
  </si>
  <si>
    <t>Organizácia podujatia
názov podujatia: NL SR ml. žiaci 2025/2026
miesto konania: Bratislava
termín: 21.-22.3.2026
počet aktívnych účastníkov: 54 športovcov a 4 členov rozhodcovského zboru
počet odpracovaných hodín spolu: 30</t>
  </si>
  <si>
    <t>2620š0319</t>
  </si>
  <si>
    <t>26200319</t>
  </si>
  <si>
    <t>činnosť člena rozhodcovského zboru počas I.NL ml.žiaci 21-22.3.2026 Bratislava</t>
  </si>
  <si>
    <t>2620š0320</t>
  </si>
  <si>
    <t>26200320</t>
  </si>
  <si>
    <t>Korž Adam</t>
  </si>
  <si>
    <t>2620š0321</t>
  </si>
  <si>
    <t>26200321</t>
  </si>
  <si>
    <t>2620š0322</t>
  </si>
  <si>
    <t>26200322</t>
  </si>
  <si>
    <t>Pracovná cesta
názov podujatia: Multistretnutie ml.juniori
Miesto konania: Graz, Rakúsko
Termín podujatia: 27.-29.3.2026
Spôsob prepravy:auto
Počet všetkých osôb na pracovnej ceste: 20                                             z toho:
- športovci: 16
- realizačný tím: 4 -rozhodca:</t>
  </si>
  <si>
    <t>26FA40224</t>
  </si>
  <si>
    <t>AR-286/2026</t>
  </si>
  <si>
    <t>poplatok za neskorší checkout pre 20 osôb-16 športovcov+4 real.tím z podujatia Multistretnutie ml. juniori 27-29.3.2026 Graz, Rakúsko</t>
  </si>
  <si>
    <t>248203332</t>
  </si>
  <si>
    <t>Österreichischer Schwimmverband</t>
  </si>
  <si>
    <t>26FA40228</t>
  </si>
  <si>
    <t>107845</t>
  </si>
  <si>
    <t>extra večera pre 20 osôb-16 športovcov+4 real.tím z podujatia Multistretnutie ml. juniori 27-29.3.2026 Graz, Rakúsko</t>
  </si>
  <si>
    <t>STAG Hotelverwaltungs-Gesellschaft mbH</t>
  </si>
  <si>
    <t>záloha na Swim Open Stockholm, 8.-13.4.2026</t>
  </si>
  <si>
    <t>Tomáš Trešl</t>
  </si>
  <si>
    <t>Organizácia podujatia
názov podujatia: Jarné M-BAO dlhé trate
miesto konania: Bratislava
termín: 28.3.2026
počet aktívnych účastníkov: 190 športovcov a 23 členov rozhodcovského zboru
počet odpracovaných hodín spolu: 246,75</t>
  </si>
  <si>
    <t>2620š0345</t>
  </si>
  <si>
    <t>26200345</t>
  </si>
  <si>
    <t>činnosť člena rozhodcovského zboru počas Jarné M-BAO-dlhé trate 28.3.2026 Bratislava</t>
  </si>
  <si>
    <t>Adámek Lukáš</t>
  </si>
  <si>
    <t>2620š0346</t>
  </si>
  <si>
    <t>26200346</t>
  </si>
  <si>
    <t>Schwartz Richard</t>
  </si>
  <si>
    <t>2620š0347</t>
  </si>
  <si>
    <t>26200347</t>
  </si>
  <si>
    <t>Bartošová Mária</t>
  </si>
  <si>
    <t>2620š0348</t>
  </si>
  <si>
    <t>26200348</t>
  </si>
  <si>
    <t>Šprlák-Zmora Marko</t>
  </si>
  <si>
    <t>2620š0349</t>
  </si>
  <si>
    <t>26200349</t>
  </si>
  <si>
    <t>Vilem Dominik</t>
  </si>
  <si>
    <t>2620š0350</t>
  </si>
  <si>
    <t>26200350</t>
  </si>
  <si>
    <t>Hornof Petr</t>
  </si>
  <si>
    <t>2620š0351</t>
  </si>
  <si>
    <t>26200351</t>
  </si>
  <si>
    <t>Jurkovičová Beáta</t>
  </si>
  <si>
    <t>2620š0352</t>
  </si>
  <si>
    <t>26200352</t>
  </si>
  <si>
    <t>Králová Andrea</t>
  </si>
  <si>
    <t>2620š0353</t>
  </si>
  <si>
    <t>26200353</t>
  </si>
  <si>
    <t>Godarský Šimon</t>
  </si>
  <si>
    <t>2620š0354</t>
  </si>
  <si>
    <t>26200354</t>
  </si>
  <si>
    <t xml:space="preserve">Heričová Simona </t>
  </si>
  <si>
    <t>2620š0355</t>
  </si>
  <si>
    <t>26200355</t>
  </si>
  <si>
    <t>Hoffmannová Romana</t>
  </si>
  <si>
    <t>2620š0356</t>
  </si>
  <si>
    <t>26200356</t>
  </si>
  <si>
    <t>Hlobilová Iva</t>
  </si>
  <si>
    <t>2620š0357</t>
  </si>
  <si>
    <t>26200357</t>
  </si>
  <si>
    <t>Mocný Matej</t>
  </si>
  <si>
    <t>2620š0358</t>
  </si>
  <si>
    <t>26200358</t>
  </si>
  <si>
    <t>Gavran Lea</t>
  </si>
  <si>
    <t>2620š0359</t>
  </si>
  <si>
    <t>26200359</t>
  </si>
  <si>
    <t>Bilená Lenka</t>
  </si>
  <si>
    <t>2620š0360</t>
  </si>
  <si>
    <t>26200360</t>
  </si>
  <si>
    <t>Švecová Stela</t>
  </si>
  <si>
    <t>2620š0361</t>
  </si>
  <si>
    <t>26200361</t>
  </si>
  <si>
    <t>Petrík Ondrej</t>
  </si>
  <si>
    <t>2620š0362</t>
  </si>
  <si>
    <t>26200362</t>
  </si>
  <si>
    <t>Košťálová Zuzana</t>
  </si>
  <si>
    <t>2620š0363</t>
  </si>
  <si>
    <t>26200363</t>
  </si>
  <si>
    <t>Šprláková-Zmorová Katarína</t>
  </si>
  <si>
    <t>2620š0364</t>
  </si>
  <si>
    <t>26200364</t>
  </si>
  <si>
    <t>Marková Iveta</t>
  </si>
  <si>
    <t>2620š0365</t>
  </si>
  <si>
    <t>26200365</t>
  </si>
  <si>
    <t>Schwartzová Ivana</t>
  </si>
  <si>
    <t>2620š0366</t>
  </si>
  <si>
    <t>26200366</t>
  </si>
  <si>
    <t>Hrycková Jana</t>
  </si>
  <si>
    <t>2620š0367</t>
  </si>
  <si>
    <t>26200367</t>
  </si>
  <si>
    <t>Mikulová Katarína ml</t>
  </si>
  <si>
    <t>26FA40230</t>
  </si>
  <si>
    <t>2026016</t>
  </si>
  <si>
    <t>materiálne zabezpečenie súťaží - výroba nálepiek na medaile 300 ks -Jarné M-VSO "BAJS" 1.kolo 11.4.2026 Košice, Jarné M-VSO "BAJS" 2.kolo 25.4.2026 Poprad,Jarné M-SSO BAJS 1.kolo 11.4.2026 Banská Bystrica Jarné M-SSO BAJS 2.kolo 9.5.2026 Žilina, Jarné M-ZSO BAJS 1.kolo 11.</t>
  </si>
  <si>
    <t>26FA40231</t>
  </si>
  <si>
    <t>03/2026</t>
  </si>
  <si>
    <t>činnosť športového odborníka -trénerské služby VP počas VT ženy 19-22.3.2026 Nováky</t>
  </si>
  <si>
    <t>Pracovná cesta
názov podujatia: Majstrovstvá Maďarska v synchronizovanom plávaní
Miesto konania: Budapešť, HUN
Termín podujatia: 18.-19.4.2026
Spôsob prepravy:auto
Počet všetkých osôb na pracovnej ceste: 8                                             z toho:
- športovci: 5
- realizačný tím: 2 -rozhodca: 1</t>
  </si>
  <si>
    <t>26FA40232</t>
  </si>
  <si>
    <t>SZINK-2026-70</t>
  </si>
  <si>
    <t>štartovné pre 5 športovcov na podujatie XXXIV. Hungarian AS Open Championships for Age group 10U,12U and Juniors 18.-19.4.2026 Budapešť/HU</t>
  </si>
  <si>
    <t>18032303241</t>
  </si>
  <si>
    <t>Magyar Szinkronúszó Szovetség</t>
  </si>
  <si>
    <t xml:space="preserve">Pracovná cesta
názov podujatia: VT muži U18
Miesto konania: Nováky
Termín podujatia: 26.-29.3.2026
Spôsob prepravy:auto
Počet všetkých osôb na pracovnej ceste: 21                                            z toho:
- športovci: 18
- realizačný tím: 3 -rozhodca: </t>
  </si>
  <si>
    <t>26FA40233</t>
  </si>
  <si>
    <t>20260095</t>
  </si>
  <si>
    <t>pobytové náklady vrátane stravy pre 21 osôb-18 športovcov+3 real.tím, prenájom bazéna počas VT U18 muži 26.-29.3.2026 Nováky</t>
  </si>
  <si>
    <t>Organizácia podujatia
názov podujatia: MSR v diaľkovom plávaní, 1.kolo slovenského pohára
miesto konania: Košice
termín: 14.3.2026
počet aktívnych účastníkov: 133 športovcov a 22 členov rozhodcovského zboru
počet odpracovaných hodín spolu: 218</t>
  </si>
  <si>
    <t>2620š0323</t>
  </si>
  <si>
    <t>26200323</t>
  </si>
  <si>
    <t>činnosť člena rozhodcovského zboru počas M-SR v DP v bazéne ,1.kolo SPDP 14.3.2026 Košice</t>
  </si>
  <si>
    <t>2620š0324</t>
  </si>
  <si>
    <t>26200324</t>
  </si>
  <si>
    <t>Špajdel Ľuboš</t>
  </si>
  <si>
    <t>2620š0325</t>
  </si>
  <si>
    <t>26200325</t>
  </si>
  <si>
    <t>Jacečko David</t>
  </si>
  <si>
    <t>2620š0326</t>
  </si>
  <si>
    <t>26200326</t>
  </si>
  <si>
    <t>2620š0327</t>
  </si>
  <si>
    <t>26200327</t>
  </si>
  <si>
    <t>Balogáčová Mária</t>
  </si>
  <si>
    <t>2620š0328</t>
  </si>
  <si>
    <t>26200328</t>
  </si>
  <si>
    <t>Čižmarik Radovan</t>
  </si>
  <si>
    <t>2620š0329</t>
  </si>
  <si>
    <t>26200329</t>
  </si>
  <si>
    <t>Vachan Tomáš</t>
  </si>
  <si>
    <t>2620š0330</t>
  </si>
  <si>
    <t>26200330</t>
  </si>
  <si>
    <t>Turan Jana</t>
  </si>
  <si>
    <t>2620š0331</t>
  </si>
  <si>
    <t>26200331</t>
  </si>
  <si>
    <t>2620š0332</t>
  </si>
  <si>
    <t>26200332</t>
  </si>
  <si>
    <t>Fecenko Rastislav</t>
  </si>
  <si>
    <t>2620š0333</t>
  </si>
  <si>
    <t>26200333</t>
  </si>
  <si>
    <t>Čižmariková Zuzana</t>
  </si>
  <si>
    <t>2620š0334</t>
  </si>
  <si>
    <t>26200334</t>
  </si>
  <si>
    <t>Kassay Emerich</t>
  </si>
  <si>
    <t>2620š0335</t>
  </si>
  <si>
    <t>26200335</t>
  </si>
  <si>
    <t xml:space="preserve">Jacečko Adrián </t>
  </si>
  <si>
    <t>2620š0336</t>
  </si>
  <si>
    <t>26200336</t>
  </si>
  <si>
    <t>Božik Miloš Mgr.</t>
  </si>
  <si>
    <t>2620š0337</t>
  </si>
  <si>
    <t>26200337</t>
  </si>
  <si>
    <t>2620š0338</t>
  </si>
  <si>
    <t>26200338</t>
  </si>
  <si>
    <t>Oliver Tomáš Skála</t>
  </si>
  <si>
    <t>2620š0339</t>
  </si>
  <si>
    <t>26200339</t>
  </si>
  <si>
    <t>Čačíková Jana</t>
  </si>
  <si>
    <t>2620š0340</t>
  </si>
  <si>
    <t>26200340</t>
  </si>
  <si>
    <t>Illenčík Martin</t>
  </si>
  <si>
    <t>2620š0341</t>
  </si>
  <si>
    <t>26200341</t>
  </si>
  <si>
    <t>Urbanský Ján</t>
  </si>
  <si>
    <t>2620š0342</t>
  </si>
  <si>
    <t>26200342</t>
  </si>
  <si>
    <t>56086300</t>
  </si>
  <si>
    <t>Mgr. Denisa Polláková</t>
  </si>
  <si>
    <t>2620š0343</t>
  </si>
  <si>
    <t>26200343</t>
  </si>
  <si>
    <t>2620š0344</t>
  </si>
  <si>
    <t>26200344</t>
  </si>
  <si>
    <t>Skála Juraj</t>
  </si>
  <si>
    <t>26FA40234</t>
  </si>
  <si>
    <t>2026030002</t>
  </si>
  <si>
    <t>Finančný príspevok na usporiadanie-prípravu podujatia  Jarné M-BAO dlhé trate 28.3.2026 Bratislava, na základe zmluvy č. 04/2026, refundácia nákladov na občerstvenie a technický materiál</t>
  </si>
  <si>
    <t>36075124</t>
  </si>
  <si>
    <t>SPORT CLUB Senec</t>
  </si>
  <si>
    <t>26FA40236</t>
  </si>
  <si>
    <t>FV-26206/2026</t>
  </si>
  <si>
    <t>monitoring služobných vozidiel za 03/2026 (BT707DT, BL062GD, BL976KD, BL557MU,BT147AB)</t>
  </si>
  <si>
    <t>51183455</t>
  </si>
  <si>
    <t>Commander Services s.r.o.</t>
  </si>
  <si>
    <t>26FA40237</t>
  </si>
  <si>
    <t>1433603208</t>
  </si>
  <si>
    <t xml:space="preserve">stierače na služobné vozidlo BL557MU-výmena </t>
  </si>
  <si>
    <t>26FA40238</t>
  </si>
  <si>
    <t>20260008</t>
  </si>
  <si>
    <t>právne služby k 31.3.2026- pracovná zmluva s prílohou, pokyny na web k športovému odborníkovi</t>
  </si>
  <si>
    <t xml:space="preserve">54912989     </t>
  </si>
  <si>
    <t>Attorneity Legal s.r.o.</t>
  </si>
  <si>
    <t>26FA40239</t>
  </si>
  <si>
    <t>20260039</t>
  </si>
  <si>
    <t>výkon zodpovednej osoby 03/2026 v zmysle Zmluvy o poskytovaní služby v oblasti ochrany osobných údajov zo dňa 16.7.2023</t>
  </si>
  <si>
    <t>47706171</t>
  </si>
  <si>
    <t>LS Legal, s.r.o.</t>
  </si>
  <si>
    <t>26FA40240</t>
  </si>
  <si>
    <t>10260055</t>
  </si>
  <si>
    <t>Nájomné/kancelárie,sklady,garáž a parkovacie státia za 04/2026</t>
  </si>
  <si>
    <t>35892561</t>
  </si>
  <si>
    <t>Meracrest s.r.o.</t>
  </si>
  <si>
    <t>26FA40246</t>
  </si>
  <si>
    <t>1020260003</t>
  </si>
  <si>
    <t>Tvorba web.stránky na základe rámcovej licenčnej zmluvy  za 2026/03</t>
  </si>
  <si>
    <t>47612428</t>
  </si>
  <si>
    <t>Sportnet Media SK, s.r.o.</t>
  </si>
  <si>
    <t>26FA40247</t>
  </si>
  <si>
    <t>8891014653/04</t>
  </si>
  <si>
    <t>cestovné poistenie počas ARTISTIC SWIMMING WORLD CUP 27.-29.3.26 Paríž</t>
  </si>
  <si>
    <t>26FA40245</t>
  </si>
  <si>
    <t>2610393</t>
  </si>
  <si>
    <t>prenájom bazéna počas Jarné M-BAO dlhé trate 28.3.2026 Bratislava</t>
  </si>
  <si>
    <t>00179663</t>
  </si>
  <si>
    <t>Správa telovýchovných a rekreačných zariadení hlavného mesta SR Bratislavy</t>
  </si>
  <si>
    <t>26FA40244</t>
  </si>
  <si>
    <t>služby športového odborníka -trénerské služby počas VT U18 muži 26.-29.3.2026 Nováky</t>
  </si>
  <si>
    <t>26FA40243</t>
  </si>
  <si>
    <t>13189526</t>
  </si>
  <si>
    <t>08612129</t>
  </si>
  <si>
    <t>Continental Brno s.r.o.</t>
  </si>
  <si>
    <t>ubytovanie vrátane stravy pre 7 osôb-4 športovci+1 real.tím+2 rozhodcovia počas MČR Open-SENIOR a YOUTH 20.-22.3.2026 Brno, časť</t>
  </si>
  <si>
    <t>26FA40242</t>
  </si>
  <si>
    <t>20260110</t>
  </si>
  <si>
    <t>pobytové náklady vrátane stravy pre 21 osôb-18 športovcov+3 real.tím počas podujatia MT Dunajský pohár muži 1.-5.4.2026 Nováky</t>
  </si>
  <si>
    <t xml:space="preserve">Pracovná cesta
názov podujatia: MT Dunajský pohár
Miesto konania: Nováky
Termín podujatia: 1.-5.4.2026 
Spôsob prepravy: auto
Počet všetkých osôb na pracovnej ceste: 21                                                z toho:
- športovci: 18
- realizačný tím: 3                                     -    rozhodca:                       </t>
  </si>
  <si>
    <t>26FA40241</t>
  </si>
  <si>
    <t>12/2026</t>
  </si>
  <si>
    <t>organizačné zabezpečenie podujatia MT Dunajský pohár muži 1.-5.4.2026 Nováky</t>
  </si>
  <si>
    <t>42282021</t>
  </si>
  <si>
    <t>Klub vodného póla Nováky, o.z.</t>
  </si>
  <si>
    <t>26FA40235</t>
  </si>
  <si>
    <t>FV KS26000485</t>
  </si>
  <si>
    <t>preprava medailí s nálepkami, cielové lístky na podujatie Jarné M-SSO BAJS 1.kolo 11.4.2026 Banská Bystrica</t>
  </si>
  <si>
    <t>Organizácia podujatia
názov podujatia: Extraliga muži 2025/2026
miesto konania: Nováky
termín: 25.3.2026
počet aktívnych účastníkov: 27 športovcov a 3 členov rozhodcovského zboru
počet odpracovaných hodín spolu: 7,5</t>
  </si>
  <si>
    <t>2620š0374</t>
  </si>
  <si>
    <t>26200374</t>
  </si>
  <si>
    <t>činnosť člena rozhodcovského zboru počas Extraliga muži 25.3.2026 Nováky</t>
  </si>
  <si>
    <t>2620š0375</t>
  </si>
  <si>
    <t>26200375</t>
  </si>
  <si>
    <t>2620š0376</t>
  </si>
  <si>
    <t>26200376</t>
  </si>
  <si>
    <t>2620š0371</t>
  </si>
  <si>
    <t>26200371</t>
  </si>
  <si>
    <t>činnosť člena rozhodcovského zboru počas Extraliga muži 27-28.3.2026 Košice</t>
  </si>
  <si>
    <t>2620š0372</t>
  </si>
  <si>
    <t>26200372</t>
  </si>
  <si>
    <t>2620š0373</t>
  </si>
  <si>
    <t>26200373</t>
  </si>
  <si>
    <t>Organizácia podujatia
názov podujatia: Extraliga muži 2025/2026
miesto konania: Košice
termín: 27.-28.3.2026
počet aktívnych účastníkov: 77 športovcov a 3 členov rozhodcovského zboru
počet odpracovaných hodín spolu: 22,5</t>
  </si>
  <si>
    <t>Organizácia podujatia
názov podujatia: NL SR juniorky 2025/2026
miesto konania: Košice
termín: 28.3.2026
počet aktívnych účastníkov: 38 športovcov a 2 členov rozhodcovského zboru
počet odpracovaných hodín spolu: 15</t>
  </si>
  <si>
    <t>2620š0369</t>
  </si>
  <si>
    <t>26200369</t>
  </si>
  <si>
    <t>činnosť člena rozhodcovského zboru počas NL juniorky 28.3.2026 Košice</t>
  </si>
  <si>
    <t>2620š0370</t>
  </si>
  <si>
    <t>26200370</t>
  </si>
  <si>
    <t>2620š0377</t>
  </si>
  <si>
    <t>8</t>
  </si>
  <si>
    <t xml:space="preserve">sada stieračov na služobné vozidla BT707DT-na výmenu </t>
  </si>
  <si>
    <t>35819464</t>
  </si>
  <si>
    <t>Autoteam, s.r.o.</t>
  </si>
  <si>
    <t>2620š0378</t>
  </si>
  <si>
    <t>26200378</t>
  </si>
  <si>
    <t>toner 1 ks na podujatie Jarné M-ZSO BAJS 1.kolo 11.4.2026 Topoľčany</t>
  </si>
  <si>
    <t>Krausová Dagmar</t>
  </si>
  <si>
    <t>2620š0379</t>
  </si>
  <si>
    <t>26200379</t>
  </si>
  <si>
    <t>toner 1 ks na podujatie Jarné M-SSO BAJS 1.kolo 11.4.2026 Banská Bystrica</t>
  </si>
  <si>
    <t>2620š0380</t>
  </si>
  <si>
    <t>399</t>
  </si>
  <si>
    <t>nákup -myš port connect wireless 1 ks (výmena za pokazenú) počas podujatia Jarné M-SSO BAJS 1.kolo 11.4.2026 Banská Bystrica</t>
  </si>
  <si>
    <t>35739487</t>
  </si>
  <si>
    <t>NAY a.s.</t>
  </si>
  <si>
    <t>2620š0381</t>
  </si>
  <si>
    <t>28250</t>
  </si>
  <si>
    <t>výmena 6 ks batérie do stopiek</t>
  </si>
  <si>
    <t>14316919</t>
  </si>
  <si>
    <t>Juraj Štofa - Hodinárstvo</t>
  </si>
  <si>
    <t>26FA40254</t>
  </si>
  <si>
    <t>FV KS26000484</t>
  </si>
  <si>
    <t>preprava medailí s nálepkami, cielové lístky na podujatie Jarné M-ZSO BAJS 1.kolo 11.4.2026 Topoľčany</t>
  </si>
  <si>
    <t>26FA40255</t>
  </si>
  <si>
    <t>FV KS26000483</t>
  </si>
  <si>
    <t>preprava medailí s nálepkami, cielové lístky na podujatie Jarné M-VSO "BAJS" 1.kolo 11.4.2026 Košice</t>
  </si>
  <si>
    <t>vrátená záloha na Swim Open Stockholm, 8.-13.4.2026</t>
  </si>
  <si>
    <t>2620š0382</t>
  </si>
  <si>
    <t>26200382</t>
  </si>
  <si>
    <t>poštovné služby- odoslanie vyúčtovania dotácie r.2025 na ministerstvo dňa 14.4.2026</t>
  </si>
  <si>
    <t>36631124</t>
  </si>
  <si>
    <t>26FA40249</t>
  </si>
  <si>
    <t>2026017</t>
  </si>
  <si>
    <t>bloky 50 ks -cielove lístky pre rozhodcov</t>
  </si>
  <si>
    <t>26FA40250</t>
  </si>
  <si>
    <t>70260091</t>
  </si>
  <si>
    <t>doručovateľský servis v zmysle mandátnej zmluvy za 2026/03</t>
  </si>
  <si>
    <t>35862289</t>
  </si>
  <si>
    <t>DOM ŠPORTU s.r.o.</t>
  </si>
  <si>
    <t>26FA40253</t>
  </si>
  <si>
    <t>20260111</t>
  </si>
  <si>
    <t xml:space="preserve">preprava družstva VP pre 8 športovcov + 1 real.tím  počas World Cup muži 7-13.4.2026 Malta </t>
  </si>
  <si>
    <t>26FA40252</t>
  </si>
  <si>
    <t>20260077</t>
  </si>
  <si>
    <t>Finančný príspevok na usporiadanie organizáciu a prípravu podujatia  M-SR v DP v bazéne ,1.kolo SPDP 14.3.2026 Košice,  na základe zmluvy č. 1/2026/DP</t>
  </si>
  <si>
    <t>50733176</t>
  </si>
  <si>
    <t>ŠPORTOVÝ KLUB POLÍCIE KOŠICE-</t>
  </si>
  <si>
    <t>26FA40248</t>
  </si>
  <si>
    <t>UF26/034</t>
  </si>
  <si>
    <t>ubytovanie pre 1 osobu-športový administrátor počas Jarné M-ZSO BAJS 1.kolo 11.4.2026 Topoľčany</t>
  </si>
  <si>
    <t>50311638</t>
  </si>
  <si>
    <t>FUNSTAR SLOVAKIA s.r.o.</t>
  </si>
  <si>
    <t xml:space="preserve">Organizácia podujatia
názov podujatia: V4 Olympic Hopes 2026
miesto konania: Košice
termín: 16.-17.5.2026
počet aktívnych účastníkov:  športovcov a  členov rozhodcovského zboru
počet odpracovaných hodín spolu: </t>
  </si>
  <si>
    <t>26FA40251</t>
  </si>
  <si>
    <t>202603041</t>
  </si>
  <si>
    <t>grafické práce/roll up, nálepky na poháre, tričká vizual a merch na podujatie V4 Olympic Hopes 2026 16-17.5.2026 Košice</t>
  </si>
  <si>
    <t>50888706</t>
  </si>
  <si>
    <t>Work&amp;Hugs s.r.o.</t>
  </si>
  <si>
    <t>26FA40257</t>
  </si>
  <si>
    <t>20260147</t>
  </si>
  <si>
    <t>prenájom bazéna počas VT U18 muži 30.3.-2.4.2026 Košice</t>
  </si>
  <si>
    <t>26FA40259</t>
  </si>
  <si>
    <t>20260115</t>
  </si>
  <si>
    <t xml:space="preserve">preprava družstva VP pre 6 športovcov  počas World Cup muži 7-13.4.2026 Malta </t>
  </si>
  <si>
    <t xml:space="preserve">Pracovná cesta
názov podujatia: VT ženy so sparingom
Miesto konania: Nováky
Termín podujatia: 9.-12.4.2026
Spôsob prepravy:auto
Počet všetkých osôb na pracovnej ceste: 17                                          z toho:
- športovci: 15
- realizačný tím: 2 -rozhodca: </t>
  </si>
  <si>
    <t>26FA40258</t>
  </si>
  <si>
    <t>20260113</t>
  </si>
  <si>
    <t xml:space="preserve">pobytové náklady vrátane stravy pre 17 osôb-15 športovcov+2 real.tím počas  VT ženy so sparingom Malta, 9-12.4.2026 Nováky </t>
  </si>
  <si>
    <t>26FA40256</t>
  </si>
  <si>
    <t>01042026</t>
  </si>
  <si>
    <t>činnosť športového odborníka -trénerské služby počas  VT U18 muži 26.-29.3.2026 Nováky</t>
  </si>
  <si>
    <t>26FA40260</t>
  </si>
  <si>
    <t>2665400211</t>
  </si>
  <si>
    <t>materiálne zabezpečenie reprezantáciu VP - stojan na flaše 2 ks, flaška 14 ks</t>
  </si>
  <si>
    <t>26FA40263</t>
  </si>
  <si>
    <t>04</t>
  </si>
  <si>
    <t>organizačné, technické a administratívne zabezpečenie činností v synchronizovanom plávaní, na základe Zmluvy o poskytovaní služieb za 2026/03</t>
  </si>
  <si>
    <t>26FA40262</t>
  </si>
  <si>
    <t>trénerské služby počas VT ženy 19-22.3.2026 Nováky</t>
  </si>
  <si>
    <t>26FA40261</t>
  </si>
  <si>
    <t>260040</t>
  </si>
  <si>
    <t>pobytové náklady pre 2 osoby-rozhodcovia počas Extraliga muži 27-28.3.2026 Košice</t>
  </si>
  <si>
    <t>26FA40264</t>
  </si>
  <si>
    <t>SZINK-2026-102</t>
  </si>
  <si>
    <t>štartovné pre 15 športovcov na podujatie XXXIV. Hungarian AS Open Championships for Age group Youth, Senior and Masters 25.-26.4.2026 Budapešť/HU, časť</t>
  </si>
  <si>
    <t>Pracovná cesta
názov podujatia: XXXIV. Hungarian Artistic Swimming Open Chapmionships for age group U10, U12 and juniors
Miesto konania: Budapešť, Maďarsko
Termín podujatia: 18.-19.4.2026
Spôsob prepravy:auto
Počet všetkých osôb na pracovnej ceste: 7                                          z toho:
- športovci: 5
- realizačný tím: 1 -rozhodca: 1</t>
  </si>
  <si>
    <t>26š20</t>
  </si>
  <si>
    <t>69555944</t>
  </si>
  <si>
    <t>záloha na ubytovanie pre 7 osôb, 18.-19.4.2026</t>
  </si>
  <si>
    <t>Danubius Hotels Zrt.</t>
  </si>
  <si>
    <t>26š21</t>
  </si>
  <si>
    <t>TH/2026/7241</t>
  </si>
  <si>
    <t>Pracovná cesta
názov podujatia:  XXXIV. Hungarian AS Open Championships for Age group Youth, Senior and Masters
Miesto konania: Budapešť, Maďarsko
Termín podujatia: 25.-26.4.2026
Spôsob prepravy:auto
Počet všetkých osôb na pracovnej ceste: 21                                          z toho:
- športovci: 15
- realizačný tím: 4 -rozhodca: 2</t>
  </si>
  <si>
    <t>ubytovanie pre 21 osôb - 15 športovcov, 4 real.tím, 2 rozhodcovia, časť</t>
  </si>
  <si>
    <t>záloha na XXXIV.Hungarian Artistic Championships U10, U12 and juniors</t>
  </si>
  <si>
    <t>Horská Romana</t>
  </si>
  <si>
    <t>26FA40265</t>
  </si>
  <si>
    <t>2026040004</t>
  </si>
  <si>
    <t xml:space="preserve">Finančný príspevok na usporiadanie-prípravu podujatia Jarné M-BAO "BAJS" 1.kolo 11.4.2026 Bratislava, na základe zmluvy č. 08/2026, refundácia nákladov na občerstvenie </t>
  </si>
  <si>
    <t>26FA40266</t>
  </si>
  <si>
    <t>202040005</t>
  </si>
  <si>
    <t xml:space="preserve">Finančný príspevok na usporiadanie-prípravu podujatia Jarné M-BAO BAJS 2.kolo 12.4.2026 Bratislava, na základe zmluvy č. 09/2026, refundácia nákladov na občerstvenie </t>
  </si>
  <si>
    <t>26FA40267</t>
  </si>
  <si>
    <t>SPF1/2026</t>
  </si>
  <si>
    <t>služby fyzioterapeuta počas Swim Open Stockholm 8.-13.4.2026 Stokholm/SWE</t>
  </si>
  <si>
    <t>46871420</t>
  </si>
  <si>
    <t>Blanár Ján Mgr.</t>
  </si>
  <si>
    <t>26FA40274</t>
  </si>
  <si>
    <t>26040004</t>
  </si>
  <si>
    <t>trénerská činnosť SP za 2026/03 pre RD juniori a seniori</t>
  </si>
  <si>
    <t>26FA40268</t>
  </si>
  <si>
    <t>2026040232</t>
  </si>
  <si>
    <t>Microsoft 365 Business Standard/licencie za 2026/03</t>
  </si>
  <si>
    <t>35770503</t>
  </si>
  <si>
    <t>abakis s. r. o.</t>
  </si>
  <si>
    <t>26FA40269</t>
  </si>
  <si>
    <t>2026018</t>
  </si>
  <si>
    <t>výroba nálepiek na medaile 30 ks na Jarné M-VSO "BAJS" 2.kolo 25.4.2026 Poprad,  a 30 k na Jarné M-ZSO "BAJS" 2.kolo 9.5.2026 Štúrovo</t>
  </si>
  <si>
    <t>26FA40270</t>
  </si>
  <si>
    <t>2610392</t>
  </si>
  <si>
    <t>prenájom bazéna počas MSR Open ml. juniori a seniori 14-15.3.2026 Bratislava</t>
  </si>
  <si>
    <t>26FA40271</t>
  </si>
  <si>
    <t>20260692</t>
  </si>
  <si>
    <t>prenájom bazéna počas Jarné M-SSO BAJS 1.kolo 11.4.2026 Banská Bystrica</t>
  </si>
  <si>
    <t>36039225</t>
  </si>
  <si>
    <t>MBB a.s.</t>
  </si>
  <si>
    <t>26FA40272</t>
  </si>
  <si>
    <t>Finančný príspevok na usporiadanie-prípravu podujatia Jarné M-SSO BAJS 1.kolo 11.4.2026 Banská Bystrica, na základe zmluvy č. 06/2026</t>
  </si>
  <si>
    <t>50746316</t>
  </si>
  <si>
    <t>Swim Warriors</t>
  </si>
  <si>
    <t>26FA40273</t>
  </si>
  <si>
    <t>20260002</t>
  </si>
  <si>
    <t>Finančný príspevok na zabezpečenie technickej čaty na  podujatie Jarné M-SSO BAJS 1.kolo 11.4.2026 Banská Bystrica, na základe zmluvy č. 06/2026</t>
  </si>
  <si>
    <t>26FA40275</t>
  </si>
  <si>
    <t>Finančný príspevok na usporiadanie-prípravu podujatia Jarné M-SSO BAJS 1.kolo 11.4.2026 Banská Bystrica, na základe zmluvy č. 06/2026, refundácia nákladov na technický materiál</t>
  </si>
  <si>
    <t>26FA40276</t>
  </si>
  <si>
    <t>Finančný príspevok na usporiadanie-prípravu podujatia Jarné M-SSO BAJS 1.kolo 11.4.2026 Banská Bystrica, na základe zmluvy č. 06/2026, refundácia nákladov na občerstvenie rozhodcovského zboru</t>
  </si>
  <si>
    <t>26FA40277</t>
  </si>
  <si>
    <t>26010002</t>
  </si>
  <si>
    <t>Finančný príspevok na usporiadanie-prípravu podujatia Jarné M-ZSO BAJS 1.kolo 11.4.2026 Topoľčany, na základe zmluvy č. 05/2026, refundácia nákladov na občerstvenie rozhodcovského zboru, technický materiál</t>
  </si>
  <si>
    <t>36108472</t>
  </si>
  <si>
    <t>PIRANA Sport Club</t>
  </si>
  <si>
    <t>26FA40278</t>
  </si>
  <si>
    <t>26010001</t>
  </si>
  <si>
    <t>Finančný príspevok na usporiadanie-prípravu podujatia a zabezpečenie technickej čaty počas podujatia Jarné M-ZSO BAJS 1.kolo 11.4.2026 Topoľčany, na základe zmluvy č. 05/2026</t>
  </si>
  <si>
    <t>26FA40281</t>
  </si>
  <si>
    <t>679380-2026/IE</t>
  </si>
  <si>
    <t xml:space="preserve">letenka pre 1 osobu-športovec na podujatie World Cup muži 7-13.4.2026 Malta </t>
  </si>
  <si>
    <t>Ryanair Ltd.</t>
  </si>
  <si>
    <t>26FA40282</t>
  </si>
  <si>
    <t>F2026040973</t>
  </si>
  <si>
    <t xml:space="preserve">výživové doplnky-energetické gély 60 ks pre športovcov počas World Cup ženy 21-26.4.2026 Malta </t>
  </si>
  <si>
    <t>36306975</t>
  </si>
  <si>
    <t>PAUL LANGE OSLANY, s.r.o.</t>
  </si>
  <si>
    <t>26FA40283</t>
  </si>
  <si>
    <t>10260049</t>
  </si>
  <si>
    <t>Spotreba el.energie kanc.priestory, sklady za 2026/02</t>
  </si>
  <si>
    <t>26FA40284</t>
  </si>
  <si>
    <t>OF26/114</t>
  </si>
  <si>
    <t>prenájom bazéna počas podujatia  Jarné M-ZSO BAJS 1.kolo 11.4.2026 Topoľčany</t>
  </si>
  <si>
    <t>44818378</t>
  </si>
  <si>
    <t>Mestské služby Topoľčany, s.r.o.</t>
  </si>
  <si>
    <t>26FA40285</t>
  </si>
  <si>
    <t>20260116</t>
  </si>
  <si>
    <t>ubytovanie 1 osoby-rozhodcu počas MT ženy 9-12.4.2026 Nováky</t>
  </si>
  <si>
    <t>26FA40286</t>
  </si>
  <si>
    <t>1120600270</t>
  </si>
  <si>
    <t>správa webu is.vodnepolo.com, vodnepolo.com za mesiac 2026/03</t>
  </si>
  <si>
    <t>26FA40287</t>
  </si>
  <si>
    <t>doplatok za ubytovanie (skorší príchod a odchod) pre 4 osoby- 3 športovci+1 real.tím+1 rozhodca počas ARTISTIC SWIMMING WORLD CUP 1-3.5.2026 Xi´an/CHN</t>
  </si>
  <si>
    <t>2620š0384</t>
  </si>
  <si>
    <t>31226</t>
  </si>
  <si>
    <t>VAP Magyarország Holding Menedzsment Kft.</t>
  </si>
  <si>
    <t>vrátenie nespotrebovanej zálohy zo 16.4.2026</t>
  </si>
  <si>
    <t>vyúčtovanie zálohy zo 16.4.2026 (Horská 200)-strava pre 5 osôb-4 športovci+1 real.tím počas XXXIV. Hungarian AS Open Championships for Age group 10U,12U and Juniors 18.-19.4.2026 Budapešť/HU, (63,11eur)</t>
  </si>
  <si>
    <t>26š22</t>
  </si>
  <si>
    <t>902026145</t>
  </si>
  <si>
    <t xml:space="preserve">Pracovná cesta
názov podujatia: Prípravný zraz pred MEJ
Miesto konania: Šamorín
Termín podujatia: 1.7-5.7.2026
Spôsob prepravy:auto
Počet všetkých osôb na pracovnej ceste: 19                                        z toho:
- športovci: 14
- realizačný tím: 5 -rozhodca: </t>
  </si>
  <si>
    <t>záloha na ubytovanie, strava, bazén pre 19 osôb - 14 športovcov + 5 real.tím počas prípravného zrazu pred MEJ, Šamorín 1.7.-5.7.2026</t>
  </si>
  <si>
    <t>2620š0383</t>
  </si>
  <si>
    <t>26200383</t>
  </si>
  <si>
    <t>cestovné náhrady športovca počas MT Dunajský pohár muži 1.-5.4.2026 Nováky</t>
  </si>
  <si>
    <t xml:space="preserve">Pracovná cesta
názov podujatia: VT U18 muži
Miesto konania: Nováky
Termín podujatia: 16.-19.4.2026
Spôsob prepravy: auto
Počet všetkých osôb na pracovnej ceste: 19                                               z toho:
- športovci: 16
- realizačný tím: 3  -rozhodca:                 </t>
  </si>
  <si>
    <t>26FA40279</t>
  </si>
  <si>
    <t>20260127</t>
  </si>
  <si>
    <t>pobytové náklady vrátane stravy pre 19 osôb-16 športovcov+3 real.tím, prenájom bazéna počas VT U18 muži 16.-19.4.2026 Nováky</t>
  </si>
  <si>
    <t xml:space="preserve">Pracovná cesta
názov podujatia: VT U16 muži
Miesto konania: Nováky
Termín podujatia: 16.-19.4.2026
Spôsob prepravy: auto
Počet všetkých osôb na pracovnej ceste: 23                                              z toho:
- športovci: 20
- realizačný tím: 3  -rozhodca:                 </t>
  </si>
  <si>
    <t>26FA40280</t>
  </si>
  <si>
    <t>20260126</t>
  </si>
  <si>
    <t>pobytové náklady vrátane stravy pre 23 osôb-20 športovcov+3 real.tím, prenájom bazéna počas VT U16 muži 16.-19.4.2026 Nováky</t>
  </si>
  <si>
    <t>26FA40288</t>
  </si>
  <si>
    <t>ARA2026000000057</t>
  </si>
  <si>
    <t>vyúčtovanie zálohy 26š16 na pobytové náklady pre 1 športovca počas športovej prípravy na sústredeni Gloria Sports Arena 21.3-10.4.2026 Antalya, Turecko</t>
  </si>
  <si>
    <t>Karel Prochazka</t>
  </si>
  <si>
    <t>záloha na podujatie Atus Graz 22.-26.4.2026</t>
  </si>
  <si>
    <t>2620š0386</t>
  </si>
  <si>
    <t>26200386</t>
  </si>
  <si>
    <t>činnosť člena rozhodcovského zboru počas NL žiačky 27-28.3.2026 Topoľčany, NL st.žiaci 27-28.3.2026 Topoľčany</t>
  </si>
  <si>
    <t>2620š0387</t>
  </si>
  <si>
    <t>26200387</t>
  </si>
  <si>
    <t>2620š0388</t>
  </si>
  <si>
    <t>26200388</t>
  </si>
  <si>
    <t>2620š0385</t>
  </si>
  <si>
    <t>26200385</t>
  </si>
  <si>
    <t xml:space="preserve">cestovné náhrady rozhodkyne počas MČR Open-SENIOR a YOUTH 20.-22.3.2026 Brno </t>
  </si>
  <si>
    <t>2620š0389</t>
  </si>
  <si>
    <t>26200389</t>
  </si>
  <si>
    <t>činnosť člena rozhodcovského zboru počas Jarné M-VSO BAJS 1.kolo 11.4.2026 Košice</t>
  </si>
  <si>
    <t>Illenčíková Katarína</t>
  </si>
  <si>
    <t>2620š0390</t>
  </si>
  <si>
    <t>26200390</t>
  </si>
  <si>
    <t>2620š0391</t>
  </si>
  <si>
    <t>26200391</t>
  </si>
  <si>
    <t>Tekelyová Zuzana</t>
  </si>
  <si>
    <t>2620š0392</t>
  </si>
  <si>
    <t>26200392</t>
  </si>
  <si>
    <t>2620š0393</t>
  </si>
  <si>
    <t>26200393</t>
  </si>
  <si>
    <t>2620š0394</t>
  </si>
  <si>
    <t>26200394</t>
  </si>
  <si>
    <t>Vaľo Andrej</t>
  </si>
  <si>
    <t>2620š0395</t>
  </si>
  <si>
    <t>26200395</t>
  </si>
  <si>
    <t>2620š0396</t>
  </si>
  <si>
    <t>26200396</t>
  </si>
  <si>
    <t>2620š0397</t>
  </si>
  <si>
    <t>26200397</t>
  </si>
  <si>
    <t>2620š0398</t>
  </si>
  <si>
    <t>26200398</t>
  </si>
  <si>
    <t>2620š0399</t>
  </si>
  <si>
    <t>26200399</t>
  </si>
  <si>
    <t>2620š0400</t>
  </si>
  <si>
    <t>26200400</t>
  </si>
  <si>
    <t>Balunová Nicole</t>
  </si>
  <si>
    <t>2620š0401</t>
  </si>
  <si>
    <t>26200401</t>
  </si>
  <si>
    <t>Matejová Daniela</t>
  </si>
  <si>
    <t>2620š0402</t>
  </si>
  <si>
    <t>26200402</t>
  </si>
  <si>
    <t>2620š0403</t>
  </si>
  <si>
    <t>26200403</t>
  </si>
  <si>
    <t>2620š0404</t>
  </si>
  <si>
    <t>26200404</t>
  </si>
  <si>
    <t>2620š0405</t>
  </si>
  <si>
    <t>26200405</t>
  </si>
  <si>
    <t>2620š0406</t>
  </si>
  <si>
    <t>26200406</t>
  </si>
  <si>
    <t>2620š0407</t>
  </si>
  <si>
    <t>26200407</t>
  </si>
  <si>
    <t>2620š0408</t>
  </si>
  <si>
    <t>26200408</t>
  </si>
  <si>
    <t>Vaľo Alexander</t>
  </si>
  <si>
    <t>2620š0409</t>
  </si>
  <si>
    <t>26200409</t>
  </si>
  <si>
    <t>Stanková Elena</t>
  </si>
  <si>
    <t>2620š0410</t>
  </si>
  <si>
    <t>26200410</t>
  </si>
  <si>
    <t>2620š0411</t>
  </si>
  <si>
    <t>26200411</t>
  </si>
  <si>
    <t>2620š0412</t>
  </si>
  <si>
    <t>26200412</t>
  </si>
  <si>
    <t>2620š0413</t>
  </si>
  <si>
    <t>26200413</t>
  </si>
  <si>
    <t>26FA40292</t>
  </si>
  <si>
    <t>5419972697</t>
  </si>
  <si>
    <t>stopky s medzičasom Bramasmi BY30- 6 ks</t>
  </si>
  <si>
    <t>2620š0414</t>
  </si>
  <si>
    <t>26200414</t>
  </si>
  <si>
    <t>činnosť člena rozhodcovského zboru počas Jarné M-ZSO BAJS 1.kolo 11.4.2026 Topoľčany</t>
  </si>
  <si>
    <t>2620š0415</t>
  </si>
  <si>
    <t>26200415</t>
  </si>
  <si>
    <t>2620š0416</t>
  </si>
  <si>
    <t>26200416</t>
  </si>
  <si>
    <t>Hazucha Lukáš</t>
  </si>
  <si>
    <t>2620š0417</t>
  </si>
  <si>
    <t>26200417</t>
  </si>
  <si>
    <t>Kaiserová Martina, Ing.</t>
  </si>
  <si>
    <t>2620š0418</t>
  </si>
  <si>
    <t>26200418</t>
  </si>
  <si>
    <t>Štern Jakub</t>
  </si>
  <si>
    <t>2620š0419</t>
  </si>
  <si>
    <t>26200419</t>
  </si>
  <si>
    <t>2620š0420</t>
  </si>
  <si>
    <t>26200420</t>
  </si>
  <si>
    <t>2620š0421</t>
  </si>
  <si>
    <t>26200421</t>
  </si>
  <si>
    <t>2620š0422</t>
  </si>
  <si>
    <t>26200422</t>
  </si>
  <si>
    <t>2620š0423</t>
  </si>
  <si>
    <t>26200423</t>
  </si>
  <si>
    <t>2620š0424</t>
  </si>
  <si>
    <t>26200424</t>
  </si>
  <si>
    <t>2620š0425</t>
  </si>
  <si>
    <t>26200425</t>
  </si>
  <si>
    <t>2620š0426</t>
  </si>
  <si>
    <t>26200426</t>
  </si>
  <si>
    <t>Kormaník Branislav</t>
  </si>
  <si>
    <t>2620š0427</t>
  </si>
  <si>
    <t>26200427</t>
  </si>
  <si>
    <t>2620š0428</t>
  </si>
  <si>
    <t>26200428</t>
  </si>
  <si>
    <t>Pítek Branislav</t>
  </si>
  <si>
    <t>2620š0429</t>
  </si>
  <si>
    <t>26200429</t>
  </si>
  <si>
    <t>Pšenková Martina</t>
  </si>
  <si>
    <t>2620š0430</t>
  </si>
  <si>
    <t>26200430</t>
  </si>
  <si>
    <t>2620š0431</t>
  </si>
  <si>
    <t>26200431</t>
  </si>
  <si>
    <t>2620š0432</t>
  </si>
  <si>
    <t>26200432</t>
  </si>
  <si>
    <t>Kupec Peter</t>
  </si>
  <si>
    <t>2620š0433</t>
  </si>
  <si>
    <t>26200433</t>
  </si>
  <si>
    <t>štartovné -52 x  na Medzinárodné preteky ATUS Graz Trophy 22.-26.04.2026 Graz/AT</t>
  </si>
  <si>
    <t>Atus Graz</t>
  </si>
  <si>
    <t>2620š0435</t>
  </si>
  <si>
    <t>2611594430</t>
  </si>
  <si>
    <t>35919001</t>
  </si>
  <si>
    <t>Národná diaľničná spoločnosť a.s.</t>
  </si>
  <si>
    <t>ročná dialničná známka na služobné vozidlo BT147AB od 25.4.2026 do 31.3.2027</t>
  </si>
  <si>
    <t>2620š0434</t>
  </si>
  <si>
    <t>26200434</t>
  </si>
  <si>
    <t>cestovné náhrady počas Sústredenie plaveckej reprez. 22-28.3.2026 Pardubice, ČR</t>
  </si>
  <si>
    <t>Jablčník František</t>
  </si>
  <si>
    <t>23.4.2026</t>
  </si>
  <si>
    <t>záloha na XXXIV. Hungarian AS Open</t>
  </si>
  <si>
    <t>bankový poplatok k faktúre 26FA40287</t>
  </si>
  <si>
    <t>26FA40344</t>
  </si>
  <si>
    <t>FV KS26000596</t>
  </si>
  <si>
    <t>preprava medailí s nálepkami na podujatie Jarné M-VSO "BAJS" 2.kolo 25.4.2026 Poprad</t>
  </si>
  <si>
    <t>26FA40289</t>
  </si>
  <si>
    <t>0349/26</t>
  </si>
  <si>
    <t>fitnes vstupy počas sústredenia plaveckej reprezentácie 22-28.3.2026 Pardubice</t>
  </si>
  <si>
    <t>28825781</t>
  </si>
  <si>
    <t>PaP Pardubice o.p.s.</t>
  </si>
  <si>
    <t>26FA40291</t>
  </si>
  <si>
    <t>10260072</t>
  </si>
  <si>
    <t>Spotreba el.energie kanc.priestory, sklady za 2026/03</t>
  </si>
  <si>
    <t>26FA40290</t>
  </si>
  <si>
    <t>1120600301</t>
  </si>
  <si>
    <t>programátorské služby k webu vodnepolo.com v zmysle objednávky 26VP0001, spl.2/10 k 15.4.2026</t>
  </si>
  <si>
    <t xml:space="preserve">Pracovná cesta
názov podujatia: Sústredenie plaveckej reprezentácie 2026
Miesto konania: Pardubice, ČR
Termín podujatia: 22-28.3.2026 
Spôsob prepravy: vlak
Počet všetkých osôb na pracovnej ceste: 10                                                 z toho:
- športovci: 8
- realizačný tím: 2                                           -    rozhodca:                       </t>
  </si>
  <si>
    <t>26FA40204</t>
  </si>
  <si>
    <t>vyúčtovanie zálohy 26š11 na ubytovanie vrátene stravy pre 8 osôb - 6 športovcov + 2 real.tím počas sústredenia v Pardubiciach, časť</t>
  </si>
  <si>
    <t>2602000125</t>
  </si>
  <si>
    <t>26DPH014</t>
  </si>
  <si>
    <t>DPH k faktúre 26FA40286</t>
  </si>
  <si>
    <t>DU</t>
  </si>
  <si>
    <t>26FA40205</t>
  </si>
  <si>
    <t>26/05/0045</t>
  </si>
  <si>
    <t>ARENA PRAHA s.r.o.</t>
  </si>
  <si>
    <t>48114154</t>
  </si>
  <si>
    <t>26DPH013</t>
  </si>
  <si>
    <t>DPH k faktúre 26FA40205</t>
  </si>
  <si>
    <t>26DPH012</t>
  </si>
  <si>
    <t>DPH k faktúre 26FA40192</t>
  </si>
  <si>
    <t>26FA40158</t>
  </si>
  <si>
    <t>26/05/0031</t>
  </si>
  <si>
    <t>materiálne zabezpečenie reprezentácie -plavky 24ks, uplatnené v rozpočte 2025</t>
  </si>
  <si>
    <t>materiálne zabezpečenie reprezentácie - šortky 41ks, uplatnené v rozpočte 2025</t>
  </si>
  <si>
    <t>26DPH010</t>
  </si>
  <si>
    <t>DPH k faktúre 26FA40158</t>
  </si>
  <si>
    <t>26FA40123</t>
  </si>
  <si>
    <t>26/05/0021</t>
  </si>
  <si>
    <t>materiálne zabezpečenie reprezentácie - plavky 90 ks, šortky 45 ks, nohavice 45 ks, kraťasy 45 ks, tepláky 45 ks, mikina 90ks, tričko 205 ks, párka 20 ks, ruksak 30 ks, uplatnené v rozpočte 2025</t>
  </si>
  <si>
    <t>26DPH007</t>
  </si>
  <si>
    <t>DPH k faktúre 26FA40123</t>
  </si>
  <si>
    <t>záloha na World Cup Artistic Swimming Xian, Čína 28.4-4.5.2026</t>
  </si>
  <si>
    <t>Monika Thuringerová</t>
  </si>
  <si>
    <t>2620š0436</t>
  </si>
  <si>
    <t>26200436</t>
  </si>
  <si>
    <t>činnosť člena rozhodcovského zboru počas Jarné M-SSO BAJS 1.kolo 11.4.2026 Banská Bystrica</t>
  </si>
  <si>
    <t>2620š0437</t>
  </si>
  <si>
    <t>26200437</t>
  </si>
  <si>
    <t>Mojžita Andrej</t>
  </si>
  <si>
    <t>2620š0438</t>
  </si>
  <si>
    <t>26200438</t>
  </si>
  <si>
    <t>Kleinová Zuzana</t>
  </si>
  <si>
    <t>2620š0439</t>
  </si>
  <si>
    <t>26200439</t>
  </si>
  <si>
    <t>Ederová Tatiana</t>
  </si>
  <si>
    <t>2620š0440</t>
  </si>
  <si>
    <t>26200440</t>
  </si>
  <si>
    <t>Fuzy Samuel</t>
  </si>
  <si>
    <t>2620š0441</t>
  </si>
  <si>
    <t>26200441</t>
  </si>
  <si>
    <t>2620š0442</t>
  </si>
  <si>
    <t>26200442</t>
  </si>
  <si>
    <t>Maruniak Marián</t>
  </si>
  <si>
    <t>2620š0443</t>
  </si>
  <si>
    <t>26200443</t>
  </si>
  <si>
    <t>Hriňáková Renáta</t>
  </si>
  <si>
    <t>2620š0444</t>
  </si>
  <si>
    <t>26200444</t>
  </si>
  <si>
    <t>Neuwirth Jakub</t>
  </si>
  <si>
    <t>2620š0445</t>
  </si>
  <si>
    <t>26200445</t>
  </si>
  <si>
    <t>2620š0446</t>
  </si>
  <si>
    <t>26200446</t>
  </si>
  <si>
    <t>Ilkanič Tomáš</t>
  </si>
  <si>
    <t>2620š0447</t>
  </si>
  <si>
    <t>26200447</t>
  </si>
  <si>
    <t>2620š0448</t>
  </si>
  <si>
    <t>26200448</t>
  </si>
  <si>
    <t>Repka Jakub</t>
  </si>
  <si>
    <t>2620š0449</t>
  </si>
  <si>
    <t>26200449</t>
  </si>
  <si>
    <t>Kubov Dušan</t>
  </si>
  <si>
    <t>2620š0450</t>
  </si>
  <si>
    <t>26200450</t>
  </si>
  <si>
    <t>Jankovičová Liliana</t>
  </si>
  <si>
    <t>2620š0451</t>
  </si>
  <si>
    <t>26200451</t>
  </si>
  <si>
    <t>Mandák Marián</t>
  </si>
  <si>
    <t>2620š0452</t>
  </si>
  <si>
    <t>26200452</t>
  </si>
  <si>
    <t>Bartková Martina, PaedDr.</t>
  </si>
  <si>
    <t>2620š0453</t>
  </si>
  <si>
    <t>26200453</t>
  </si>
  <si>
    <t>2620š0454</t>
  </si>
  <si>
    <t>26200454</t>
  </si>
  <si>
    <t>Repka Peter</t>
  </si>
  <si>
    <t>2620š0455</t>
  </si>
  <si>
    <t>26200455</t>
  </si>
  <si>
    <t>2620š0456</t>
  </si>
  <si>
    <t>26200456</t>
  </si>
  <si>
    <t>Znášiková Nina</t>
  </si>
  <si>
    <t>2620š0457</t>
  </si>
  <si>
    <t>26200457</t>
  </si>
  <si>
    <t>Nociarová Jana</t>
  </si>
  <si>
    <t>2620š0458</t>
  </si>
  <si>
    <t>26200458</t>
  </si>
  <si>
    <t>2620š0459</t>
  </si>
  <si>
    <t>26200459</t>
  </si>
  <si>
    <t>2620š0464</t>
  </si>
  <si>
    <t>26200464</t>
  </si>
  <si>
    <t>cestovné náhrady počas VT ženy 8-11.1.2026 Rapallo Taliansko</t>
  </si>
  <si>
    <t>Vitaliano Anita</t>
  </si>
  <si>
    <t>2620š0465</t>
  </si>
  <si>
    <t>26200465</t>
  </si>
  <si>
    <t>cestovné náhrady počas VT ženy 16-18.1.2026 Nováky</t>
  </si>
  <si>
    <t>2620š0461</t>
  </si>
  <si>
    <t>26200461</t>
  </si>
  <si>
    <t>cestovné náhrady počas VT+ME ženy 22.1.-5.2.2026 Funchal Portugalsko/Nováky</t>
  </si>
  <si>
    <t xml:space="preserve">Pracovná cesta
názov podujatia:
Miesto konania: Xi´an, Čína 
Termín podujatia: 27.4.-4.5.2026 
Spôsob prepravy:
Počet všetkých osôb na pracovnej ceste:                                                 z toho:
- športovci: 
- realizačný tím:             - rozhodca:                       </t>
  </si>
  <si>
    <t xml:space="preserve">Pracovná cesta
názov podujatia: ARTISTIC SWIMMING WORLD CUP 2026
Miesto konania: Xi´an, Čína 
Termín podujatia: 1.-3.5.2026 
Spôsob prepravy:
Počet všetkých osôb na pracovnej ceste:  3                                                 z toho:
- športovci: 2
- realizačný tím: 1           - rozhodca:                       </t>
  </si>
  <si>
    <t>2620š0462</t>
  </si>
  <si>
    <t>26200462</t>
  </si>
  <si>
    <t>cestovné náhrady počas MT ženy 2-5.1.2026 Malta</t>
  </si>
  <si>
    <t>2620š0463</t>
  </si>
  <si>
    <t>26200463</t>
  </si>
  <si>
    <t>2620š0460</t>
  </si>
  <si>
    <t>26200460</t>
  </si>
  <si>
    <t>cestovné náhrady počas VT ženy 18-20.4.2026 Nováky</t>
  </si>
  <si>
    <t>26FA40293</t>
  </si>
  <si>
    <t>3/2026</t>
  </si>
  <si>
    <t xml:space="preserve">činnosť športového odborníka -trénerske služby počas MT Dunajský pohár muži 1.-5.4.2026 Nováky, World Cup muži 7-13.4.2026 Malta </t>
  </si>
  <si>
    <t>26FA40294</t>
  </si>
  <si>
    <t>2/2026</t>
  </si>
  <si>
    <t>činnosť športového odborníka -trénerské služby počas VT U18 muži 30.3.-2.4.2026 Košice</t>
  </si>
  <si>
    <t>26FA40297</t>
  </si>
  <si>
    <t>2026505102</t>
  </si>
  <si>
    <t>preprava 7 osôb -5 športovcov +2 real.tím počas Swim Open Stockholm 8.-13.4.2026 Stokholm/SWE</t>
  </si>
  <si>
    <t>44667345</t>
  </si>
  <si>
    <t>Slovak Lines Express, a. s.</t>
  </si>
  <si>
    <t>2620š0466</t>
  </si>
  <si>
    <t>26200466</t>
  </si>
  <si>
    <t xml:space="preserve">cestovné náhrady počas MT Dunajský pohár muži 1.-5.4.2026 Nováky, World Cup muži 7-13.4.2026 Malta </t>
  </si>
  <si>
    <t>2620š0467</t>
  </si>
  <si>
    <t>26200467</t>
  </si>
  <si>
    <t>2620š0468</t>
  </si>
  <si>
    <t>26200468</t>
  </si>
  <si>
    <t>2620š0469</t>
  </si>
  <si>
    <t>26200469</t>
  </si>
  <si>
    <t>Hoferica Tomáš</t>
  </si>
  <si>
    <t>2620š0470</t>
  </si>
  <si>
    <t>26200470</t>
  </si>
  <si>
    <t>Tisaj Patrik</t>
  </si>
  <si>
    <t>2620š0471</t>
  </si>
  <si>
    <t>26200471</t>
  </si>
  <si>
    <t>2620š0474</t>
  </si>
  <si>
    <t>3557,1986</t>
  </si>
  <si>
    <t>PHM do prenajatého vozidla KE102OR počas prepravy 7 osôb-5 športovcov+ 2 real.tím na podujatie MT Dunajský pohár muži 1.-5.4.2026 Nováky</t>
  </si>
  <si>
    <t>2620š0472</t>
  </si>
  <si>
    <t>10751563-2-44</t>
  </si>
  <si>
    <t xml:space="preserve">obed na letisku pre 18 osôb-14 športovcov+ 4 real.tím na podujatie World Cup muži 7-13.4.2026 Malta </t>
  </si>
  <si>
    <t>AMREST KFT.</t>
  </si>
  <si>
    <t>2620š0473</t>
  </si>
  <si>
    <t>2944</t>
  </si>
  <si>
    <t xml:space="preserve">PHM do prenajatého vozidla KE102OR počas prepravy 18 osôb-14 športovcov+ 4 real.tím na podujatie World Cup muži 7-13.4.2026 Malta </t>
  </si>
  <si>
    <t>26FA40296</t>
  </si>
  <si>
    <t>20260129</t>
  </si>
  <si>
    <t xml:space="preserve">preprava družstva VP pre 15 športovcov  + 2 real.tím počas World Cup ženy 21-26.4.2026 Malta </t>
  </si>
  <si>
    <t>26FA40295</t>
  </si>
  <si>
    <t>20260128</t>
  </si>
  <si>
    <t>pobytové náklady vrátane stravy pre 17 osôb-15 športovcov+2 real.tím, prenájom bazéna počas VT ženy 18-20.4.2026 Nováky</t>
  </si>
  <si>
    <t>26FA40298</t>
  </si>
  <si>
    <t>5893988456</t>
  </si>
  <si>
    <t>Pevná linka, mobilné čísla /11ks/mobilný internet 11ks za obdobie 24.4.-23.5.2026, časť</t>
  </si>
  <si>
    <t>26FA40303</t>
  </si>
  <si>
    <t>2620š0475</t>
  </si>
  <si>
    <t>26200475</t>
  </si>
  <si>
    <t>činnosť člena rozhodcovského zboru počas NL st. kadeti 24-26.4.2026 Šamorín</t>
  </si>
  <si>
    <t>2620š0476</t>
  </si>
  <si>
    <t>26200476</t>
  </si>
  <si>
    <t>2620š0477</t>
  </si>
  <si>
    <t>26200477</t>
  </si>
  <si>
    <t>2620š0478</t>
  </si>
  <si>
    <t>26200478</t>
  </si>
  <si>
    <t>Tabačár Pavol</t>
  </si>
  <si>
    <t>2620š0479</t>
  </si>
  <si>
    <t>26200479</t>
  </si>
  <si>
    <t>Chrenko Andrej</t>
  </si>
  <si>
    <t>26FA40301</t>
  </si>
  <si>
    <t>prenájom vozidla KE102OR -preprava družstva VP 5 športovcov+2 real.tím na a z podujatia MT Dunajský pohár muži 1.-5.4.2026 Nováky</t>
  </si>
  <si>
    <t>26FA40302</t>
  </si>
  <si>
    <t xml:space="preserve">prenájom vozidla KE102OR -preprava družstva VP 4 športovcov+3 real.tím na letisko v Budapešti na a z podujatia World Cup muži 7-13.4.2026 Malta </t>
  </si>
  <si>
    <t>26FA40300</t>
  </si>
  <si>
    <t>služby športového odborníka -trénerské služby počas VT U18 muži 16.-19.4.2026 Nováky</t>
  </si>
  <si>
    <t>26FA40299</t>
  </si>
  <si>
    <t>2026069</t>
  </si>
  <si>
    <t>štatutárny audit za rok 2025 - vydanie správy audítora za rok 2025</t>
  </si>
  <si>
    <t>45382034</t>
  </si>
  <si>
    <t>AUDIT ALLIANCE, s.r.o.</t>
  </si>
  <si>
    <t>2620š0480</t>
  </si>
  <si>
    <t>26200480</t>
  </si>
  <si>
    <t>činnosť člena rozhodcovského zboru počas Jarné M-BAO BAJS 1.kolo 11.4.2026 Bratislava</t>
  </si>
  <si>
    <t>Obert Kristián</t>
  </si>
  <si>
    <t>2620š0481</t>
  </si>
  <si>
    <t>26200481</t>
  </si>
  <si>
    <t>2620š0482</t>
  </si>
  <si>
    <t>26200482</t>
  </si>
  <si>
    <t>Javorčík Jakub</t>
  </si>
  <si>
    <t>2620š0483</t>
  </si>
  <si>
    <t>26200483</t>
  </si>
  <si>
    <t>2620š0484</t>
  </si>
  <si>
    <t>26200484</t>
  </si>
  <si>
    <t>2620š0485</t>
  </si>
  <si>
    <t>26200485</t>
  </si>
  <si>
    <t>2620š0486</t>
  </si>
  <si>
    <t>26200486</t>
  </si>
  <si>
    <t>2620š0487</t>
  </si>
  <si>
    <t>26200487</t>
  </si>
  <si>
    <t>Romančík Martin</t>
  </si>
  <si>
    <t>2620š0488</t>
  </si>
  <si>
    <t>26200488</t>
  </si>
  <si>
    <t>2620š0489</t>
  </si>
  <si>
    <t>26200489</t>
  </si>
  <si>
    <t>2620š0490</t>
  </si>
  <si>
    <t>26200490</t>
  </si>
  <si>
    <t>Bošanský Bohuš</t>
  </si>
  <si>
    <t>2620š0491</t>
  </si>
  <si>
    <t>26200491</t>
  </si>
  <si>
    <t>2620š0492</t>
  </si>
  <si>
    <t>26200492</t>
  </si>
  <si>
    <t>2620š0493</t>
  </si>
  <si>
    <t>26200493</t>
  </si>
  <si>
    <t>2620š0494</t>
  </si>
  <si>
    <t>26200494</t>
  </si>
  <si>
    <t>2620š0495</t>
  </si>
  <si>
    <t>26200495</t>
  </si>
  <si>
    <t>Breierová Beáta</t>
  </si>
  <si>
    <t>2620š0496</t>
  </si>
  <si>
    <t>26200496</t>
  </si>
  <si>
    <t>2620š0497</t>
  </si>
  <si>
    <t>26200497</t>
  </si>
  <si>
    <t>2620š0498</t>
  </si>
  <si>
    <t>26200498</t>
  </si>
  <si>
    <t>2620š0499</t>
  </si>
  <si>
    <t>26200499</t>
  </si>
  <si>
    <t>Ovsianková Frederika</t>
  </si>
  <si>
    <t>2620š0500</t>
  </si>
  <si>
    <t>26200500</t>
  </si>
  <si>
    <t>2620š0501</t>
  </si>
  <si>
    <t>26200501</t>
  </si>
  <si>
    <t>26FA40304</t>
  </si>
  <si>
    <t>26AUTO163</t>
  </si>
  <si>
    <t>preprava reprezentácie SP-22 osôb-15 športovcov+4 real.tím +2 rozhodcovia+1 vodič autobusu na z podujatia XXXIV. Hungarian AS Open Championships for Age group Youth, Senior and Masters 25.-26.4.2026 Budapešť/HU, časť</t>
  </si>
  <si>
    <t xml:space="preserve">Pracovná cesta
názov podujatia: ME juniorov
Miesto konania: Mníchov, Nemecko
Termín podujatia: 5.-12.7.2026
Spôsob prepravy: 
Počet všetkých osôb na pracovnej ceste: 17                                         z toho:
- športovci: 12
- realizačný tím: 5 -rozhodca: </t>
  </si>
  <si>
    <t>26FA40305</t>
  </si>
  <si>
    <t>RE-RW-2604-1212</t>
  </si>
  <si>
    <t>Rough Water&amp; GmbH</t>
  </si>
  <si>
    <t>ubytovanie pre 17 osôb-12 športovcov+5 real.tím počas ME Juniorov 5.-12.7.2026 Mníchov/Nemecko, časť</t>
  </si>
  <si>
    <t>26FA40306</t>
  </si>
  <si>
    <t>328972</t>
  </si>
  <si>
    <t>ubytovanie pre 17 osôb-14 športovcov+3  real.tím počas Medzinár.preteky Atus Graz Trophy 23-26.4.2026 Graz/AT</t>
  </si>
  <si>
    <t>Kurt Bokan Gastronomiebetriebs GmbH</t>
  </si>
  <si>
    <t xml:space="preserve">Pracovná cesta
názov podujatia: Medzinárodné preteky ATUS
Miesto konania: Graz, AT
Termín podujatia: 22.-26.4.2026
Spôsob prepravy:autobus
Počet všetkých osôb na pracovnej ceste: 17                                       z toho:
- športovci: 14
- realizačný tím:3  -rozhodca: </t>
  </si>
  <si>
    <t>26FA40308</t>
  </si>
  <si>
    <t>2026088</t>
  </si>
  <si>
    <t>preprava 17 osôb-14 športovcov+3 real.tím na Medzinár.preteky Atus Graz Trophy 23-26.4.2026 Graz/AT</t>
  </si>
  <si>
    <t>43944311</t>
  </si>
  <si>
    <t>ATM group, s. r. o.</t>
  </si>
  <si>
    <t>26FA40307</t>
  </si>
  <si>
    <t>2026019</t>
  </si>
  <si>
    <t>výroba nálepiek na medaile 480 ks, nálepky pamňätné 20 ks, akreditačky 180 ks, plagáty 30 ks na podujatie V4 OLYMPIC HOPES MEET 16.–17.5.2026 Košice</t>
  </si>
  <si>
    <t>2620š0502</t>
  </si>
  <si>
    <t>26200502</t>
  </si>
  <si>
    <t>Ciesarík Marek</t>
  </si>
  <si>
    <t>2620š0503</t>
  </si>
  <si>
    <t>26200503</t>
  </si>
  <si>
    <t>činnosť člena rozhodcovského zboru počas Jarné M-BAO BAJS 2.kolo 12.4.2026 Bratislava</t>
  </si>
  <si>
    <t>2620š0504</t>
  </si>
  <si>
    <t>26200504</t>
  </si>
  <si>
    <t>2620š0505</t>
  </si>
  <si>
    <t>26200505</t>
  </si>
  <si>
    <t>2620š0506</t>
  </si>
  <si>
    <t>26260506</t>
  </si>
  <si>
    <t>2620š0507</t>
  </si>
  <si>
    <t>26200507</t>
  </si>
  <si>
    <t>Horňáková Nadine</t>
  </si>
  <si>
    <t>2620š0508</t>
  </si>
  <si>
    <t>26200508</t>
  </si>
  <si>
    <t>2620š0509</t>
  </si>
  <si>
    <t>26200509</t>
  </si>
  <si>
    <t>2620š0510</t>
  </si>
  <si>
    <t>26200510</t>
  </si>
  <si>
    <t>2620š0511</t>
  </si>
  <si>
    <t>26200511</t>
  </si>
  <si>
    <t>2620š0512</t>
  </si>
  <si>
    <t>26200512</t>
  </si>
  <si>
    <t>Breierová Martina</t>
  </si>
  <si>
    <t>2620š0513</t>
  </si>
  <si>
    <t>26200513</t>
  </si>
  <si>
    <t>2620š0514</t>
  </si>
  <si>
    <t>26200514</t>
  </si>
  <si>
    <t>2620š0515</t>
  </si>
  <si>
    <t>26200515</t>
  </si>
  <si>
    <t>2620š0516</t>
  </si>
  <si>
    <t>26200516</t>
  </si>
  <si>
    <t>2620š0517</t>
  </si>
  <si>
    <t>26200517</t>
  </si>
  <si>
    <t>2620š0518</t>
  </si>
  <si>
    <t>26200518</t>
  </si>
  <si>
    <t>2620š0519</t>
  </si>
  <si>
    <t>26200519</t>
  </si>
  <si>
    <t>2620š0520</t>
  </si>
  <si>
    <t>26200520</t>
  </si>
  <si>
    <t>2620š0521</t>
  </si>
  <si>
    <t>26200521</t>
  </si>
  <si>
    <t>2620š0522</t>
  </si>
  <si>
    <t>26200522</t>
  </si>
  <si>
    <t>2620š0523</t>
  </si>
  <si>
    <t>26200523</t>
  </si>
  <si>
    <t>2620š0524</t>
  </si>
  <si>
    <t>26200524</t>
  </si>
  <si>
    <t>2620š0525</t>
  </si>
  <si>
    <t>26200525</t>
  </si>
  <si>
    <t>26FA40351</t>
  </si>
  <si>
    <t>10131234674</t>
  </si>
  <si>
    <t>vyúčtovanie zálohy 26š20 na ubytovanie pre 4 osôb-4 športovci+1 real.tím a parkovné počas Majstrovstvá Maďarska 18-19.4.2026 v Budapešti, Maďarsko</t>
  </si>
  <si>
    <t>Pracovná cesta
názov podujatia: Primorje Synchro cup
Miesto konania: Rijeka, Chorvátsko
Termín podujatia: 18.-21.6.2026
Spôsob prepravy: autobus
Počet všetkých osôb na pracovnej ceste: 8                                      z toho:
- športovci: 5
- realizačný tím: 2 -rozhodca: 1</t>
  </si>
  <si>
    <t>26š23</t>
  </si>
  <si>
    <t>182-36-26</t>
  </si>
  <si>
    <t>záloha na ubytovanie pre 8 osôb-5 športovcov+2 real.tím+1 rozhodca počas 25. PRIMORJE SYNCHRO CUP 18-21.6.2026 Rijeka, Chorvátsko</t>
  </si>
  <si>
    <t>Autotrans d.d.</t>
  </si>
  <si>
    <t>Finančný príspevok na stravné na 05/26</t>
  </si>
  <si>
    <t>vrátenie nespotrebovanej zálohy z podujatia ATUS Graz 22.-26.4.2026</t>
  </si>
  <si>
    <t>26FA40343</t>
  </si>
  <si>
    <t>5420174813</t>
  </si>
  <si>
    <t xml:space="preserve"> toner do tlačiarne-12 ks</t>
  </si>
  <si>
    <t>Organizácia podujatia
názov podujatia: NL SR starší kadeti
miesto konania: Šamorín
termín: 24.-26.4.2026
počet aktívnych účastníkov: 75 športovcov a 5 členov rozhodcovského zboru
počet odpracovaných hodín spolu: 75</t>
  </si>
  <si>
    <t>Organizácia podujatia
názov podujatia: Jarné M-VSO BAJS 2.kolo
miesto konania: Poprad
termín: 25.4.2026
počet aktívnych účastníkov: 273 športovcov a 24 členov rozhodcovského zboru
počet odpracovaných hodín spolu: 216</t>
  </si>
  <si>
    <t xml:space="preserve">Pracovná cesta
názov podujatia: VT ženy
Miesto konania: Nováky
Termín podujatia: 18.-20.4.2026
Spôsob prepravy: autobus
Počet všetkých osôb na pracovnej ceste:                                          z toho: 17
- športovci: 15 
- realizačný tím: 2 -rozhodca: </t>
  </si>
  <si>
    <t>Organizácia podujatia
názov podujatia: Jarné M-BAO BAJS 2.kolo
miesto konania: Bratislava
termín: 12.4.2026
počet aktívnych účastníkov: 300 športovcov a 23 členov rozhodcovského zboru
počet odpracovaných hodín spolu: 207</t>
  </si>
  <si>
    <t>Organizácia podujatia
názov podujatia: Jarné M-BAO BAJS 1.kolo
miesto konania: Bratislava
termín: 11.4.2026
počet aktívnych účastníkov: 341 športovcov a 23 členov rozhodcovského zboru
počet odpracovaných hodín spolu: 207</t>
  </si>
  <si>
    <t xml:space="preserve">Pracovná cesta
názov podujatia: VT U18 muži
Miesto konania: Košice
Termín podujatia: 30.3.-2.4.2026
Spôsob prepravy:auto
Počet všetkých osôb na pracovnej ceste: 22                                         z toho:
- športovci: 20
- realizačný tím: 2 -rozhodca: </t>
  </si>
  <si>
    <t>Organizácia podujatia
názov podujatia: Jarné M-VSO BAJS 1.kolo
miesto konania: Košice
termín: 11.4.2026
počet aktívnych účastníkov: 307 športovcov a 25 členov rozhodcovského zboru
počet odpracovaných hodín spolu: 225</t>
  </si>
  <si>
    <t>Organizácia podujatia
názov podujatia: Jarné M-ZSO BAJS 1.kolo
miesto konania: Topoľčany
termín: 11.4.2026
počet aktívnych účastníkov: 306 športovcov a 19 členov rozhodcovského zboru
počet odpracovaných hodín spolu: 171</t>
  </si>
  <si>
    <t>Organizácia podujatia
názov podujatia: Jarné M-SSO BAJS 1.kolo
miesto konania: Banská Bystrica
termín: 11.4.2026
počet aktívnych účastníkov: 311 športovcov a 24 členov rozhodcovského zboru
počet odpracovaných hodín spolu: 216</t>
  </si>
  <si>
    <t>Organizácia podujatia
názov podujatia: NL žiačky
miesto konania: Topoľčany
termín: 27.-28.3.2026
počet aktívnych účastníkov: 42 športovcov a 3 členov rozhodcovského zboru
počet odpracovaných hodín spolu: 30</t>
  </si>
  <si>
    <t>Pracovná cesta
názov podujatia: Výcvikový tábor ženy
Miesto konania: Nováky
Termín podujatia: 19.-22.3.2026
Spôsob prepravy:auto
Počet všetkých osôb na pracovnej ceste: 15                                               z toho:
- športovci: 11
- realizačný tím: 4 -rozhodca:</t>
  </si>
  <si>
    <t xml:space="preserve">Pracovná cesta
názov podujatia: Sústredenie reprezentácie DP - Gothal 2026
Miesto konania: Liptovská Osada
Termín podujatia: 7.-20.2.2026
Spôsob prepravy:
Počet všetkých osôb na pracovnej ceste: 12                                               z toho:
- športovci: 10
- realizačný tím: 2 -rozhodca:        </t>
  </si>
  <si>
    <t>Organizácia podujatia
názov podujatia: Extraliga muži
miesto konania: Nováky
termín: 20.-21.3.2026
počet aktívnych účastníkov: 40 športovcov a 3 členov rozhodcovského zboru
počet odpracovaných hodín spolu: 15</t>
  </si>
  <si>
    <t>Organizácia podujatia
názov podujatia: NL staršie kadetky
miesto konania: Topoľčany
termín: 14.-15.3.2026
počet aktívnych účastníkov: 50 športovcov a 2 členov rozhodcovského zboru
počet odpracovaných hodín spolu: 30</t>
  </si>
  <si>
    <t>Organizácia podujatia
názov podujatia: NL starší žiaci
miesto konania: Košice
termín: 13.-15.3.2026
počet aktívnych účastníkov: 80 športovcov a 5 členov rozhodcovského zboru
počet odpracovaných hodín spolu: 75</t>
  </si>
  <si>
    <t>Organizácia podujatia
názov podujatia: Extraliga muži
miesto konania: Bratislava
termín: 28.2.2026
počet aktívnych účastníkov: 24 a 3 členov rozhodcovského zboru
počet odpracovaných hodín spolu: 7,5</t>
  </si>
  <si>
    <t>letenka pre 1 osobu- člen realizačného tímu na podujatie VT U15 muži 16.-19.4.2026 Nováky</t>
  </si>
  <si>
    <t xml:space="preserve">Pracovná cesta
názov podujatia: VT U15 muži
Miesto konania: Nováky
Termín podujatia: 16.-19.4.2026
Spôsob prepravy:
Počet všetkých osôb na pracovnej ceste: 26                                                z toho:
- športovci: 20
- realizačný tím: 6  -rozhodca:                 </t>
  </si>
  <si>
    <t xml:space="preserve">Pracovná cesta
názov podujatia: Sústredenie ÚTM DP
Miesto konania: Calella, ESP
Termín podujatia: 10.-21.5.2026
Spôsob prepravy:
Počet všetkých osôb na pracovnej ceste:23                                                  z toho:
- športovci: 20
- realizačný tím: 3                                   -    rozhodca:                       </t>
  </si>
  <si>
    <t xml:space="preserve">Pracovná cesta
názov podujatia: Prípravné sústredenie reprezentanta
Miesto konania: Belek, Antalya, Turecko
Termín podujatia: 21.3-10.4.2026
Spôsob prepravy: letecky
Počet všetkých osôb na pracovnej ceste: 1                                                  z toho:
- športovci: 1
- realizačný tím:                                    -    rozhodca:                       </t>
  </si>
  <si>
    <t>Organizácia podujatia
názov podujatia: Majstrovstvá SR Open mladší juniori a seniori
miesto konania: Bratislava
termín:14-15.3.2026 
počet aktívnych účastníkov: 150 športovcov a 35 členov rozhodcovského zboru 
počet odpracovaných hodín spolu: 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</si>
</sst>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0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4" fillId="0" borderId="0" applyNumberFormat="0" applyFill="0" applyBorder="0" applyAlignment="0" applyProtection="0"/>
  </cellStyleXfs>
  <cellXfs count="385">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4" fontId="81"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3"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7"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9" fontId="57" fillId="3" borderId="0" xfId="0" applyNumberFormat="1" applyFont="1" applyFill="1" applyAlignment="1" applyProtection="1">
      <alignment vertical="top" wrapText="1"/>
      <protection locked="0"/>
    </xf>
    <xf numFmtId="49" fontId="1" fillId="16" borderId="0" xfId="0" applyNumberFormat="1" applyFont="1" applyFill="1" applyAlignment="1" applyProtection="1">
      <alignment vertical="top" wrapText="1"/>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8"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6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40" val="2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topLeftCell="A117" zoomScale="130" zoomScaleNormal="130" workbookViewId="0">
      <selection activeCell="B84" sqref="B84"/>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8" t="s">
        <v>0</v>
      </c>
    </row>
    <row r="2" spans="1:4" s="18" customFormat="1" ht="61.2" customHeight="1" x14ac:dyDescent="0.25">
      <c r="A2" s="296" t="s">
        <v>1</v>
      </c>
      <c r="C2" s="329"/>
      <c r="D2" s="329"/>
    </row>
    <row r="3" spans="1:4" s="18" customFormat="1" ht="17.399999999999999" customHeight="1" x14ac:dyDescent="0.25">
      <c r="A3" s="17"/>
      <c r="C3" s="197"/>
      <c r="D3" s="197"/>
    </row>
    <row r="4" spans="1:4" s="18" customFormat="1" ht="17.399999999999999" x14ac:dyDescent="0.25">
      <c r="A4" s="259" t="s">
        <v>2</v>
      </c>
      <c r="C4" s="197"/>
      <c r="D4" s="197"/>
    </row>
    <row r="5" spans="1:4" s="18" customFormat="1" ht="17.399999999999999" x14ac:dyDescent="0.25">
      <c r="A5" s="260" t="s">
        <v>3</v>
      </c>
      <c r="C5" s="197"/>
      <c r="D5" s="197"/>
    </row>
    <row r="6" spans="1:4" s="18" customFormat="1" ht="17.399999999999999" x14ac:dyDescent="0.25">
      <c r="A6" s="260" t="s">
        <v>4</v>
      </c>
      <c r="C6" s="197"/>
      <c r="D6" s="197"/>
    </row>
    <row r="7" spans="1:4" s="18" customFormat="1" ht="26.4" x14ac:dyDescent="0.25">
      <c r="A7" s="260" t="s">
        <v>5</v>
      </c>
      <c r="C7" s="197"/>
      <c r="D7" s="197"/>
    </row>
    <row r="8" spans="1:4" s="18" customFormat="1" ht="17.399999999999999" x14ac:dyDescent="0.25">
      <c r="A8" s="284" t="s">
        <v>6</v>
      </c>
      <c r="C8" s="197"/>
      <c r="D8" s="197"/>
    </row>
    <row r="9" spans="1:4" s="18" customFormat="1" ht="17.399999999999999" x14ac:dyDescent="0.25">
      <c r="A9" s="261" t="s">
        <v>7</v>
      </c>
      <c r="C9" s="197"/>
      <c r="D9" s="197"/>
    </row>
    <row r="10" spans="1:4" s="18" customFormat="1" ht="17.399999999999999" x14ac:dyDescent="0.25">
      <c r="A10" s="261" t="s">
        <v>8</v>
      </c>
      <c r="C10" s="197"/>
      <c r="D10" s="197"/>
    </row>
    <row r="11" spans="1:4" s="18" customFormat="1" ht="17.399999999999999" x14ac:dyDescent="0.25">
      <c r="A11" s="284" t="s">
        <v>9</v>
      </c>
      <c r="C11" s="197"/>
      <c r="D11" s="197"/>
    </row>
    <row r="12" spans="1:4" s="18" customFormat="1" ht="39.6" x14ac:dyDescent="0.25">
      <c r="A12" s="284" t="s">
        <v>10</v>
      </c>
      <c r="C12" s="197"/>
      <c r="D12" s="197"/>
    </row>
    <row r="13" spans="1:4" s="18" customFormat="1" ht="24.6" customHeight="1" x14ac:dyDescent="0.25">
      <c r="A13" s="292" t="s">
        <v>11</v>
      </c>
      <c r="C13" s="197"/>
      <c r="D13" s="197"/>
    </row>
    <row r="14" spans="1:4" s="18" customFormat="1" ht="17.399999999999999" customHeight="1" x14ac:dyDescent="0.25">
      <c r="A14" s="297"/>
      <c r="C14" s="197"/>
      <c r="D14" s="197"/>
    </row>
    <row r="15" spans="1:4" s="18" customFormat="1" ht="19.95" customHeight="1" x14ac:dyDescent="0.25">
      <c r="A15" s="298" t="s">
        <v>12</v>
      </c>
      <c r="C15" s="197"/>
      <c r="D15" s="197"/>
    </row>
    <row r="16" spans="1:4" ht="17.399999999999999" customHeight="1" x14ac:dyDescent="0.25">
      <c r="A16" s="127"/>
      <c r="C16" s="21"/>
    </row>
    <row r="17" spans="1:4" ht="315.60000000000002" customHeight="1" x14ac:dyDescent="0.25">
      <c r="A17" s="286" t="s">
        <v>13</v>
      </c>
      <c r="C17" s="21"/>
    </row>
    <row r="18" spans="1:4" ht="17.399999999999999" customHeight="1" x14ac:dyDescent="0.25">
      <c r="A18" s="21"/>
      <c r="C18" s="21"/>
    </row>
    <row r="19" spans="1:4" ht="227.4" customHeight="1" x14ac:dyDescent="0.25">
      <c r="A19" s="286" t="s">
        <v>14</v>
      </c>
      <c r="B19" s="249"/>
      <c r="C19" s="21"/>
    </row>
    <row r="20" spans="1:4" x14ac:dyDescent="0.25">
      <c r="A20" s="21"/>
      <c r="B20" s="249"/>
      <c r="C20" s="21"/>
    </row>
    <row r="21" spans="1:4" ht="17.399999999999999" x14ac:dyDescent="0.25">
      <c r="A21" s="287" t="s">
        <v>15</v>
      </c>
      <c r="C21" s="21"/>
    </row>
    <row r="22" spans="1:4" ht="39.6" x14ac:dyDescent="0.25">
      <c r="A22" s="19" t="s">
        <v>16</v>
      </c>
      <c r="C22" s="330"/>
      <c r="D22" s="330"/>
    </row>
    <row r="23" spans="1:4" x14ac:dyDescent="0.25">
      <c r="C23" s="331"/>
      <c r="D23" s="330"/>
    </row>
    <row r="24" spans="1:4" ht="67.95" customHeight="1" x14ac:dyDescent="0.25">
      <c r="A24" s="23" t="s">
        <v>17</v>
      </c>
      <c r="C24" s="247"/>
      <c r="D24" s="248"/>
    </row>
    <row r="25" spans="1:4" x14ac:dyDescent="0.25">
      <c r="C25" s="327"/>
      <c r="D25" s="328"/>
    </row>
    <row r="26" spans="1:4" ht="28.5" customHeight="1" x14ac:dyDescent="0.25">
      <c r="A26" s="23" t="s">
        <v>18</v>
      </c>
    </row>
    <row r="28" spans="1:4" ht="26.4" x14ac:dyDescent="0.25">
      <c r="A28" s="19" t="s">
        <v>19</v>
      </c>
      <c r="B28" s="253"/>
    </row>
    <row r="29" spans="1:4" x14ac:dyDescent="0.25">
      <c r="A29" s="20"/>
    </row>
    <row r="30" spans="1:4" ht="41.7" customHeight="1" x14ac:dyDescent="0.25">
      <c r="A30" s="23" t="s">
        <v>20</v>
      </c>
    </row>
    <row r="32" spans="1:4" ht="26.4" x14ac:dyDescent="0.25">
      <c r="A32" s="19" t="s">
        <v>21</v>
      </c>
    </row>
    <row r="34" spans="1:3" x14ac:dyDescent="0.25">
      <c r="A34" s="19" t="s">
        <v>22</v>
      </c>
    </row>
    <row r="36" spans="1:3" ht="52.8" x14ac:dyDescent="0.25">
      <c r="A36" s="19" t="s">
        <v>23</v>
      </c>
    </row>
    <row r="38" spans="1:3" ht="26.4" x14ac:dyDescent="0.25">
      <c r="A38" s="263" t="s">
        <v>24</v>
      </c>
    </row>
    <row r="40" spans="1:3" ht="79.2" x14ac:dyDescent="0.25">
      <c r="A40" s="23" t="s">
        <v>25</v>
      </c>
    </row>
    <row r="42" spans="1:3" ht="26.4" x14ac:dyDescent="0.25">
      <c r="A42" s="19" t="s">
        <v>26</v>
      </c>
    </row>
    <row r="44" spans="1:3" ht="79.2" x14ac:dyDescent="0.25">
      <c r="A44" s="290" t="s">
        <v>27</v>
      </c>
      <c r="C44" s="22"/>
    </row>
    <row r="45" spans="1:3" ht="66" x14ac:dyDescent="0.25">
      <c r="A45" s="288" t="s">
        <v>28</v>
      </c>
      <c r="C45" s="22"/>
    </row>
    <row r="46" spans="1:3" x14ac:dyDescent="0.25">
      <c r="A46" s="288"/>
      <c r="C46" s="22"/>
    </row>
    <row r="47" spans="1:3" ht="52.8" x14ac:dyDescent="0.25">
      <c r="A47" s="289" t="s">
        <v>29</v>
      </c>
      <c r="C47" s="22"/>
    </row>
    <row r="49" spans="1:1" x14ac:dyDescent="0.25">
      <c r="A49" s="290" t="s">
        <v>30</v>
      </c>
    </row>
    <row r="51" spans="1:1" ht="39.6" x14ac:dyDescent="0.25">
      <c r="A51" s="19" t="s">
        <v>31</v>
      </c>
    </row>
    <row r="53" spans="1:1" ht="79.2" x14ac:dyDescent="0.25">
      <c r="A53" s="19" t="s">
        <v>32</v>
      </c>
    </row>
    <row r="55" spans="1:1" ht="48.45" customHeight="1" x14ac:dyDescent="0.25">
      <c r="A55" s="19" t="s">
        <v>33</v>
      </c>
    </row>
    <row r="57" spans="1:1" ht="19.2" customHeight="1" x14ac:dyDescent="0.25">
      <c r="A57" s="19" t="s">
        <v>34</v>
      </c>
    </row>
    <row r="59" spans="1:1" ht="18.45" customHeight="1" x14ac:dyDescent="0.25">
      <c r="A59" s="19" t="s">
        <v>35</v>
      </c>
    </row>
    <row r="61" spans="1:1" ht="145.19999999999999" x14ac:dyDescent="0.25">
      <c r="A61" s="23" t="s">
        <v>36</v>
      </c>
    </row>
    <row r="62" spans="1:1" x14ac:dyDescent="0.25">
      <c r="A62" s="23"/>
    </row>
    <row r="63" spans="1:1" x14ac:dyDescent="0.25">
      <c r="A63" s="19" t="s">
        <v>37</v>
      </c>
    </row>
    <row r="64" spans="1:1" ht="26.4" x14ac:dyDescent="0.25">
      <c r="A64" s="19" t="s">
        <v>38</v>
      </c>
    </row>
    <row r="65" spans="1:1" ht="29.7" customHeight="1" x14ac:dyDescent="0.25">
      <c r="A65" s="19" t="s">
        <v>39</v>
      </c>
    </row>
    <row r="67" spans="1:1" ht="88.2" customHeight="1" x14ac:dyDescent="0.25">
      <c r="A67" s="23" t="s">
        <v>40</v>
      </c>
    </row>
    <row r="69" spans="1:1" ht="17.399999999999999" x14ac:dyDescent="0.25">
      <c r="A69" s="250" t="s">
        <v>41</v>
      </c>
    </row>
    <row r="71" spans="1:1" ht="178.5" customHeight="1" x14ac:dyDescent="0.25">
      <c r="A71" s="251" t="s">
        <v>42</v>
      </c>
    </row>
    <row r="72" spans="1:1" x14ac:dyDescent="0.25">
      <c r="A72" s="251"/>
    </row>
    <row r="73" spans="1:1" ht="173.4" customHeight="1" x14ac:dyDescent="0.25">
      <c r="A73" s="299" t="s">
        <v>43</v>
      </c>
    </row>
    <row r="74" spans="1:1" ht="39.6" x14ac:dyDescent="0.25">
      <c r="A74" s="23" t="s">
        <v>44</v>
      </c>
    </row>
    <row r="75" spans="1:1" x14ac:dyDescent="0.25">
      <c r="A75" s="25" t="s">
        <v>45</v>
      </c>
    </row>
    <row r="76" spans="1:1" ht="52.8" x14ac:dyDescent="0.25">
      <c r="A76" s="23" t="s">
        <v>46</v>
      </c>
    </row>
    <row r="77" spans="1:1" ht="26.4" x14ac:dyDescent="0.25">
      <c r="A77" s="23" t="s">
        <v>47</v>
      </c>
    </row>
    <row r="78" spans="1:1" x14ac:dyDescent="0.25">
      <c r="A78" s="128" t="s">
        <v>48</v>
      </c>
    </row>
    <row r="79" spans="1:1" x14ac:dyDescent="0.25">
      <c r="A79" s="129" t="s">
        <v>49</v>
      </c>
    </row>
    <row r="80" spans="1:1" x14ac:dyDescent="0.25">
      <c r="A80" s="129" t="s">
        <v>50</v>
      </c>
    </row>
    <row r="81" spans="1:2" x14ac:dyDescent="0.25">
      <c r="A81" s="129" t="s">
        <v>51</v>
      </c>
    </row>
    <row r="82" spans="1:2" x14ac:dyDescent="0.25">
      <c r="A82" s="130" t="s">
        <v>52</v>
      </c>
    </row>
    <row r="83" spans="1:2" x14ac:dyDescent="0.25">
      <c r="A83" s="129" t="s">
        <v>53</v>
      </c>
    </row>
    <row r="84" spans="1:2" x14ac:dyDescent="0.25">
      <c r="A84" s="130" t="s">
        <v>54</v>
      </c>
    </row>
    <row r="85" spans="1:2" x14ac:dyDescent="0.25">
      <c r="A85" s="129" t="s">
        <v>55</v>
      </c>
    </row>
    <row r="86" spans="1:2" x14ac:dyDescent="0.25">
      <c r="A86" s="131" t="s">
        <v>56</v>
      </c>
    </row>
    <row r="87" spans="1:2" x14ac:dyDescent="0.25">
      <c r="A87" s="24"/>
    </row>
    <row r="88" spans="1:2" ht="17.399999999999999" x14ac:dyDescent="0.25">
      <c r="A88" s="293" t="s">
        <v>57</v>
      </c>
    </row>
    <row r="90" spans="1:2" x14ac:dyDescent="0.25">
      <c r="A90" s="252" t="s">
        <v>58</v>
      </c>
    </row>
    <row r="91" spans="1:2" x14ac:dyDescent="0.25">
      <c r="A91" s="23" t="s">
        <v>59</v>
      </c>
    </row>
    <row r="92" spans="1:2" x14ac:dyDescent="0.25">
      <c r="A92" s="25" t="s">
        <v>45</v>
      </c>
    </row>
    <row r="93" spans="1:2" ht="16.95" customHeight="1" x14ac:dyDescent="0.25">
      <c r="A93" s="23" t="s">
        <v>60</v>
      </c>
      <c r="B93" s="254"/>
    </row>
    <row r="94" spans="1:2" x14ac:dyDescent="0.25">
      <c r="A94" s="23"/>
    </row>
    <row r="95" spans="1:2" x14ac:dyDescent="0.25">
      <c r="A95" s="252" t="s">
        <v>61</v>
      </c>
    </row>
    <row r="96" spans="1:2" ht="52.8" x14ac:dyDescent="0.25">
      <c r="A96" s="23" t="s">
        <v>62</v>
      </c>
    </row>
    <row r="97" spans="1:4" x14ac:dyDescent="0.25">
      <c r="A97" s="23"/>
    </row>
    <row r="98" spans="1:4" x14ac:dyDescent="0.25">
      <c r="A98" s="252" t="s">
        <v>63</v>
      </c>
    </row>
    <row r="99" spans="1:4" ht="79.2" x14ac:dyDescent="0.25">
      <c r="A99" s="23" t="s">
        <v>64</v>
      </c>
    </row>
    <row r="100" spans="1:4" x14ac:dyDescent="0.25">
      <c r="A100" s="23"/>
    </row>
    <row r="101" spans="1:4" x14ac:dyDescent="0.25">
      <c r="A101" s="252" t="s">
        <v>65</v>
      </c>
    </row>
    <row r="102" spans="1:4" ht="82.2" customHeight="1" x14ac:dyDescent="0.25">
      <c r="A102" s="23" t="s">
        <v>66</v>
      </c>
    </row>
    <row r="103" spans="1:4" x14ac:dyDescent="0.25">
      <c r="A103" s="23"/>
    </row>
    <row r="104" spans="1:4" x14ac:dyDescent="0.25">
      <c r="A104" s="285" t="s">
        <v>67</v>
      </c>
    </row>
    <row r="105" spans="1:4" ht="55.2" customHeight="1" x14ac:dyDescent="0.25">
      <c r="A105" s="23" t="s">
        <v>68</v>
      </c>
    </row>
    <row r="106" spans="1:4" x14ac:dyDescent="0.25">
      <c r="A106" s="23"/>
      <c r="B106" s="20" t="s">
        <v>69</v>
      </c>
    </row>
    <row r="107" spans="1:4" x14ac:dyDescent="0.25">
      <c r="A107" s="252" t="s">
        <v>70</v>
      </c>
    </row>
    <row r="108" spans="1:4" ht="67.5" customHeight="1" x14ac:dyDescent="0.25">
      <c r="A108" s="19" t="s">
        <v>71</v>
      </c>
    </row>
    <row r="109" spans="1:4" ht="39.6" x14ac:dyDescent="0.25">
      <c r="A109" s="19" t="s">
        <v>72</v>
      </c>
    </row>
    <row r="110" spans="1:4" ht="29.7" customHeight="1" x14ac:dyDescent="0.25">
      <c r="A110" s="19" t="s">
        <v>73</v>
      </c>
    </row>
    <row r="111" spans="1:4" x14ac:dyDescent="0.25">
      <c r="D111" s="20" t="s">
        <v>69</v>
      </c>
    </row>
    <row r="112" spans="1:4" ht="92.4" x14ac:dyDescent="0.25">
      <c r="A112" s="23" t="s">
        <v>74</v>
      </c>
    </row>
    <row r="113" spans="1:2" ht="26.4" x14ac:dyDescent="0.25">
      <c r="A113" s="19" t="s">
        <v>75</v>
      </c>
    </row>
    <row r="115" spans="1:2" ht="182.7" customHeight="1" x14ac:dyDescent="0.25">
      <c r="A115" s="23" t="s">
        <v>76</v>
      </c>
    </row>
    <row r="116" spans="1:2" x14ac:dyDescent="0.25">
      <c r="A116" s="262"/>
      <c r="B116" s="249"/>
    </row>
    <row r="117" spans="1:2" x14ac:dyDescent="0.25">
      <c r="A117" s="252" t="s">
        <v>77</v>
      </c>
    </row>
    <row r="118" spans="1:2" ht="26.4" x14ac:dyDescent="0.25">
      <c r="A118" s="23" t="s">
        <v>78</v>
      </c>
    </row>
    <row r="119" spans="1:2" x14ac:dyDescent="0.25">
      <c r="A119" s="23"/>
    </row>
    <row r="120" spans="1:2" x14ac:dyDescent="0.25">
      <c r="A120" s="252" t="s">
        <v>79</v>
      </c>
    </row>
    <row r="121" spans="1:2" x14ac:dyDescent="0.25">
      <c r="A121" s="23" t="s">
        <v>80</v>
      </c>
    </row>
    <row r="122" spans="1:2" x14ac:dyDescent="0.25">
      <c r="A122" s="23"/>
    </row>
    <row r="123" spans="1:2" x14ac:dyDescent="0.25">
      <c r="A123" s="23" t="s">
        <v>81</v>
      </c>
    </row>
    <row r="124" spans="1:2" ht="26.4" x14ac:dyDescent="0.25">
      <c r="A124" s="23" t="s">
        <v>82</v>
      </c>
    </row>
    <row r="125" spans="1:2" x14ac:dyDescent="0.25">
      <c r="A125" s="23" t="s">
        <v>83</v>
      </c>
    </row>
    <row r="126" spans="1:2" ht="26.4" x14ac:dyDescent="0.25">
      <c r="A126" s="23" t="s">
        <v>84</v>
      </c>
    </row>
    <row r="127" spans="1:2" ht="39.6" x14ac:dyDescent="0.25">
      <c r="A127" s="23" t="s">
        <v>85</v>
      </c>
    </row>
    <row r="128" spans="1:2" ht="26.4" x14ac:dyDescent="0.25">
      <c r="A128" s="23" t="s">
        <v>86</v>
      </c>
    </row>
    <row r="129" spans="1:1" x14ac:dyDescent="0.25">
      <c r="A129" s="295" t="s">
        <v>45</v>
      </c>
    </row>
    <row r="130" spans="1:1" x14ac:dyDescent="0.25">
      <c r="A130" s="294" t="s">
        <v>87</v>
      </c>
    </row>
    <row r="131" spans="1:1" x14ac:dyDescent="0.25">
      <c r="A131" s="23"/>
    </row>
    <row r="132" spans="1:1" x14ac:dyDescent="0.25">
      <c r="A132" s="285" t="s">
        <v>88</v>
      </c>
    </row>
    <row r="133" spans="1:1" ht="31.2" customHeight="1" x14ac:dyDescent="0.25">
      <c r="A133" s="23" t="s">
        <v>89</v>
      </c>
    </row>
    <row r="134" spans="1:1" ht="52.8" x14ac:dyDescent="0.25">
      <c r="A134" s="291" t="s">
        <v>90</v>
      </c>
    </row>
    <row r="135" spans="1:1" x14ac:dyDescent="0.25">
      <c r="A135" s="252" t="s">
        <v>91</v>
      </c>
    </row>
    <row r="136" spans="1:1" ht="109.5" customHeight="1" x14ac:dyDescent="0.25">
      <c r="A136" s="291" t="s">
        <v>92</v>
      </c>
    </row>
    <row r="137" spans="1:1" x14ac:dyDescent="0.25">
      <c r="A137"/>
    </row>
    <row r="138" spans="1:1" ht="61.2" customHeight="1" x14ac:dyDescent="0.25">
      <c r="A138" s="316" t="s">
        <v>93</v>
      </c>
    </row>
    <row r="140" spans="1:1" ht="66" x14ac:dyDescent="0.25">
      <c r="A140" s="317" t="s">
        <v>94</v>
      </c>
    </row>
    <row r="143" spans="1:1" x14ac:dyDescent="0.25">
      <c r="A143" s="24"/>
    </row>
  </sheetData>
  <sheetProtection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5" t="str">
        <f>Spolu!C3&amp;", "&amp;Spolu!C6</f>
        <v>Slovenská plavecká federácia, Za kasárňou 315/1, Bratislava, 831 03</v>
      </c>
      <c r="B1" s="375"/>
      <c r="C1" s="375"/>
      <c r="N1" s="137" t="str">
        <f>O1&amp;" - "&amp;P1</f>
        <v>a - príspevok uznaným športom</v>
      </c>
      <c r="O1" s="137" t="s">
        <v>363</v>
      </c>
      <c r="P1" s="137" t="str">
        <f>Spolu!B17</f>
        <v>príspevok uznaným športom</v>
      </c>
    </row>
    <row r="2" spans="1:16" x14ac:dyDescent="0.25">
      <c r="N2" s="137" t="str">
        <f t="shared" ref="N2:N19" si="0">O2&amp;" - "&amp;P2</f>
        <v>b - príspevok Slovenskému olympijskému a športovému výboru</v>
      </c>
      <c r="O2" s="137" t="s">
        <v>365</v>
      </c>
      <c r="P2" s="137" t="str">
        <f>Spolu!B18</f>
        <v>príspevok Slovenskému olympijskému a športovému výboru</v>
      </c>
    </row>
    <row r="3" spans="1:16" x14ac:dyDescent="0.25">
      <c r="E3" s="376" t="s">
        <v>1878</v>
      </c>
      <c r="F3" s="377"/>
      <c r="N3" s="137" t="str">
        <f t="shared" si="0"/>
        <v>c - príspevok Slovenskému paralympijskému výboru</v>
      </c>
      <c r="O3" s="137" t="s">
        <v>367</v>
      </c>
      <c r="P3" s="137" t="str">
        <f>Spolu!B19</f>
        <v>príspevok Slovenskému paralympijskému výboru</v>
      </c>
    </row>
    <row r="4" spans="1:16" ht="45.75" customHeight="1" x14ac:dyDescent="0.25">
      <c r="E4" s="377"/>
      <c r="F4" s="377"/>
      <c r="N4" s="137" t="str">
        <f t="shared" si="0"/>
        <v>d - príspevok športovcom top tímu</v>
      </c>
      <c r="O4" s="137" t="s">
        <v>369</v>
      </c>
      <c r="P4" s="137" t="str">
        <f>Spolu!B20</f>
        <v>príspevok športovcom top tímu</v>
      </c>
    </row>
    <row r="5" spans="1:16" ht="30.75" customHeight="1" x14ac:dyDescent="0.25">
      <c r="C5" s="264" t="s">
        <v>1879</v>
      </c>
      <c r="N5" s="137" t="str">
        <f t="shared" si="0"/>
        <v>e - organizácia významnej súťaže alebo účasť na významnej súťaži podľa § 3 písm. h) vrátane prípravy na túto súťaž</v>
      </c>
      <c r="O5" s="137" t="s">
        <v>371</v>
      </c>
      <c r="P5" s="137" t="str">
        <f>Spolu!B21</f>
        <v>organizácia významnej súťaže alebo účasť na významnej súťaži podľa § 3 písm. h) vrátane prípravy na túto súťaž</v>
      </c>
    </row>
    <row r="6" spans="1:16" ht="30" x14ac:dyDescent="0.25">
      <c r="C6" s="138" t="s">
        <v>1880</v>
      </c>
      <c r="E6" s="140" t="s">
        <v>1881</v>
      </c>
      <c r="F6" s="149"/>
      <c r="N6" s="137" t="str">
        <f t="shared" si="0"/>
        <v>f - plnenie úloh verejného záujmu v športe</v>
      </c>
      <c r="O6" s="137" t="s">
        <v>373</v>
      </c>
      <c r="P6" s="137" t="str">
        <f>Spolu!B22</f>
        <v>plnenie úloh verejného záujmu v športe</v>
      </c>
    </row>
    <row r="7" spans="1:16" x14ac:dyDescent="0.25">
      <c r="C7" s="138" t="s">
        <v>1883</v>
      </c>
      <c r="E7" s="140" t="s">
        <v>1884</v>
      </c>
      <c r="F7" s="150"/>
      <c r="N7" s="137" t="str">
        <f t="shared" si="0"/>
        <v>g - rozvoj športov, ktoré nie sú uznanými podľa zákona č. 440/2015 Z. z.</v>
      </c>
      <c r="O7" s="137" t="s">
        <v>375</v>
      </c>
      <c r="P7" s="137" t="str">
        <f>Spolu!B23</f>
        <v>rozvoj športov, ktoré nie sú uznanými podľa zákona č. 440/2015 Z. z.</v>
      </c>
    </row>
    <row r="8" spans="1:16" x14ac:dyDescent="0.25">
      <c r="C8" s="138" t="s">
        <v>1886</v>
      </c>
      <c r="E8" s="140" t="s">
        <v>1887</v>
      </c>
      <c r="F8" s="151"/>
      <c r="N8" s="137" t="str">
        <f t="shared" si="0"/>
        <v>h - podpora a rozvoj turistických a cykloturistických trás</v>
      </c>
      <c r="O8" s="137" t="s">
        <v>377</v>
      </c>
      <c r="P8" s="137" t="str">
        <f>Spolu!B24</f>
        <v>podpora a rozvoj turistických a cykloturistických trás</v>
      </c>
    </row>
    <row r="9" spans="1:16" x14ac:dyDescent="0.25">
      <c r="C9" s="265"/>
      <c r="E9" s="140" t="s">
        <v>1910</v>
      </c>
      <c r="F9" s="151"/>
      <c r="N9" s="137" t="str">
        <f t="shared" si="0"/>
        <v>i - podpora národného projektu športu pre všetkých so zameraním na mládež</v>
      </c>
      <c r="O9" s="137" t="s">
        <v>379</v>
      </c>
      <c r="P9" s="137" t="str">
        <f>Spolu!B25</f>
        <v>podpora národného projektu športu pre všetkých so zameraním na mládež</v>
      </c>
    </row>
    <row r="10" spans="1:16" x14ac:dyDescent="0.25">
      <c r="E10" s="140" t="s">
        <v>1888</v>
      </c>
      <c r="F10" s="149"/>
      <c r="N10" s="137" t="str">
        <f t="shared" si="0"/>
        <v>j - projekty školského športu, univerzitného športu a športu pre všetkých</v>
      </c>
      <c r="O10" s="137" t="s">
        <v>381</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383</v>
      </c>
      <c r="P11" s="137" t="str">
        <f>Spolu!B27</f>
        <v>výstavba, modernizácia a rekonštrukcia športovej infraštruktúry národného významu</v>
      </c>
    </row>
    <row r="12" spans="1:16" ht="54.75" customHeight="1" x14ac:dyDescent="0.3">
      <c r="A12" s="378" t="s">
        <v>1911</v>
      </c>
      <c r="B12" s="378"/>
      <c r="C12" s="378"/>
      <c r="D12" s="138"/>
      <c r="E12" s="138"/>
      <c r="F12" s="187" t="s">
        <v>1912</v>
      </c>
      <c r="G12" s="138"/>
      <c r="N12" s="137" t="str">
        <f t="shared" si="0"/>
        <v>l - športové pohybové tábory pre mládež</v>
      </c>
      <c r="O12" s="137" t="s">
        <v>385</v>
      </c>
      <c r="P12" s="137" t="str">
        <f>Spolu!B28</f>
        <v>športové pohybové tábory pre mládež</v>
      </c>
    </row>
    <row r="13" spans="1:16" ht="55.35" customHeight="1" x14ac:dyDescent="0.25">
      <c r="A13" s="37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9"/>
      <c r="C13" s="379"/>
      <c r="F13" s="187" t="s">
        <v>1913</v>
      </c>
      <c r="N13" s="137" t="str">
        <f t="shared" si="0"/>
        <v>m - organizácia tradičných športových podujatí</v>
      </c>
      <c r="O13" s="137" t="s">
        <v>387</v>
      </c>
      <c r="P13" s="137" t="str">
        <f>Spolu!B29</f>
        <v>organizácia tradičných športových podujatí</v>
      </c>
    </row>
    <row r="14" spans="1:16" ht="34.35" customHeight="1" x14ac:dyDescent="0.25">
      <c r="A14" s="139" t="s">
        <v>1895</v>
      </c>
      <c r="B14" s="380" t="s">
        <v>1914</v>
      </c>
      <c r="C14" s="381"/>
      <c r="F14" s="301"/>
      <c r="N14" s="137" t="str">
        <f t="shared" si="0"/>
        <v xml:space="preserve">n - </v>
      </c>
      <c r="O14" s="137" t="s">
        <v>389</v>
      </c>
    </row>
    <row r="15" spans="1:16" ht="34.35" customHeight="1" x14ac:dyDescent="0.25">
      <c r="A15" s="139" t="s">
        <v>1915</v>
      </c>
      <c r="B15" s="380"/>
      <c r="C15" s="381"/>
      <c r="F15" s="383"/>
      <c r="N15" s="137" t="str">
        <f t="shared" si="0"/>
        <v xml:space="preserve">o - </v>
      </c>
      <c r="O15" s="137" t="s">
        <v>390</v>
      </c>
    </row>
    <row r="16" spans="1:16" x14ac:dyDescent="0.25">
      <c r="A16" s="139" t="s">
        <v>1898</v>
      </c>
      <c r="B16" s="142">
        <f>F8</f>
        <v>0</v>
      </c>
      <c r="C16" s="137"/>
      <c r="F16" s="383"/>
      <c r="N16" s="137" t="str">
        <f t="shared" si="0"/>
        <v xml:space="preserve">p - </v>
      </c>
      <c r="O16" s="137" t="s">
        <v>391</v>
      </c>
    </row>
    <row r="17" spans="1:16" ht="32.1" customHeight="1" x14ac:dyDescent="0.25">
      <c r="A17" s="139" t="s">
        <v>1901</v>
      </c>
      <c r="B17" s="142">
        <f>F9</f>
        <v>0</v>
      </c>
      <c r="C17" s="137"/>
      <c r="F17" s="383"/>
      <c r="N17" s="137" t="str">
        <f t="shared" si="0"/>
        <v xml:space="preserve">q - </v>
      </c>
      <c r="O17" s="137" t="s">
        <v>392</v>
      </c>
    </row>
    <row r="18" spans="1:16" ht="15.6" thickBot="1" x14ac:dyDescent="0.3">
      <c r="B18" s="185" t="s">
        <v>1916</v>
      </c>
      <c r="C18" s="186">
        <v>31</v>
      </c>
      <c r="N18" s="137" t="str">
        <f t="shared" si="0"/>
        <v xml:space="preserve">r - </v>
      </c>
      <c r="O18" s="137" t="s">
        <v>393</v>
      </c>
    </row>
    <row r="19" spans="1:16" x14ac:dyDescent="0.25">
      <c r="B19" s="185" t="s">
        <v>1903</v>
      </c>
      <c r="C19" s="142" t="str">
        <f>Spolu!C4</f>
        <v>36068764</v>
      </c>
      <c r="F19" s="145" t="s">
        <v>1899</v>
      </c>
      <c r="G19" s="199"/>
      <c r="H19" s="146"/>
      <c r="N19" s="137" t="str">
        <f t="shared" si="0"/>
        <v xml:space="preserve"> - </v>
      </c>
    </row>
    <row r="20" spans="1:16" x14ac:dyDescent="0.25">
      <c r="A20" s="139" t="s">
        <v>421</v>
      </c>
      <c r="B20" s="143">
        <f>F6</f>
        <v>0</v>
      </c>
      <c r="C20" s="137"/>
      <c r="F20" s="147"/>
      <c r="G20" s="276"/>
      <c r="H20" s="148"/>
    </row>
    <row r="21" spans="1:16" x14ac:dyDescent="0.25">
      <c r="B21" s="137"/>
      <c r="C21" s="137"/>
      <c r="F21" s="147" t="s">
        <v>1904</v>
      </c>
      <c r="G21" s="276">
        <v>421947749446</v>
      </c>
      <c r="H21" s="148"/>
      <c r="N21" s="137" t="str">
        <f>O21&amp;" - "&amp;P21</f>
        <v>026 01 - Šport pre všetkých, školský a univerzitný šport</v>
      </c>
      <c r="O21" s="137" t="s">
        <v>342</v>
      </c>
      <c r="P21" s="137" t="s">
        <v>343</v>
      </c>
    </row>
    <row r="22" spans="1:16" x14ac:dyDescent="0.25">
      <c r="A22" s="137"/>
      <c r="B22" s="137"/>
      <c r="F22" s="147" t="s">
        <v>1905</v>
      </c>
      <c r="G22" s="276">
        <v>421947749756</v>
      </c>
      <c r="H22" s="148"/>
      <c r="N22" s="137" t="str">
        <f>O22&amp;" - "&amp;P22</f>
        <v>026 02 - Uznané športy</v>
      </c>
      <c r="O22" s="137" t="s">
        <v>344</v>
      </c>
      <c r="P22" s="137" t="s">
        <v>345</v>
      </c>
    </row>
    <row r="23" spans="1:16" ht="80.400000000000006" customHeight="1" thickBot="1" x14ac:dyDescent="0.3">
      <c r="B23" s="203"/>
      <c r="C23" s="198"/>
      <c r="E23" s="138"/>
      <c r="F23" s="200"/>
      <c r="G23" s="201"/>
      <c r="H23" s="202"/>
      <c r="N23" s="137" t="str">
        <f>O23&amp;" - "&amp;P23</f>
        <v>026 03 - Národné športové projekty</v>
      </c>
      <c r="O23" s="137" t="s">
        <v>346</v>
      </c>
      <c r="P23" s="137" t="s">
        <v>347</v>
      </c>
    </row>
    <row r="24" spans="1:16" ht="39.75" customHeight="1" x14ac:dyDescent="0.25">
      <c r="A24" s="256"/>
      <c r="B24" s="382" t="s">
        <v>1906</v>
      </c>
      <c r="C24" s="382"/>
      <c r="N24" s="137" t="str">
        <f>O24&amp;" - "&amp;P24</f>
        <v>026 04 - Športová infraštruktúra</v>
      </c>
      <c r="O24" s="137" t="s">
        <v>348</v>
      </c>
      <c r="P24" s="137" t="s">
        <v>349</v>
      </c>
    </row>
    <row r="25" spans="1:16" x14ac:dyDescent="0.25">
      <c r="N25" s="137" t="str">
        <f>O25&amp;" - "&amp;P25</f>
        <v>026 05 - Prierezové činnosti v športe</v>
      </c>
      <c r="O25" s="137" t="s">
        <v>350</v>
      </c>
      <c r="P25" s="137" t="s">
        <v>351</v>
      </c>
    </row>
    <row r="27" spans="1:16" x14ac:dyDescent="0.25">
      <c r="N27" s="137" t="s">
        <v>1917</v>
      </c>
    </row>
    <row r="28" spans="1:16" x14ac:dyDescent="0.25">
      <c r="N28" s="137" t="s">
        <v>1918</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1919</v>
      </c>
    </row>
    <row r="2" spans="1:2" ht="30" customHeight="1" x14ac:dyDescent="0.25">
      <c r="A2" s="384" t="s">
        <v>1920</v>
      </c>
      <c r="B2" s="384"/>
    </row>
    <row r="3" spans="1:2" x14ac:dyDescent="0.25">
      <c r="A3" s="61" t="s">
        <v>1921</v>
      </c>
      <c r="B3" s="61" t="s">
        <v>1922</v>
      </c>
    </row>
    <row r="4" spans="1:2" x14ac:dyDescent="0.25">
      <c r="A4" s="62" t="s">
        <v>1923</v>
      </c>
      <c r="B4" s="62" t="s">
        <v>1924</v>
      </c>
    </row>
    <row r="5" spans="1:2" x14ac:dyDescent="0.25">
      <c r="A5" s="62" t="s">
        <v>1925</v>
      </c>
      <c r="B5" s="62" t="s">
        <v>1926</v>
      </c>
    </row>
    <row r="6" spans="1:2" x14ac:dyDescent="0.25">
      <c r="A6" s="62" t="s">
        <v>1927</v>
      </c>
      <c r="B6" s="62" t="s">
        <v>1928</v>
      </c>
    </row>
    <row r="7" spans="1:2" x14ac:dyDescent="0.25">
      <c r="A7" s="62" t="s">
        <v>1929</v>
      </c>
      <c r="B7" s="62" t="s">
        <v>1930</v>
      </c>
    </row>
    <row r="8" spans="1:2" x14ac:dyDescent="0.25">
      <c r="A8" s="62" t="s">
        <v>1931</v>
      </c>
      <c r="B8" s="62" t="s">
        <v>1932</v>
      </c>
    </row>
    <row r="9" spans="1:2" x14ac:dyDescent="0.25">
      <c r="A9" s="62" t="s">
        <v>1933</v>
      </c>
      <c r="B9" s="62" t="s">
        <v>1934</v>
      </c>
    </row>
    <row r="10" spans="1:2" x14ac:dyDescent="0.25">
      <c r="A10" s="62" t="s">
        <v>1935</v>
      </c>
      <c r="B10" s="62" t="s">
        <v>1936</v>
      </c>
    </row>
    <row r="11" spans="1:2" x14ac:dyDescent="0.25">
      <c r="A11" s="62" t="s">
        <v>1937</v>
      </c>
      <c r="B11" s="62" t="s">
        <v>1938</v>
      </c>
    </row>
    <row r="12" spans="1:2" x14ac:dyDescent="0.25">
      <c r="A12" s="62" t="s">
        <v>1939</v>
      </c>
      <c r="B12" s="62" t="s">
        <v>1940</v>
      </c>
    </row>
    <row r="13" spans="1:2" x14ac:dyDescent="0.25">
      <c r="A13" s="62" t="s">
        <v>1941</v>
      </c>
      <c r="B13" s="62" t="s">
        <v>1942</v>
      </c>
    </row>
    <row r="14" spans="1:2" x14ac:dyDescent="0.25">
      <c r="A14" s="62" t="s">
        <v>1943</v>
      </c>
      <c r="B14" s="62" t="s">
        <v>1944</v>
      </c>
    </row>
    <row r="15" spans="1:2" x14ac:dyDescent="0.25">
      <c r="A15" s="62" t="s">
        <v>1945</v>
      </c>
      <c r="B15" s="62" t="s">
        <v>1946</v>
      </c>
    </row>
    <row r="16" spans="1:2" x14ac:dyDescent="0.25">
      <c r="A16" s="62" t="s">
        <v>1947</v>
      </c>
      <c r="B16" s="62" t="s">
        <v>1948</v>
      </c>
    </row>
    <row r="17" spans="1:2" x14ac:dyDescent="0.25">
      <c r="A17" s="62" t="s">
        <v>1949</v>
      </c>
      <c r="B17" s="62" t="s">
        <v>1950</v>
      </c>
    </row>
    <row r="18" spans="1:2" x14ac:dyDescent="0.25">
      <c r="A18" s="62" t="s">
        <v>1951</v>
      </c>
      <c r="B18" s="62" t="s">
        <v>1952</v>
      </c>
    </row>
    <row r="19" spans="1:2" x14ac:dyDescent="0.25">
      <c r="A19" s="62" t="s">
        <v>1953</v>
      </c>
      <c r="B19" s="62" t="s">
        <v>1954</v>
      </c>
    </row>
    <row r="20" spans="1:2" x14ac:dyDescent="0.25">
      <c r="A20" s="62" t="s">
        <v>1955</v>
      </c>
      <c r="B20" s="62" t="s">
        <v>1956</v>
      </c>
    </row>
    <row r="21" spans="1:2" x14ac:dyDescent="0.25">
      <c r="A21" s="62" t="s">
        <v>1957</v>
      </c>
      <c r="B21" s="62" t="s">
        <v>1958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2" t="s">
        <v>95</v>
      </c>
      <c r="B1" s="332"/>
      <c r="C1" s="332"/>
      <c r="D1" s="332"/>
      <c r="E1" s="332"/>
      <c r="F1" s="332"/>
      <c r="G1" s="332"/>
      <c r="H1" s="332"/>
      <c r="I1" s="52"/>
      <c r="J1" s="37"/>
    </row>
    <row r="2" spans="1:11" ht="13.8" x14ac:dyDescent="0.25">
      <c r="A2" s="338" t="str">
        <f>Doklady!A100</f>
        <v>Priebežné čerpanie a vyúčtovanie finančných prostriedkov poskytnutých zo štátneho rozpočtu v oblasti športu v roku 2026</v>
      </c>
      <c r="B2" s="338"/>
      <c r="C2" s="338"/>
      <c r="D2" s="338"/>
      <c r="E2" s="338"/>
      <c r="F2" s="338"/>
      <c r="G2" s="338"/>
      <c r="H2" s="336" t="str">
        <f>+Doklady!I100</f>
        <v>V1</v>
      </c>
      <c r="I2" s="336"/>
    </row>
    <row r="3" spans="1:11" ht="13.8" x14ac:dyDescent="0.25">
      <c r="A3" s="40"/>
      <c r="B3" s="40"/>
      <c r="C3" s="40"/>
      <c r="D3" s="40"/>
      <c r="E3" s="40"/>
      <c r="F3" s="40"/>
      <c r="G3" s="40"/>
      <c r="H3" s="337">
        <f>+Doklady!I101</f>
        <v>46053</v>
      </c>
      <c r="I3" s="337"/>
    </row>
    <row r="4" spans="1:11" ht="15.75" customHeight="1" x14ac:dyDescent="0.25">
      <c r="A4" s="41" t="s">
        <v>96</v>
      </c>
      <c r="B4" s="333" t="s">
        <v>97</v>
      </c>
      <c r="C4" s="334"/>
      <c r="D4" s="334"/>
      <c r="E4" s="335"/>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98</v>
      </c>
      <c r="B7" s="10" t="s">
        <v>99</v>
      </c>
      <c r="C7" s="10" t="s">
        <v>100</v>
      </c>
      <c r="D7" s="10" t="s">
        <v>101</v>
      </c>
      <c r="E7" s="10" t="s">
        <v>102</v>
      </c>
      <c r="F7" s="10" t="s">
        <v>103</v>
      </c>
      <c r="G7" s="10" t="s">
        <v>104</v>
      </c>
      <c r="H7" s="11" t="s">
        <v>105</v>
      </c>
      <c r="I7" s="58" t="s">
        <v>106</v>
      </c>
      <c r="J7" s="44"/>
    </row>
    <row r="8" spans="1:11" ht="13.2" x14ac:dyDescent="0.25">
      <c r="A8" s="46" t="s">
        <v>107</v>
      </c>
      <c r="B8" s="47" t="s">
        <v>108</v>
      </c>
      <c r="C8" s="47" t="s">
        <v>109</v>
      </c>
      <c r="D8" s="48">
        <v>46146</v>
      </c>
      <c r="E8" s="46" t="s">
        <v>110</v>
      </c>
      <c r="F8" s="46"/>
      <c r="G8" s="46" t="s">
        <v>111</v>
      </c>
      <c r="H8" s="49">
        <v>1350</v>
      </c>
      <c r="I8" s="55">
        <v>3</v>
      </c>
      <c r="J8" s="44"/>
    </row>
    <row r="9" spans="1:11" ht="13.2" x14ac:dyDescent="0.25">
      <c r="A9" s="46" t="s">
        <v>107</v>
      </c>
      <c r="B9" s="47" t="s">
        <v>112</v>
      </c>
      <c r="C9" s="47" t="s">
        <v>113</v>
      </c>
      <c r="D9" s="48">
        <v>46147</v>
      </c>
      <c r="E9" s="46" t="s">
        <v>114</v>
      </c>
      <c r="F9" s="46"/>
      <c r="G9" s="46" t="s">
        <v>115</v>
      </c>
      <c r="H9" s="49">
        <v>100</v>
      </c>
      <c r="I9" s="55">
        <v>3</v>
      </c>
      <c r="J9" s="44"/>
    </row>
    <row r="10" spans="1:11" ht="13.2" x14ac:dyDescent="0.25">
      <c r="A10" s="46" t="s">
        <v>107</v>
      </c>
      <c r="B10" s="47" t="s">
        <v>116</v>
      </c>
      <c r="C10" s="47" t="s">
        <v>117</v>
      </c>
      <c r="D10" s="48">
        <v>46148</v>
      </c>
      <c r="E10" s="46" t="s">
        <v>118</v>
      </c>
      <c r="F10" s="46"/>
      <c r="G10" s="46" t="s">
        <v>119</v>
      </c>
      <c r="H10" s="49">
        <v>50</v>
      </c>
      <c r="I10" s="55">
        <v>3</v>
      </c>
      <c r="J10" s="44"/>
    </row>
    <row r="11" spans="1:11" ht="13.2" x14ac:dyDescent="0.25">
      <c r="A11" s="46" t="s">
        <v>107</v>
      </c>
      <c r="B11" s="47" t="s">
        <v>120</v>
      </c>
      <c r="C11" s="47" t="s">
        <v>121</v>
      </c>
      <c r="D11" s="48">
        <v>46149</v>
      </c>
      <c r="E11" s="46" t="s">
        <v>122</v>
      </c>
      <c r="F11" s="46"/>
      <c r="G11" s="46" t="s">
        <v>123</v>
      </c>
      <c r="H11" s="49">
        <v>200</v>
      </c>
      <c r="I11" s="55">
        <v>3</v>
      </c>
      <c r="J11" s="44"/>
    </row>
    <row r="12" spans="1:11" ht="13.2" x14ac:dyDescent="0.25">
      <c r="A12" s="46" t="s">
        <v>107</v>
      </c>
      <c r="B12" s="47" t="s">
        <v>124</v>
      </c>
      <c r="C12" s="47" t="s">
        <v>125</v>
      </c>
      <c r="D12" s="48">
        <v>46150</v>
      </c>
      <c r="E12" s="46" t="s">
        <v>126</v>
      </c>
      <c r="F12" s="46"/>
      <c r="G12" s="46" t="s">
        <v>127</v>
      </c>
      <c r="H12" s="49">
        <v>180</v>
      </c>
      <c r="I12" s="55">
        <v>3</v>
      </c>
      <c r="J12" s="44"/>
    </row>
    <row r="13" spans="1:11" ht="13.2" x14ac:dyDescent="0.25">
      <c r="A13" s="46" t="s">
        <v>107</v>
      </c>
      <c r="B13" s="47" t="s">
        <v>128</v>
      </c>
      <c r="C13" s="47" t="s">
        <v>129</v>
      </c>
      <c r="D13" s="48">
        <v>46151</v>
      </c>
      <c r="E13" s="46" t="s">
        <v>130</v>
      </c>
      <c r="F13" s="46"/>
      <c r="G13" s="46" t="s">
        <v>131</v>
      </c>
      <c r="H13" s="49">
        <v>505</v>
      </c>
      <c r="I13" s="55">
        <v>3</v>
      </c>
      <c r="J13" s="44"/>
    </row>
    <row r="14" spans="1:11" ht="13.2" x14ac:dyDescent="0.25">
      <c r="A14" s="46" t="s">
        <v>107</v>
      </c>
      <c r="B14" s="47" t="s">
        <v>132</v>
      </c>
      <c r="C14" s="47" t="s">
        <v>133</v>
      </c>
      <c r="D14" s="48">
        <v>46152</v>
      </c>
      <c r="E14" s="46" t="s">
        <v>134</v>
      </c>
      <c r="F14" s="46"/>
      <c r="G14" s="46" t="s">
        <v>135</v>
      </c>
      <c r="H14" s="49">
        <v>4700</v>
      </c>
      <c r="I14" s="55">
        <v>2</v>
      </c>
      <c r="J14" s="44"/>
    </row>
    <row r="15" spans="1:11" ht="20.399999999999999" x14ac:dyDescent="0.25">
      <c r="A15" s="46" t="s">
        <v>107</v>
      </c>
      <c r="B15" s="47" t="s">
        <v>136</v>
      </c>
      <c r="C15" s="47" t="s">
        <v>137</v>
      </c>
      <c r="D15" s="48">
        <v>46153</v>
      </c>
      <c r="E15" s="46" t="s">
        <v>138</v>
      </c>
      <c r="F15" s="46"/>
      <c r="G15" s="46" t="s">
        <v>139</v>
      </c>
      <c r="H15" s="49">
        <v>3330</v>
      </c>
      <c r="I15" s="55">
        <v>2</v>
      </c>
      <c r="J15" s="44"/>
    </row>
    <row r="16" spans="1:11" ht="13.2" x14ac:dyDescent="0.25">
      <c r="A16" s="46" t="s">
        <v>107</v>
      </c>
      <c r="B16" s="47" t="s">
        <v>140</v>
      </c>
      <c r="C16" s="47" t="s">
        <v>141</v>
      </c>
      <c r="D16" s="48">
        <v>46154</v>
      </c>
      <c r="E16" s="46" t="s">
        <v>142</v>
      </c>
      <c r="F16" s="46"/>
      <c r="G16" s="46" t="s">
        <v>143</v>
      </c>
      <c r="H16" s="49">
        <v>1000</v>
      </c>
      <c r="I16" s="55">
        <v>2</v>
      </c>
      <c r="J16" s="44"/>
    </row>
    <row r="17" spans="1:18" ht="13.2" x14ac:dyDescent="0.25">
      <c r="A17" s="46" t="s">
        <v>107</v>
      </c>
      <c r="B17" s="47" t="s">
        <v>144</v>
      </c>
      <c r="C17" s="47" t="s">
        <v>145</v>
      </c>
      <c r="D17" s="48">
        <v>46155</v>
      </c>
      <c r="E17" s="46" t="s">
        <v>146</v>
      </c>
      <c r="F17" s="46"/>
      <c r="G17" s="46" t="s">
        <v>147</v>
      </c>
      <c r="H17" s="49">
        <v>300</v>
      </c>
      <c r="I17" s="55">
        <v>2</v>
      </c>
      <c r="J17" s="44"/>
    </row>
    <row r="18" spans="1:18" ht="13.2" x14ac:dyDescent="0.25">
      <c r="A18" s="46" t="s">
        <v>107</v>
      </c>
      <c r="B18" s="47" t="s">
        <v>148</v>
      </c>
      <c r="C18" s="47" t="s">
        <v>149</v>
      </c>
      <c r="D18" s="48">
        <v>46156</v>
      </c>
      <c r="E18" s="46" t="s">
        <v>150</v>
      </c>
      <c r="F18" s="46"/>
      <c r="G18" s="46" t="s">
        <v>151</v>
      </c>
      <c r="H18" s="49">
        <v>600</v>
      </c>
      <c r="I18" s="55">
        <v>2</v>
      </c>
      <c r="J18" s="44"/>
    </row>
    <row r="19" spans="1:18" ht="20.399999999999999" x14ac:dyDescent="0.25">
      <c r="A19" s="46" t="s">
        <v>107</v>
      </c>
      <c r="B19" s="47" t="s">
        <v>152</v>
      </c>
      <c r="C19" s="47" t="s">
        <v>153</v>
      </c>
      <c r="D19" s="48">
        <v>46157</v>
      </c>
      <c r="E19" s="46" t="s">
        <v>154</v>
      </c>
      <c r="F19" s="46"/>
      <c r="G19" s="46" t="s">
        <v>155</v>
      </c>
      <c r="H19" s="49">
        <v>25.9</v>
      </c>
      <c r="I19" s="55">
        <v>2</v>
      </c>
      <c r="J19" s="44"/>
    </row>
    <row r="20" spans="1:18" ht="13.2" x14ac:dyDescent="0.25">
      <c r="A20" s="46" t="s">
        <v>107</v>
      </c>
      <c r="B20" s="47" t="s">
        <v>156</v>
      </c>
      <c r="C20" s="47" t="s">
        <v>157</v>
      </c>
      <c r="D20" s="48">
        <v>46158</v>
      </c>
      <c r="E20" s="46" t="s">
        <v>158</v>
      </c>
      <c r="F20" s="46"/>
      <c r="G20" s="46" t="s">
        <v>159</v>
      </c>
      <c r="H20" s="49">
        <v>60</v>
      </c>
      <c r="I20" s="55">
        <v>2</v>
      </c>
      <c r="J20" s="44"/>
    </row>
    <row r="21" spans="1:18" ht="20.399999999999999" x14ac:dyDescent="0.25">
      <c r="A21" s="46" t="s">
        <v>107</v>
      </c>
      <c r="B21" s="47" t="s">
        <v>160</v>
      </c>
      <c r="C21" s="47" t="s">
        <v>161</v>
      </c>
      <c r="D21" s="48">
        <v>46160</v>
      </c>
      <c r="E21" s="46" t="s">
        <v>162</v>
      </c>
      <c r="F21" s="46"/>
      <c r="G21" s="46" t="s">
        <v>163</v>
      </c>
      <c r="H21" s="49">
        <v>200</v>
      </c>
      <c r="I21" s="55">
        <v>5</v>
      </c>
      <c r="J21" s="44"/>
      <c r="M21" s="44"/>
      <c r="N21" s="44"/>
      <c r="O21" s="44"/>
      <c r="P21" s="44"/>
      <c r="Q21" s="44"/>
      <c r="R21" s="44"/>
    </row>
    <row r="22" spans="1:18" ht="30.6" x14ac:dyDescent="0.25">
      <c r="A22" s="46" t="s">
        <v>107</v>
      </c>
      <c r="B22" s="47" t="s">
        <v>164</v>
      </c>
      <c r="C22" s="47" t="s">
        <v>164</v>
      </c>
      <c r="D22" s="48">
        <v>46161</v>
      </c>
      <c r="E22" s="46" t="s">
        <v>165</v>
      </c>
      <c r="F22" s="46"/>
      <c r="G22" s="46" t="s">
        <v>166</v>
      </c>
      <c r="H22" s="49">
        <v>8780</v>
      </c>
      <c r="I22" s="55">
        <v>4</v>
      </c>
      <c r="J22" s="44"/>
      <c r="M22" s="44"/>
      <c r="N22" s="44"/>
      <c r="O22" s="44"/>
      <c r="P22" s="44"/>
      <c r="Q22" s="44"/>
      <c r="R22" s="44"/>
    </row>
    <row r="23" spans="1:18" ht="13.2" x14ac:dyDescent="0.25">
      <c r="A23" s="46" t="s">
        <v>107</v>
      </c>
      <c r="B23" s="47" t="s">
        <v>167</v>
      </c>
      <c r="C23" s="47" t="s">
        <v>168</v>
      </c>
      <c r="D23" s="48">
        <v>46162</v>
      </c>
      <c r="E23" s="46" t="s">
        <v>169</v>
      </c>
      <c r="F23" s="46"/>
      <c r="G23" s="46" t="s">
        <v>170</v>
      </c>
      <c r="H23" s="49">
        <v>124</v>
      </c>
      <c r="I23" s="55">
        <v>2</v>
      </c>
      <c r="J23" s="44"/>
      <c r="M23" s="44"/>
      <c r="N23" s="44"/>
      <c r="O23" s="44"/>
      <c r="P23" s="44"/>
      <c r="Q23" s="44"/>
      <c r="R23" s="44"/>
    </row>
    <row r="24" spans="1:18" ht="13.2" x14ac:dyDescent="0.25">
      <c r="A24" s="46" t="s">
        <v>107</v>
      </c>
      <c r="B24" s="47" t="s">
        <v>171</v>
      </c>
      <c r="C24" s="47">
        <v>1213275</v>
      </c>
      <c r="D24" s="48">
        <v>46163</v>
      </c>
      <c r="E24" s="46" t="s">
        <v>172</v>
      </c>
      <c r="F24" s="46"/>
      <c r="G24" s="46" t="s">
        <v>173</v>
      </c>
      <c r="H24" s="49">
        <v>19.100000000000001</v>
      </c>
      <c r="I24" s="55">
        <v>2</v>
      </c>
      <c r="J24" s="44"/>
      <c r="O24" s="44"/>
      <c r="P24" s="44"/>
      <c r="Q24" s="44"/>
      <c r="R24" s="44"/>
    </row>
    <row r="25" spans="1:18" ht="13.2" x14ac:dyDescent="0.25">
      <c r="A25" s="46" t="s">
        <v>107</v>
      </c>
      <c r="B25" s="47" t="s">
        <v>174</v>
      </c>
      <c r="C25" s="47">
        <v>2007006035</v>
      </c>
      <c r="D25" s="48">
        <v>46164</v>
      </c>
      <c r="E25" s="46" t="s">
        <v>175</v>
      </c>
      <c r="F25" s="46"/>
      <c r="G25" s="46" t="s">
        <v>176</v>
      </c>
      <c r="H25" s="49">
        <v>277.74</v>
      </c>
      <c r="I25" s="55">
        <v>4</v>
      </c>
      <c r="J25" s="44"/>
      <c r="O25" s="44"/>
      <c r="P25" s="44"/>
      <c r="Q25" s="44"/>
      <c r="R25" s="44"/>
    </row>
    <row r="26" spans="1:18" ht="13.2" x14ac:dyDescent="0.25">
      <c r="A26" s="46" t="s">
        <v>107</v>
      </c>
      <c r="B26" s="50">
        <v>46357</v>
      </c>
      <c r="C26" s="47" t="s">
        <v>168</v>
      </c>
      <c r="D26" s="48">
        <v>46165</v>
      </c>
      <c r="E26" s="46" t="s">
        <v>177</v>
      </c>
      <c r="F26" s="46"/>
      <c r="G26" s="46" t="s">
        <v>178</v>
      </c>
      <c r="H26" s="49">
        <v>50</v>
      </c>
      <c r="I26" s="55">
        <v>4</v>
      </c>
      <c r="J26" s="44"/>
      <c r="O26" s="44"/>
      <c r="P26" s="44"/>
      <c r="Q26" s="44"/>
      <c r="R26" s="44"/>
    </row>
    <row r="27" spans="1:18" ht="13.2" x14ac:dyDescent="0.25">
      <c r="A27" s="46" t="s">
        <v>107</v>
      </c>
      <c r="B27" s="47" t="s">
        <v>179</v>
      </c>
      <c r="C27" s="47" t="s">
        <v>180</v>
      </c>
      <c r="D27" s="48">
        <v>46166</v>
      </c>
      <c r="E27" s="46" t="s">
        <v>181</v>
      </c>
      <c r="F27" s="46"/>
      <c r="G27" s="46" t="s">
        <v>182</v>
      </c>
      <c r="H27" s="49">
        <v>9</v>
      </c>
      <c r="I27" s="55">
        <v>4</v>
      </c>
      <c r="J27" s="44"/>
      <c r="O27" s="44"/>
      <c r="P27" s="44"/>
      <c r="Q27" s="44"/>
      <c r="R27" s="44"/>
    </row>
    <row r="28" spans="1:18" ht="20.399999999999999" x14ac:dyDescent="0.25">
      <c r="A28" s="46" t="s">
        <v>107</v>
      </c>
      <c r="B28" s="50">
        <v>46143</v>
      </c>
      <c r="C28" s="47" t="s">
        <v>183</v>
      </c>
      <c r="D28" s="48">
        <v>46167</v>
      </c>
      <c r="E28" s="46" t="s">
        <v>184</v>
      </c>
      <c r="F28" s="46"/>
      <c r="G28" s="46" t="s">
        <v>185</v>
      </c>
      <c r="H28" s="49">
        <v>10</v>
      </c>
      <c r="I28" s="55">
        <v>4</v>
      </c>
      <c r="J28" s="44"/>
      <c r="O28" s="44"/>
      <c r="P28" s="44"/>
      <c r="Q28" s="44"/>
      <c r="R28" s="44"/>
    </row>
    <row r="29" spans="1:18" ht="13.2" x14ac:dyDescent="0.25">
      <c r="A29" s="46" t="s">
        <v>107</v>
      </c>
      <c r="B29" s="47" t="s">
        <v>186</v>
      </c>
      <c r="C29" s="47" t="s">
        <v>187</v>
      </c>
      <c r="D29" s="48">
        <v>46168</v>
      </c>
      <c r="E29" s="46" t="s">
        <v>188</v>
      </c>
      <c r="F29" s="46"/>
      <c r="G29" s="46" t="s">
        <v>189</v>
      </c>
      <c r="H29" s="49">
        <v>500</v>
      </c>
      <c r="I29" s="55">
        <v>1</v>
      </c>
      <c r="J29" s="44"/>
      <c r="O29" s="44"/>
      <c r="P29" s="44"/>
      <c r="Q29" s="44"/>
      <c r="R29" s="44"/>
    </row>
    <row r="30" spans="1:18" ht="13.2" x14ac:dyDescent="0.25">
      <c r="A30" s="46" t="s">
        <v>107</v>
      </c>
      <c r="B30" s="47" t="s">
        <v>190</v>
      </c>
      <c r="C30" s="47" t="s">
        <v>191</v>
      </c>
      <c r="D30" s="48">
        <v>46169</v>
      </c>
      <c r="E30" s="46" t="s">
        <v>192</v>
      </c>
      <c r="F30" s="46"/>
      <c r="G30" s="46" t="s">
        <v>193</v>
      </c>
      <c r="H30" s="49">
        <v>71.2</v>
      </c>
      <c r="I30" s="55">
        <v>3</v>
      </c>
      <c r="J30" s="44"/>
      <c r="O30" s="44"/>
      <c r="P30" s="44"/>
      <c r="Q30" s="44"/>
      <c r="R30" s="44"/>
    </row>
    <row r="31" spans="1:18" ht="51" x14ac:dyDescent="0.25">
      <c r="A31" s="46" t="s">
        <v>107</v>
      </c>
      <c r="B31" s="47" t="s">
        <v>194</v>
      </c>
      <c r="C31" s="47" t="s">
        <v>195</v>
      </c>
      <c r="D31" s="48">
        <v>46170</v>
      </c>
      <c r="E31" s="46" t="s">
        <v>196</v>
      </c>
      <c r="F31" s="46"/>
      <c r="G31" s="46" t="s">
        <v>197</v>
      </c>
      <c r="H31" s="49">
        <v>250</v>
      </c>
      <c r="I31" s="55">
        <v>1</v>
      </c>
      <c r="J31" s="44"/>
    </row>
    <row r="32" spans="1:18" ht="13.2" x14ac:dyDescent="0.25">
      <c r="A32" s="46" t="s">
        <v>107</v>
      </c>
      <c r="B32" s="47" t="s">
        <v>198</v>
      </c>
      <c r="C32" s="47" t="s">
        <v>199</v>
      </c>
      <c r="D32" s="48">
        <v>46171</v>
      </c>
      <c r="E32" s="46" t="s">
        <v>200</v>
      </c>
      <c r="F32" s="46"/>
      <c r="G32" s="46" t="s">
        <v>201</v>
      </c>
      <c r="H32" s="49">
        <v>320</v>
      </c>
      <c r="I32" s="55">
        <v>5</v>
      </c>
      <c r="J32" s="44"/>
    </row>
    <row r="33" spans="1:18" ht="13.2" x14ac:dyDescent="0.25">
      <c r="A33" s="46" t="s">
        <v>107</v>
      </c>
      <c r="B33" s="47" t="s">
        <v>202</v>
      </c>
      <c r="C33" s="47" t="s">
        <v>203</v>
      </c>
      <c r="D33" s="48">
        <v>46172</v>
      </c>
      <c r="E33" s="46" t="s">
        <v>204</v>
      </c>
      <c r="F33" s="46"/>
      <c r="G33" s="46" t="s">
        <v>205</v>
      </c>
      <c r="H33" s="49">
        <v>40</v>
      </c>
      <c r="I33" s="55">
        <v>4</v>
      </c>
      <c r="J33" s="44"/>
    </row>
    <row r="34" spans="1:18" ht="13.2" x14ac:dyDescent="0.25">
      <c r="A34" s="46" t="s">
        <v>107</v>
      </c>
      <c r="B34" s="50">
        <v>46023</v>
      </c>
      <c r="C34" s="47" t="s">
        <v>206</v>
      </c>
      <c r="D34" s="48">
        <v>46173</v>
      </c>
      <c r="E34" s="46" t="s">
        <v>207</v>
      </c>
      <c r="F34" s="46"/>
      <c r="G34" s="46" t="s">
        <v>208</v>
      </c>
      <c r="H34" s="49">
        <v>25</v>
      </c>
      <c r="I34" s="55">
        <v>4</v>
      </c>
      <c r="J34" s="44"/>
    </row>
    <row r="35" spans="1:18" ht="13.2" x14ac:dyDescent="0.25">
      <c r="A35" s="46" t="s">
        <v>107</v>
      </c>
      <c r="B35" s="50">
        <v>46082</v>
      </c>
      <c r="C35" s="47" t="s">
        <v>209</v>
      </c>
      <c r="D35" s="48">
        <v>46174</v>
      </c>
      <c r="E35" s="46" t="s">
        <v>210</v>
      </c>
      <c r="F35" s="46"/>
      <c r="G35" s="46" t="s">
        <v>211</v>
      </c>
      <c r="H35" s="49">
        <v>150</v>
      </c>
      <c r="I35" s="55">
        <v>4</v>
      </c>
      <c r="J35" s="44"/>
    </row>
    <row r="36" spans="1:18" ht="13.2" x14ac:dyDescent="0.25">
      <c r="A36" s="46" t="s">
        <v>107</v>
      </c>
      <c r="B36" s="50">
        <v>46113</v>
      </c>
      <c r="C36" s="47" t="s">
        <v>212</v>
      </c>
      <c r="D36" s="48">
        <v>46175</v>
      </c>
      <c r="E36" s="46" t="s">
        <v>213</v>
      </c>
      <c r="F36" s="46"/>
      <c r="G36" s="46" t="s">
        <v>214</v>
      </c>
      <c r="H36" s="49">
        <v>100</v>
      </c>
      <c r="I36" s="55">
        <v>4</v>
      </c>
      <c r="J36" s="44"/>
    </row>
    <row r="37" spans="1:18" x14ac:dyDescent="0.2">
      <c r="A37" s="46" t="s">
        <v>107</v>
      </c>
      <c r="B37" s="47" t="s">
        <v>215</v>
      </c>
      <c r="C37" s="47" t="s">
        <v>216</v>
      </c>
      <c r="D37" s="48">
        <v>46176</v>
      </c>
      <c r="E37" s="46" t="s">
        <v>217</v>
      </c>
      <c r="F37" s="46"/>
      <c r="G37" s="46" t="s">
        <v>218</v>
      </c>
      <c r="H37" s="49">
        <v>74.099999999999994</v>
      </c>
      <c r="I37" s="55">
        <v>4</v>
      </c>
    </row>
    <row r="38" spans="1:18" x14ac:dyDescent="0.2">
      <c r="A38" s="46" t="s">
        <v>107</v>
      </c>
      <c r="B38" s="47" t="s">
        <v>219</v>
      </c>
      <c r="C38" s="47" t="s">
        <v>220</v>
      </c>
      <c r="D38" s="48">
        <v>46177</v>
      </c>
      <c r="E38" s="46" t="s">
        <v>221</v>
      </c>
      <c r="F38" s="46"/>
      <c r="G38" s="46" t="s">
        <v>222</v>
      </c>
      <c r="H38" s="49">
        <v>120</v>
      </c>
      <c r="I38" s="55">
        <v>2</v>
      </c>
    </row>
    <row r="39" spans="1:18" ht="40.799999999999997" x14ac:dyDescent="0.2">
      <c r="A39" s="46" t="s">
        <v>107</v>
      </c>
      <c r="B39" s="47" t="s">
        <v>223</v>
      </c>
      <c r="C39" s="47" t="s">
        <v>223</v>
      </c>
      <c r="D39" s="48">
        <v>46178</v>
      </c>
      <c r="E39" s="46" t="s">
        <v>224</v>
      </c>
      <c r="F39" s="46"/>
      <c r="G39" s="46" t="s">
        <v>225</v>
      </c>
      <c r="H39" s="49">
        <v>80</v>
      </c>
      <c r="I39" s="55">
        <v>3</v>
      </c>
    </row>
    <row r="40" spans="1:18" x14ac:dyDescent="0.2">
      <c r="A40" s="46" t="s">
        <v>107</v>
      </c>
      <c r="B40" s="47" t="s">
        <v>226</v>
      </c>
      <c r="C40" s="47" t="s">
        <v>227</v>
      </c>
      <c r="D40" s="48">
        <v>46179</v>
      </c>
      <c r="E40" s="46" t="s">
        <v>228</v>
      </c>
      <c r="F40" s="46"/>
      <c r="G40" s="46" t="s">
        <v>229</v>
      </c>
      <c r="H40" s="49">
        <v>600</v>
      </c>
      <c r="I40" s="55">
        <v>1</v>
      </c>
    </row>
    <row r="41" spans="1:18" s="39" customFormat="1" ht="20.399999999999999" x14ac:dyDescent="0.2">
      <c r="A41" s="46" t="s">
        <v>107</v>
      </c>
      <c r="B41" s="47" t="s">
        <v>183</v>
      </c>
      <c r="C41" s="47" t="s">
        <v>230</v>
      </c>
      <c r="D41" s="48">
        <v>46180</v>
      </c>
      <c r="E41" s="46" t="s">
        <v>231</v>
      </c>
      <c r="F41" s="46"/>
      <c r="G41" s="46" t="s">
        <v>232</v>
      </c>
      <c r="H41" s="49">
        <v>10</v>
      </c>
      <c r="I41" s="55">
        <v>3</v>
      </c>
      <c r="K41" s="38"/>
      <c r="L41" s="38"/>
      <c r="M41" s="38"/>
      <c r="N41" s="38"/>
      <c r="O41" s="38"/>
      <c r="P41" s="38"/>
      <c r="Q41" s="38"/>
      <c r="R41" s="38"/>
    </row>
    <row r="42" spans="1:18" s="39" customFormat="1" x14ac:dyDescent="0.2">
      <c r="A42" s="46" t="s">
        <v>107</v>
      </c>
      <c r="B42" s="47" t="s">
        <v>233</v>
      </c>
      <c r="C42" s="47" t="s">
        <v>234</v>
      </c>
      <c r="D42" s="48">
        <v>46181</v>
      </c>
      <c r="E42" s="46" t="s">
        <v>235</v>
      </c>
      <c r="F42" s="46"/>
      <c r="G42" s="46" t="s">
        <v>236</v>
      </c>
      <c r="H42" s="49">
        <v>19</v>
      </c>
      <c r="I42" s="55">
        <v>2</v>
      </c>
      <c r="K42" s="38"/>
      <c r="L42" s="38"/>
      <c r="M42" s="38"/>
      <c r="N42" s="38"/>
      <c r="O42" s="38"/>
      <c r="P42" s="38"/>
      <c r="Q42" s="38"/>
      <c r="R42" s="38"/>
    </row>
    <row r="43" spans="1:18" s="39" customFormat="1" x14ac:dyDescent="0.2">
      <c r="A43" s="46" t="s">
        <v>107</v>
      </c>
      <c r="B43" s="47" t="s">
        <v>237</v>
      </c>
      <c r="C43" s="47" t="s">
        <v>160</v>
      </c>
      <c r="D43" s="48">
        <v>46182</v>
      </c>
      <c r="E43" s="46" t="s">
        <v>238</v>
      </c>
      <c r="F43" s="46"/>
      <c r="G43" s="46" t="s">
        <v>239</v>
      </c>
      <c r="H43" s="49">
        <v>230</v>
      </c>
      <c r="I43" s="55">
        <v>2</v>
      </c>
      <c r="K43" s="38"/>
      <c r="L43" s="38"/>
      <c r="M43" s="38"/>
      <c r="N43" s="38"/>
      <c r="O43" s="38"/>
      <c r="P43" s="38"/>
      <c r="Q43" s="38"/>
      <c r="R43" s="38"/>
    </row>
    <row r="44" spans="1:18" s="39" customFormat="1" x14ac:dyDescent="0.2">
      <c r="A44" s="46" t="s">
        <v>107</v>
      </c>
      <c r="B44" s="47" t="s">
        <v>240</v>
      </c>
      <c r="C44" s="47" t="s">
        <v>241</v>
      </c>
      <c r="D44" s="48">
        <v>46183</v>
      </c>
      <c r="E44" s="46" t="s">
        <v>242</v>
      </c>
      <c r="F44" s="46"/>
      <c r="G44" s="46" t="s">
        <v>243</v>
      </c>
      <c r="H44" s="49">
        <v>175</v>
      </c>
      <c r="I44" s="55">
        <v>2</v>
      </c>
      <c r="K44" s="38"/>
      <c r="L44" s="38"/>
      <c r="M44" s="38"/>
      <c r="N44" s="38"/>
      <c r="O44" s="38"/>
      <c r="P44" s="38"/>
      <c r="Q44" s="38"/>
      <c r="R44" s="38"/>
    </row>
    <row r="45" spans="1:18" s="39" customFormat="1" x14ac:dyDescent="0.2">
      <c r="A45" s="46" t="s">
        <v>107</v>
      </c>
      <c r="B45" s="47" t="s">
        <v>244</v>
      </c>
      <c r="C45" s="47">
        <v>369963</v>
      </c>
      <c r="D45" s="48">
        <v>46184</v>
      </c>
      <c r="E45" s="46" t="s">
        <v>245</v>
      </c>
      <c r="F45" s="46"/>
      <c r="G45" s="46" t="s">
        <v>246</v>
      </c>
      <c r="H45" s="49">
        <v>147</v>
      </c>
      <c r="I45" s="55">
        <v>1</v>
      </c>
      <c r="K45" s="38"/>
      <c r="L45" s="38"/>
      <c r="M45" s="38"/>
      <c r="N45" s="38"/>
      <c r="O45" s="38"/>
      <c r="P45" s="38"/>
      <c r="Q45" s="38"/>
      <c r="R45" s="38"/>
    </row>
    <row r="46" spans="1:18" s="39" customFormat="1" x14ac:dyDescent="0.2">
      <c r="A46" s="46" t="s">
        <v>247</v>
      </c>
      <c r="B46" s="47" t="s">
        <v>248</v>
      </c>
      <c r="C46" s="47">
        <v>20200136</v>
      </c>
      <c r="D46" s="48">
        <v>46185</v>
      </c>
      <c r="E46" s="46" t="s">
        <v>249</v>
      </c>
      <c r="F46" s="46"/>
      <c r="G46" s="46" t="s">
        <v>250</v>
      </c>
      <c r="H46" s="49">
        <v>360</v>
      </c>
      <c r="I46" s="55">
        <v>10</v>
      </c>
      <c r="K46" s="38"/>
      <c r="L46" s="38"/>
      <c r="M46" s="38"/>
      <c r="N46" s="38"/>
      <c r="O46" s="38"/>
      <c r="P46" s="38"/>
      <c r="Q46" s="38"/>
      <c r="R46" s="38"/>
    </row>
    <row r="47" spans="1:18" s="39" customFormat="1" x14ac:dyDescent="0.2">
      <c r="A47" s="46" t="s">
        <v>247</v>
      </c>
      <c r="B47" s="47" t="s">
        <v>251</v>
      </c>
      <c r="C47" s="47" t="s">
        <v>187</v>
      </c>
      <c r="D47" s="48">
        <v>46186</v>
      </c>
      <c r="E47" s="46" t="s">
        <v>252</v>
      </c>
      <c r="F47" s="46"/>
      <c r="G47" s="46" t="s">
        <v>189</v>
      </c>
      <c r="H47" s="49">
        <v>500</v>
      </c>
      <c r="I47" s="55">
        <v>10</v>
      </c>
      <c r="K47" s="38"/>
      <c r="L47" s="38"/>
      <c r="M47" s="38"/>
      <c r="N47" s="38"/>
      <c r="O47" s="38"/>
      <c r="P47" s="38"/>
      <c r="Q47" s="38"/>
      <c r="R47" s="38"/>
    </row>
    <row r="48" spans="1:18" s="39" customFormat="1" x14ac:dyDescent="0.2">
      <c r="A48" s="46" t="s">
        <v>247</v>
      </c>
      <c r="B48" s="50">
        <v>46235</v>
      </c>
      <c r="C48" s="47" t="s">
        <v>253</v>
      </c>
      <c r="D48" s="48">
        <v>46187</v>
      </c>
      <c r="E48" s="46" t="s">
        <v>254</v>
      </c>
      <c r="F48" s="46"/>
      <c r="G48" s="46" t="s">
        <v>255</v>
      </c>
      <c r="H48" s="49">
        <v>20</v>
      </c>
      <c r="I48" s="55">
        <v>10</v>
      </c>
      <c r="K48" s="38"/>
      <c r="L48" s="38"/>
      <c r="M48" s="38"/>
      <c r="N48" s="38"/>
      <c r="O48" s="38"/>
      <c r="P48" s="38"/>
      <c r="Q48" s="38"/>
      <c r="R48" s="38"/>
    </row>
    <row r="49" spans="1:18" s="39" customFormat="1" x14ac:dyDescent="0.2">
      <c r="A49" s="46" t="s">
        <v>247</v>
      </c>
      <c r="B49" s="47" t="s">
        <v>256</v>
      </c>
      <c r="C49" s="47" t="s">
        <v>257</v>
      </c>
      <c r="D49" s="48">
        <v>46188</v>
      </c>
      <c r="E49" s="46" t="s">
        <v>258</v>
      </c>
      <c r="F49" s="46"/>
      <c r="G49" s="46" t="s">
        <v>259</v>
      </c>
      <c r="H49" s="49">
        <v>25</v>
      </c>
      <c r="I49" s="55">
        <v>10</v>
      </c>
      <c r="K49" s="38"/>
      <c r="L49" s="38"/>
      <c r="M49" s="38"/>
      <c r="N49" s="38"/>
      <c r="O49" s="38"/>
      <c r="P49" s="38"/>
      <c r="Q49" s="38"/>
      <c r="R49" s="38"/>
    </row>
    <row r="50" spans="1:18" s="39" customFormat="1" ht="20.399999999999999" x14ac:dyDescent="0.2">
      <c r="A50" s="46" t="s">
        <v>260</v>
      </c>
      <c r="B50" s="50">
        <v>46266</v>
      </c>
      <c r="C50" s="47" t="s">
        <v>261</v>
      </c>
      <c r="D50" s="48">
        <v>46189</v>
      </c>
      <c r="E50" s="46" t="s">
        <v>262</v>
      </c>
      <c r="F50" s="46"/>
      <c r="G50" s="46" t="s">
        <v>263</v>
      </c>
      <c r="H50" s="49">
        <v>20000</v>
      </c>
      <c r="I50" s="55">
        <v>5</v>
      </c>
      <c r="K50" s="38"/>
      <c r="L50" s="38"/>
      <c r="M50" s="38"/>
      <c r="N50" s="38"/>
      <c r="O50" s="38"/>
      <c r="P50" s="38"/>
      <c r="Q50" s="38"/>
      <c r="R50" s="38"/>
    </row>
    <row r="51" spans="1:18" s="39" customFormat="1" ht="40.799999999999997" x14ac:dyDescent="0.2">
      <c r="A51" s="46" t="s">
        <v>264</v>
      </c>
      <c r="B51" s="47" t="s">
        <v>265</v>
      </c>
      <c r="C51" s="47" t="s">
        <v>266</v>
      </c>
      <c r="D51" s="48">
        <v>46190</v>
      </c>
      <c r="E51" s="46" t="s">
        <v>267</v>
      </c>
      <c r="F51" s="46"/>
      <c r="G51" s="46" t="s">
        <v>268</v>
      </c>
      <c r="H51" s="49">
        <v>30000</v>
      </c>
      <c r="I51" s="55">
        <v>5</v>
      </c>
      <c r="K51" s="38"/>
      <c r="L51" s="38"/>
      <c r="M51" s="38"/>
      <c r="N51" s="38"/>
      <c r="O51" s="38"/>
      <c r="P51" s="38"/>
      <c r="Q51" s="38"/>
      <c r="R51" s="38"/>
    </row>
    <row r="52" spans="1:18" s="39" customFormat="1" x14ac:dyDescent="0.2">
      <c r="A52" s="46" t="s">
        <v>107</v>
      </c>
      <c r="B52" s="47" t="s">
        <v>269</v>
      </c>
      <c r="C52" s="47" t="s">
        <v>270</v>
      </c>
      <c r="D52" s="48">
        <v>46191</v>
      </c>
      <c r="E52" s="46" t="s">
        <v>271</v>
      </c>
      <c r="F52" s="46"/>
      <c r="G52" s="46" t="s">
        <v>272</v>
      </c>
      <c r="H52" s="49">
        <v>123</v>
      </c>
      <c r="I52" s="55">
        <v>2</v>
      </c>
      <c r="K52" s="38"/>
      <c r="L52" s="38"/>
      <c r="M52" s="38"/>
      <c r="N52" s="38"/>
      <c r="O52" s="38"/>
      <c r="P52" s="38"/>
      <c r="Q52" s="38"/>
      <c r="R52" s="38"/>
    </row>
    <row r="53" spans="1:18" s="39" customFormat="1" ht="20.399999999999999" x14ac:dyDescent="0.2">
      <c r="A53" s="46" t="s">
        <v>107</v>
      </c>
      <c r="B53" s="47" t="s">
        <v>273</v>
      </c>
      <c r="C53" s="47" t="s">
        <v>274</v>
      </c>
      <c r="D53" s="48">
        <v>46192</v>
      </c>
      <c r="E53" s="46" t="s">
        <v>275</v>
      </c>
      <c r="F53" s="46"/>
      <c r="G53" s="46" t="s">
        <v>276</v>
      </c>
      <c r="H53" s="49">
        <v>1600</v>
      </c>
      <c r="I53" s="55">
        <v>2</v>
      </c>
      <c r="K53" s="38"/>
      <c r="L53" s="38"/>
      <c r="M53" s="38"/>
      <c r="N53" s="38"/>
      <c r="O53" s="38"/>
      <c r="P53" s="38"/>
      <c r="Q53" s="38"/>
      <c r="R53" s="38"/>
    </row>
    <row r="54" spans="1:18" s="39" customFormat="1" x14ac:dyDescent="0.2">
      <c r="A54" s="46" t="s">
        <v>107</v>
      </c>
      <c r="B54" s="47" t="s">
        <v>277</v>
      </c>
      <c r="C54" s="47" t="s">
        <v>278</v>
      </c>
      <c r="D54" s="48">
        <v>46194</v>
      </c>
      <c r="E54" s="46" t="s">
        <v>279</v>
      </c>
      <c r="F54" s="46"/>
      <c r="G54" s="46" t="s">
        <v>280</v>
      </c>
      <c r="H54" s="49">
        <v>21.36</v>
      </c>
      <c r="I54" s="55">
        <v>2</v>
      </c>
      <c r="K54" s="38"/>
      <c r="L54" s="38"/>
      <c r="M54" s="38"/>
      <c r="N54" s="38"/>
      <c r="O54" s="38"/>
      <c r="P54" s="38"/>
      <c r="Q54" s="38"/>
      <c r="R54" s="38"/>
    </row>
    <row r="55" spans="1:18" s="39" customFormat="1" x14ac:dyDescent="0.2">
      <c r="A55" s="46" t="s">
        <v>107</v>
      </c>
      <c r="B55" s="47" t="s">
        <v>281</v>
      </c>
      <c r="C55" s="47" t="s">
        <v>282</v>
      </c>
      <c r="D55" s="48">
        <v>46195</v>
      </c>
      <c r="E55" s="46" t="s">
        <v>283</v>
      </c>
      <c r="F55" s="46"/>
      <c r="G55" s="46" t="s">
        <v>284</v>
      </c>
      <c r="H55" s="49">
        <v>20</v>
      </c>
      <c r="I55" s="55">
        <v>2</v>
      </c>
      <c r="K55" s="38"/>
      <c r="L55" s="38"/>
      <c r="M55" s="38"/>
      <c r="N55" s="38"/>
      <c r="O55" s="38"/>
      <c r="P55" s="38"/>
      <c r="Q55" s="38"/>
      <c r="R55" s="38"/>
    </row>
    <row r="56" spans="1:18" s="39" customFormat="1" x14ac:dyDescent="0.2">
      <c r="A56" s="46" t="s">
        <v>107</v>
      </c>
      <c r="B56" s="47" t="s">
        <v>285</v>
      </c>
      <c r="C56" s="47" t="s">
        <v>286</v>
      </c>
      <c r="D56" s="48">
        <v>46196</v>
      </c>
      <c r="E56" s="46" t="s">
        <v>287</v>
      </c>
      <c r="F56" s="46"/>
      <c r="G56" s="46" t="s">
        <v>288</v>
      </c>
      <c r="H56" s="49">
        <v>200</v>
      </c>
      <c r="I56" s="55">
        <v>2</v>
      </c>
      <c r="K56" s="38"/>
      <c r="L56" s="38"/>
      <c r="M56" s="38"/>
      <c r="N56" s="38"/>
      <c r="O56" s="38"/>
      <c r="P56" s="38"/>
      <c r="Q56" s="38"/>
      <c r="R56" s="38"/>
    </row>
    <row r="57" spans="1:18" s="39" customFormat="1" ht="20.399999999999999" x14ac:dyDescent="0.2">
      <c r="A57" s="46" t="s">
        <v>107</v>
      </c>
      <c r="B57" s="47" t="s">
        <v>289</v>
      </c>
      <c r="C57" s="47" t="s">
        <v>290</v>
      </c>
      <c r="D57" s="48">
        <v>46197</v>
      </c>
      <c r="E57" s="46" t="s">
        <v>291</v>
      </c>
      <c r="F57" s="46"/>
      <c r="G57" s="46" t="s">
        <v>292</v>
      </c>
      <c r="H57" s="49">
        <v>201.5</v>
      </c>
      <c r="I57" s="55">
        <v>2</v>
      </c>
      <c r="K57" s="38"/>
      <c r="L57" s="38"/>
      <c r="M57" s="38"/>
      <c r="N57" s="38"/>
      <c r="O57" s="38"/>
      <c r="P57" s="38"/>
      <c r="Q57" s="38"/>
      <c r="R57" s="38"/>
    </row>
    <row r="58" spans="1:18" s="39" customFormat="1" ht="20.399999999999999" x14ac:dyDescent="0.2">
      <c r="A58" s="46" t="s">
        <v>107</v>
      </c>
      <c r="B58" s="47" t="s">
        <v>293</v>
      </c>
      <c r="C58" s="47" t="s">
        <v>294</v>
      </c>
      <c r="D58" s="48">
        <v>46198</v>
      </c>
      <c r="E58" s="46" t="s">
        <v>295</v>
      </c>
      <c r="F58" s="46"/>
      <c r="G58" s="46" t="s">
        <v>296</v>
      </c>
      <c r="H58" s="49">
        <v>1010</v>
      </c>
      <c r="I58" s="55">
        <v>2</v>
      </c>
      <c r="K58" s="38"/>
      <c r="L58" s="38"/>
      <c r="M58" s="38"/>
      <c r="N58" s="38"/>
      <c r="O58" s="38"/>
      <c r="P58" s="38"/>
      <c r="Q58" s="38"/>
      <c r="R58" s="38"/>
    </row>
    <row r="59" spans="1:18" s="39" customFormat="1" ht="40.799999999999997" x14ac:dyDescent="0.2">
      <c r="A59" s="46" t="s">
        <v>107</v>
      </c>
      <c r="B59" s="47" t="s">
        <v>297</v>
      </c>
      <c r="C59" s="47" t="s">
        <v>226</v>
      </c>
      <c r="D59" s="48">
        <v>46199</v>
      </c>
      <c r="E59" s="46" t="s">
        <v>298</v>
      </c>
      <c r="F59" s="46"/>
      <c r="G59" s="46" t="s">
        <v>299</v>
      </c>
      <c r="H59" s="49">
        <v>1330</v>
      </c>
      <c r="I59" s="55">
        <v>2</v>
      </c>
      <c r="K59" s="38"/>
      <c r="L59" s="38"/>
      <c r="M59" s="38"/>
      <c r="N59" s="38"/>
      <c r="O59" s="38"/>
      <c r="P59" s="38"/>
      <c r="Q59" s="38"/>
      <c r="R59" s="38"/>
    </row>
    <row r="60" spans="1:18" s="39" customFormat="1" ht="20.399999999999999" x14ac:dyDescent="0.2">
      <c r="A60" s="46" t="s">
        <v>300</v>
      </c>
      <c r="B60" s="50">
        <v>46357</v>
      </c>
      <c r="C60" s="47" t="s">
        <v>301</v>
      </c>
      <c r="D60" s="48">
        <v>46200</v>
      </c>
      <c r="E60" s="46" t="s">
        <v>302</v>
      </c>
      <c r="F60" s="46"/>
      <c r="G60" s="46" t="s">
        <v>303</v>
      </c>
      <c r="H60" s="49">
        <v>1000</v>
      </c>
      <c r="I60" s="55">
        <v>10</v>
      </c>
      <c r="K60" s="38"/>
      <c r="L60" s="38"/>
      <c r="M60" s="38"/>
      <c r="N60" s="38"/>
      <c r="O60" s="38"/>
      <c r="P60" s="38"/>
      <c r="Q60" s="38"/>
      <c r="R60" s="38"/>
    </row>
    <row r="61" spans="1:18" s="39" customFormat="1" ht="20.399999999999999" x14ac:dyDescent="0.2">
      <c r="A61" s="46" t="s">
        <v>304</v>
      </c>
      <c r="B61" s="47" t="s">
        <v>305</v>
      </c>
      <c r="C61" s="47" t="s">
        <v>306</v>
      </c>
      <c r="D61" s="48">
        <v>46201</v>
      </c>
      <c r="E61" s="46" t="s">
        <v>307</v>
      </c>
      <c r="F61" s="46"/>
      <c r="G61" s="46" t="s">
        <v>308</v>
      </c>
      <c r="H61" s="49">
        <v>200</v>
      </c>
      <c r="I61" s="55">
        <v>10</v>
      </c>
      <c r="K61" s="38"/>
      <c r="L61" s="38"/>
      <c r="M61" s="38"/>
      <c r="N61" s="38"/>
      <c r="O61" s="38"/>
      <c r="P61" s="38"/>
      <c r="Q61" s="38"/>
      <c r="R61" s="38"/>
    </row>
    <row r="62" spans="1:18" s="39" customFormat="1" x14ac:dyDescent="0.2">
      <c r="A62" s="46" t="s">
        <v>309</v>
      </c>
      <c r="B62" s="47" t="s">
        <v>310</v>
      </c>
      <c r="C62" s="47" t="s">
        <v>226</v>
      </c>
      <c r="D62" s="48">
        <v>46203</v>
      </c>
      <c r="E62" s="46" t="s">
        <v>311</v>
      </c>
      <c r="F62" s="46"/>
      <c r="G62" s="46" t="s">
        <v>312</v>
      </c>
      <c r="H62" s="49">
        <v>147.35</v>
      </c>
      <c r="I62" s="55">
        <v>10</v>
      </c>
      <c r="K62" s="38"/>
      <c r="L62" s="38"/>
      <c r="M62" s="38"/>
      <c r="N62" s="38"/>
      <c r="O62" s="38"/>
      <c r="P62" s="38"/>
      <c r="Q62" s="38"/>
      <c r="R62" s="38"/>
    </row>
    <row r="63" spans="1:18" s="39" customFormat="1" ht="40.799999999999997" x14ac:dyDescent="0.2">
      <c r="A63" s="46" t="s">
        <v>309</v>
      </c>
      <c r="B63" s="47" t="s">
        <v>313</v>
      </c>
      <c r="C63" s="47" t="s">
        <v>314</v>
      </c>
      <c r="D63" s="48">
        <v>46204</v>
      </c>
      <c r="E63" s="46" t="s">
        <v>315</v>
      </c>
      <c r="F63" s="46"/>
      <c r="G63" s="46" t="s">
        <v>316</v>
      </c>
      <c r="H63" s="49">
        <v>2500</v>
      </c>
      <c r="I63" s="55">
        <v>10</v>
      </c>
      <c r="K63" s="38"/>
      <c r="L63" s="38"/>
      <c r="M63" s="38"/>
      <c r="N63" s="38"/>
      <c r="O63" s="38"/>
      <c r="P63" s="38"/>
      <c r="Q63" s="38"/>
      <c r="R63" s="38"/>
    </row>
    <row r="64" spans="1:18" s="39" customFormat="1" x14ac:dyDescent="0.2">
      <c r="A64" s="46" t="s">
        <v>309</v>
      </c>
      <c r="B64" s="47" t="s">
        <v>317</v>
      </c>
      <c r="C64" s="47" t="s">
        <v>203</v>
      </c>
      <c r="D64" s="48">
        <v>46205</v>
      </c>
      <c r="E64" s="46" t="s">
        <v>318</v>
      </c>
      <c r="F64" s="46"/>
      <c r="G64" s="46" t="s">
        <v>319</v>
      </c>
      <c r="H64" s="49">
        <v>1200</v>
      </c>
      <c r="I64" s="55">
        <v>10</v>
      </c>
      <c r="K64" s="38"/>
      <c r="L64" s="38"/>
      <c r="M64" s="38"/>
      <c r="N64" s="38"/>
      <c r="O64" s="38"/>
      <c r="P64" s="38"/>
      <c r="Q64" s="38"/>
      <c r="R64" s="38"/>
    </row>
    <row r="65" spans="1:18" s="39" customFormat="1" ht="40.799999999999997" x14ac:dyDescent="0.2">
      <c r="A65" s="46" t="s">
        <v>309</v>
      </c>
      <c r="B65" s="47" t="s">
        <v>320</v>
      </c>
      <c r="C65" s="47" t="s">
        <v>321</v>
      </c>
      <c r="D65" s="48">
        <v>46206</v>
      </c>
      <c r="E65" s="46" t="s">
        <v>322</v>
      </c>
      <c r="F65" s="46"/>
      <c r="G65" s="46" t="s">
        <v>323</v>
      </c>
      <c r="H65" s="49">
        <v>350</v>
      </c>
      <c r="I65" s="55">
        <v>10</v>
      </c>
      <c r="K65" s="38"/>
      <c r="L65" s="38"/>
      <c r="M65" s="38"/>
      <c r="N65" s="38"/>
      <c r="O65" s="38"/>
      <c r="P65" s="38"/>
      <c r="Q65" s="38"/>
      <c r="R65" s="38"/>
    </row>
    <row r="66" spans="1:18" s="39" customFormat="1" x14ac:dyDescent="0.2">
      <c r="A66" s="46" t="s">
        <v>309</v>
      </c>
      <c r="B66" s="47" t="s">
        <v>324</v>
      </c>
      <c r="C66" s="47" t="s">
        <v>325</v>
      </c>
      <c r="D66" s="48">
        <v>46208</v>
      </c>
      <c r="E66" s="46" t="s">
        <v>326</v>
      </c>
      <c r="F66" s="46"/>
      <c r="G66" s="46" t="s">
        <v>327</v>
      </c>
      <c r="H66" s="49">
        <v>230</v>
      </c>
      <c r="I66" s="55">
        <v>10</v>
      </c>
      <c r="K66" s="38"/>
      <c r="L66" s="38"/>
      <c r="M66" s="38"/>
      <c r="N66" s="38"/>
      <c r="O66" s="38"/>
      <c r="P66" s="38"/>
      <c r="Q66" s="38"/>
      <c r="R66" s="38"/>
    </row>
    <row r="67" spans="1:18" s="39" customFormat="1" x14ac:dyDescent="0.2">
      <c r="A67" s="46" t="s">
        <v>309</v>
      </c>
      <c r="B67" s="47" t="s">
        <v>328</v>
      </c>
      <c r="C67" s="47" t="s">
        <v>329</v>
      </c>
      <c r="D67" s="48">
        <v>46209</v>
      </c>
      <c r="E67" s="46" t="s">
        <v>330</v>
      </c>
      <c r="F67" s="46"/>
      <c r="G67" s="46" t="s">
        <v>163</v>
      </c>
      <c r="H67" s="49">
        <v>200</v>
      </c>
      <c r="I67" s="55">
        <v>10</v>
      </c>
      <c r="K67" s="38"/>
      <c r="L67" s="38"/>
      <c r="M67" s="38"/>
      <c r="N67" s="38"/>
      <c r="O67" s="38"/>
      <c r="P67" s="38"/>
      <c r="Q67" s="38"/>
      <c r="R67" s="38"/>
    </row>
    <row r="68" spans="1:18" s="39" customFormat="1" ht="30.6" x14ac:dyDescent="0.2">
      <c r="A68" s="46" t="s">
        <v>331</v>
      </c>
      <c r="B68" s="47" t="s">
        <v>332</v>
      </c>
      <c r="C68" s="47" t="s">
        <v>333</v>
      </c>
      <c r="D68" s="48">
        <v>46210</v>
      </c>
      <c r="E68" s="46" t="s">
        <v>334</v>
      </c>
      <c r="F68" s="46"/>
      <c r="G68" s="46" t="s">
        <v>335</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electLockedCells="1" selectUnlockedCells="1"/>
  <mergeCells count="5">
    <mergeCell ref="A1:H1"/>
    <mergeCell ref="B4:E4"/>
    <mergeCell ref="H2:I2"/>
    <mergeCell ref="H3:I3"/>
    <mergeCell ref="A2:G2"/>
  </mergeCells>
  <conditionalFormatting sqref="A8:I8 A9:C67 D9:I68 A68:A2903">
    <cfRule type="expression" dxfId="165" priority="2" stopIfTrue="1">
      <formula>$A8&lt;&gt;""</formula>
    </cfRule>
  </conditionalFormatting>
  <conditionalFormatting sqref="B68:C68 B69:H2878">
    <cfRule type="expression" dxfId="164" priority="3" stopIfTrue="1">
      <formula>$A68&lt;&gt;""</formula>
    </cfRule>
  </conditionalFormatting>
  <conditionalFormatting sqref="D2876:D2903">
    <cfRule type="expression" dxfId="163"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41" t="s">
        <v>336</v>
      </c>
      <c r="B1" s="342"/>
      <c r="C1" s="166">
        <v>46053</v>
      </c>
      <c r="D1" s="26"/>
      <c r="G1" s="244">
        <v>46053</v>
      </c>
    </row>
    <row r="2" spans="1:7" ht="13.8" x14ac:dyDescent="0.25">
      <c r="A2" s="28"/>
      <c r="B2" s="28"/>
      <c r="G2" s="244">
        <v>46081</v>
      </c>
    </row>
    <row r="3" spans="1:7" ht="13.8" x14ac:dyDescent="0.25">
      <c r="A3" s="30" t="s">
        <v>337</v>
      </c>
      <c r="B3" s="339" t="str">
        <f>INDEX(Adr!B:B,Doklady!B102+1)</f>
        <v>Slovenská plavecká federácia</v>
      </c>
      <c r="C3" s="339"/>
      <c r="D3" s="339"/>
      <c r="G3" s="244">
        <v>46112</v>
      </c>
    </row>
    <row r="4" spans="1:7" ht="13.8" x14ac:dyDescent="0.25">
      <c r="A4" s="30" t="s">
        <v>338</v>
      </c>
      <c r="B4" s="29" t="str">
        <f>RIGHT("0000"&amp;INDEX(Adr!A:A,Doklady!B102+1),8)</f>
        <v>36068764</v>
      </c>
      <c r="G4" s="244">
        <v>46142</v>
      </c>
    </row>
    <row r="5" spans="1:7" ht="13.8" x14ac:dyDescent="0.25">
      <c r="A5" s="30" t="s">
        <v>339</v>
      </c>
      <c r="B5" s="29" t="str">
        <f>INDEX(Adr!D:D,Doklady!B102+1)&amp;", "&amp;INDEX(Adr!E:E,Doklady!B102+1)</f>
        <v>Za kasárňou 315/1,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340</v>
      </c>
      <c r="B9" s="31" t="s">
        <v>340</v>
      </c>
      <c r="C9" s="32" t="s">
        <v>341</v>
      </c>
      <c r="G9" s="244">
        <v>46295</v>
      </c>
    </row>
    <row r="10" spans="1:7" ht="13.8" x14ac:dyDescent="0.25">
      <c r="A10" s="133" t="s">
        <v>342</v>
      </c>
      <c r="B10" s="134" t="s">
        <v>343</v>
      </c>
      <c r="C10" s="167">
        <f>+Spolu!C10</f>
        <v>0</v>
      </c>
      <c r="G10" s="244">
        <v>46326</v>
      </c>
    </row>
    <row r="11" spans="1:7" ht="13.8" x14ac:dyDescent="0.25">
      <c r="A11" s="133" t="s">
        <v>344</v>
      </c>
      <c r="B11" s="134" t="s">
        <v>345</v>
      </c>
      <c r="C11" s="167">
        <f>+Spolu!C11</f>
        <v>2808724</v>
      </c>
      <c r="G11" s="244">
        <v>46356</v>
      </c>
    </row>
    <row r="12" spans="1:7" ht="13.8" x14ac:dyDescent="0.25">
      <c r="A12" s="133" t="s">
        <v>346</v>
      </c>
      <c r="B12" s="134" t="s">
        <v>347</v>
      </c>
      <c r="C12" s="167">
        <f>+Spolu!C12</f>
        <v>133400</v>
      </c>
      <c r="G12" s="244">
        <v>46387</v>
      </c>
    </row>
    <row r="13" spans="1:7" ht="13.8" x14ac:dyDescent="0.25">
      <c r="A13" s="133" t="s">
        <v>348</v>
      </c>
      <c r="B13" s="134" t="s">
        <v>349</v>
      </c>
      <c r="C13" s="167">
        <f>+Spolu!C13</f>
        <v>0</v>
      </c>
      <c r="G13" s="244"/>
    </row>
    <row r="14" spans="1:7" ht="13.8" x14ac:dyDescent="0.25">
      <c r="A14" s="133" t="s">
        <v>350</v>
      </c>
      <c r="B14" s="134" t="s">
        <v>351</v>
      </c>
      <c r="C14" s="167">
        <f>+Spolu!C14</f>
        <v>0</v>
      </c>
      <c r="G14" s="244"/>
    </row>
    <row r="15" spans="1:7" ht="13.8" x14ac:dyDescent="0.25">
      <c r="A15" s="33" t="s">
        <v>352</v>
      </c>
      <c r="B15" s="132"/>
      <c r="C15" s="34">
        <f>SUM(C10:C14)</f>
        <v>2942124</v>
      </c>
      <c r="G15" s="244"/>
    </row>
    <row r="16" spans="1:7" ht="13.8" x14ac:dyDescent="0.25">
      <c r="G16" s="244"/>
    </row>
    <row r="17" spans="1:5" ht="72" customHeight="1" x14ac:dyDescent="0.25">
      <c r="A17" s="340" t="s">
        <v>353</v>
      </c>
      <c r="B17" s="340"/>
      <c r="C17" s="340"/>
      <c r="D17" s="340"/>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8" zoomScaleNormal="100" workbookViewId="0">
      <selection activeCell="F53" sqref="F53"/>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2" t="str">
        <f>Doklady!A100</f>
        <v>Priebežné čerpanie a vyúčtovanie finančných prostriedkov poskytnutých zo štátneho rozpočtu v oblasti športu v roku 2026</v>
      </c>
      <c r="B1" s="362"/>
      <c r="C1" s="362"/>
      <c r="D1" s="362"/>
      <c r="E1" s="362"/>
      <c r="F1" s="362"/>
      <c r="G1" s="362"/>
      <c r="H1" s="362"/>
      <c r="I1" s="362"/>
    </row>
    <row r="2" spans="1:26" ht="7.5" customHeight="1" x14ac:dyDescent="0.2">
      <c r="C2" s="8"/>
      <c r="D2" s="8"/>
      <c r="E2" s="8"/>
      <c r="F2" s="8"/>
      <c r="G2" s="8"/>
      <c r="H2" s="8"/>
      <c r="I2" s="8"/>
    </row>
    <row r="3" spans="1:26" s="9" customFormat="1" ht="26.1" customHeight="1" x14ac:dyDescent="0.25">
      <c r="B3" s="152" t="s">
        <v>96</v>
      </c>
      <c r="C3" s="363" t="str">
        <f>INDEX(Adr!B2:B242,Doklady!B102)</f>
        <v>Slovenská plavecká federácia</v>
      </c>
      <c r="D3" s="363"/>
      <c r="E3" s="363"/>
      <c r="F3" s="363"/>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338</v>
      </c>
      <c r="C4" s="66" t="str">
        <f>INDEX(Adr!A2:A242,Doklady!B102)</f>
        <v>36068764</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354</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339</v>
      </c>
      <c r="C6" s="9" t="str">
        <f>INDEX(Adr!D2:D242,Doklady!B102)&amp;", "&amp;INDEX(Adr!E2:E242,Doklady!B102)&amp;", "&amp;INDEX(Adr!F2:F242,Doklady!B102)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340</v>
      </c>
      <c r="B9" s="67" t="s">
        <v>355</v>
      </c>
      <c r="C9" s="125" t="s">
        <v>356</v>
      </c>
      <c r="D9" s="125" t="s">
        <v>357</v>
      </c>
      <c r="E9" s="364" t="s">
        <v>358</v>
      </c>
      <c r="F9" s="365"/>
      <c r="J9" s="8"/>
      <c r="L9" s="118"/>
      <c r="M9" s="118"/>
      <c r="N9" s="118"/>
      <c r="O9" s="118"/>
      <c r="P9" s="118"/>
      <c r="Q9" s="118"/>
      <c r="R9" s="118"/>
      <c r="S9" s="118"/>
    </row>
    <row r="10" spans="1:26" ht="17.399999999999999" x14ac:dyDescent="0.3">
      <c r="A10" s="69" t="s">
        <v>342</v>
      </c>
      <c r="B10" s="70" t="s">
        <v>343</v>
      </c>
      <c r="C10" s="126">
        <f>SUMIF(FP!J:J,Doklady!$B$1&amp;A10,FP!D:D)</f>
        <v>0</v>
      </c>
      <c r="D10" s="126">
        <f>C10-E10</f>
        <v>0</v>
      </c>
      <c r="E10" s="358">
        <f>SUMIF(K:K,A10,I:I)</f>
        <v>0</v>
      </c>
      <c r="F10" s="359"/>
      <c r="L10" s="120" t="s">
        <v>359</v>
      </c>
      <c r="M10" s="118"/>
      <c r="N10" s="118"/>
      <c r="O10" s="118"/>
      <c r="P10" s="118"/>
      <c r="Q10" s="118"/>
      <c r="R10" s="118"/>
      <c r="S10" s="118"/>
    </row>
    <row r="11" spans="1:26" ht="17.399999999999999" x14ac:dyDescent="0.3">
      <c r="A11" s="69" t="s">
        <v>344</v>
      </c>
      <c r="B11" s="70" t="s">
        <v>345</v>
      </c>
      <c r="C11" s="126">
        <f>SUMIF(FP!J:J,Doklady!$B$1&amp;A11,FP!D:D)</f>
        <v>2808724</v>
      </c>
      <c r="D11" s="126">
        <f>+C11-E11</f>
        <v>504656.77</v>
      </c>
      <c r="E11" s="366">
        <f>+I39-I42+I44-I47</f>
        <v>2304067.23</v>
      </c>
      <c r="F11" s="367"/>
      <c r="J11" s="168"/>
      <c r="L11" s="153" t="str">
        <f>L41</f>
        <v>a - plavecké športy - bežné transfery</v>
      </c>
      <c r="M11" s="118"/>
      <c r="N11" s="118"/>
      <c r="O11" s="118"/>
      <c r="P11" s="118"/>
      <c r="Q11" s="118"/>
      <c r="R11" s="118"/>
      <c r="S11" s="118"/>
    </row>
    <row r="12" spans="1:26" ht="17.399999999999999" x14ac:dyDescent="0.3">
      <c r="A12" s="69" t="s">
        <v>346</v>
      </c>
      <c r="B12" s="70" t="s">
        <v>347</v>
      </c>
      <c r="C12" s="126">
        <f>SUMIF(FP!J:J,Doklady!$B$1&amp;A12,FP!D:D)</f>
        <v>133400</v>
      </c>
      <c r="D12" s="126">
        <f>C12-E12</f>
        <v>0</v>
      </c>
      <c r="E12" s="358">
        <f>SUMIF(K:K,A12,I:I)</f>
        <v>133400</v>
      </c>
      <c r="F12" s="359"/>
      <c r="J12" s="169"/>
      <c r="L12" s="153" t="str">
        <f>L42</f>
        <v>a - plavecké športy - kapitálové transfery</v>
      </c>
      <c r="N12" s="118"/>
      <c r="O12" s="118"/>
      <c r="P12" s="118"/>
      <c r="Q12" s="118"/>
      <c r="R12" s="118"/>
      <c r="S12" s="118"/>
    </row>
    <row r="13" spans="1:26" ht="17.399999999999999" x14ac:dyDescent="0.3">
      <c r="A13" s="69" t="s">
        <v>348</v>
      </c>
      <c r="B13" s="70" t="s">
        <v>349</v>
      </c>
      <c r="C13" s="126">
        <f>SUMIF(FP!J:J,Doklady!$B$1&amp;A13,FP!D:D)</f>
        <v>0</v>
      </c>
      <c r="D13" s="126">
        <f>C13-E13</f>
        <v>0</v>
      </c>
      <c r="E13" s="358">
        <f>SUMIF(K:K,A13,I:I)</f>
        <v>0</v>
      </c>
      <c r="F13" s="359"/>
      <c r="J13" s="8"/>
      <c r="L13" s="153">
        <f>L46</f>
        <v>2</v>
      </c>
      <c r="N13" s="118"/>
      <c r="O13" s="118"/>
      <c r="P13" s="118"/>
      <c r="Q13" s="118"/>
      <c r="R13" s="118"/>
      <c r="S13" s="118"/>
    </row>
    <row r="14" spans="1:26" ht="18" thickBot="1" x14ac:dyDescent="0.35">
      <c r="A14" s="69" t="s">
        <v>350</v>
      </c>
      <c r="B14" s="70" t="s">
        <v>351</v>
      </c>
      <c r="C14" s="126">
        <f>SUMIF(FP!J:J,Doklady!$B$1&amp;A14,FP!D:D)</f>
        <v>0</v>
      </c>
      <c r="D14" s="126">
        <f>C14-E14</f>
        <v>0</v>
      </c>
      <c r="E14" s="368">
        <f>SUMIF(K:K,A14,I:I)</f>
        <v>0</v>
      </c>
      <c r="F14" s="369"/>
      <c r="J14" s="8"/>
      <c r="L14" s="153" t="str">
        <f>L47</f>
        <v>2</v>
      </c>
      <c r="N14" s="118"/>
      <c r="O14" s="118"/>
      <c r="P14" s="118"/>
      <c r="Q14" s="118"/>
      <c r="R14" s="118"/>
      <c r="S14" s="118"/>
    </row>
    <row r="15" spans="1:26" ht="5.25" customHeight="1" thickTop="1" x14ac:dyDescent="0.25">
      <c r="I15" s="9"/>
    </row>
    <row r="16" spans="1:26" s="9" customFormat="1" ht="13.2" x14ac:dyDescent="0.25">
      <c r="A16" s="117" t="s">
        <v>360</v>
      </c>
      <c r="B16" s="350" t="s">
        <v>361</v>
      </c>
      <c r="C16" s="351"/>
      <c r="D16" s="351"/>
      <c r="E16" s="351"/>
      <c r="F16" s="351"/>
      <c r="G16" s="351"/>
      <c r="H16" s="352"/>
      <c r="I16" s="136" t="s">
        <v>362</v>
      </c>
      <c r="J16" s="85"/>
      <c r="K16" s="85"/>
      <c r="L16" s="85"/>
      <c r="M16" s="85"/>
      <c r="N16" s="85"/>
      <c r="O16" s="85"/>
      <c r="P16" s="85"/>
      <c r="Q16" s="85"/>
      <c r="R16" s="85"/>
      <c r="S16" s="85"/>
      <c r="T16" s="85"/>
      <c r="U16" s="85"/>
      <c r="V16" s="85"/>
      <c r="W16" s="85"/>
      <c r="X16" s="85"/>
      <c r="Y16" s="85"/>
      <c r="Z16" s="85"/>
    </row>
    <row r="17" spans="1:20" x14ac:dyDescent="0.2">
      <c r="A17" s="115" t="s">
        <v>363</v>
      </c>
      <c r="B17" s="353" t="s">
        <v>364</v>
      </c>
      <c r="C17" s="353"/>
      <c r="D17" s="353"/>
      <c r="E17" s="353"/>
      <c r="F17" s="353"/>
      <c r="G17" s="353"/>
      <c r="H17" s="353"/>
      <c r="I17" s="73">
        <f>SUMIF(FP!I:I,Doklady!$B$1&amp;A17,FP!D:D)</f>
        <v>2808724</v>
      </c>
      <c r="T17" s="86"/>
    </row>
    <row r="18" spans="1:20" x14ac:dyDescent="0.2">
      <c r="A18" s="135" t="s">
        <v>365</v>
      </c>
      <c r="B18" s="353" t="s">
        <v>366</v>
      </c>
      <c r="C18" s="353"/>
      <c r="D18" s="353"/>
      <c r="E18" s="353"/>
      <c r="F18" s="353"/>
      <c r="G18" s="353"/>
      <c r="H18" s="353"/>
      <c r="I18" s="73">
        <f>SUMIF(FP!I:I,Doklady!$B$1&amp;A18,FP!D:D)</f>
        <v>0</v>
      </c>
    </row>
    <row r="19" spans="1:20" x14ac:dyDescent="0.2">
      <c r="A19" s="115" t="s">
        <v>367</v>
      </c>
      <c r="B19" s="353" t="s">
        <v>368</v>
      </c>
      <c r="C19" s="353"/>
      <c r="D19" s="353"/>
      <c r="E19" s="353"/>
      <c r="F19" s="353"/>
      <c r="G19" s="353"/>
      <c r="H19" s="353"/>
      <c r="I19" s="73">
        <f>SUMIF(FP!I:I,Doklady!$B$1&amp;A19,FP!D:D)</f>
        <v>0</v>
      </c>
    </row>
    <row r="20" spans="1:20" x14ac:dyDescent="0.2">
      <c r="A20" s="135" t="s">
        <v>369</v>
      </c>
      <c r="B20" s="347" t="s">
        <v>370</v>
      </c>
      <c r="C20" s="348"/>
      <c r="D20" s="348"/>
      <c r="E20" s="348"/>
      <c r="F20" s="348"/>
      <c r="G20" s="348"/>
      <c r="H20" s="349"/>
      <c r="I20" s="73">
        <f>SUMIF(FP!I:I,Doklady!$B$1&amp;A20,FP!D:D)</f>
        <v>133400</v>
      </c>
      <c r="T20" s="86"/>
    </row>
    <row r="21" spans="1:20" x14ac:dyDescent="0.2">
      <c r="A21" s="115" t="s">
        <v>371</v>
      </c>
      <c r="B21" s="347" t="s">
        <v>372</v>
      </c>
      <c r="C21" s="348"/>
      <c r="D21" s="348"/>
      <c r="E21" s="348"/>
      <c r="F21" s="348"/>
      <c r="G21" s="348"/>
      <c r="H21" s="349"/>
      <c r="I21" s="73">
        <f>SUMIF(FP!I:I,Doklady!$B$1&amp;A21,FP!D:D)</f>
        <v>0</v>
      </c>
      <c r="T21" s="86"/>
    </row>
    <row r="22" spans="1:20" x14ac:dyDescent="0.2">
      <c r="A22" s="135" t="s">
        <v>373</v>
      </c>
      <c r="B22" s="354" t="s">
        <v>374</v>
      </c>
      <c r="C22" s="355"/>
      <c r="D22" s="355"/>
      <c r="E22" s="355"/>
      <c r="F22" s="355"/>
      <c r="G22" s="355"/>
      <c r="H22" s="356"/>
      <c r="I22" s="73">
        <f>SUMIF(FP!I:I,Doklady!$B$1&amp;A22,FP!D:D)</f>
        <v>0</v>
      </c>
      <c r="T22" s="86"/>
    </row>
    <row r="23" spans="1:20" x14ac:dyDescent="0.2">
      <c r="A23" s="115" t="s">
        <v>375</v>
      </c>
      <c r="B23" s="347" t="s">
        <v>376</v>
      </c>
      <c r="C23" s="348"/>
      <c r="D23" s="348"/>
      <c r="E23" s="348"/>
      <c r="F23" s="348"/>
      <c r="G23" s="348"/>
      <c r="H23" s="349"/>
      <c r="I23" s="73">
        <f>SUMIF(FP!I:I,Doklady!$B$1&amp;A23,FP!D:D)</f>
        <v>0</v>
      </c>
      <c r="T23" s="86"/>
    </row>
    <row r="24" spans="1:20" x14ac:dyDescent="0.2">
      <c r="A24" s="135" t="s">
        <v>377</v>
      </c>
      <c r="B24" s="347" t="s">
        <v>378</v>
      </c>
      <c r="C24" s="348"/>
      <c r="D24" s="348"/>
      <c r="E24" s="348"/>
      <c r="F24" s="348"/>
      <c r="G24" s="348"/>
      <c r="H24" s="349"/>
      <c r="I24" s="73">
        <f>SUMIF(FP!I:I,Doklady!$B$1&amp;A24,FP!D:D)</f>
        <v>0</v>
      </c>
      <c r="T24" s="86"/>
    </row>
    <row r="25" spans="1:20" x14ac:dyDescent="0.2">
      <c r="A25" s="115" t="s">
        <v>379</v>
      </c>
      <c r="B25" s="370" t="s">
        <v>380</v>
      </c>
      <c r="C25" s="371"/>
      <c r="D25" s="371"/>
      <c r="E25" s="371"/>
      <c r="F25" s="371"/>
      <c r="G25" s="371"/>
      <c r="H25" s="372"/>
      <c r="I25" s="73">
        <f>SUMIF(FP!I:I,Doklady!$B$1&amp;A25,FP!D:D)</f>
        <v>0</v>
      </c>
      <c r="T25" s="86"/>
    </row>
    <row r="26" spans="1:20" x14ac:dyDescent="0.2">
      <c r="A26" s="135" t="s">
        <v>381</v>
      </c>
      <c r="B26" s="347" t="s">
        <v>382</v>
      </c>
      <c r="C26" s="348"/>
      <c r="D26" s="348"/>
      <c r="E26" s="348"/>
      <c r="F26" s="348"/>
      <c r="G26" s="348"/>
      <c r="H26" s="349"/>
      <c r="I26" s="73">
        <f>SUMIF(FP!I:I,Doklady!$B$1&amp;A26,FP!D:D)</f>
        <v>0</v>
      </c>
      <c r="T26" s="86"/>
    </row>
    <row r="27" spans="1:20" x14ac:dyDescent="0.2">
      <c r="A27" s="115" t="s">
        <v>383</v>
      </c>
      <c r="B27" s="347" t="s">
        <v>384</v>
      </c>
      <c r="C27" s="348"/>
      <c r="D27" s="348"/>
      <c r="E27" s="348"/>
      <c r="F27" s="348"/>
      <c r="G27" s="348"/>
      <c r="H27" s="349"/>
      <c r="I27" s="73">
        <f>SUMIF(FP!I:I,Doklady!$B$1&amp;A27,FP!D:D)</f>
        <v>0</v>
      </c>
      <c r="T27" s="86"/>
    </row>
    <row r="28" spans="1:20" x14ac:dyDescent="0.2">
      <c r="A28" s="135" t="s">
        <v>385</v>
      </c>
      <c r="B28" s="347" t="s">
        <v>386</v>
      </c>
      <c r="C28" s="348"/>
      <c r="D28" s="348"/>
      <c r="E28" s="348"/>
      <c r="F28" s="348"/>
      <c r="G28" s="348"/>
      <c r="H28" s="349"/>
      <c r="I28" s="73">
        <f>SUMIF(FP!I:I,Doklady!$B$1&amp;A28,FP!D:D)</f>
        <v>0</v>
      </c>
      <c r="T28" s="86"/>
    </row>
    <row r="29" spans="1:20" x14ac:dyDescent="0.2">
      <c r="A29" s="115" t="s">
        <v>387</v>
      </c>
      <c r="B29" s="347" t="s">
        <v>388</v>
      </c>
      <c r="C29" s="348"/>
      <c r="D29" s="348"/>
      <c r="E29" s="348"/>
      <c r="F29" s="348"/>
      <c r="G29" s="348"/>
      <c r="H29" s="349"/>
      <c r="I29" s="73">
        <f>SUMIF(FP!I:I,Doklady!$B$1&amp;A29,FP!D:D)</f>
        <v>0</v>
      </c>
      <c r="T29" s="86"/>
    </row>
    <row r="30" spans="1:20" hidden="1" x14ac:dyDescent="0.2">
      <c r="A30" s="135" t="s">
        <v>389</v>
      </c>
      <c r="B30" s="347"/>
      <c r="C30" s="348"/>
      <c r="D30" s="348"/>
      <c r="E30" s="348"/>
      <c r="F30" s="348"/>
      <c r="G30" s="348"/>
      <c r="H30" s="349"/>
      <c r="I30" s="73">
        <f>SUMIF(FP!I:I,Doklady!$B$1&amp;A30,FP!D:D)</f>
        <v>0</v>
      </c>
      <c r="T30" s="86"/>
    </row>
    <row r="31" spans="1:20" hidden="1" x14ac:dyDescent="0.2">
      <c r="A31" s="115" t="s">
        <v>390</v>
      </c>
      <c r="B31" s="347"/>
      <c r="C31" s="348"/>
      <c r="D31" s="348"/>
      <c r="E31" s="348"/>
      <c r="F31" s="348"/>
      <c r="G31" s="348"/>
      <c r="H31" s="349"/>
      <c r="I31" s="73">
        <f>SUMIF(FP!I:I,Doklady!$B$1&amp;A31,FP!D:D)</f>
        <v>0</v>
      </c>
      <c r="T31" s="86"/>
    </row>
    <row r="32" spans="1:20" hidden="1" x14ac:dyDescent="0.2">
      <c r="A32" s="135" t="s">
        <v>391</v>
      </c>
      <c r="B32" s="343"/>
      <c r="C32" s="344"/>
      <c r="D32" s="344"/>
      <c r="E32" s="344"/>
      <c r="F32" s="344"/>
      <c r="G32" s="344"/>
      <c r="H32" s="345"/>
      <c r="I32" s="73">
        <f>SUMIF(FP!I:I,Doklady!$B$1&amp;A32,FP!D:D)</f>
        <v>0</v>
      </c>
      <c r="T32" s="86"/>
    </row>
    <row r="33" spans="1:21" hidden="1" x14ac:dyDescent="0.2">
      <c r="A33" s="115" t="s">
        <v>392</v>
      </c>
      <c r="B33" s="343"/>
      <c r="C33" s="344"/>
      <c r="D33" s="344"/>
      <c r="E33" s="344"/>
      <c r="F33" s="344"/>
      <c r="G33" s="344"/>
      <c r="H33" s="345"/>
      <c r="I33" s="73">
        <f>SUMIF(FP!I:I,Doklady!$B$1&amp;A33,FP!D:D)</f>
        <v>0</v>
      </c>
      <c r="T33" s="86"/>
    </row>
    <row r="34" spans="1:21" hidden="1" x14ac:dyDescent="0.2">
      <c r="A34" s="135" t="s">
        <v>393</v>
      </c>
      <c r="B34" s="346"/>
      <c r="C34" s="346"/>
      <c r="D34" s="346"/>
      <c r="E34" s="346"/>
      <c r="F34" s="346"/>
      <c r="G34" s="346"/>
      <c r="H34" s="346"/>
      <c r="I34" s="73">
        <f>SUMIF(FP!I:I,Doklady!$B$1&amp;A34,FP!D:D)</f>
        <v>0</v>
      </c>
      <c r="J34" s="8"/>
      <c r="K34" s="8"/>
    </row>
    <row r="36" spans="1:21" ht="13.2" x14ac:dyDescent="0.25">
      <c r="A36" s="121" t="s">
        <v>394</v>
      </c>
      <c r="B36" s="121"/>
      <c r="C36" s="212">
        <v>1</v>
      </c>
      <c r="D36" s="212">
        <v>2</v>
      </c>
      <c r="E36" s="212">
        <v>3</v>
      </c>
      <c r="F36" s="212">
        <v>4</v>
      </c>
      <c r="G36" s="212">
        <v>5</v>
      </c>
      <c r="H36" s="212">
        <v>5</v>
      </c>
      <c r="I36" s="122"/>
    </row>
    <row r="37" spans="1:21" ht="3.75" customHeight="1" x14ac:dyDescent="0.2"/>
    <row r="38" spans="1:21" ht="20.399999999999999" x14ac:dyDescent="0.2">
      <c r="A38" s="67" t="s">
        <v>360</v>
      </c>
      <c r="B38" s="67" t="str">
        <f>"Šport "&amp;K40</f>
        <v>Šport plavecké športy</v>
      </c>
      <c r="C38" s="68" t="s">
        <v>395</v>
      </c>
      <c r="D38" s="68" t="s">
        <v>396</v>
      </c>
      <c r="E38" s="68" t="s">
        <v>397</v>
      </c>
      <c r="F38" s="68" t="s">
        <v>398</v>
      </c>
      <c r="G38" s="68" t="s">
        <v>399</v>
      </c>
      <c r="H38" s="68" t="s">
        <v>400</v>
      </c>
      <c r="I38" s="67" t="s">
        <v>352</v>
      </c>
      <c r="L38" s="84">
        <f>COUNTIF(FP!N:N,Doklady!B1&amp;"aB")</f>
        <v>1</v>
      </c>
    </row>
    <row r="39" spans="1:21" x14ac:dyDescent="0.2">
      <c r="A39" s="115" t="s">
        <v>363</v>
      </c>
      <c r="B39" s="116" t="s">
        <v>401</v>
      </c>
      <c r="C39" s="78">
        <f>I39*0.2</f>
        <v>561744.80000000005</v>
      </c>
      <c r="D39" s="78">
        <f>I39*0.2</f>
        <v>561744.80000000005</v>
      </c>
      <c r="E39" s="78">
        <f>I39*0.25</f>
        <v>702181</v>
      </c>
      <c r="F39" s="78">
        <f>+I39*0.15</f>
        <v>421308.6</v>
      </c>
      <c r="G39" s="78">
        <f>+MAX(I39-C39-D39-E39-F39-H39,0)</f>
        <v>561744.80000000016</v>
      </c>
      <c r="H39" s="78">
        <f>+IFERROR(VLOOKUP(K40&amp;" - kapitálové transfery",B$53:C$90,2,0),0)</f>
        <v>0</v>
      </c>
      <c r="I39" s="73">
        <f>SUMIF(FP!K:K,K40,FP!D:D)</f>
        <v>2808724</v>
      </c>
      <c r="L39" s="84">
        <f>COUNTIF(FP!N:N,Doklady!B1&amp;"aK")</f>
        <v>0</v>
      </c>
      <c r="T39" s="86"/>
    </row>
    <row r="40" spans="1:21" x14ac:dyDescent="0.2">
      <c r="A40" s="115" t="s">
        <v>363</v>
      </c>
      <c r="B40" s="116" t="s">
        <v>402</v>
      </c>
      <c r="C40" s="78">
        <f>DSUM(Doklady!A103:J10479,"GGG",Spolu!L40:M42)</f>
        <v>1298.8699999999999</v>
      </c>
      <c r="D40" s="78">
        <f>DSUM(Doklady!A103:J10479,"GGG",Spolu!N40:O42)</f>
        <v>53180.240000000005</v>
      </c>
      <c r="E40" s="78">
        <f>DSUM(Doklady!A103:J10479,"GGG",Spolu!P40:Q42)</f>
        <v>285605.65000000008</v>
      </c>
      <c r="F40" s="78">
        <f>DSUM(Doklady!A103:J10479,"GGG",Spolu!R40:S42)</f>
        <v>60434.32</v>
      </c>
      <c r="G40" s="78">
        <f>DSUM(Doklady!A103:J10479,"GGG",Spolu!T40:U42)-H40</f>
        <v>104137.68999999997</v>
      </c>
      <c r="H40" s="78">
        <f>+IFERROR(VLOOKUP(K40&amp;" - kapitálové transfery",B$53:D$90,3,0),0)</f>
        <v>0</v>
      </c>
      <c r="I40" s="73">
        <f>+C40+D40+E40+F40+G40+H40</f>
        <v>504656.77</v>
      </c>
      <c r="J40" s="210" t="str">
        <f>+K45</f>
        <v>.</v>
      </c>
      <c r="K40" s="210" t="str">
        <f>IF(L38&gt;0,INDEX(FP!K:K,Doklady!B2),".")</f>
        <v>plavecké športy</v>
      </c>
      <c r="L40" s="120" t="s">
        <v>359</v>
      </c>
      <c r="M40" s="120" t="s">
        <v>403</v>
      </c>
      <c r="N40" s="120" t="s">
        <v>359</v>
      </c>
      <c r="O40" s="120" t="s">
        <v>403</v>
      </c>
      <c r="P40" s="120" t="s">
        <v>359</v>
      </c>
      <c r="Q40" s="120" t="s">
        <v>403</v>
      </c>
      <c r="R40" s="120" t="s">
        <v>359</v>
      </c>
      <c r="S40" s="120" t="s">
        <v>403</v>
      </c>
      <c r="T40" s="120" t="s">
        <v>359</v>
      </c>
      <c r="U40" s="120" t="s">
        <v>403</v>
      </c>
    </row>
    <row r="41" spans="1:21" ht="10.5" customHeight="1" x14ac:dyDescent="0.2">
      <c r="A41" s="115" t="s">
        <v>363</v>
      </c>
      <c r="B41" s="123" t="s">
        <v>404</v>
      </c>
      <c r="C41" s="78">
        <f>MAX(C39-C40,0)</f>
        <v>560445.93000000005</v>
      </c>
      <c r="D41" s="78">
        <f>MAX(D39-D40,0)</f>
        <v>508564.56000000006</v>
      </c>
      <c r="E41" s="78">
        <f>MAX(E39-E40,0)</f>
        <v>416575.34999999992</v>
      </c>
      <c r="F41" s="78">
        <f>MIN(I39,MAX(-F39+F40,0))</f>
        <v>0</v>
      </c>
      <c r="G41" s="78">
        <f>MIN(J39,MAX(-G39+G40+MIN(F40-F39,0),0))</f>
        <v>0</v>
      </c>
      <c r="H41" s="78">
        <f>MAX(H39-H40,0)</f>
        <v>0</v>
      </c>
      <c r="I41" s="124">
        <f>+I39-I42</f>
        <v>2304067.23</v>
      </c>
      <c r="J41" s="211">
        <f>+K46</f>
        <v>0</v>
      </c>
      <c r="K41" s="211">
        <f>+I41-H41</f>
        <v>2304067.23</v>
      </c>
      <c r="L41" s="153" t="str">
        <f>IF(L38&gt;0,"a - "&amp;INDEX(FP!C:C,Doklady!B2),2)</f>
        <v>a - plavecké športy - bežné transfery</v>
      </c>
      <c r="M41" s="120">
        <v>1</v>
      </c>
      <c r="N41" s="153" t="str">
        <f>+L41</f>
        <v>a - plavecké športy - bežné transfery</v>
      </c>
      <c r="O41" s="120">
        <v>2</v>
      </c>
      <c r="P41" s="153" t="str">
        <f>+L41</f>
        <v>a - plavecké športy - bežné transfery</v>
      </c>
      <c r="Q41" s="120">
        <v>3</v>
      </c>
      <c r="R41" s="153" t="str">
        <f>+L41</f>
        <v>a - plavecké športy - bežné transfery</v>
      </c>
      <c r="S41" s="120">
        <v>4</v>
      </c>
      <c r="T41" s="153" t="str">
        <f>+L41</f>
        <v>a - plavecké športy - bežné transfery</v>
      </c>
      <c r="U41" s="120">
        <v>5</v>
      </c>
    </row>
    <row r="42" spans="1:21" ht="10.5" customHeight="1" x14ac:dyDescent="0.2">
      <c r="A42" s="115" t="s">
        <v>363</v>
      </c>
      <c r="B42" s="116" t="s">
        <v>405</v>
      </c>
      <c r="C42" s="73">
        <f>+C40</f>
        <v>1298.8699999999999</v>
      </c>
      <c r="D42" s="208">
        <f>+D40</f>
        <v>53180.240000000005</v>
      </c>
      <c r="E42" s="208">
        <f>+E40</f>
        <v>285605.65000000008</v>
      </c>
      <c r="F42" s="208">
        <f>+MIN(F39:F40)</f>
        <v>60434.32</v>
      </c>
      <c r="G42" s="208">
        <f>+MIN(G39+MAX(F39-F40,0)-MAX(E40-E39,0)-MAX(D40-D39,0)-MAX(C40-C39,0),G40)</f>
        <v>104137.68999999997</v>
      </c>
      <c r="H42" s="208">
        <f>+MIN(H39:H40)</f>
        <v>0</v>
      </c>
      <c r="I42" s="73">
        <f>+C42+D42+E42+MIN(F39:F40)+G42+H42</f>
        <v>504656.77</v>
      </c>
      <c r="J42" s="211">
        <f>+K47</f>
        <v>0</v>
      </c>
      <c r="K42" s="211">
        <f>+I42-H42</f>
        <v>504656.77</v>
      </c>
      <c r="L42" s="153" t="str">
        <f>+SUBSTITUTE(L41,"bežné","kapitálové")</f>
        <v>a - plavecké športy - kapitálové transfery</v>
      </c>
      <c r="M42" s="120">
        <v>1</v>
      </c>
      <c r="N42" s="153" t="str">
        <f>+L42</f>
        <v>a - plavecké športy - kapitálové transfery</v>
      </c>
      <c r="O42" s="120">
        <v>2</v>
      </c>
      <c r="P42" s="153" t="str">
        <f>+L42</f>
        <v>a - plavecké športy - kapitálové transfery</v>
      </c>
      <c r="Q42" s="120">
        <v>3</v>
      </c>
      <c r="R42" s="153" t="str">
        <f>+L42</f>
        <v>a - plavecké športy - kapitálové transfery</v>
      </c>
      <c r="S42" s="120">
        <v>4</v>
      </c>
      <c r="T42" s="153" t="str">
        <f>+L42</f>
        <v>a - plavecké športy - kapitálové transfery</v>
      </c>
      <c r="U42" s="120">
        <v>5</v>
      </c>
    </row>
    <row r="43" spans="1:21" ht="20.399999999999999" x14ac:dyDescent="0.2">
      <c r="A43" s="67" t="s">
        <v>360</v>
      </c>
      <c r="B43" s="67" t="str">
        <f>IF(L38&gt;2,"Šport "&amp;INDEX(FP!K:K,Doklady!B2+2),"Šport "&amp;K45)</f>
        <v>Šport .</v>
      </c>
      <c r="C43" s="68" t="s">
        <v>395</v>
      </c>
      <c r="D43" s="68" t="s">
        <v>396</v>
      </c>
      <c r="E43" s="68" t="s">
        <v>397</v>
      </c>
      <c r="F43" s="68" t="s">
        <v>398</v>
      </c>
      <c r="G43" s="68" t="s">
        <v>399</v>
      </c>
      <c r="H43" s="68" t="s">
        <v>400</v>
      </c>
      <c r="I43" s="67" t="s">
        <v>352</v>
      </c>
      <c r="K43" s="210"/>
      <c r="L43" s="84">
        <f>L38-1</f>
        <v>0</v>
      </c>
    </row>
    <row r="44" spans="1:21" x14ac:dyDescent="0.2">
      <c r="A44" s="115" t="s">
        <v>363</v>
      </c>
      <c r="B44" s="116" t="s">
        <v>401</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363</v>
      </c>
      <c r="B45" s="116" t="s">
        <v>402</v>
      </c>
      <c r="C45" s="78">
        <f>DSUM(Doklady!A103:J10479,"GGG",Spolu!L45:M47)</f>
        <v>0</v>
      </c>
      <c r="D45" s="78">
        <f>DSUM(Doklady!A103:J10479,"GGG",Spolu!N45:O47)</f>
        <v>0</v>
      </c>
      <c r="E45" s="78">
        <f>DSUM(Doklady!A103:J10479,"GGG",Spolu!P45:Q47)</f>
        <v>0</v>
      </c>
      <c r="F45" s="78">
        <f>DSUM(Doklady!A103:J10479,"GGG",Spolu!R45:S47)</f>
        <v>0</v>
      </c>
      <c r="G45" s="78">
        <f>DSUM(Doklady!A103:J10479,"GGG",Spolu!T45:U47)-H45</f>
        <v>0</v>
      </c>
      <c r="H45" s="78">
        <f>+IFERROR(VLOOKUP(K45&amp;" - kapitálové transfery",B$53:D$90,3,0),0)</f>
        <v>0</v>
      </c>
      <c r="I45" s="73">
        <f>+C45+D45+E45+F45+G45+H45</f>
        <v>0</v>
      </c>
      <c r="K45" s="210" t="str">
        <f>IF(L38&gt;1,INDEX(FP!K:K,Doklady!B2+1),".")</f>
        <v>.</v>
      </c>
      <c r="L45" s="120" t="s">
        <v>359</v>
      </c>
      <c r="M45" s="120" t="s">
        <v>403</v>
      </c>
      <c r="N45" s="120" t="s">
        <v>359</v>
      </c>
      <c r="O45" s="120" t="s">
        <v>403</v>
      </c>
      <c r="P45" s="120" t="s">
        <v>359</v>
      </c>
      <c r="Q45" s="120" t="s">
        <v>403</v>
      </c>
      <c r="R45" s="120" t="s">
        <v>359</v>
      </c>
      <c r="S45" s="120" t="s">
        <v>403</v>
      </c>
      <c r="T45" s="120" t="s">
        <v>359</v>
      </c>
      <c r="U45" s="120" t="s">
        <v>403</v>
      </c>
    </row>
    <row r="46" spans="1:21" x14ac:dyDescent="0.2">
      <c r="A46" s="115" t="s">
        <v>363</v>
      </c>
      <c r="B46" s="123" t="s">
        <v>404</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363</v>
      </c>
      <c r="B47" s="116" t="s">
        <v>405</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60"/>
      <c r="B50" s="361"/>
      <c r="C50" s="361"/>
      <c r="D50" s="361"/>
      <c r="E50" s="361"/>
      <c r="F50" s="361"/>
      <c r="G50" s="361"/>
      <c r="H50" s="361"/>
      <c r="I50" s="361"/>
      <c r="T50" s="86"/>
    </row>
    <row r="51" spans="1:20" x14ac:dyDescent="0.2">
      <c r="A51" s="112"/>
      <c r="B51" s="113"/>
      <c r="C51" s="111"/>
      <c r="D51" s="114"/>
      <c r="E51" s="114"/>
      <c r="F51" s="114"/>
      <c r="G51" s="214"/>
      <c r="H51" s="114"/>
      <c r="I51" s="114"/>
      <c r="T51" s="86"/>
    </row>
    <row r="52" spans="1:20" ht="20.399999999999999" x14ac:dyDescent="0.2">
      <c r="A52" s="72" t="s">
        <v>360</v>
      </c>
      <c r="B52" s="67" t="s">
        <v>406</v>
      </c>
      <c r="C52" s="68" t="s">
        <v>407</v>
      </c>
      <c r="D52" s="68" t="s">
        <v>408</v>
      </c>
      <c r="E52" s="68" t="s">
        <v>409</v>
      </c>
      <c r="F52" s="68" t="s">
        <v>410</v>
      </c>
      <c r="G52" s="213" t="s">
        <v>411</v>
      </c>
      <c r="H52" s="68"/>
      <c r="I52" s="68" t="s">
        <v>412</v>
      </c>
      <c r="K52" s="84" t="s">
        <v>340</v>
      </c>
      <c r="L52" s="84" t="s">
        <v>413</v>
      </c>
      <c r="M52" s="84" t="s">
        <v>414</v>
      </c>
    </row>
    <row r="53" spans="1:20" x14ac:dyDescent="0.2">
      <c r="A53" s="75" t="str">
        <f>Doklady!D1</f>
        <v>a</v>
      </c>
      <c r="B53" s="119" t="str">
        <f>Doklady!H1</f>
        <v>plavecké športy - bežné transfery</v>
      </c>
      <c r="C53" s="73">
        <f>IF(A53&lt;&gt;"",INDEX(FP!D:D,Doklady!B$2+(ROW()-53)),"")</f>
        <v>2808724</v>
      </c>
      <c r="D53" s="73">
        <f>IF(A53&lt;&gt;"",Doklady!I1-Doklady!J1,"")</f>
        <v>504656.77000000019</v>
      </c>
      <c r="E53" s="73">
        <f>IF(A53&lt;&gt;"",MIN(D53,C53)*Doklady!C1/(1-Doklady!C1),"")</f>
        <v>0</v>
      </c>
      <c r="F53" s="71">
        <f>IF(A53&lt;&gt;"",Doklady!J1,"")</f>
        <v>0</v>
      </c>
      <c r="G53" s="73">
        <f>+IFERROR(HLOOKUP(IF(RIGHT(B53,15)="bežné transfery",LEFT(B53,LEN(B53)-18),0),$J$40:$K$42,3,0),MIN(C53,D53))</f>
        <v>504656.77</v>
      </c>
      <c r="H53" s="71"/>
      <c r="I53" s="73">
        <f>IF(A53&lt;&gt;"",MAX(IF(G53&lt;C53,C53-G53,0)+IF(F53&lt;E53,E53-F53,0),0),0)</f>
        <v>2304067.23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Ásványiová Veronika</v>
      </c>
      <c r="C54" s="73">
        <f>IF(A54&lt;&gt;"",INDEX(FP!D:D,Doklady!B$2+(ROW()-53)),"")</f>
        <v>4480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4480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16000</v>
      </c>
      <c r="D55" s="73">
        <f>IF(A55&lt;&gt;"",Doklady!I3-Doklady!J3,"")</f>
        <v>0</v>
      </c>
      <c r="E55" s="73">
        <f>IF(A55&lt;&gt;"",MIN(D55,C55)*Doklady!C3/(1-Doklady!C3),"")</f>
        <v>0</v>
      </c>
      <c r="F55" s="71">
        <f>IF(A55&lt;&gt;"",Doklady!J3,"")</f>
        <v>0</v>
      </c>
      <c r="G55" s="73">
        <f t="shared" si="0"/>
        <v>0</v>
      </c>
      <c r="H55" s="71"/>
      <c r="I55" s="73">
        <f t="shared" si="1"/>
        <v>16000</v>
      </c>
      <c r="J55" s="84" t="str">
        <f t="shared" si="2"/>
        <v/>
      </c>
      <c r="K55" s="84" t="str">
        <f>Doklady!F3</f>
        <v>026 03</v>
      </c>
      <c r="L55" s="84" t="str">
        <f>IF(A55&lt;&gt;"",INDEX(FP!H:H,Doklady!B$2+(ROW()-52)),"")</f>
        <v>B</v>
      </c>
      <c r="M55" s="84" t="str">
        <f t="shared" si="3"/>
        <v>026 03B</v>
      </c>
    </row>
    <row r="56" spans="1:20" x14ac:dyDescent="0.2">
      <c r="A56" s="75" t="str">
        <f>Doklady!D4</f>
        <v>d</v>
      </c>
      <c r="B56" s="119" t="str">
        <f>Doklady!H4</f>
        <v>Košťál Samuel</v>
      </c>
      <c r="C56" s="73">
        <f>IF(A56&lt;&gt;"",INDEX(FP!D:D,Doklady!B$2+(ROW()-53)),"")</f>
        <v>13000</v>
      </c>
      <c r="D56" s="73">
        <f>IF(A56&lt;&gt;"",Doklady!I4-Doklady!J4,"")</f>
        <v>0</v>
      </c>
      <c r="E56" s="73">
        <f>IF(A56&lt;&gt;"",MIN(D56,C56)*Doklady!C4/(1-Doklady!C4),"")</f>
        <v>0</v>
      </c>
      <c r="F56" s="71">
        <f>IF(A56&lt;&gt;"",Doklady!J4,"")</f>
        <v>0</v>
      </c>
      <c r="G56" s="73">
        <f t="shared" si="0"/>
        <v>0</v>
      </c>
      <c r="H56" s="71"/>
      <c r="I56" s="73">
        <f t="shared" si="1"/>
        <v>13000</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 Anna</v>
      </c>
      <c r="C57" s="73">
        <f>IF(A57&lt;&gt;"",INDEX(FP!D:D,Doklady!B$2+(ROW()-53)),"")</f>
        <v>12000</v>
      </c>
      <c r="D57" s="73">
        <f>IF(A57&lt;&gt;"",Doklady!I5-Doklady!J5,"")</f>
        <v>0</v>
      </c>
      <c r="E57" s="73">
        <f>IF(A57&lt;&gt;"",MIN(D57,C57)*Doklady!C5/(1-Doklady!C5),"")</f>
        <v>0</v>
      </c>
      <c r="F57" s="71">
        <f>IF(A57&lt;&gt;"",Doklady!J5,"")</f>
        <v>0</v>
      </c>
      <c r="G57" s="73">
        <f t="shared" si="0"/>
        <v>0</v>
      </c>
      <c r="H57" s="71"/>
      <c r="I57" s="73">
        <f t="shared" si="1"/>
        <v>12000</v>
      </c>
      <c r="J57" s="84" t="str">
        <f t="shared" si="2"/>
        <v/>
      </c>
      <c r="K57" s="84" t="str">
        <f>Doklady!F5</f>
        <v>026 03</v>
      </c>
      <c r="L57" s="84" t="str">
        <f>IF(A57&lt;&gt;"",INDEX(FP!H:H,Doklady!B$2+(ROW()-52)),"")</f>
        <v>B</v>
      </c>
      <c r="M57" s="84" t="str">
        <f t="shared" si="3"/>
        <v>026 03B</v>
      </c>
    </row>
    <row r="58" spans="1:20" x14ac:dyDescent="0.2">
      <c r="A58" s="75" t="str">
        <f>Doklady!D6</f>
        <v>d</v>
      </c>
      <c r="B58" s="119" t="str">
        <f>Doklady!H6</f>
        <v>Lajčáková Johana</v>
      </c>
      <c r="C58" s="73">
        <f>IF(A58&lt;&gt;"",INDEX(FP!D:D,Doklady!B$2+(ROW()-53)),"")</f>
        <v>4480</v>
      </c>
      <c r="D58" s="73">
        <f>IF(A58&lt;&gt;"",Doklady!I6-Doklady!J6,"")</f>
        <v>0</v>
      </c>
      <c r="E58" s="73">
        <f>IF(A58&lt;&gt;"",MIN(D58,C58)*Doklady!C6/(1-Doklady!C6),"")</f>
        <v>0</v>
      </c>
      <c r="F58" s="71">
        <f>IF(A58&lt;&gt;"",Doklady!J6,"")</f>
        <v>0</v>
      </c>
      <c r="G58" s="73">
        <f t="shared" si="0"/>
        <v>0</v>
      </c>
      <c r="H58" s="71"/>
      <c r="I58" s="73">
        <f t="shared" si="1"/>
        <v>4480</v>
      </c>
      <c r="J58" s="84" t="str">
        <f t="shared" si="2"/>
        <v/>
      </c>
      <c r="K58" s="84" t="str">
        <f>Doklady!F6</f>
        <v>026 03</v>
      </c>
      <c r="L58" s="84" t="str">
        <f>IF(A58&lt;&gt;"",INDEX(FP!H:H,Doklady!B$2+(ROW()-52)),"")</f>
        <v>B</v>
      </c>
      <c r="M58" s="84" t="str">
        <f t="shared" si="3"/>
        <v>026 03B</v>
      </c>
    </row>
    <row r="59" spans="1:20" x14ac:dyDescent="0.2">
      <c r="A59" s="75" t="str">
        <f>Doklady!D7</f>
        <v>d</v>
      </c>
      <c r="B59" s="119" t="str">
        <f>Doklady!H7</f>
        <v>Markušová Tamara</v>
      </c>
      <c r="C59" s="73">
        <f>IF(A59&lt;&gt;"",INDEX(FP!D:D,Doklady!B$2+(ROW()-53)),"")</f>
        <v>4480</v>
      </c>
      <c r="D59" s="73">
        <f>IF(A59&lt;&gt;"",Doklady!I7-Doklady!J7,"")</f>
        <v>0</v>
      </c>
      <c r="E59" s="73">
        <f>IF(A59&lt;&gt;"",MIN(D59,C59)*Doklady!C7/(1-Doklady!C7),"")</f>
        <v>0</v>
      </c>
      <c r="F59" s="71">
        <f>IF(A59&lt;&gt;"",Doklady!J7,"")</f>
        <v>0</v>
      </c>
      <c r="G59" s="73">
        <f t="shared" si="0"/>
        <v>0</v>
      </c>
      <c r="H59" s="71"/>
      <c r="I59" s="73">
        <f t="shared" si="1"/>
        <v>4480</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16000</v>
      </c>
      <c r="D60" s="73">
        <f>IF(A60&lt;&gt;"",Doklady!I8-Doklady!J8,"")</f>
        <v>0</v>
      </c>
      <c r="E60" s="73">
        <f>IF(A60&lt;&gt;"",MIN(D60,C60)*Doklady!C8/(1-Doklady!C8),"")</f>
        <v>0</v>
      </c>
      <c r="F60" s="71">
        <f>IF(A60&lt;&gt;"",Doklady!J8,"")</f>
        <v>0</v>
      </c>
      <c r="G60" s="73">
        <f t="shared" si="0"/>
        <v>0</v>
      </c>
      <c r="H60" s="71"/>
      <c r="I60" s="73">
        <f t="shared" si="1"/>
        <v>16000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26000</v>
      </c>
      <c r="D61" s="73">
        <f>IF(A61&lt;&gt;"",Doklady!I9-Doklady!J9,"")</f>
        <v>0</v>
      </c>
      <c r="E61" s="73">
        <f>IF(A61&lt;&gt;"",MIN(D61,C61)*Doklady!C9/(1-Doklady!C9),"")</f>
        <v>0</v>
      </c>
      <c r="F61" s="71">
        <f>IF(A61&lt;&gt;"",Doklady!J9,"")</f>
        <v>0</v>
      </c>
      <c r="G61" s="73">
        <f t="shared" si="0"/>
        <v>0</v>
      </c>
      <c r="H61" s="71"/>
      <c r="I61" s="73">
        <f t="shared" si="1"/>
        <v>26000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Strapeková Žofia</v>
      </c>
      <c r="C62" s="73">
        <f>IF(A62&lt;&gt;"",INDEX(FP!D:D,Doklady!B$2+(ROW()-53)),"")</f>
        <v>12000</v>
      </c>
      <c r="D62" s="73">
        <f>IF(A62&lt;&gt;"",Doklady!I10-Doklady!J10,"")</f>
        <v>0</v>
      </c>
      <c r="E62" s="73">
        <f>IF(A62&lt;&gt;"",MIN(D62,C62)*Doklady!C10/(1-Doklady!C10),"")</f>
        <v>0</v>
      </c>
      <c r="F62" s="71">
        <f>IF(A62&lt;&gt;"",Doklady!J10,"")</f>
        <v>0</v>
      </c>
      <c r="G62" s="73">
        <f t="shared" si="0"/>
        <v>0</v>
      </c>
      <c r="H62" s="71"/>
      <c r="I62" s="73">
        <f t="shared" si="1"/>
        <v>12000</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štafeta - plávanie</v>
      </c>
      <c r="C63" s="73">
        <f>IF(A63&lt;&gt;"",INDEX(FP!D:D,Doklady!B$2+(ROW()-53)),"")</f>
        <v>8000</v>
      </c>
      <c r="D63" s="73">
        <f>IF(A63&lt;&gt;"",Doklady!I11-Doklady!J11,"")</f>
        <v>0</v>
      </c>
      <c r="E63" s="73">
        <f>IF(A63&lt;&gt;"",MIN(D63,C63)*Doklady!C11/(1-Doklady!C11),"")</f>
        <v>0</v>
      </c>
      <c r="F63" s="71">
        <f>IF(A63&lt;&gt;"",Doklady!J11,"")</f>
        <v>0</v>
      </c>
      <c r="G63" s="73">
        <f t="shared" si="0"/>
        <v>0</v>
      </c>
      <c r="H63" s="71"/>
      <c r="I63" s="73">
        <f t="shared" si="1"/>
        <v>8000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Vilímová Isabella</v>
      </c>
      <c r="C64" s="73">
        <f>IF(A64&lt;&gt;"",INDEX(FP!D:D,Doklady!B$2+(ROW()-53)),"")</f>
        <v>4480</v>
      </c>
      <c r="D64" s="73">
        <f>IF(A64&lt;&gt;"",Doklady!I12-Doklady!J12,"")</f>
        <v>0</v>
      </c>
      <c r="E64" s="73">
        <f>IF(A64&lt;&gt;"",MIN(D64,C64)*Doklady!C12/(1-Doklady!C12),"")</f>
        <v>0</v>
      </c>
      <c r="F64" s="71">
        <f>IF(A64&lt;&gt;"",Doklady!J12,"")</f>
        <v>0</v>
      </c>
      <c r="G64" s="73">
        <f t="shared" si="0"/>
        <v>0</v>
      </c>
      <c r="H64" s="71"/>
      <c r="I64" s="73">
        <f t="shared" si="1"/>
        <v>4480</v>
      </c>
      <c r="J64" s="84" t="s">
        <v>415</v>
      </c>
      <c r="K64" s="84" t="str">
        <f>Doklady!F12</f>
        <v>026 03</v>
      </c>
      <c r="L64" s="84" t="str">
        <f>IF(A64&lt;&gt;"",INDEX(FP!H:H,Doklady!B$2+(ROW()-52)),"")</f>
        <v>B</v>
      </c>
      <c r="M64" s="84" t="str">
        <f t="shared" si="3"/>
        <v>026 03B</v>
      </c>
    </row>
    <row r="65" spans="1:13" x14ac:dyDescent="0.2">
      <c r="A65" s="75" t="str">
        <f>Doklady!D13</f>
        <v>d</v>
      </c>
      <c r="B65" s="119" t="str">
        <f>Doklady!H13</f>
        <v>Vilímová Mia</v>
      </c>
      <c r="C65" s="73">
        <f>IF(A65&lt;&gt;"",INDEX(FP!D:D,Doklady!B$2+(ROW()-53)),"")</f>
        <v>4480</v>
      </c>
      <c r="D65" s="73">
        <f>IF(A65&lt;&gt;"",Doklady!I13-Doklady!J13,"")</f>
        <v>0</v>
      </c>
      <c r="E65" s="73">
        <f>IF(A65&lt;&gt;"",MIN(D65,C65)*Doklady!C13/(1-Doklady!C13),"")</f>
        <v>0</v>
      </c>
      <c r="F65" s="71">
        <f>IF(A65&lt;&gt;"",Doklady!J13,"")</f>
        <v>0</v>
      </c>
      <c r="G65" s="73">
        <f t="shared" si="0"/>
        <v>0</v>
      </c>
      <c r="H65" s="71"/>
      <c r="I65" s="73">
        <f t="shared" si="1"/>
        <v>4480</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Vojtko Milan</v>
      </c>
      <c r="C66" s="73">
        <f>IF(A66&lt;&gt;"",INDEX(FP!D:D,Doklady!B$2+(ROW()-53)),"")</f>
        <v>8000</v>
      </c>
      <c r="D66" s="73">
        <f>IF(A66&lt;&gt;"",Doklady!I14-Doklady!J14,"")</f>
        <v>0</v>
      </c>
      <c r="E66" s="73">
        <f>IF(A66&lt;&gt;"",MIN(D66,C66)*Doklady!C14/(1-Doklady!C14),"")</f>
        <v>0</v>
      </c>
      <c r="F66" s="71">
        <f>IF(A66&lt;&gt;"",Doklady!J14,"")</f>
        <v>0</v>
      </c>
      <c r="G66" s="73">
        <f t="shared" si="0"/>
        <v>0</v>
      </c>
      <c r="H66" s="71"/>
      <c r="I66" s="73">
        <f t="shared" si="1"/>
        <v>8000</v>
      </c>
      <c r="J66" s="84" t="str">
        <f t="shared" si="2"/>
        <v/>
      </c>
      <c r="K66" s="84" t="str">
        <f>Doklady!F14</f>
        <v>026 03</v>
      </c>
      <c r="L66" s="84" t="str">
        <f>IF(A66&lt;&gt;"",INDEX(FP!H:H,Doklady!B$2+(ROW()-52)),"")</f>
        <v>B</v>
      </c>
      <c r="M66" s="84" t="str">
        <f t="shared" si="3"/>
        <v>026 03B</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352</v>
      </c>
      <c r="C130" s="220">
        <f>SUM(C53:C129)</f>
        <v>2942124</v>
      </c>
      <c r="D130" s="220">
        <f t="shared" ref="D130:I130" si="9">SUM(D53:D129)</f>
        <v>504656.77000000019</v>
      </c>
      <c r="E130" s="220">
        <f t="shared" si="9"/>
        <v>0</v>
      </c>
      <c r="F130" s="220">
        <f t="shared" si="9"/>
        <v>0</v>
      </c>
      <c r="G130" s="220">
        <f t="shared" si="9"/>
        <v>504656.77</v>
      </c>
      <c r="H130" s="220">
        <f t="shared" si="9"/>
        <v>0</v>
      </c>
      <c r="I130" s="220">
        <f t="shared" si="9"/>
        <v>2437467.23</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416</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417</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418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419</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420</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421</v>
      </c>
      <c r="B139" s="9"/>
      <c r="C139" s="74"/>
      <c r="D139" s="74"/>
      <c r="E139" s="74"/>
      <c r="F139" s="74"/>
      <c r="G139" s="74"/>
      <c r="H139" s="74"/>
      <c r="I139" s="74"/>
      <c r="J139" s="85"/>
    </row>
    <row r="140" spans="1:26" ht="13.2" x14ac:dyDescent="0.25">
      <c r="A140" s="9"/>
      <c r="B140" s="271"/>
      <c r="C140" s="221"/>
      <c r="D140" s="373"/>
      <c r="E140" s="373"/>
      <c r="F140" s="373"/>
      <c r="G140" s="373"/>
      <c r="H140" s="373"/>
      <c r="I140" s="373"/>
      <c r="J140" s="85"/>
    </row>
    <row r="141" spans="1:26" ht="68.25" customHeight="1" x14ac:dyDescent="0.25">
      <c r="A141" s="9"/>
      <c r="B141" s="273" t="s">
        <v>422</v>
      </c>
      <c r="C141" s="206"/>
      <c r="D141" s="357" t="s">
        <v>423</v>
      </c>
      <c r="E141" s="357"/>
      <c r="F141" s="357"/>
      <c r="G141" s="357"/>
      <c r="H141" s="357"/>
      <c r="I141" s="357"/>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62" priority="43" stopIfTrue="1" operator="lessThanOrEqual">
      <formula>0</formula>
    </cfRule>
    <cfRule type="cellIs" dxfId="161" priority="44" stopIfTrue="1" operator="greaterThan">
      <formula>0</formula>
    </cfRule>
  </conditionalFormatting>
  <conditionalFormatting sqref="D53:D129">
    <cfRule type="expression" dxfId="160" priority="31" stopIfTrue="1">
      <formula>$C53=$D53</formula>
    </cfRule>
    <cfRule type="expression" dxfId="159" priority="33" stopIfTrue="1">
      <formula>$C53&lt;&gt;$D53</formula>
    </cfRule>
  </conditionalFormatting>
  <conditionalFormatting sqref="E9:F9">
    <cfRule type="expression" dxfId="158" priority="38" stopIfTrue="1">
      <formula>SUM($E$10:$F$14)&gt;0</formula>
    </cfRule>
  </conditionalFormatting>
  <conditionalFormatting sqref="G53:G129">
    <cfRule type="expression" dxfId="157" priority="13" stopIfTrue="1">
      <formula>$C53=$G53</formula>
    </cfRule>
    <cfRule type="expression" dxfId="156" priority="14" stopIfTrue="1">
      <formula>$C53&lt;&gt;$G53</formula>
    </cfRule>
  </conditionalFormatting>
  <conditionalFormatting sqref="I42">
    <cfRule type="cellIs" dxfId="155" priority="1" stopIfTrue="1" operator="greaterThan">
      <formula>0</formula>
    </cfRule>
  </conditionalFormatting>
  <conditionalFormatting sqref="I47">
    <cfRule type="cellIs" dxfId="154" priority="15" stopIfTrue="1" operator="greaterThan">
      <formula>0</formula>
    </cfRule>
  </conditionalFormatting>
  <conditionalFormatting sqref="I53:I129">
    <cfRule type="cellIs" dxfId="153" priority="40" stopIfTrue="1" operator="equal">
      <formula>0</formula>
    </cfRule>
    <cfRule type="cellIs" dxfId="15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1200" verticalDpi="1200"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479"/>
  <sheetViews>
    <sheetView tabSelected="1" topLeftCell="A922" zoomScaleNormal="100" workbookViewId="0">
      <selection activeCell="M927" sqref="M927"/>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plavecké športy - bežné transfery</v>
      </c>
      <c r="B1" s="224" t="str">
        <f>INDEX(Adr!A:A,B102+1)</f>
        <v>36068764</v>
      </c>
      <c r="C1" s="225">
        <f>IF(ROW()&lt;=B$3,INDEX(FP!E:E,B$2+ROW()-1),"")</f>
        <v>0</v>
      </c>
      <c r="D1" s="226" t="str">
        <f>IF(ROW()&lt;=B$3,INDEX(FP!F:F,B$2+ROW()-1),"")</f>
        <v>a</v>
      </c>
      <c r="E1" s="226"/>
      <c r="F1" s="226" t="str">
        <f>IF(ROW()&lt;=B$3,INDEX(FP!G:G,B$2+ROW()-1),"")</f>
        <v>026 02</v>
      </c>
      <c r="G1" s="226"/>
      <c r="H1" s="227" t="str">
        <f>IF(ROW()&lt;=B$3,INDEX(FP!C:C,B$2+ROW()-1),"")</f>
        <v>plavecké športy - bežné transfery</v>
      </c>
      <c r="I1" s="228">
        <f t="shared" ref="I1:I32" si="0">IF(ROW()&lt;=B$3,SUMIF(A$107:A$10521,A1,I$107:I$10521),"")</f>
        <v>504656.77000000019</v>
      </c>
      <c r="J1" s="228">
        <f t="shared" ref="J1:J32" si="1">IF(ROW()&lt;=B$3,SUMIFS(I$103:I$50521,A$103:A$50521,K1,J$103:J$50521,L1),"")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d - Ásványiová Veronika</v>
      </c>
      <c r="B2" s="229">
        <f>MATCH(B1,FP!A:A,0)</f>
        <v>115</v>
      </c>
      <c r="C2" s="225">
        <f>IF(ROW()&lt;=B$3,INDEX(FP!E:E,B$2+ROW()-1),"")</f>
        <v>0</v>
      </c>
      <c r="D2" s="226" t="str">
        <f>IF(ROW()&lt;=B$3,INDEX(FP!F:F,B$2+ROW()-1),"")</f>
        <v>d</v>
      </c>
      <c r="E2" s="226"/>
      <c r="F2" s="226" t="str">
        <f>IF(ROW()&lt;=B$3,INDEX(FP!G:G,B$2+ROW()-1),"")</f>
        <v>026 03</v>
      </c>
      <c r="G2" s="226"/>
      <c r="H2" s="227" t="str">
        <f>IF(ROW()&lt;=B$3,INDEX(FP!C:C,B$2+ROW()-1),"")</f>
        <v>Ásványiová Veronika</v>
      </c>
      <c r="I2" s="228">
        <f t="shared" si="0"/>
        <v>0</v>
      </c>
      <c r="J2" s="228">
        <f t="shared" si="1"/>
        <v>0</v>
      </c>
      <c r="K2" s="110" t="str">
        <f>$A2</f>
        <v>d - Ásványiová Veronika</v>
      </c>
      <c r="L2" s="101">
        <v>99</v>
      </c>
      <c r="M2" s="97" t="s">
        <v>359</v>
      </c>
      <c r="N2" s="98" t="s">
        <v>403</v>
      </c>
      <c r="O2" s="88"/>
      <c r="P2" s="88"/>
      <c r="Q2" s="88"/>
      <c r="R2" s="88"/>
      <c r="S2" s="88"/>
      <c r="T2" s="88"/>
      <c r="U2" s="88"/>
      <c r="V2" s="88"/>
      <c r="W2" s="88"/>
      <c r="X2" s="88"/>
      <c r="Y2" s="88"/>
    </row>
    <row r="3" spans="1:25" s="6" customFormat="1" ht="10.8" hidden="1" thickBot="1" x14ac:dyDescent="0.25">
      <c r="A3" s="223" t="str">
        <f>IF(ROW()&lt;=B$3,INDEX(FP!F:F,B$2+ROW()-1)&amp;" - "&amp;INDEX(FP!C:C,B$2+ROW()-1),"")</f>
        <v>d - Duša Matej</v>
      </c>
      <c r="B3" s="230">
        <f>COUNTIF(FP!A:A,Doklady!B1)</f>
        <v>14</v>
      </c>
      <c r="C3" s="225">
        <f>IF(ROW()&lt;=B$3,INDEX(FP!E:E,B$2+ROW()-1),"")</f>
        <v>0</v>
      </c>
      <c r="D3" s="226" t="str">
        <f>IF(ROW()&lt;=B$3,INDEX(FP!F:F,B$2+ROW()-1),"")</f>
        <v>d</v>
      </c>
      <c r="E3" s="226"/>
      <c r="F3" s="226" t="str">
        <f>IF(ROW()&lt;=B$3,INDEX(FP!G:G,B$2+ROW()-1),"")</f>
        <v>026 03</v>
      </c>
      <c r="G3" s="226"/>
      <c r="H3" s="227" t="str">
        <f>IF(ROW()&lt;=B$3,INDEX(FP!C:C,B$2+ROW()-1),"")</f>
        <v>Duša Matej</v>
      </c>
      <c r="I3" s="228">
        <f t="shared" si="0"/>
        <v>0</v>
      </c>
      <c r="J3" s="228">
        <f t="shared" si="1"/>
        <v>0</v>
      </c>
      <c r="K3" s="110" t="str">
        <f t="shared" ref="K3:K66" si="2">$A3</f>
        <v>d - Duša Matej</v>
      </c>
      <c r="L3" s="101">
        <v>99</v>
      </c>
      <c r="M3" s="99" t="str">
        <f>$A2</f>
        <v>d - Ásványiová Veronika</v>
      </c>
      <c r="N3" s="100">
        <v>99</v>
      </c>
      <c r="O3" s="88"/>
      <c r="P3" s="88"/>
      <c r="Q3" s="88"/>
      <c r="R3" s="88"/>
      <c r="S3" s="88"/>
      <c r="T3" s="88"/>
      <c r="U3" s="88"/>
      <c r="V3" s="88"/>
      <c r="W3" s="88"/>
      <c r="X3" s="88"/>
      <c r="Y3" s="88"/>
    </row>
    <row r="4" spans="1:25" s="6" customFormat="1" ht="10.8" hidden="1" thickBot="1" x14ac:dyDescent="0.25">
      <c r="A4" s="227" t="str">
        <f>IF(ROW()&lt;=B$3,INDEX(FP!F:F,B$2+ROW()-1)&amp;" - "&amp;INDEX(FP!C:C,B$2+ROW()-1),"")</f>
        <v>d - Košťál Samuel</v>
      </c>
      <c r="B4" s="231"/>
      <c r="C4" s="232">
        <f>IF(ROW()&lt;=B$3,INDEX(FP!E:E,B$2+ROW()-1),"")</f>
        <v>0</v>
      </c>
      <c r="D4" s="226" t="str">
        <f>IF(ROW()&lt;=B$3,INDEX(FP!F:F,B$2+ROW()-1),"")</f>
        <v>d</v>
      </c>
      <c r="E4" s="226"/>
      <c r="F4" s="226" t="str">
        <f>IF(ROW()&lt;=B$3,INDEX(FP!G:G,B$2+ROW()-1),"")</f>
        <v>026 03</v>
      </c>
      <c r="G4" s="226"/>
      <c r="H4" s="227" t="str">
        <f>IF(ROW()&lt;=B$3,INDEX(FP!C:C,B$2+ROW()-1),"")</f>
        <v>Košťál Samuel</v>
      </c>
      <c r="I4" s="228">
        <f t="shared" si="0"/>
        <v>0</v>
      </c>
      <c r="J4" s="228">
        <f t="shared" si="1"/>
        <v>0</v>
      </c>
      <c r="K4" s="110" t="str">
        <f t="shared" si="2"/>
        <v>d - Košťál Samuel</v>
      </c>
      <c r="L4" s="101">
        <v>99</v>
      </c>
      <c r="M4" s="102" t="s">
        <v>359</v>
      </c>
      <c r="N4" s="103" t="s">
        <v>403</v>
      </c>
    </row>
    <row r="5" spans="1:25" s="6" customFormat="1" ht="10.8" hidden="1" thickBot="1" x14ac:dyDescent="0.25">
      <c r="A5" s="227" t="str">
        <f>IF(ROW()&lt;=B$3,INDEX(FP!F:F,B$2+ROW()-1)&amp;" - "&amp;INDEX(FP!C:C,B$2+ROW()-1),"")</f>
        <v>d - Krajčovičová Lea Anna</v>
      </c>
      <c r="B5" s="227"/>
      <c r="C5" s="232">
        <f>IF(ROW()&lt;=B$3,INDEX(FP!E:E,B$2+ROW()-1),"")</f>
        <v>0</v>
      </c>
      <c r="D5" s="226" t="str">
        <f>IF(ROW()&lt;=B$3,INDEX(FP!F:F,B$2+ROW()-1),"")</f>
        <v>d</v>
      </c>
      <c r="E5" s="226"/>
      <c r="F5" s="226" t="str">
        <f>IF(ROW()&lt;=B$3,INDEX(FP!G:G,B$2+ROW()-1),"")</f>
        <v>026 03</v>
      </c>
      <c r="G5" s="226"/>
      <c r="H5" s="227" t="str">
        <f>IF(ROW()&lt;=B$3,INDEX(FP!C:C,B$2+ROW()-1),"")</f>
        <v>Krajčovičová Lea Anna</v>
      </c>
      <c r="I5" s="228">
        <f t="shared" si="0"/>
        <v>0</v>
      </c>
      <c r="J5" s="228">
        <f t="shared" si="1"/>
        <v>0</v>
      </c>
      <c r="K5" s="110" t="str">
        <f t="shared" si="2"/>
        <v>d - Krajčovičová Lea Anna</v>
      </c>
      <c r="L5" s="101">
        <v>99</v>
      </c>
      <c r="M5" s="104" t="str">
        <f>$A4</f>
        <v>d - Košťál Samuel</v>
      </c>
      <c r="N5" s="105">
        <v>99</v>
      </c>
      <c r="O5" s="88"/>
      <c r="P5" s="88"/>
      <c r="Q5" s="88"/>
      <c r="R5" s="88"/>
      <c r="S5" s="88"/>
      <c r="T5" s="88"/>
      <c r="U5" s="88"/>
      <c r="V5" s="88"/>
      <c r="W5" s="88"/>
      <c r="X5" s="88"/>
      <c r="Y5" s="88"/>
    </row>
    <row r="6" spans="1:25" s="6" customFormat="1" ht="10.8" hidden="1" thickBot="1" x14ac:dyDescent="0.25">
      <c r="A6" s="227" t="str">
        <f>IF(ROW()&lt;=B$3,INDEX(FP!F:F,B$2+ROW()-1)&amp;" - "&amp;INDEX(FP!C:C,B$2+ROW()-1),"")</f>
        <v>d - Lajčáková Johana</v>
      </c>
      <c r="B6" s="227"/>
      <c r="C6" s="232">
        <f>IF(ROW()&lt;=B$3,INDEX(FP!E:E,B$2+ROW()-1),"")</f>
        <v>0</v>
      </c>
      <c r="D6" s="226" t="str">
        <f>IF(ROW()&lt;=B$3,INDEX(FP!F:F,B$2+ROW()-1),"")</f>
        <v>d</v>
      </c>
      <c r="E6" s="226"/>
      <c r="F6" s="226" t="str">
        <f>IF(ROW()&lt;=B$3,INDEX(FP!G:G,B$2+ROW()-1),"")</f>
        <v>026 03</v>
      </c>
      <c r="G6" s="226"/>
      <c r="H6" s="227" t="str">
        <f>IF(ROW()&lt;=B$3,INDEX(FP!C:C,B$2+ROW()-1),"")</f>
        <v>Lajčáková Johana</v>
      </c>
      <c r="I6" s="228">
        <f t="shared" si="0"/>
        <v>0</v>
      </c>
      <c r="J6" s="228">
        <f t="shared" si="1"/>
        <v>0</v>
      </c>
      <c r="K6" s="110" t="str">
        <f t="shared" si="2"/>
        <v>d - Lajčáková Johana</v>
      </c>
      <c r="L6" s="101">
        <v>99</v>
      </c>
      <c r="M6" s="97" t="s">
        <v>359</v>
      </c>
      <c r="N6" s="98" t="s">
        <v>403</v>
      </c>
      <c r="Q6" s="88"/>
      <c r="R6" s="88"/>
      <c r="S6" s="88"/>
      <c r="T6" s="88"/>
      <c r="U6" s="88"/>
      <c r="V6" s="88"/>
      <c r="W6" s="88"/>
      <c r="X6" s="88"/>
      <c r="Y6" s="88"/>
    </row>
    <row r="7" spans="1:25" s="6" customFormat="1" ht="10.8" hidden="1" thickBot="1" x14ac:dyDescent="0.25">
      <c r="A7" s="227" t="str">
        <f>IF(ROW()&lt;=B$3,INDEX(FP!F:F,B$2+ROW()-1)&amp;" - "&amp;INDEX(FP!C:C,B$2+ROW()-1),"")</f>
        <v>d - Markušová Tamara</v>
      </c>
      <c r="B7" s="227"/>
      <c r="C7" s="232">
        <f>IF(ROW()&lt;=B$3,INDEX(FP!E:E,B$2+ROW()-1),"")</f>
        <v>0</v>
      </c>
      <c r="D7" s="226" t="str">
        <f>IF(ROW()&lt;=B$3,INDEX(FP!F:F,B$2+ROW()-1),"")</f>
        <v>d</v>
      </c>
      <c r="E7" s="226"/>
      <c r="F7" s="226" t="str">
        <f>IF(ROW()&lt;=B$3,INDEX(FP!G:G,B$2+ROW()-1),"")</f>
        <v>026 03</v>
      </c>
      <c r="G7" s="226"/>
      <c r="H7" s="227" t="str">
        <f>IF(ROW()&lt;=B$3,INDEX(FP!C:C,B$2+ROW()-1),"")</f>
        <v>Markušová Tamara</v>
      </c>
      <c r="I7" s="228">
        <f t="shared" si="0"/>
        <v>0</v>
      </c>
      <c r="J7" s="228">
        <f t="shared" si="1"/>
        <v>0</v>
      </c>
      <c r="K7" s="110" t="str">
        <f t="shared" si="2"/>
        <v>d - Markušová Tamara</v>
      </c>
      <c r="L7" s="101">
        <v>99</v>
      </c>
      <c r="M7" s="99" t="str">
        <f>$A6</f>
        <v>d - Lajčáková Johana</v>
      </c>
      <c r="N7" s="100">
        <v>99</v>
      </c>
      <c r="S7" s="88"/>
      <c r="T7" s="88"/>
      <c r="U7" s="88"/>
      <c r="V7" s="88"/>
      <c r="W7" s="88"/>
      <c r="X7" s="88"/>
      <c r="Y7" s="88"/>
    </row>
    <row r="8" spans="1:25" s="6" customFormat="1" ht="10.8" hidden="1" thickBot="1" x14ac:dyDescent="0.25">
      <c r="A8" s="227" t="str">
        <f>IF(ROW()&lt;=B$3,INDEX(FP!F:F,B$2+ROW()-1)&amp;" - "&amp;INDEX(FP!C:C,B$2+ROW()-1),"")</f>
        <v>d - Podmaníková Andrea</v>
      </c>
      <c r="B8" s="227"/>
      <c r="C8" s="232">
        <f>IF(ROW()&lt;=B$3,INDEX(FP!E:E,B$2+ROW()-1),"")</f>
        <v>0</v>
      </c>
      <c r="D8" s="226" t="str">
        <f>IF(ROW()&lt;=B$3,INDEX(FP!F:F,B$2+ROW()-1),"")</f>
        <v>d</v>
      </c>
      <c r="E8" s="226"/>
      <c r="F8" s="226" t="str">
        <f>IF(ROW()&lt;=B$3,INDEX(FP!G:G,B$2+ROW()-1),"")</f>
        <v>026 03</v>
      </c>
      <c r="G8" s="226"/>
      <c r="H8" s="227" t="str">
        <f>IF(ROW()&lt;=B$3,INDEX(FP!C:C,B$2+ROW()-1),"")</f>
        <v>Podmaníková Andrea</v>
      </c>
      <c r="I8" s="228">
        <f t="shared" si="0"/>
        <v>0</v>
      </c>
      <c r="J8" s="228">
        <f t="shared" si="1"/>
        <v>0</v>
      </c>
      <c r="K8" s="110" t="str">
        <f t="shared" si="2"/>
        <v>d - Podmaníková Andrea</v>
      </c>
      <c r="L8" s="101">
        <v>99</v>
      </c>
      <c r="M8" s="102" t="s">
        <v>359</v>
      </c>
      <c r="N8" s="103" t="s">
        <v>403</v>
      </c>
      <c r="O8" s="88"/>
      <c r="P8" s="88"/>
      <c r="U8" s="88"/>
      <c r="V8" s="88"/>
      <c r="W8" s="88"/>
      <c r="X8" s="88"/>
      <c r="Y8" s="88"/>
    </row>
    <row r="9" spans="1:25" s="6" customFormat="1" ht="10.8" hidden="1" thickBot="1" x14ac:dyDescent="0.25">
      <c r="A9" s="227" t="str">
        <f>IF(ROW()&lt;=B$3,INDEX(FP!F:F,B$2+ROW()-1)&amp;" - "&amp;INDEX(FP!C:C,B$2+ROW()-1),"")</f>
        <v>d - Potocká Tamara</v>
      </c>
      <c r="B9" s="227"/>
      <c r="C9" s="232">
        <f>IF(ROW()&lt;=B$3,INDEX(FP!E:E,B$2+ROW()-1),"")</f>
        <v>0</v>
      </c>
      <c r="D9" s="226" t="str">
        <f>IF(ROW()&lt;=B$3,INDEX(FP!F:F,B$2+ROW()-1),"")</f>
        <v>d</v>
      </c>
      <c r="E9" s="226"/>
      <c r="F9" s="226" t="str">
        <f>IF(ROW()&lt;=B$3,INDEX(FP!G:G,B$2+ROW()-1),"")</f>
        <v>026 03</v>
      </c>
      <c r="G9" s="226"/>
      <c r="H9" s="227" t="str">
        <f>IF(ROW()&lt;=B$3,INDEX(FP!C:C,B$2+ROW()-1),"")</f>
        <v>Potocká Tamara</v>
      </c>
      <c r="I9" s="228">
        <f t="shared" si="0"/>
        <v>0</v>
      </c>
      <c r="J9" s="228">
        <f t="shared" si="1"/>
        <v>0</v>
      </c>
      <c r="K9" s="110" t="str">
        <f t="shared" si="2"/>
        <v>d - Potocká Tamara</v>
      </c>
      <c r="L9" s="101">
        <v>99</v>
      </c>
      <c r="M9" s="108" t="str">
        <f>$A8</f>
        <v>d - Podmaníková Andrea</v>
      </c>
      <c r="N9" s="109">
        <v>99</v>
      </c>
      <c r="O9" s="88"/>
      <c r="P9" s="88"/>
      <c r="Q9" s="88"/>
      <c r="R9" s="88"/>
      <c r="W9" s="88"/>
      <c r="X9" s="88"/>
      <c r="Y9" s="88"/>
    </row>
    <row r="10" spans="1:25" s="6" customFormat="1" ht="10.8" hidden="1" thickBot="1" x14ac:dyDescent="0.25">
      <c r="A10" s="227" t="str">
        <f>IF(ROW()&lt;=B$3,INDEX(FP!F:F,B$2+ROW()-1)&amp;" - "&amp;INDEX(FP!C:C,B$2+ROW()-1),"")</f>
        <v>d - Strapeková Žofia</v>
      </c>
      <c r="B10" s="227"/>
      <c r="C10" s="232">
        <f>IF(ROW()&lt;=B$3,INDEX(FP!E:E,B$2+ROW()-1),"")</f>
        <v>0</v>
      </c>
      <c r="D10" s="226" t="str">
        <f>IF(ROW()&lt;=B$3,INDEX(FP!F:F,B$2+ROW()-1),"")</f>
        <v>d</v>
      </c>
      <c r="E10" s="226"/>
      <c r="F10" s="226" t="str">
        <f>IF(ROW()&lt;=B$3,INDEX(FP!G:G,B$2+ROW()-1),"")</f>
        <v>026 03</v>
      </c>
      <c r="G10" s="226"/>
      <c r="H10" s="227" t="str">
        <f>IF(ROW()&lt;=B$3,INDEX(FP!C:C,B$2+ROW()-1),"")</f>
        <v>Strapeková Žofia</v>
      </c>
      <c r="I10" s="228">
        <f t="shared" si="0"/>
        <v>0</v>
      </c>
      <c r="J10" s="228">
        <f t="shared" si="1"/>
        <v>0</v>
      </c>
      <c r="K10" s="110" t="str">
        <f t="shared" si="2"/>
        <v>d - Strapeková Žofia</v>
      </c>
      <c r="L10" s="101">
        <v>99</v>
      </c>
      <c r="M10" s="97" t="s">
        <v>359</v>
      </c>
      <c r="N10" s="98" t="s">
        <v>403</v>
      </c>
      <c r="O10" s="88"/>
      <c r="P10" s="88"/>
      <c r="Q10" s="88"/>
      <c r="R10" s="88"/>
      <c r="S10" s="88"/>
      <c r="T10" s="88"/>
      <c r="Y10" s="88"/>
    </row>
    <row r="11" spans="1:25" s="6" customFormat="1" ht="10.8" hidden="1" thickBot="1" x14ac:dyDescent="0.25">
      <c r="A11" s="227" t="str">
        <f>IF(ROW()&lt;=B$3,INDEX(FP!F:F,B$2+ROW()-1)&amp;" - "&amp;INDEX(FP!C:C,B$2+ROW()-1),"")</f>
        <v>d - štafeta - plávanie</v>
      </c>
      <c r="B11" s="227"/>
      <c r="C11" s="232">
        <f>IF(ROW()&lt;=B$3,INDEX(FP!E:E,B$2+ROW()-1),"")</f>
        <v>0</v>
      </c>
      <c r="D11" s="226" t="str">
        <f>IF(ROW()&lt;=B$3,INDEX(FP!F:F,B$2+ROW()-1),"")</f>
        <v>d</v>
      </c>
      <c r="E11" s="226"/>
      <c r="F11" s="226" t="str">
        <f>IF(ROW()&lt;=B$3,INDEX(FP!G:G,B$2+ROW()-1),"")</f>
        <v>026 03</v>
      </c>
      <c r="G11" s="226"/>
      <c r="H11" s="227" t="str">
        <f>IF(ROW()&lt;=B$3,INDEX(FP!C:C,B$2+ROW()-1),"")</f>
        <v>štafeta - plávanie</v>
      </c>
      <c r="I11" s="228">
        <f t="shared" si="0"/>
        <v>0</v>
      </c>
      <c r="J11" s="228">
        <f t="shared" si="1"/>
        <v>0</v>
      </c>
      <c r="K11" s="110" t="str">
        <f t="shared" si="2"/>
        <v>d - štafeta - plávanie</v>
      </c>
      <c r="L11" s="101">
        <v>99</v>
      </c>
      <c r="M11" s="99" t="str">
        <f>$A10</f>
        <v>d - Strapeková Žofia</v>
      </c>
      <c r="N11" s="100">
        <v>99</v>
      </c>
      <c r="O11" s="88"/>
      <c r="P11" s="88"/>
      <c r="Q11" s="88"/>
      <c r="R11" s="88"/>
      <c r="S11" s="88"/>
      <c r="T11" s="88"/>
      <c r="Y11" s="88"/>
    </row>
    <row r="12" spans="1:25" s="6" customFormat="1" ht="10.8" hidden="1" thickBot="1" x14ac:dyDescent="0.25">
      <c r="A12" s="227" t="str">
        <f>IF(ROW()&lt;=B$3,INDEX(FP!F:F,B$2+ROW()-1)&amp;" - "&amp;INDEX(FP!C:C,B$2+ROW()-1),"")</f>
        <v>d - Vilímová Isabella</v>
      </c>
      <c r="B12" s="227"/>
      <c r="C12" s="232">
        <f>IF(ROW()&lt;=B$3,INDEX(FP!E:E,B$2+ROW()-1),"")</f>
        <v>0</v>
      </c>
      <c r="D12" s="226" t="str">
        <f>IF(ROW()&lt;=B$3,INDEX(FP!F:F,B$2+ROW()-1),"")</f>
        <v>d</v>
      </c>
      <c r="E12" s="226"/>
      <c r="F12" s="226" t="str">
        <f>IF(ROW()&lt;=B$3,INDEX(FP!G:G,B$2+ROW()-1),"")</f>
        <v>026 03</v>
      </c>
      <c r="G12" s="226"/>
      <c r="H12" s="227" t="str">
        <f>IF(ROW()&lt;=B$3,INDEX(FP!C:C,B$2+ROW()-1),"")</f>
        <v>Vilímová Isabella</v>
      </c>
      <c r="I12" s="228">
        <f t="shared" si="0"/>
        <v>0</v>
      </c>
      <c r="J12" s="228">
        <f t="shared" si="1"/>
        <v>0</v>
      </c>
      <c r="K12" s="110" t="str">
        <f t="shared" si="2"/>
        <v>d - Vilímová Isabella</v>
      </c>
      <c r="L12" s="101">
        <v>99</v>
      </c>
      <c r="M12" s="102" t="s">
        <v>359</v>
      </c>
      <c r="N12" s="103" t="s">
        <v>403</v>
      </c>
      <c r="O12" s="88"/>
      <c r="P12" s="88"/>
      <c r="Q12" s="88"/>
      <c r="R12" s="88"/>
      <c r="W12" s="88"/>
      <c r="X12" s="88"/>
    </row>
    <row r="13" spans="1:25" s="6" customFormat="1" ht="10.8" hidden="1" thickBot="1" x14ac:dyDescent="0.25">
      <c r="A13" s="227" t="str">
        <f>IF(ROW()&lt;=B$3,INDEX(FP!F:F,B$2+ROW()-1)&amp;" - "&amp;INDEX(FP!C:C,B$2+ROW()-1),"")</f>
        <v>d - Vilímová Mia</v>
      </c>
      <c r="B13" s="227"/>
      <c r="C13" s="232">
        <f>IF(ROW()&lt;=B$3,INDEX(FP!E:E,B$2+ROW()-1),"")</f>
        <v>0</v>
      </c>
      <c r="D13" s="226" t="str">
        <f>IF(ROW()&lt;=B$3,INDEX(FP!F:F,B$2+ROW()-1),"")</f>
        <v>d</v>
      </c>
      <c r="E13" s="226"/>
      <c r="F13" s="226" t="str">
        <f>IF(ROW()&lt;=B$3,INDEX(FP!G:G,B$2+ROW()-1),"")</f>
        <v>026 03</v>
      </c>
      <c r="G13" s="226"/>
      <c r="H13" s="227" t="str">
        <f>IF(ROW()&lt;=B$3,INDEX(FP!C:C,B$2+ROW()-1),"")</f>
        <v>Vilímová Mia</v>
      </c>
      <c r="I13" s="228">
        <f t="shared" si="0"/>
        <v>0</v>
      </c>
      <c r="J13" s="228">
        <f t="shared" si="1"/>
        <v>0</v>
      </c>
      <c r="K13" s="110" t="str">
        <f t="shared" si="2"/>
        <v>d - Vilímová Mia</v>
      </c>
      <c r="L13" s="101">
        <v>99</v>
      </c>
      <c r="M13" s="104" t="str">
        <f>$A12</f>
        <v>d - Vilímová Isabella</v>
      </c>
      <c r="N13" s="105">
        <v>99</v>
      </c>
      <c r="O13" s="88"/>
      <c r="P13" s="88"/>
      <c r="U13" s="88"/>
      <c r="V13" s="88"/>
      <c r="W13" s="88"/>
      <c r="X13" s="88"/>
      <c r="Y13" s="88"/>
    </row>
    <row r="14" spans="1:25" s="6" customFormat="1" ht="10.8" hidden="1" thickBot="1" x14ac:dyDescent="0.25">
      <c r="A14" s="227" t="str">
        <f>IF(ROW()&lt;=B$3,INDEX(FP!F:F,B$2+ROW()-1)&amp;" - "&amp;INDEX(FP!C:C,B$2+ROW()-1),"")</f>
        <v>d - Vojtko Milan</v>
      </c>
      <c r="B14" s="227"/>
      <c r="C14" s="232">
        <f>IF(ROW()&lt;=B$3,INDEX(FP!E:E,B$2+ROW()-1),"")</f>
        <v>0</v>
      </c>
      <c r="D14" s="226" t="str">
        <f>IF(ROW()&lt;=B$3,INDEX(FP!F:F,B$2+ROW()-1),"")</f>
        <v>d</v>
      </c>
      <c r="E14" s="226"/>
      <c r="F14" s="226" t="str">
        <f>IF(ROW()&lt;=B$3,INDEX(FP!G:G,B$2+ROW()-1),"")</f>
        <v>026 03</v>
      </c>
      <c r="G14" s="226"/>
      <c r="H14" s="227" t="str">
        <f>IF(ROW()&lt;=B$3,INDEX(FP!C:C,B$2+ROW()-1),"")</f>
        <v>Vojtko Milan</v>
      </c>
      <c r="I14" s="228">
        <f t="shared" si="0"/>
        <v>0</v>
      </c>
      <c r="J14" s="228">
        <f t="shared" si="1"/>
        <v>0</v>
      </c>
      <c r="K14" s="110" t="str">
        <f t="shared" si="2"/>
        <v>d - Vojtko Milan</v>
      </c>
      <c r="L14" s="101">
        <v>99</v>
      </c>
      <c r="M14" s="97" t="s">
        <v>359</v>
      </c>
      <c r="N14" s="98" t="s">
        <v>403</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d - Vojtko Milan</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359</v>
      </c>
      <c r="N16" s="103" t="s">
        <v>403</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359</v>
      </c>
      <c r="N18" s="98" t="s">
        <v>403</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359</v>
      </c>
      <c r="N20" s="103" t="s">
        <v>403</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359</v>
      </c>
      <c r="N22" s="95" t="s">
        <v>403</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359</v>
      </c>
      <c r="N24" s="103" t="s">
        <v>403</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359</v>
      </c>
      <c r="N26" s="95" t="s">
        <v>403</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359</v>
      </c>
      <c r="N28" s="103" t="s">
        <v>403</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359</v>
      </c>
      <c r="N30" s="95" t="s">
        <v>403</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359</v>
      </c>
      <c r="N32" s="103" t="s">
        <v>403</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IF(ROW()&lt;=B$3,SUMIF(A$107:A$10521,A33,I$107:I$10521),"")</f>
        <v/>
      </c>
      <c r="J33" s="228" t="str">
        <f t="shared" ref="J33:J64" si="4">IF(ROW()&lt;=B$3,SUMIFS(I$103:I$50521,A$103:A$50521,K33,J$103:J$50521,L33),"")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359</v>
      </c>
      <c r="N34" s="95" t="s">
        <v>403</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359</v>
      </c>
      <c r="N36" s="103" t="s">
        <v>403</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359</v>
      </c>
      <c r="N38" s="95" t="s">
        <v>403</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359</v>
      </c>
      <c r="N40" s="103" t="s">
        <v>403</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359</v>
      </c>
      <c r="N42" s="95" t="s">
        <v>403</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359</v>
      </c>
      <c r="N44" s="103" t="s">
        <v>403</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359</v>
      </c>
      <c r="N46" s="95" t="s">
        <v>403</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359</v>
      </c>
      <c r="N48" s="103" t="s">
        <v>403</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359</v>
      </c>
      <c r="N50" s="95" t="s">
        <v>403</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359</v>
      </c>
      <c r="N52" s="103" t="s">
        <v>403</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359</v>
      </c>
      <c r="N54" s="95" t="s">
        <v>403</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359</v>
      </c>
      <c r="N56" s="103" t="s">
        <v>403</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359</v>
      </c>
      <c r="N58" s="95" t="s">
        <v>403</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359</v>
      </c>
      <c r="N60" s="103" t="s">
        <v>403</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359</v>
      </c>
      <c r="N62" s="95" t="s">
        <v>403</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359</v>
      </c>
      <c r="N64" s="103" t="s">
        <v>403</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IF(ROW()&lt;=B$3,SUMIF(A$107:A$10521,A65,I$107:I$10521),"")</f>
        <v/>
      </c>
      <c r="J65" s="228" t="str">
        <f t="shared" ref="J65:J96" si="6">IF(ROW()&lt;=B$3,SUMIFS(I$103:I$50521,A$103:A$50521,K65,J$103:J$50521,L65),"")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359</v>
      </c>
      <c r="N66" s="95" t="s">
        <v>403</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359</v>
      </c>
      <c r="N68" s="103" t="s">
        <v>403</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359</v>
      </c>
      <c r="N70" s="95" t="s">
        <v>403</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359</v>
      </c>
      <c r="N72" s="103" t="s">
        <v>403</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359</v>
      </c>
      <c r="N74" s="95" t="s">
        <v>403</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359</v>
      </c>
      <c r="N76" s="103" t="s">
        <v>403</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359</v>
      </c>
      <c r="N78" s="95" t="s">
        <v>403</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359</v>
      </c>
      <c r="N80" s="103" t="s">
        <v>403</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359</v>
      </c>
      <c r="N82" s="95" t="s">
        <v>403</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359</v>
      </c>
      <c r="N84" s="103" t="s">
        <v>403</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359</v>
      </c>
      <c r="N86" s="95" t="s">
        <v>403</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359</v>
      </c>
      <c r="N88" s="103" t="s">
        <v>403</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359</v>
      </c>
      <c r="N90" s="95" t="s">
        <v>403</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359</v>
      </c>
      <c r="N92" s="103" t="s">
        <v>403</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359</v>
      </c>
      <c r="N94" s="95" t="s">
        <v>403</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424</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425</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426</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427</v>
      </c>
      <c r="G99" s="233"/>
      <c r="H99" s="233"/>
      <c r="I99" s="235"/>
      <c r="J99" s="237"/>
      <c r="K99" s="87"/>
      <c r="L99" s="88"/>
      <c r="M99" s="88"/>
      <c r="N99" s="88"/>
      <c r="O99" s="88"/>
      <c r="P99" s="88"/>
      <c r="Q99" s="88"/>
      <c r="R99" s="88"/>
      <c r="S99" s="88"/>
      <c r="T99" s="88"/>
      <c r="U99" s="88"/>
      <c r="V99" s="88"/>
      <c r="W99" s="88"/>
      <c r="X99" s="88"/>
      <c r="Y99" s="88"/>
    </row>
    <row r="100" spans="1:25" ht="15.6" x14ac:dyDescent="0.3">
      <c r="A100" s="321" t="s">
        <v>428</v>
      </c>
      <c r="B100" s="321"/>
      <c r="C100" s="321"/>
      <c r="D100" s="321"/>
      <c r="E100" s="321"/>
      <c r="F100" s="321"/>
      <c r="G100" s="321"/>
      <c r="H100" s="321"/>
      <c r="I100" s="323" t="s">
        <v>429</v>
      </c>
      <c r="J100" s="323"/>
      <c r="K100" s="89"/>
    </row>
    <row r="101" spans="1:25" ht="15.6" x14ac:dyDescent="0.3">
      <c r="A101" s="321"/>
      <c r="B101" s="321"/>
      <c r="C101" s="321"/>
      <c r="D101" s="321"/>
      <c r="E101" s="321"/>
      <c r="F101" s="321"/>
      <c r="G101" s="321"/>
      <c r="H101" s="321"/>
      <c r="I101" s="322">
        <v>46053</v>
      </c>
      <c r="J101" s="322"/>
    </row>
    <row r="102" spans="1:25" ht="13.8" x14ac:dyDescent="0.25">
      <c r="A102" s="241" t="s">
        <v>430</v>
      </c>
      <c r="B102" s="242">
        <v>40</v>
      </c>
      <c r="C102" s="242"/>
      <c r="D102" s="243"/>
      <c r="E102" s="243"/>
      <c r="F102" s="243"/>
      <c r="G102" s="243"/>
      <c r="H102" s="243"/>
      <c r="I102" s="86"/>
      <c r="J102" s="212"/>
    </row>
    <row r="103" spans="1:25" s="83" customFormat="1" x14ac:dyDescent="0.2">
      <c r="A103" s="79" t="s">
        <v>359</v>
      </c>
      <c r="B103" s="80" t="s">
        <v>431</v>
      </c>
      <c r="C103" s="80" t="s">
        <v>432</v>
      </c>
      <c r="D103" s="80" t="s">
        <v>433</v>
      </c>
      <c r="E103" s="80"/>
      <c r="F103" s="80" t="s">
        <v>434</v>
      </c>
      <c r="G103" s="80"/>
      <c r="H103" s="80" t="s">
        <v>435</v>
      </c>
      <c r="I103" s="81" t="s">
        <v>436</v>
      </c>
      <c r="J103" s="82" t="s">
        <v>403</v>
      </c>
      <c r="K103" s="91"/>
      <c r="L103" s="90"/>
      <c r="M103" s="90"/>
      <c r="N103" s="90"/>
      <c r="O103" s="90"/>
      <c r="P103" s="90"/>
      <c r="Q103" s="90"/>
      <c r="R103" s="90"/>
      <c r="S103" s="90"/>
      <c r="T103" s="90"/>
      <c r="U103" s="90"/>
      <c r="V103" s="90"/>
      <c r="W103" s="90"/>
      <c r="X103" s="90"/>
      <c r="Y103" s="90"/>
    </row>
    <row r="104" spans="1:25" s="12" customFormat="1" ht="76.5" customHeight="1" x14ac:dyDescent="0.25">
      <c r="A104" s="10" t="s">
        <v>98</v>
      </c>
      <c r="B104" s="10" t="s">
        <v>99</v>
      </c>
      <c r="C104" s="10" t="s">
        <v>100</v>
      </c>
      <c r="D104" s="10" t="s">
        <v>101</v>
      </c>
      <c r="E104" s="10" t="s">
        <v>437</v>
      </c>
      <c r="F104" s="10" t="s">
        <v>102</v>
      </c>
      <c r="G104" s="10" t="s">
        <v>103</v>
      </c>
      <c r="H104" s="10" t="s">
        <v>104</v>
      </c>
      <c r="I104" s="283" t="s">
        <v>438</v>
      </c>
      <c r="J104" s="58" t="s">
        <v>106</v>
      </c>
      <c r="K104" s="92"/>
      <c r="L104" s="93"/>
      <c r="M104" s="93"/>
      <c r="N104" s="93"/>
      <c r="O104" s="93"/>
      <c r="P104" s="93"/>
      <c r="Q104" s="93"/>
      <c r="R104" s="93"/>
      <c r="S104" s="93"/>
      <c r="T104" s="93"/>
      <c r="U104" s="93"/>
      <c r="V104" s="93"/>
      <c r="W104" s="93"/>
      <c r="X104" s="93"/>
      <c r="Y104" s="93"/>
    </row>
    <row r="105" spans="1:25" s="12" customFormat="1" ht="15.6" customHeight="1" x14ac:dyDescent="0.25">
      <c r="A105" s="324" t="s">
        <v>439</v>
      </c>
      <c r="B105" s="325"/>
      <c r="C105" s="325"/>
      <c r="D105" s="325"/>
      <c r="E105" s="325"/>
      <c r="F105" s="325"/>
      <c r="G105" s="325"/>
      <c r="H105" s="325"/>
      <c r="I105" s="325"/>
      <c r="J105" s="32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91.8" x14ac:dyDescent="0.25">
      <c r="A107" s="14" t="s">
        <v>440</v>
      </c>
      <c r="B107" s="14"/>
      <c r="C107" s="14"/>
      <c r="D107" s="16"/>
      <c r="E107" s="16"/>
      <c r="F107" s="14" t="s">
        <v>2366</v>
      </c>
      <c r="G107" s="14"/>
      <c r="H107" s="14"/>
      <c r="I107" s="15"/>
      <c r="J107" s="77"/>
      <c r="K107" s="92"/>
    </row>
    <row r="108" spans="1:25" ht="30.6" x14ac:dyDescent="0.25">
      <c r="A108" s="14" t="s">
        <v>440</v>
      </c>
      <c r="B108" s="14" t="s">
        <v>441</v>
      </c>
      <c r="C108" s="14" t="s">
        <v>442</v>
      </c>
      <c r="D108" s="16">
        <v>46052</v>
      </c>
      <c r="E108" s="16"/>
      <c r="F108" s="14" t="s">
        <v>443</v>
      </c>
      <c r="G108" s="14"/>
      <c r="H108" s="14" t="s">
        <v>444</v>
      </c>
      <c r="I108" s="15">
        <v>14.76</v>
      </c>
      <c r="J108" s="77">
        <v>3</v>
      </c>
      <c r="K108" s="92"/>
    </row>
    <row r="109" spans="1:25" ht="30.6" x14ac:dyDescent="0.25">
      <c r="A109" s="14" t="s">
        <v>440</v>
      </c>
      <c r="B109" s="14" t="s">
        <v>450</v>
      </c>
      <c r="C109" s="14" t="s">
        <v>451</v>
      </c>
      <c r="D109" s="16">
        <v>46052</v>
      </c>
      <c r="E109" s="16"/>
      <c r="F109" s="14" t="s">
        <v>452</v>
      </c>
      <c r="G109" s="14"/>
      <c r="H109" s="14" t="s">
        <v>453</v>
      </c>
      <c r="I109" s="15">
        <v>95.85</v>
      </c>
      <c r="J109" s="77">
        <v>3</v>
      </c>
      <c r="K109" s="92"/>
    </row>
    <row r="110" spans="1:25" ht="30.6" x14ac:dyDescent="0.25">
      <c r="A110" s="14" t="s">
        <v>440</v>
      </c>
      <c r="B110" s="14" t="s">
        <v>454</v>
      </c>
      <c r="C110" s="14" t="s">
        <v>455</v>
      </c>
      <c r="D110" s="16">
        <v>46052</v>
      </c>
      <c r="E110" s="16"/>
      <c r="F110" s="14" t="s">
        <v>452</v>
      </c>
      <c r="G110" s="14" t="s">
        <v>456</v>
      </c>
      <c r="H110" s="14" t="s">
        <v>457</v>
      </c>
      <c r="I110" s="15">
        <v>97.72</v>
      </c>
      <c r="J110" s="77">
        <v>3</v>
      </c>
      <c r="K110" s="92"/>
    </row>
    <row r="111" spans="1:25" ht="30.6" x14ac:dyDescent="0.25">
      <c r="A111" s="14" t="s">
        <v>440</v>
      </c>
      <c r="B111" s="14" t="s">
        <v>470</v>
      </c>
      <c r="C111" s="14" t="s">
        <v>471</v>
      </c>
      <c r="D111" s="16">
        <v>46052</v>
      </c>
      <c r="E111" s="16"/>
      <c r="F111" s="14" t="s">
        <v>472</v>
      </c>
      <c r="G111" s="14"/>
      <c r="H111" s="14" t="s">
        <v>473</v>
      </c>
      <c r="I111" s="15">
        <v>106.18</v>
      </c>
      <c r="J111" s="77">
        <v>3</v>
      </c>
      <c r="K111" s="92"/>
    </row>
    <row r="112" spans="1:25" ht="20.399999999999999" x14ac:dyDescent="0.25">
      <c r="A112" s="14" t="s">
        <v>440</v>
      </c>
      <c r="B112" s="14" t="s">
        <v>479</v>
      </c>
      <c r="C112" s="14" t="s">
        <v>480</v>
      </c>
      <c r="D112" s="16">
        <v>46052</v>
      </c>
      <c r="E112" s="16"/>
      <c r="F112" s="14" t="s">
        <v>481</v>
      </c>
      <c r="G112" s="14" t="s">
        <v>482</v>
      </c>
      <c r="H112" s="14" t="s">
        <v>483</v>
      </c>
      <c r="I112" s="15">
        <v>188</v>
      </c>
      <c r="J112" s="77">
        <v>3</v>
      </c>
      <c r="K112" s="92"/>
    </row>
    <row r="113" spans="1:11" ht="30.6" x14ac:dyDescent="0.25">
      <c r="A113" s="14" t="s">
        <v>440</v>
      </c>
      <c r="B113" s="14" t="s">
        <v>494</v>
      </c>
      <c r="C113" s="14" t="s">
        <v>495</v>
      </c>
      <c r="D113" s="16">
        <v>46052</v>
      </c>
      <c r="E113" s="16"/>
      <c r="F113" s="14" t="s">
        <v>496</v>
      </c>
      <c r="G113" s="14" t="s">
        <v>497</v>
      </c>
      <c r="H113" s="14" t="s">
        <v>498</v>
      </c>
      <c r="I113" s="15">
        <v>1180.8</v>
      </c>
      <c r="J113" s="77">
        <v>3</v>
      </c>
      <c r="K113" s="92"/>
    </row>
    <row r="114" spans="1:11" ht="40.799999999999997" x14ac:dyDescent="0.25">
      <c r="A114" s="14" t="s">
        <v>440</v>
      </c>
      <c r="B114" s="14" t="s">
        <v>516</v>
      </c>
      <c r="C114" s="14" t="s">
        <v>517</v>
      </c>
      <c r="D114" s="16">
        <v>46052</v>
      </c>
      <c r="E114" s="16"/>
      <c r="F114" s="14" t="s">
        <v>518</v>
      </c>
      <c r="G114" s="14" t="s">
        <v>492</v>
      </c>
      <c r="H114" s="14" t="s">
        <v>493</v>
      </c>
      <c r="I114" s="15">
        <v>2016</v>
      </c>
      <c r="J114" s="77">
        <v>3</v>
      </c>
      <c r="K114" s="92"/>
    </row>
    <row r="115" spans="1:11" ht="20.399999999999999" x14ac:dyDescent="0.25">
      <c r="A115" s="14" t="s">
        <v>440</v>
      </c>
      <c r="B115" s="14" t="s">
        <v>1998</v>
      </c>
      <c r="C115" s="14" t="s">
        <v>1999</v>
      </c>
      <c r="D115" s="16">
        <v>46078</v>
      </c>
      <c r="E115" s="16"/>
      <c r="F115" s="14" t="s">
        <v>2000</v>
      </c>
      <c r="G115" s="14"/>
      <c r="H115" s="14" t="s">
        <v>2001</v>
      </c>
      <c r="I115" s="15">
        <v>312.57</v>
      </c>
      <c r="J115" s="77">
        <v>3</v>
      </c>
      <c r="K115" s="92"/>
    </row>
    <row r="116" spans="1:11" ht="20.399999999999999" x14ac:dyDescent="0.25">
      <c r="A116" s="14" t="s">
        <v>440</v>
      </c>
      <c r="B116" s="14" t="s">
        <v>2002</v>
      </c>
      <c r="C116" s="14" t="s">
        <v>2003</v>
      </c>
      <c r="D116" s="16">
        <v>46078</v>
      </c>
      <c r="E116" s="16"/>
      <c r="F116" s="14" t="s">
        <v>2000</v>
      </c>
      <c r="G116" s="14"/>
      <c r="H116" s="14" t="s">
        <v>2004</v>
      </c>
      <c r="I116" s="15">
        <v>307.66000000000003</v>
      </c>
      <c r="J116" s="77">
        <v>3</v>
      </c>
      <c r="K116" s="92"/>
    </row>
    <row r="117" spans="1:11" ht="20.399999999999999" x14ac:dyDescent="0.25">
      <c r="A117" s="14" t="s">
        <v>440</v>
      </c>
      <c r="B117" s="14" t="s">
        <v>2005</v>
      </c>
      <c r="C117" s="14" t="s">
        <v>2006</v>
      </c>
      <c r="D117" s="16">
        <v>46078</v>
      </c>
      <c r="E117" s="16"/>
      <c r="F117" s="14" t="s">
        <v>2007</v>
      </c>
      <c r="G117" s="14"/>
      <c r="H117" s="14" t="s">
        <v>2008</v>
      </c>
      <c r="I117" s="15">
        <v>275.67</v>
      </c>
      <c r="J117" s="77">
        <v>3</v>
      </c>
      <c r="K117" s="92"/>
    </row>
    <row r="118" spans="1:11" ht="30.6" x14ac:dyDescent="0.25">
      <c r="A118" s="14" t="s">
        <v>440</v>
      </c>
      <c r="B118" s="14" t="s">
        <v>2131</v>
      </c>
      <c r="C118" s="14" t="s">
        <v>2132</v>
      </c>
      <c r="D118" s="16">
        <v>46056</v>
      </c>
      <c r="E118" s="16"/>
      <c r="F118" s="14" t="s">
        <v>2133</v>
      </c>
      <c r="G118" s="14" t="s">
        <v>2134</v>
      </c>
      <c r="H118" s="14" t="s">
        <v>2135</v>
      </c>
      <c r="I118" s="15">
        <v>178.02</v>
      </c>
      <c r="J118" s="77">
        <v>3</v>
      </c>
      <c r="K118" s="92"/>
    </row>
    <row r="119" spans="1:11" ht="20.399999999999999" x14ac:dyDescent="0.25">
      <c r="A119" s="14" t="s">
        <v>440</v>
      </c>
      <c r="B119" s="14" t="s">
        <v>2136</v>
      </c>
      <c r="C119" s="14" t="s">
        <v>2137</v>
      </c>
      <c r="D119" s="16">
        <v>46056</v>
      </c>
      <c r="E119" s="16"/>
      <c r="F119" s="14" t="s">
        <v>2138</v>
      </c>
      <c r="G119" s="14"/>
      <c r="H119" s="14" t="s">
        <v>2139</v>
      </c>
      <c r="I119" s="15">
        <v>92.2</v>
      </c>
      <c r="J119" s="77">
        <v>3</v>
      </c>
      <c r="K119" s="92"/>
    </row>
    <row r="120" spans="1:11" ht="30.6" x14ac:dyDescent="0.25">
      <c r="A120" s="14" t="s">
        <v>440</v>
      </c>
      <c r="B120" s="14" t="s">
        <v>2140</v>
      </c>
      <c r="C120" s="14" t="s">
        <v>2141</v>
      </c>
      <c r="D120" s="16">
        <v>46056</v>
      </c>
      <c r="E120" s="16"/>
      <c r="F120" s="14" t="s">
        <v>2133</v>
      </c>
      <c r="G120" s="14" t="s">
        <v>2142</v>
      </c>
      <c r="H120" s="14" t="s">
        <v>2143</v>
      </c>
      <c r="I120" s="15">
        <v>75.59</v>
      </c>
      <c r="J120" s="77">
        <v>3</v>
      </c>
      <c r="K120" s="92"/>
    </row>
    <row r="121" spans="1:11" ht="20.399999999999999" x14ac:dyDescent="0.25">
      <c r="A121" s="14" t="s">
        <v>440</v>
      </c>
      <c r="B121" s="14" t="s">
        <v>2144</v>
      </c>
      <c r="C121" s="14" t="s">
        <v>2145</v>
      </c>
      <c r="D121" s="16">
        <v>46056</v>
      </c>
      <c r="E121" s="16"/>
      <c r="F121" s="14" t="s">
        <v>2138</v>
      </c>
      <c r="G121" s="14"/>
      <c r="H121" s="14" t="s">
        <v>2146</v>
      </c>
      <c r="I121" s="15">
        <v>85.99</v>
      </c>
      <c r="J121" s="77">
        <v>3</v>
      </c>
      <c r="K121" s="92"/>
    </row>
    <row r="122" spans="1:11" ht="30.6" x14ac:dyDescent="0.25">
      <c r="A122" s="14" t="s">
        <v>440</v>
      </c>
      <c r="B122" s="14" t="s">
        <v>2147</v>
      </c>
      <c r="C122" s="14" t="s">
        <v>2148</v>
      </c>
      <c r="D122" s="16">
        <v>46056</v>
      </c>
      <c r="E122" s="16"/>
      <c r="F122" s="14" t="s">
        <v>2149</v>
      </c>
      <c r="G122" s="14"/>
      <c r="H122" s="14" t="s">
        <v>2150</v>
      </c>
      <c r="I122" s="15">
        <v>14.82</v>
      </c>
      <c r="J122" s="77">
        <v>3</v>
      </c>
      <c r="K122" s="92"/>
    </row>
    <row r="123" spans="1:11" ht="30.6" x14ac:dyDescent="0.25">
      <c r="A123" s="14" t="s">
        <v>440</v>
      </c>
      <c r="B123" s="14" t="s">
        <v>2151</v>
      </c>
      <c r="C123" s="14" t="s">
        <v>2152</v>
      </c>
      <c r="D123" s="16">
        <v>46056</v>
      </c>
      <c r="E123" s="16"/>
      <c r="F123" s="14" t="s">
        <v>2149</v>
      </c>
      <c r="G123" s="14"/>
      <c r="H123" s="14" t="s">
        <v>2150</v>
      </c>
      <c r="I123" s="15">
        <v>14.66</v>
      </c>
      <c r="J123" s="77">
        <v>3</v>
      </c>
      <c r="K123" s="92"/>
    </row>
    <row r="124" spans="1:11" ht="40.799999999999997" x14ac:dyDescent="0.25">
      <c r="A124" s="14" t="s">
        <v>440</v>
      </c>
      <c r="B124" s="14" t="s">
        <v>2153</v>
      </c>
      <c r="C124" s="14" t="s">
        <v>2154</v>
      </c>
      <c r="D124" s="16">
        <v>46059</v>
      </c>
      <c r="E124" s="16"/>
      <c r="F124" s="14" t="s">
        <v>2155</v>
      </c>
      <c r="G124" s="14" t="s">
        <v>2156</v>
      </c>
      <c r="H124" s="14" t="s">
        <v>2157</v>
      </c>
      <c r="I124" s="15">
        <v>54.5</v>
      </c>
      <c r="J124" s="77">
        <v>3</v>
      </c>
      <c r="K124" s="92"/>
    </row>
    <row r="125" spans="1:11" ht="20.399999999999999" x14ac:dyDescent="0.25">
      <c r="A125" s="14" t="s">
        <v>440</v>
      </c>
      <c r="B125" s="14" t="s">
        <v>2158</v>
      </c>
      <c r="C125" s="14" t="s">
        <v>2159</v>
      </c>
      <c r="D125" s="16">
        <v>46064</v>
      </c>
      <c r="E125" s="16"/>
      <c r="F125" s="14" t="s">
        <v>2000</v>
      </c>
      <c r="G125" s="14"/>
      <c r="H125" s="14" t="s">
        <v>2160</v>
      </c>
      <c r="I125" s="15">
        <v>88.16</v>
      </c>
      <c r="J125" s="77">
        <v>3</v>
      </c>
      <c r="K125" s="92"/>
    </row>
    <row r="126" spans="1:11" ht="20.399999999999999" x14ac:dyDescent="0.25">
      <c r="A126" s="14" t="s">
        <v>440</v>
      </c>
      <c r="B126" s="14" t="s">
        <v>2161</v>
      </c>
      <c r="C126" s="14" t="s">
        <v>2162</v>
      </c>
      <c r="D126" s="16">
        <v>46064</v>
      </c>
      <c r="E126" s="16"/>
      <c r="F126" s="14" t="s">
        <v>2000</v>
      </c>
      <c r="G126" s="14"/>
      <c r="H126" s="14" t="s">
        <v>1511</v>
      </c>
      <c r="I126" s="15">
        <v>535.86</v>
      </c>
      <c r="J126" s="77">
        <v>3</v>
      </c>
      <c r="K126" s="92"/>
    </row>
    <row r="127" spans="1:11" ht="20.399999999999999" x14ac:dyDescent="0.25">
      <c r="A127" s="14" t="s">
        <v>440</v>
      </c>
      <c r="B127" s="14" t="s">
        <v>2163</v>
      </c>
      <c r="C127" s="14" t="s">
        <v>2164</v>
      </c>
      <c r="D127" s="16">
        <v>46064</v>
      </c>
      <c r="E127" s="16"/>
      <c r="F127" s="14" t="s">
        <v>2000</v>
      </c>
      <c r="G127" s="14"/>
      <c r="H127" s="14" t="s">
        <v>2165</v>
      </c>
      <c r="I127" s="15">
        <v>478.23</v>
      </c>
      <c r="J127" s="77">
        <v>3</v>
      </c>
      <c r="K127" s="92"/>
    </row>
    <row r="128" spans="1:11" ht="20.399999999999999" x14ac:dyDescent="0.25">
      <c r="A128" s="14" t="s">
        <v>440</v>
      </c>
      <c r="B128" s="14" t="s">
        <v>2166</v>
      </c>
      <c r="C128" s="14" t="s">
        <v>2167</v>
      </c>
      <c r="D128" s="16">
        <v>46064</v>
      </c>
      <c r="E128" s="16"/>
      <c r="F128" s="14" t="s">
        <v>2000</v>
      </c>
      <c r="G128" s="14"/>
      <c r="H128" s="14" t="s">
        <v>2168</v>
      </c>
      <c r="I128" s="15">
        <v>286.35000000000002</v>
      </c>
      <c r="J128" s="77">
        <v>3</v>
      </c>
      <c r="K128" s="92"/>
    </row>
    <row r="129" spans="1:11" ht="20.399999999999999" x14ac:dyDescent="0.25">
      <c r="A129" s="14" t="s">
        <v>440</v>
      </c>
      <c r="B129" s="14" t="s">
        <v>2169</v>
      </c>
      <c r="C129" s="14" t="s">
        <v>2170</v>
      </c>
      <c r="D129" s="16">
        <v>46064</v>
      </c>
      <c r="E129" s="16"/>
      <c r="F129" s="14" t="s">
        <v>2000</v>
      </c>
      <c r="G129" s="14"/>
      <c r="H129" s="14" t="s">
        <v>2171</v>
      </c>
      <c r="I129" s="15">
        <v>494.18</v>
      </c>
      <c r="J129" s="77">
        <v>3</v>
      </c>
      <c r="K129" s="92"/>
    </row>
    <row r="130" spans="1:11" ht="20.399999999999999" x14ac:dyDescent="0.25">
      <c r="A130" s="14" t="s">
        <v>440</v>
      </c>
      <c r="B130" s="14" t="s">
        <v>2172</v>
      </c>
      <c r="C130" s="14" t="s">
        <v>2173</v>
      </c>
      <c r="D130" s="16">
        <v>46071</v>
      </c>
      <c r="E130" s="16"/>
      <c r="F130" s="14" t="s">
        <v>2000</v>
      </c>
      <c r="G130" s="14"/>
      <c r="H130" s="14" t="s">
        <v>2174</v>
      </c>
      <c r="I130" s="15">
        <v>288.60000000000002</v>
      </c>
      <c r="J130" s="77">
        <v>3</v>
      </c>
      <c r="K130" s="92"/>
    </row>
    <row r="131" spans="1:11" ht="30.6" x14ac:dyDescent="0.25">
      <c r="A131" s="14" t="s">
        <v>440</v>
      </c>
      <c r="B131" s="14" t="s">
        <v>2192</v>
      </c>
      <c r="C131" s="14" t="s">
        <v>2193</v>
      </c>
      <c r="D131" s="16">
        <v>46071</v>
      </c>
      <c r="E131" s="16"/>
      <c r="F131" s="14" t="s">
        <v>2251</v>
      </c>
      <c r="G131" s="14" t="s">
        <v>2194</v>
      </c>
      <c r="H131" s="14" t="s">
        <v>2195</v>
      </c>
      <c r="I131" s="15">
        <v>130.80000000000001</v>
      </c>
      <c r="J131" s="77">
        <v>3</v>
      </c>
      <c r="K131" s="92"/>
    </row>
    <row r="132" spans="1:11" ht="20.399999999999999" x14ac:dyDescent="0.25">
      <c r="A132" s="14" t="s">
        <v>440</v>
      </c>
      <c r="B132" s="14" t="s">
        <v>2175</v>
      </c>
      <c r="C132" s="14" t="s">
        <v>2176</v>
      </c>
      <c r="D132" s="16">
        <v>46071</v>
      </c>
      <c r="E132" s="16"/>
      <c r="F132" s="14" t="s">
        <v>2177</v>
      </c>
      <c r="G132" s="14"/>
      <c r="H132" s="14" t="s">
        <v>2178</v>
      </c>
      <c r="I132" s="15">
        <v>836.21</v>
      </c>
      <c r="J132" s="77">
        <v>3</v>
      </c>
      <c r="K132" s="92"/>
    </row>
    <row r="133" spans="1:11" ht="30.6" x14ac:dyDescent="0.25">
      <c r="A133" s="14" t="s">
        <v>440</v>
      </c>
      <c r="B133" s="14" t="s">
        <v>2179</v>
      </c>
      <c r="C133" s="14" t="s">
        <v>2180</v>
      </c>
      <c r="D133" s="16">
        <v>46071</v>
      </c>
      <c r="E133" s="16"/>
      <c r="F133" s="14" t="s">
        <v>2181</v>
      </c>
      <c r="G133" s="14"/>
      <c r="H133" s="14" t="s">
        <v>2182</v>
      </c>
      <c r="I133" s="15">
        <v>554.58000000000004</v>
      </c>
      <c r="J133" s="77">
        <v>3</v>
      </c>
      <c r="K133" s="92"/>
    </row>
    <row r="134" spans="1:11" ht="20.399999999999999" x14ac:dyDescent="0.25">
      <c r="A134" s="14" t="s">
        <v>440</v>
      </c>
      <c r="B134" s="14" t="s">
        <v>2233</v>
      </c>
      <c r="C134" s="14" t="s">
        <v>2234</v>
      </c>
      <c r="D134" s="16">
        <v>46064</v>
      </c>
      <c r="E134" s="16"/>
      <c r="F134" s="14" t="s">
        <v>2379</v>
      </c>
      <c r="G134" s="14" t="s">
        <v>2235</v>
      </c>
      <c r="H134" s="14" t="s">
        <v>2236</v>
      </c>
      <c r="I134" s="15">
        <v>720</v>
      </c>
      <c r="J134" s="77">
        <v>3</v>
      </c>
      <c r="K134" s="92"/>
    </row>
    <row r="135" spans="1:11" ht="30.6" x14ac:dyDescent="0.25">
      <c r="A135" s="14" t="s">
        <v>440</v>
      </c>
      <c r="B135" s="14" t="s">
        <v>509</v>
      </c>
      <c r="C135" s="14" t="s">
        <v>510</v>
      </c>
      <c r="D135" s="16">
        <v>46052</v>
      </c>
      <c r="E135" s="16"/>
      <c r="F135" s="14" t="s">
        <v>2378</v>
      </c>
      <c r="G135" s="14" t="s">
        <v>511</v>
      </c>
      <c r="H135" s="14" t="s">
        <v>512</v>
      </c>
      <c r="I135" s="15">
        <v>1080</v>
      </c>
      <c r="J135" s="77">
        <v>3</v>
      </c>
      <c r="K135" s="92"/>
    </row>
    <row r="136" spans="1:11" ht="30.6" x14ac:dyDescent="0.25">
      <c r="A136" s="14" t="s">
        <v>440</v>
      </c>
      <c r="B136" s="14" t="s">
        <v>513</v>
      </c>
      <c r="C136" s="14" t="s">
        <v>510</v>
      </c>
      <c r="D136" s="16">
        <v>46052</v>
      </c>
      <c r="E136" s="16"/>
      <c r="F136" s="14" t="s">
        <v>2378</v>
      </c>
      <c r="G136" s="14" t="s">
        <v>514</v>
      </c>
      <c r="H136" s="14" t="s">
        <v>515</v>
      </c>
      <c r="I136" s="15">
        <v>1080</v>
      </c>
      <c r="J136" s="77">
        <v>3</v>
      </c>
      <c r="K136" s="92"/>
    </row>
    <row r="137" spans="1:11" ht="30.6" x14ac:dyDescent="0.25">
      <c r="A137" s="14" t="s">
        <v>440</v>
      </c>
      <c r="B137" s="14" t="s">
        <v>2519</v>
      </c>
      <c r="C137" s="14" t="s">
        <v>2520</v>
      </c>
      <c r="D137" s="16">
        <v>46085</v>
      </c>
      <c r="E137" s="16"/>
      <c r="F137" s="14" t="s">
        <v>2521</v>
      </c>
      <c r="G137" s="14" t="s">
        <v>2522</v>
      </c>
      <c r="H137" s="14" t="s">
        <v>2523</v>
      </c>
      <c r="I137" s="15">
        <v>1139.8</v>
      </c>
      <c r="J137" s="77">
        <v>3</v>
      </c>
      <c r="K137" s="92"/>
    </row>
    <row r="138" spans="1:11" ht="30.6" x14ac:dyDescent="0.25">
      <c r="A138" s="14" t="s">
        <v>440</v>
      </c>
      <c r="B138" s="14" t="s">
        <v>2533</v>
      </c>
      <c r="C138" s="14" t="s">
        <v>2534</v>
      </c>
      <c r="D138" s="16">
        <v>46087</v>
      </c>
      <c r="E138" s="16"/>
      <c r="F138" s="14" t="s">
        <v>2535</v>
      </c>
      <c r="G138" s="14"/>
      <c r="H138" s="14" t="s">
        <v>1966</v>
      </c>
      <c r="I138" s="15">
        <v>2850</v>
      </c>
      <c r="J138" s="77">
        <v>3</v>
      </c>
      <c r="K138" s="92"/>
    </row>
    <row r="139" spans="1:11" ht="20.399999999999999" x14ac:dyDescent="0.25">
      <c r="A139" s="14" t="s">
        <v>440</v>
      </c>
      <c r="B139" s="14" t="s">
        <v>2580</v>
      </c>
      <c r="C139" s="14" t="s">
        <v>2581</v>
      </c>
      <c r="D139" s="16">
        <v>46093</v>
      </c>
      <c r="E139" s="16"/>
      <c r="F139" s="14" t="s">
        <v>2582</v>
      </c>
      <c r="G139" s="14"/>
      <c r="H139" s="14" t="s">
        <v>2583</v>
      </c>
      <c r="I139" s="15">
        <v>680</v>
      </c>
      <c r="J139" s="77">
        <v>3</v>
      </c>
      <c r="K139" s="92"/>
    </row>
    <row r="140" spans="1:11" ht="91.8" x14ac:dyDescent="0.25">
      <c r="A140" s="14" t="s">
        <v>440</v>
      </c>
      <c r="B140" s="14"/>
      <c r="C140" s="14"/>
      <c r="D140" s="16"/>
      <c r="E140" s="16"/>
      <c r="F140" s="14" t="s">
        <v>2384</v>
      </c>
      <c r="G140" s="14"/>
      <c r="H140" s="14"/>
      <c r="I140" s="15"/>
      <c r="J140" s="77"/>
      <c r="K140" s="92"/>
    </row>
    <row r="141" spans="1:11" ht="20.399999999999999" x14ac:dyDescent="0.25">
      <c r="A141" s="14" t="s">
        <v>440</v>
      </c>
      <c r="B141" s="14" t="s">
        <v>1994</v>
      </c>
      <c r="C141" s="14" t="s">
        <v>1995</v>
      </c>
      <c r="D141" s="16">
        <v>46078</v>
      </c>
      <c r="E141" s="16"/>
      <c r="F141" s="14" t="s">
        <v>2382</v>
      </c>
      <c r="G141" s="14" t="s">
        <v>1996</v>
      </c>
      <c r="H141" s="14" t="s">
        <v>1997</v>
      </c>
      <c r="I141" s="15">
        <v>275.41000000000003</v>
      </c>
      <c r="J141" s="77">
        <v>3</v>
      </c>
      <c r="K141" s="92"/>
    </row>
    <row r="142" spans="1:11" ht="20.399999999999999" x14ac:dyDescent="0.25">
      <c r="A142" s="14" t="s">
        <v>440</v>
      </c>
      <c r="B142" s="14" t="s">
        <v>445</v>
      </c>
      <c r="C142" s="14" t="s">
        <v>446</v>
      </c>
      <c r="D142" s="16">
        <v>46052</v>
      </c>
      <c r="E142" s="16"/>
      <c r="F142" s="14" t="s">
        <v>447</v>
      </c>
      <c r="G142" s="14" t="s">
        <v>448</v>
      </c>
      <c r="H142" s="14" t="s">
        <v>449</v>
      </c>
      <c r="I142" s="15">
        <v>76</v>
      </c>
      <c r="J142" s="77">
        <v>3</v>
      </c>
      <c r="K142" s="92"/>
    </row>
    <row r="143" spans="1:11" ht="20.399999999999999" x14ac:dyDescent="0.25">
      <c r="A143" s="14" t="s">
        <v>440</v>
      </c>
      <c r="B143" s="14" t="s">
        <v>474</v>
      </c>
      <c r="C143" s="14" t="s">
        <v>475</v>
      </c>
      <c r="D143" s="16">
        <v>46052</v>
      </c>
      <c r="E143" s="16"/>
      <c r="F143" s="14" t="s">
        <v>447</v>
      </c>
      <c r="G143" s="14" t="s">
        <v>448</v>
      </c>
      <c r="H143" s="14" t="s">
        <v>449</v>
      </c>
      <c r="I143" s="15">
        <v>146</v>
      </c>
      <c r="J143" s="77">
        <v>3</v>
      </c>
      <c r="K143" s="92"/>
    </row>
    <row r="144" spans="1:11" ht="30.6" x14ac:dyDescent="0.25">
      <c r="A144" s="14" t="s">
        <v>440</v>
      </c>
      <c r="B144" s="14" t="s">
        <v>525</v>
      </c>
      <c r="C144" s="14" t="s">
        <v>526</v>
      </c>
      <c r="D144" s="16">
        <v>46052</v>
      </c>
      <c r="E144" s="16"/>
      <c r="F144" s="14" t="s">
        <v>527</v>
      </c>
      <c r="G144" s="14"/>
      <c r="H144" s="14" t="s">
        <v>528</v>
      </c>
      <c r="I144" s="15">
        <v>4641</v>
      </c>
      <c r="J144" s="77">
        <v>3</v>
      </c>
      <c r="K144" s="92"/>
    </row>
    <row r="145" spans="1:11" ht="20.399999999999999" x14ac:dyDescent="0.25">
      <c r="A145" s="14" t="s">
        <v>440</v>
      </c>
      <c r="B145" s="14" t="s">
        <v>1959</v>
      </c>
      <c r="C145" s="14" t="s">
        <v>1960</v>
      </c>
      <c r="D145" s="16">
        <v>46080</v>
      </c>
      <c r="E145" s="16"/>
      <c r="F145" s="14" t="s">
        <v>1961</v>
      </c>
      <c r="G145" s="14"/>
      <c r="H145" s="14" t="s">
        <v>1962</v>
      </c>
      <c r="I145" s="15">
        <v>151.97</v>
      </c>
      <c r="J145" s="77">
        <v>3</v>
      </c>
      <c r="K145" s="92"/>
    </row>
    <row r="146" spans="1:11" ht="30.6" x14ac:dyDescent="0.25">
      <c r="A146" s="14" t="s">
        <v>440</v>
      </c>
      <c r="B146" s="14" t="s">
        <v>2192</v>
      </c>
      <c r="C146" s="14" t="s">
        <v>2193</v>
      </c>
      <c r="D146" s="16">
        <v>46071</v>
      </c>
      <c r="E146" s="16"/>
      <c r="F146" s="14" t="s">
        <v>2197</v>
      </c>
      <c r="G146" s="14" t="s">
        <v>2194</v>
      </c>
      <c r="H146" s="14" t="s">
        <v>2195</v>
      </c>
      <c r="I146" s="15">
        <v>37.6</v>
      </c>
      <c r="J146" s="77">
        <v>3</v>
      </c>
      <c r="K146" s="92"/>
    </row>
    <row r="147" spans="1:11" ht="20.399999999999999" x14ac:dyDescent="0.25">
      <c r="A147" s="14" t="s">
        <v>440</v>
      </c>
      <c r="B147" s="14" t="s">
        <v>2223</v>
      </c>
      <c r="C147" s="14" t="s">
        <v>2224</v>
      </c>
      <c r="D147" s="16">
        <v>46059</v>
      </c>
      <c r="E147" s="16"/>
      <c r="F147" s="14" t="s">
        <v>2225</v>
      </c>
      <c r="G147" s="14"/>
      <c r="H147" s="14" t="s">
        <v>2191</v>
      </c>
      <c r="I147" s="15">
        <v>69.34</v>
      </c>
      <c r="J147" s="77">
        <v>3</v>
      </c>
      <c r="K147" s="92"/>
    </row>
    <row r="148" spans="1:11" ht="20.399999999999999" x14ac:dyDescent="0.25">
      <c r="A148" s="14" t="s">
        <v>440</v>
      </c>
      <c r="B148" s="14" t="s">
        <v>2226</v>
      </c>
      <c r="C148" s="14" t="s">
        <v>2227</v>
      </c>
      <c r="D148" s="16">
        <v>46059</v>
      </c>
      <c r="E148" s="16"/>
      <c r="F148" s="14" t="s">
        <v>1961</v>
      </c>
      <c r="G148" s="14"/>
      <c r="H148" s="14" t="s">
        <v>2228</v>
      </c>
      <c r="I148" s="15">
        <v>55.99</v>
      </c>
      <c r="J148" s="77">
        <v>3</v>
      </c>
      <c r="K148" s="92"/>
    </row>
    <row r="149" spans="1:11" ht="30.6" x14ac:dyDescent="0.25">
      <c r="A149" s="14" t="s">
        <v>440</v>
      </c>
      <c r="B149" s="14" t="s">
        <v>2318</v>
      </c>
      <c r="C149" s="14" t="s">
        <v>510</v>
      </c>
      <c r="D149" s="16">
        <v>46062</v>
      </c>
      <c r="E149" s="16"/>
      <c r="F149" s="14" t="s">
        <v>2319</v>
      </c>
      <c r="G149" s="14" t="s">
        <v>2320</v>
      </c>
      <c r="H149" s="14" t="s">
        <v>2321</v>
      </c>
      <c r="I149" s="15">
        <v>2274.2399999999998</v>
      </c>
      <c r="J149" s="77">
        <v>3</v>
      </c>
      <c r="K149" s="92"/>
    </row>
    <row r="150" spans="1:11" ht="30.6" x14ac:dyDescent="0.25">
      <c r="A150" s="14" t="s">
        <v>440</v>
      </c>
      <c r="B150" s="14" t="s">
        <v>2322</v>
      </c>
      <c r="C150" s="14" t="s">
        <v>1995</v>
      </c>
      <c r="D150" s="16">
        <v>46064</v>
      </c>
      <c r="E150" s="16"/>
      <c r="F150" s="14" t="s">
        <v>2323</v>
      </c>
      <c r="G150" s="14" t="s">
        <v>2324</v>
      </c>
      <c r="H150" s="14" t="s">
        <v>2325</v>
      </c>
      <c r="I150" s="15">
        <v>240</v>
      </c>
      <c r="J150" s="77">
        <v>3</v>
      </c>
      <c r="K150" s="92"/>
    </row>
    <row r="151" spans="1:11" ht="20.399999999999999" x14ac:dyDescent="0.25">
      <c r="A151" s="14" t="s">
        <v>440</v>
      </c>
      <c r="B151" s="14" t="s">
        <v>3890</v>
      </c>
      <c r="C151" s="14" t="s">
        <v>3891</v>
      </c>
      <c r="D151" s="16">
        <v>46140</v>
      </c>
      <c r="E151" s="16"/>
      <c r="F151" s="14" t="s">
        <v>3892</v>
      </c>
      <c r="G151" s="14"/>
      <c r="H151" s="14" t="s">
        <v>3893</v>
      </c>
      <c r="I151" s="15">
        <v>182.98</v>
      </c>
      <c r="J151" s="77">
        <v>3</v>
      </c>
      <c r="K151" s="92"/>
    </row>
    <row r="152" spans="1:11" ht="20.399999999999999" x14ac:dyDescent="0.25">
      <c r="A152" s="14" t="s">
        <v>440</v>
      </c>
      <c r="B152" s="14" t="s">
        <v>458</v>
      </c>
      <c r="C152" s="14" t="s">
        <v>459</v>
      </c>
      <c r="D152" s="16">
        <v>46052</v>
      </c>
      <c r="E152" s="16"/>
      <c r="F152" s="14" t="s">
        <v>460</v>
      </c>
      <c r="G152" s="14"/>
      <c r="H152" s="14" t="s">
        <v>461</v>
      </c>
      <c r="I152" s="15">
        <v>3050</v>
      </c>
      <c r="J152" s="77">
        <v>4</v>
      </c>
      <c r="K152" s="92"/>
    </row>
    <row r="153" spans="1:11" ht="13.2" x14ac:dyDescent="0.25">
      <c r="A153" s="14" t="s">
        <v>440</v>
      </c>
      <c r="B153" s="14" t="s">
        <v>2372</v>
      </c>
      <c r="C153" s="14" t="s">
        <v>458</v>
      </c>
      <c r="D153" s="16">
        <v>46077</v>
      </c>
      <c r="E153" s="16"/>
      <c r="F153" s="14" t="s">
        <v>2373</v>
      </c>
      <c r="G153" s="14"/>
      <c r="H153" s="14" t="s">
        <v>2371</v>
      </c>
      <c r="I153" s="15">
        <v>701.5</v>
      </c>
      <c r="J153" s="77">
        <v>4</v>
      </c>
      <c r="K153" s="92"/>
    </row>
    <row r="154" spans="1:11" ht="20.399999999999999" x14ac:dyDescent="0.25">
      <c r="A154" s="14" t="s">
        <v>440</v>
      </c>
      <c r="B154" s="14" t="s">
        <v>462</v>
      </c>
      <c r="C154" s="14" t="s">
        <v>463</v>
      </c>
      <c r="D154" s="16">
        <v>46052</v>
      </c>
      <c r="E154" s="16"/>
      <c r="F154" s="14" t="s">
        <v>464</v>
      </c>
      <c r="G154" s="14"/>
      <c r="H154" s="14" t="s">
        <v>465</v>
      </c>
      <c r="I154" s="15">
        <v>171.57</v>
      </c>
      <c r="J154" s="77">
        <v>5</v>
      </c>
      <c r="K154" s="92"/>
    </row>
    <row r="155" spans="1:11" ht="13.2" x14ac:dyDescent="0.25">
      <c r="A155" s="14" t="s">
        <v>440</v>
      </c>
      <c r="B155" s="14" t="s">
        <v>2363</v>
      </c>
      <c r="C155" s="14" t="s">
        <v>462</v>
      </c>
      <c r="D155" s="16">
        <v>46052</v>
      </c>
      <c r="E155" s="16"/>
      <c r="F155" s="14" t="s">
        <v>466</v>
      </c>
      <c r="G155" s="14"/>
      <c r="H155" s="14" t="s">
        <v>465</v>
      </c>
      <c r="I155" s="15">
        <v>10</v>
      </c>
      <c r="J155" s="77">
        <v>5</v>
      </c>
      <c r="K155" s="92"/>
    </row>
    <row r="156" spans="1:11" ht="13.2" x14ac:dyDescent="0.25">
      <c r="A156" s="14" t="s">
        <v>440</v>
      </c>
      <c r="B156" s="14" t="s">
        <v>2363</v>
      </c>
      <c r="C156" s="14" t="s">
        <v>462</v>
      </c>
      <c r="D156" s="16">
        <v>46052</v>
      </c>
      <c r="E156" s="16"/>
      <c r="F156" s="14" t="s">
        <v>466</v>
      </c>
      <c r="G156" s="14"/>
      <c r="H156" s="14" t="s">
        <v>465</v>
      </c>
      <c r="I156" s="15">
        <v>11.15</v>
      </c>
      <c r="J156" s="77">
        <v>5</v>
      </c>
      <c r="K156" s="92"/>
    </row>
    <row r="157" spans="1:11" ht="13.2" x14ac:dyDescent="0.25">
      <c r="A157" s="14" t="s">
        <v>440</v>
      </c>
      <c r="B157" s="14" t="s">
        <v>467</v>
      </c>
      <c r="C157" s="14"/>
      <c r="D157" s="16">
        <v>46052</v>
      </c>
      <c r="E157" s="16"/>
      <c r="F157" s="14" t="s">
        <v>468</v>
      </c>
      <c r="G157" s="14"/>
      <c r="H157" s="14" t="s">
        <v>469</v>
      </c>
      <c r="I157" s="15">
        <v>408.8</v>
      </c>
      <c r="J157" s="77">
        <v>5</v>
      </c>
      <c r="K157" s="92"/>
    </row>
    <row r="158" spans="1:11" ht="13.2" x14ac:dyDescent="0.25">
      <c r="A158" s="14" t="s">
        <v>440</v>
      </c>
      <c r="B158" s="14" t="s">
        <v>467</v>
      </c>
      <c r="C158" s="14"/>
      <c r="D158" s="16">
        <v>46052</v>
      </c>
      <c r="E158" s="16"/>
      <c r="F158" s="14" t="s">
        <v>468</v>
      </c>
      <c r="G158" s="14"/>
      <c r="H158" s="14" t="s">
        <v>469</v>
      </c>
      <c r="I158" s="15">
        <v>86.87</v>
      </c>
      <c r="J158" s="77">
        <v>3</v>
      </c>
      <c r="K158" s="92"/>
    </row>
    <row r="159" spans="1:11" ht="13.2" x14ac:dyDescent="0.25">
      <c r="A159" s="14" t="s">
        <v>440</v>
      </c>
      <c r="B159" s="14" t="s">
        <v>467</v>
      </c>
      <c r="C159" s="14"/>
      <c r="D159" s="16">
        <v>46052</v>
      </c>
      <c r="E159" s="16"/>
      <c r="F159" s="14" t="s">
        <v>468</v>
      </c>
      <c r="G159" s="14"/>
      <c r="H159" s="14" t="s">
        <v>469</v>
      </c>
      <c r="I159" s="15">
        <v>408.8</v>
      </c>
      <c r="J159" s="77">
        <v>4</v>
      </c>
      <c r="K159" s="92"/>
    </row>
    <row r="160" spans="1:11" ht="91.8" x14ac:dyDescent="0.25">
      <c r="A160" s="14" t="s">
        <v>440</v>
      </c>
      <c r="B160" s="14"/>
      <c r="C160" s="14"/>
      <c r="D160" s="16"/>
      <c r="E160" s="16"/>
      <c r="F160" s="14" t="s">
        <v>2385</v>
      </c>
      <c r="G160" s="14"/>
      <c r="H160" s="14"/>
      <c r="I160" s="15"/>
      <c r="J160" s="77"/>
      <c r="K160" s="92"/>
    </row>
    <row r="161" spans="1:11" ht="20.399999999999999" x14ac:dyDescent="0.25">
      <c r="A161" s="14" t="s">
        <v>440</v>
      </c>
      <c r="B161" s="14" t="s">
        <v>1994</v>
      </c>
      <c r="C161" s="14" t="s">
        <v>1995</v>
      </c>
      <c r="D161" s="16">
        <v>46078</v>
      </c>
      <c r="E161" s="16"/>
      <c r="F161" s="14" t="s">
        <v>2383</v>
      </c>
      <c r="G161" s="14" t="s">
        <v>1996</v>
      </c>
      <c r="H161" s="14" t="s">
        <v>1997</v>
      </c>
      <c r="I161" s="15">
        <v>211.36</v>
      </c>
      <c r="J161" s="77">
        <v>3</v>
      </c>
      <c r="K161" s="92"/>
    </row>
    <row r="162" spans="1:11" ht="20.399999999999999" x14ac:dyDescent="0.25">
      <c r="A162" s="14" t="s">
        <v>440</v>
      </c>
      <c r="B162" s="14" t="s">
        <v>476</v>
      </c>
      <c r="C162" s="14" t="s">
        <v>477</v>
      </c>
      <c r="D162" s="16">
        <v>46052</v>
      </c>
      <c r="E162" s="16"/>
      <c r="F162" s="14" t="s">
        <v>478</v>
      </c>
      <c r="G162" s="14" t="s">
        <v>448</v>
      </c>
      <c r="H162" s="14" t="s">
        <v>449</v>
      </c>
      <c r="I162" s="15">
        <v>146</v>
      </c>
      <c r="J162" s="77">
        <v>3</v>
      </c>
      <c r="K162" s="92"/>
    </row>
    <row r="163" spans="1:11" ht="30.6" x14ac:dyDescent="0.25">
      <c r="A163" s="14" t="s">
        <v>440</v>
      </c>
      <c r="B163" s="14" t="s">
        <v>522</v>
      </c>
      <c r="C163" s="14" t="s">
        <v>523</v>
      </c>
      <c r="D163" s="16">
        <v>46052</v>
      </c>
      <c r="E163" s="16"/>
      <c r="F163" s="14" t="s">
        <v>524</v>
      </c>
      <c r="G163" s="14" t="s">
        <v>492</v>
      </c>
      <c r="H163" s="14" t="s">
        <v>493</v>
      </c>
      <c r="I163" s="15">
        <v>2700.05</v>
      </c>
      <c r="J163" s="77">
        <v>3</v>
      </c>
      <c r="K163" s="92"/>
    </row>
    <row r="164" spans="1:11" ht="20.399999999999999" x14ac:dyDescent="0.25">
      <c r="A164" s="14" t="s">
        <v>440</v>
      </c>
      <c r="B164" s="14" t="s">
        <v>2214</v>
      </c>
      <c r="C164" s="14" t="s">
        <v>2215</v>
      </c>
      <c r="D164" s="16">
        <v>46059</v>
      </c>
      <c r="E164" s="16"/>
      <c r="F164" s="14" t="s">
        <v>2216</v>
      </c>
      <c r="G164" s="14"/>
      <c r="H164" s="14" t="s">
        <v>2217</v>
      </c>
      <c r="I164" s="15">
        <v>57.45</v>
      </c>
      <c r="J164" s="77">
        <v>3</v>
      </c>
      <c r="K164" s="92"/>
    </row>
    <row r="165" spans="1:11" ht="20.399999999999999" x14ac:dyDescent="0.25">
      <c r="A165" s="14" t="s">
        <v>440</v>
      </c>
      <c r="B165" s="14" t="s">
        <v>2218</v>
      </c>
      <c r="C165" s="14" t="s">
        <v>2219</v>
      </c>
      <c r="D165" s="16">
        <v>46059</v>
      </c>
      <c r="E165" s="16"/>
      <c r="F165" s="14" t="s">
        <v>2216</v>
      </c>
      <c r="G165" s="14"/>
      <c r="H165" s="14" t="s">
        <v>2220</v>
      </c>
      <c r="I165" s="15">
        <v>139.19</v>
      </c>
      <c r="J165" s="77">
        <v>3</v>
      </c>
      <c r="K165" s="92"/>
    </row>
    <row r="166" spans="1:11" ht="20.399999999999999" x14ac:dyDescent="0.25">
      <c r="A166" s="14" t="s">
        <v>440</v>
      </c>
      <c r="B166" s="14" t="s">
        <v>2221</v>
      </c>
      <c r="C166" s="14" t="s">
        <v>2222</v>
      </c>
      <c r="D166" s="16">
        <v>46059</v>
      </c>
      <c r="E166" s="16"/>
      <c r="F166" s="14" t="s">
        <v>2216</v>
      </c>
      <c r="G166" s="14"/>
      <c r="H166" s="14" t="s">
        <v>2213</v>
      </c>
      <c r="I166" s="15">
        <v>33.299999999999997</v>
      </c>
      <c r="J166" s="77">
        <v>3</v>
      </c>
      <c r="K166" s="92"/>
    </row>
    <row r="167" spans="1:11" ht="20.399999999999999" x14ac:dyDescent="0.25">
      <c r="A167" s="14" t="s">
        <v>440</v>
      </c>
      <c r="B167" s="14" t="s">
        <v>3894</v>
      </c>
      <c r="C167" s="14" t="s">
        <v>3895</v>
      </c>
      <c r="D167" s="16">
        <v>46140</v>
      </c>
      <c r="E167" s="16"/>
      <c r="F167" s="14" t="s">
        <v>3896</v>
      </c>
      <c r="G167" s="14"/>
      <c r="H167" s="14" t="s">
        <v>3893</v>
      </c>
      <c r="I167" s="15">
        <v>169.48</v>
      </c>
      <c r="J167" s="77">
        <v>3</v>
      </c>
      <c r="K167" s="92"/>
    </row>
    <row r="168" spans="1:11" ht="97.2" customHeight="1" x14ac:dyDescent="0.25">
      <c r="A168" s="14" t="s">
        <v>440</v>
      </c>
      <c r="B168" s="14"/>
      <c r="C168" s="14"/>
      <c r="D168" s="16"/>
      <c r="E168" s="16"/>
      <c r="F168" s="14" t="s">
        <v>2387</v>
      </c>
      <c r="G168" s="14"/>
      <c r="H168" s="14"/>
      <c r="I168" s="15"/>
      <c r="J168" s="77"/>
      <c r="K168" s="92"/>
    </row>
    <row r="169" spans="1:11" ht="20.399999999999999" x14ac:dyDescent="0.25">
      <c r="A169" s="14" t="s">
        <v>440</v>
      </c>
      <c r="B169" s="14" t="s">
        <v>1994</v>
      </c>
      <c r="C169" s="14" t="s">
        <v>1995</v>
      </c>
      <c r="D169" s="16">
        <v>46078</v>
      </c>
      <c r="E169" s="16"/>
      <c r="F169" s="14" t="s">
        <v>2127</v>
      </c>
      <c r="G169" s="14" t="s">
        <v>1996</v>
      </c>
      <c r="H169" s="14" t="s">
        <v>1997</v>
      </c>
      <c r="I169" s="15">
        <v>460.21</v>
      </c>
      <c r="J169" s="77">
        <v>3</v>
      </c>
      <c r="K169" s="92"/>
    </row>
    <row r="170" spans="1:11" ht="20.399999999999999" x14ac:dyDescent="0.25">
      <c r="A170" s="14" t="s">
        <v>440</v>
      </c>
      <c r="B170" s="14" t="s">
        <v>484</v>
      </c>
      <c r="C170" s="14" t="s">
        <v>485</v>
      </c>
      <c r="D170" s="16">
        <v>46052</v>
      </c>
      <c r="E170" s="16"/>
      <c r="F170" s="14" t="s">
        <v>486</v>
      </c>
      <c r="G170" s="14" t="s">
        <v>487</v>
      </c>
      <c r="H170" s="14" t="s">
        <v>488</v>
      </c>
      <c r="I170" s="15">
        <v>240</v>
      </c>
      <c r="J170" s="77">
        <v>3</v>
      </c>
      <c r="K170" s="92"/>
    </row>
    <row r="171" spans="1:11" ht="20.399999999999999" x14ac:dyDescent="0.25">
      <c r="A171" s="14" t="s">
        <v>440</v>
      </c>
      <c r="B171" s="14" t="s">
        <v>533</v>
      </c>
      <c r="C171" s="14" t="s">
        <v>534</v>
      </c>
      <c r="D171" s="16">
        <v>46052</v>
      </c>
      <c r="E171" s="16"/>
      <c r="F171" s="14" t="s">
        <v>535</v>
      </c>
      <c r="G171" s="14" t="s">
        <v>482</v>
      </c>
      <c r="H171" s="14" t="s">
        <v>483</v>
      </c>
      <c r="I171" s="15">
        <v>8023</v>
      </c>
      <c r="J171" s="77">
        <v>3</v>
      </c>
      <c r="K171" s="92"/>
    </row>
    <row r="172" spans="1:11" ht="20.399999999999999" x14ac:dyDescent="0.25">
      <c r="A172" s="14" t="s">
        <v>440</v>
      </c>
      <c r="B172" s="14" t="s">
        <v>2183</v>
      </c>
      <c r="C172" s="14" t="s">
        <v>2184</v>
      </c>
      <c r="D172" s="16">
        <v>46057</v>
      </c>
      <c r="E172" s="16"/>
      <c r="F172" s="14" t="s">
        <v>2386</v>
      </c>
      <c r="G172" s="14"/>
      <c r="H172" s="14" t="s">
        <v>2185</v>
      </c>
      <c r="I172" s="15">
        <v>33.43</v>
      </c>
      <c r="J172" s="77">
        <v>3</v>
      </c>
      <c r="K172" s="92"/>
    </row>
    <row r="173" spans="1:11" ht="20.399999999999999" x14ac:dyDescent="0.25">
      <c r="A173" s="14" t="s">
        <v>440</v>
      </c>
      <c r="B173" s="14" t="s">
        <v>2186</v>
      </c>
      <c r="C173" s="14" t="s">
        <v>2187</v>
      </c>
      <c r="D173" s="16">
        <v>46059</v>
      </c>
      <c r="E173" s="16"/>
      <c r="F173" s="14" t="s">
        <v>2188</v>
      </c>
      <c r="G173" s="14"/>
      <c r="H173" s="14" t="s">
        <v>1962</v>
      </c>
      <c r="I173" s="15">
        <v>154.11000000000001</v>
      </c>
      <c r="J173" s="77">
        <v>3</v>
      </c>
      <c r="K173" s="92"/>
    </row>
    <row r="174" spans="1:11" ht="20.399999999999999" x14ac:dyDescent="0.25">
      <c r="A174" s="14" t="s">
        <v>440</v>
      </c>
      <c r="B174" s="14" t="s">
        <v>2189</v>
      </c>
      <c r="C174" s="14" t="s">
        <v>2190</v>
      </c>
      <c r="D174" s="16">
        <v>46059</v>
      </c>
      <c r="E174" s="16"/>
      <c r="F174" s="14" t="s">
        <v>2188</v>
      </c>
      <c r="G174" s="14"/>
      <c r="H174" s="14" t="s">
        <v>2191</v>
      </c>
      <c r="I174" s="15">
        <v>107.57</v>
      </c>
      <c r="J174" s="77">
        <v>3</v>
      </c>
      <c r="K174" s="92"/>
    </row>
    <row r="175" spans="1:11" ht="30" customHeight="1" x14ac:dyDescent="0.25">
      <c r="A175" s="14" t="s">
        <v>440</v>
      </c>
      <c r="B175" s="14" t="s">
        <v>2192</v>
      </c>
      <c r="C175" s="14" t="s">
        <v>2193</v>
      </c>
      <c r="D175" s="16">
        <v>46071</v>
      </c>
      <c r="E175" s="16"/>
      <c r="F175" s="14" t="s">
        <v>2196</v>
      </c>
      <c r="G175" s="14" t="s">
        <v>2194</v>
      </c>
      <c r="H175" s="14" t="s">
        <v>2195</v>
      </c>
      <c r="I175" s="15">
        <v>42.4</v>
      </c>
      <c r="J175" s="77">
        <v>3</v>
      </c>
      <c r="K175" s="92"/>
    </row>
    <row r="176" spans="1:11" ht="30" customHeight="1" x14ac:dyDescent="0.25">
      <c r="A176" s="14" t="s">
        <v>440</v>
      </c>
      <c r="B176" s="14" t="s">
        <v>3902</v>
      </c>
      <c r="C176" s="14" t="s">
        <v>3903</v>
      </c>
      <c r="D176" s="16">
        <v>46140</v>
      </c>
      <c r="E176" s="16"/>
      <c r="F176" s="14" t="s">
        <v>3904</v>
      </c>
      <c r="G176" s="14"/>
      <c r="H176" s="14" t="s">
        <v>3893</v>
      </c>
      <c r="I176" s="15">
        <v>149.9</v>
      </c>
      <c r="J176" s="77">
        <v>3</v>
      </c>
      <c r="K176" s="92"/>
    </row>
    <row r="177" spans="1:11" ht="30" customHeight="1" x14ac:dyDescent="0.25">
      <c r="A177" s="14" t="s">
        <v>440</v>
      </c>
      <c r="B177" s="14" t="s">
        <v>3905</v>
      </c>
      <c r="C177" s="14" t="s">
        <v>3906</v>
      </c>
      <c r="D177" s="16">
        <v>46140</v>
      </c>
      <c r="E177" s="16"/>
      <c r="F177" s="14" t="s">
        <v>3904</v>
      </c>
      <c r="G177" s="14"/>
      <c r="H177" s="14" t="s">
        <v>3893</v>
      </c>
      <c r="I177" s="15">
        <v>80.489999999999995</v>
      </c>
      <c r="J177" s="77">
        <v>3</v>
      </c>
      <c r="K177" s="92"/>
    </row>
    <row r="178" spans="1:11" ht="91.8" x14ac:dyDescent="0.25">
      <c r="A178" s="14" t="s">
        <v>440</v>
      </c>
      <c r="B178" s="14"/>
      <c r="C178" s="14"/>
      <c r="D178" s="16"/>
      <c r="E178" s="16"/>
      <c r="F178" s="14" t="s">
        <v>2388</v>
      </c>
      <c r="G178" s="14"/>
      <c r="H178" s="14"/>
      <c r="I178" s="15"/>
      <c r="J178" s="77"/>
      <c r="K178" s="92"/>
    </row>
    <row r="179" spans="1:11" ht="30.6" x14ac:dyDescent="0.25">
      <c r="A179" s="14" t="s">
        <v>440</v>
      </c>
      <c r="B179" s="14" t="s">
        <v>2237</v>
      </c>
      <c r="C179" s="14" t="s">
        <v>2238</v>
      </c>
      <c r="D179" s="16">
        <v>46064</v>
      </c>
      <c r="E179" s="16"/>
      <c r="F179" s="14" t="s">
        <v>2381</v>
      </c>
      <c r="G179" s="14" t="s">
        <v>2239</v>
      </c>
      <c r="H179" s="14" t="s">
        <v>2240</v>
      </c>
      <c r="I179" s="15">
        <v>1080</v>
      </c>
      <c r="J179" s="77">
        <v>3</v>
      </c>
      <c r="K179" s="92"/>
    </row>
    <row r="180" spans="1:11" ht="20.399999999999999" x14ac:dyDescent="0.25">
      <c r="A180" s="14" t="s">
        <v>440</v>
      </c>
      <c r="B180" s="14" t="s">
        <v>2233</v>
      </c>
      <c r="C180" s="14" t="s">
        <v>2234</v>
      </c>
      <c r="D180" s="16">
        <v>46064</v>
      </c>
      <c r="E180" s="16"/>
      <c r="F180" s="14" t="s">
        <v>2380</v>
      </c>
      <c r="G180" s="14" t="s">
        <v>2235</v>
      </c>
      <c r="H180" s="14" t="s">
        <v>2236</v>
      </c>
      <c r="I180" s="15">
        <v>60</v>
      </c>
      <c r="J180" s="77">
        <v>3</v>
      </c>
      <c r="K180" s="92"/>
    </row>
    <row r="181" spans="1:11" ht="20.399999999999999" x14ac:dyDescent="0.25">
      <c r="A181" s="14" t="s">
        <v>440</v>
      </c>
      <c r="B181" s="14" t="s">
        <v>509</v>
      </c>
      <c r="C181" s="14" t="s">
        <v>510</v>
      </c>
      <c r="D181" s="16">
        <v>46052</v>
      </c>
      <c r="E181" s="16"/>
      <c r="F181" s="14" t="s">
        <v>2377</v>
      </c>
      <c r="G181" s="14" t="s">
        <v>511</v>
      </c>
      <c r="H181" s="14" t="s">
        <v>512</v>
      </c>
      <c r="I181" s="15">
        <v>540</v>
      </c>
      <c r="J181" s="77">
        <v>3</v>
      </c>
      <c r="K181" s="92"/>
    </row>
    <row r="182" spans="1:11" ht="20.399999999999999" x14ac:dyDescent="0.25">
      <c r="A182" s="14" t="s">
        <v>440</v>
      </c>
      <c r="B182" s="14" t="s">
        <v>513</v>
      </c>
      <c r="C182" s="14" t="s">
        <v>510</v>
      </c>
      <c r="D182" s="16">
        <v>46052</v>
      </c>
      <c r="E182" s="16"/>
      <c r="F182" s="14" t="s">
        <v>2377</v>
      </c>
      <c r="G182" s="14" t="s">
        <v>514</v>
      </c>
      <c r="H182" s="14" t="s">
        <v>515</v>
      </c>
      <c r="I182" s="15">
        <v>540</v>
      </c>
      <c r="J182" s="77">
        <v>3</v>
      </c>
      <c r="K182" s="92"/>
    </row>
    <row r="183" spans="1:11" ht="20.399999999999999" x14ac:dyDescent="0.25">
      <c r="A183" s="14" t="s">
        <v>440</v>
      </c>
      <c r="B183" s="14" t="s">
        <v>489</v>
      </c>
      <c r="C183" s="14" t="s">
        <v>490</v>
      </c>
      <c r="D183" s="16">
        <v>46052</v>
      </c>
      <c r="E183" s="16"/>
      <c r="F183" s="14" t="s">
        <v>491</v>
      </c>
      <c r="G183" s="14" t="s">
        <v>492</v>
      </c>
      <c r="H183" s="14" t="s">
        <v>493</v>
      </c>
      <c r="I183" s="15">
        <v>378.49</v>
      </c>
      <c r="J183" s="77">
        <v>3</v>
      </c>
      <c r="K183" s="92"/>
    </row>
    <row r="184" spans="1:11" ht="20.399999999999999" x14ac:dyDescent="0.25">
      <c r="A184" s="14" t="s">
        <v>440</v>
      </c>
      <c r="B184" s="14" t="s">
        <v>499</v>
      </c>
      <c r="C184" s="14" t="s">
        <v>500</v>
      </c>
      <c r="D184" s="16">
        <v>46052</v>
      </c>
      <c r="E184" s="16"/>
      <c r="F184" s="14" t="s">
        <v>501</v>
      </c>
      <c r="G184" s="14" t="s">
        <v>502</v>
      </c>
      <c r="H184" s="14" t="s">
        <v>503</v>
      </c>
      <c r="I184" s="15">
        <v>1243</v>
      </c>
      <c r="J184" s="77">
        <v>3</v>
      </c>
      <c r="K184" s="92"/>
    </row>
    <row r="185" spans="1:11" ht="20.399999999999999" x14ac:dyDescent="0.25">
      <c r="A185" s="14" t="s">
        <v>440</v>
      </c>
      <c r="B185" s="14" t="s">
        <v>504</v>
      </c>
      <c r="C185" s="14" t="s">
        <v>505</v>
      </c>
      <c r="D185" s="16">
        <v>46052</v>
      </c>
      <c r="E185" s="16"/>
      <c r="F185" s="14" t="s">
        <v>506</v>
      </c>
      <c r="G185" s="14" t="s">
        <v>507</v>
      </c>
      <c r="H185" s="14" t="s">
        <v>508</v>
      </c>
      <c r="I185" s="15">
        <v>1326.5</v>
      </c>
      <c r="J185" s="77">
        <v>3</v>
      </c>
      <c r="K185" s="92"/>
    </row>
    <row r="186" spans="1:11" ht="20.399999999999999" x14ac:dyDescent="0.25">
      <c r="A186" s="14" t="s">
        <v>440</v>
      </c>
      <c r="B186" s="14" t="s">
        <v>2241</v>
      </c>
      <c r="C186" s="14" t="s">
        <v>2242</v>
      </c>
      <c r="D186" s="16">
        <v>46064</v>
      </c>
      <c r="E186" s="16"/>
      <c r="F186" s="14" t="s">
        <v>2243</v>
      </c>
      <c r="G186" s="14"/>
      <c r="H186" s="14" t="s">
        <v>2160</v>
      </c>
      <c r="I186" s="15">
        <v>227.79</v>
      </c>
      <c r="J186" s="77">
        <v>3</v>
      </c>
      <c r="K186" s="92"/>
    </row>
    <row r="187" spans="1:11" ht="20.399999999999999" x14ac:dyDescent="0.25">
      <c r="A187" s="14" t="s">
        <v>440</v>
      </c>
      <c r="B187" s="14" t="s">
        <v>2244</v>
      </c>
      <c r="C187" s="14" t="s">
        <v>2245</v>
      </c>
      <c r="D187" s="16">
        <v>46071</v>
      </c>
      <c r="E187" s="16"/>
      <c r="F187" s="14" t="s">
        <v>2246</v>
      </c>
      <c r="G187" s="14" t="s">
        <v>2247</v>
      </c>
      <c r="H187" s="14" t="s">
        <v>2248</v>
      </c>
      <c r="I187" s="15">
        <v>2505</v>
      </c>
      <c r="J187" s="77">
        <v>3</v>
      </c>
      <c r="K187" s="92"/>
    </row>
    <row r="188" spans="1:11" ht="20.399999999999999" x14ac:dyDescent="0.25">
      <c r="A188" s="14" t="s">
        <v>440</v>
      </c>
      <c r="B188" s="14" t="s">
        <v>2249</v>
      </c>
      <c r="C188" s="14" t="s">
        <v>2250</v>
      </c>
      <c r="D188" s="16">
        <v>46071</v>
      </c>
      <c r="E188" s="16"/>
      <c r="F188" s="14" t="s">
        <v>2246</v>
      </c>
      <c r="G188" s="14" t="s">
        <v>2247</v>
      </c>
      <c r="H188" s="14" t="s">
        <v>2248</v>
      </c>
      <c r="I188" s="15">
        <v>105</v>
      </c>
      <c r="J188" s="77">
        <v>3</v>
      </c>
      <c r="K188" s="92"/>
    </row>
    <row r="189" spans="1:11" ht="91.8" x14ac:dyDescent="0.25">
      <c r="A189" s="14" t="s">
        <v>440</v>
      </c>
      <c r="B189" s="14"/>
      <c r="C189" s="14"/>
      <c r="D189" s="16"/>
      <c r="E189" s="16"/>
      <c r="F189" s="14" t="s">
        <v>2369</v>
      </c>
      <c r="G189" s="14"/>
      <c r="H189" s="14"/>
      <c r="I189" s="15"/>
      <c r="J189" s="77"/>
      <c r="K189" s="92"/>
    </row>
    <row r="190" spans="1:11" ht="30.6" x14ac:dyDescent="0.25">
      <c r="A190" s="14" t="s">
        <v>440</v>
      </c>
      <c r="B190" s="14" t="s">
        <v>519</v>
      </c>
      <c r="C190" s="14" t="s">
        <v>520</v>
      </c>
      <c r="D190" s="16">
        <v>46052</v>
      </c>
      <c r="E190" s="16"/>
      <c r="F190" s="14" t="s">
        <v>521</v>
      </c>
      <c r="G190" s="14" t="s">
        <v>482</v>
      </c>
      <c r="H190" s="14" t="s">
        <v>483</v>
      </c>
      <c r="I190" s="15">
        <v>2036.16</v>
      </c>
      <c r="J190" s="77">
        <v>3</v>
      </c>
      <c r="K190" s="92"/>
    </row>
    <row r="191" spans="1:11" ht="20.399999999999999" x14ac:dyDescent="0.25">
      <c r="A191" s="14" t="s">
        <v>440</v>
      </c>
      <c r="B191" s="14" t="s">
        <v>3120</v>
      </c>
      <c r="C191" s="14" t="s">
        <v>3119</v>
      </c>
      <c r="D191" s="16">
        <v>46113</v>
      </c>
      <c r="E191" s="16"/>
      <c r="F191" s="14" t="s">
        <v>3121</v>
      </c>
      <c r="G191" s="14" t="s">
        <v>482</v>
      </c>
      <c r="H191" s="14" t="s">
        <v>483</v>
      </c>
      <c r="I191" s="15">
        <v>-48.91</v>
      </c>
      <c r="J191" s="77">
        <v>3</v>
      </c>
      <c r="K191" s="92"/>
    </row>
    <row r="192" spans="1:11" ht="30.6" x14ac:dyDescent="0.25">
      <c r="A192" s="14" t="s">
        <v>440</v>
      </c>
      <c r="B192" s="14" t="s">
        <v>529</v>
      </c>
      <c r="C192" s="14" t="s">
        <v>530</v>
      </c>
      <c r="D192" s="16">
        <v>46052</v>
      </c>
      <c r="E192" s="16"/>
      <c r="F192" s="14" t="s">
        <v>531</v>
      </c>
      <c r="G192" s="14"/>
      <c r="H192" s="14" t="s">
        <v>532</v>
      </c>
      <c r="I192" s="15">
        <v>7275</v>
      </c>
      <c r="J192" s="77">
        <v>3</v>
      </c>
      <c r="K192" s="92"/>
    </row>
    <row r="193" spans="1:11" ht="20.399999999999999" x14ac:dyDescent="0.25">
      <c r="A193" s="14" t="s">
        <v>440</v>
      </c>
      <c r="B193" s="14" t="s">
        <v>2103</v>
      </c>
      <c r="C193" s="14" t="s">
        <v>2104</v>
      </c>
      <c r="D193" s="16">
        <v>46077</v>
      </c>
      <c r="E193" s="16"/>
      <c r="F193" s="14" t="s">
        <v>2105</v>
      </c>
      <c r="G193" s="14"/>
      <c r="H193" s="14" t="s">
        <v>532</v>
      </c>
      <c r="I193" s="15">
        <v>-650</v>
      </c>
      <c r="J193" s="77">
        <v>3</v>
      </c>
      <c r="K193" s="92"/>
    </row>
    <row r="194" spans="1:11" ht="20.399999999999999" x14ac:dyDescent="0.25">
      <c r="A194" s="14" t="s">
        <v>440</v>
      </c>
      <c r="B194" s="14" t="s">
        <v>2964</v>
      </c>
      <c r="C194" s="14" t="s">
        <v>2965</v>
      </c>
      <c r="D194" s="16">
        <v>46112</v>
      </c>
      <c r="E194" s="16"/>
      <c r="F194" s="14" t="s">
        <v>2966</v>
      </c>
      <c r="G194" s="14"/>
      <c r="H194" s="14" t="s">
        <v>532</v>
      </c>
      <c r="I194" s="15">
        <v>524</v>
      </c>
      <c r="J194" s="77">
        <v>3</v>
      </c>
      <c r="K194" s="92"/>
    </row>
    <row r="195" spans="1:11" ht="20.399999999999999" x14ac:dyDescent="0.25">
      <c r="A195" s="14" t="s">
        <v>440</v>
      </c>
      <c r="B195" s="14" t="s">
        <v>3106</v>
      </c>
      <c r="C195" s="14"/>
      <c r="D195" s="16">
        <v>46119</v>
      </c>
      <c r="E195" s="16"/>
      <c r="F195" s="14" t="s">
        <v>3218</v>
      </c>
      <c r="G195" s="14"/>
      <c r="H195" s="14" t="s">
        <v>3219</v>
      </c>
      <c r="I195" s="15">
        <v>500</v>
      </c>
      <c r="J195" s="77">
        <v>3</v>
      </c>
      <c r="K195" s="92"/>
    </row>
    <row r="196" spans="1:11" ht="20.399999999999999" x14ac:dyDescent="0.25">
      <c r="A196" s="14" t="s">
        <v>440</v>
      </c>
      <c r="B196" s="14" t="s">
        <v>3106</v>
      </c>
      <c r="C196" s="14"/>
      <c r="D196" s="16">
        <v>46126</v>
      </c>
      <c r="E196" s="16"/>
      <c r="F196" s="14" t="s">
        <v>3481</v>
      </c>
      <c r="G196" s="14"/>
      <c r="H196" s="14" t="s">
        <v>3219</v>
      </c>
      <c r="I196" s="15">
        <v>-500</v>
      </c>
      <c r="J196" s="77">
        <v>3</v>
      </c>
      <c r="K196" s="92"/>
    </row>
    <row r="197" spans="1:11" ht="20.399999999999999" x14ac:dyDescent="0.25">
      <c r="A197" s="14" t="s">
        <v>440</v>
      </c>
      <c r="B197" s="14" t="s">
        <v>3557</v>
      </c>
      <c r="C197" s="14" t="s">
        <v>3558</v>
      </c>
      <c r="D197" s="16">
        <v>46129</v>
      </c>
      <c r="E197" s="16"/>
      <c r="F197" s="14" t="s">
        <v>3559</v>
      </c>
      <c r="G197" s="14" t="s">
        <v>3560</v>
      </c>
      <c r="H197" s="14" t="s">
        <v>3561</v>
      </c>
      <c r="I197" s="15">
        <v>360</v>
      </c>
      <c r="J197" s="77">
        <v>3</v>
      </c>
      <c r="K197" s="92"/>
    </row>
    <row r="198" spans="1:11" ht="30.6" x14ac:dyDescent="0.25">
      <c r="A198" s="14" t="s">
        <v>440</v>
      </c>
      <c r="B198" s="14" t="s">
        <v>3916</v>
      </c>
      <c r="C198" s="14" t="s">
        <v>3917</v>
      </c>
      <c r="D198" s="16">
        <v>46140</v>
      </c>
      <c r="E198" s="16"/>
      <c r="F198" s="14" t="s">
        <v>3918</v>
      </c>
      <c r="G198" s="14" t="s">
        <v>3919</v>
      </c>
      <c r="H198" s="14" t="s">
        <v>3920</v>
      </c>
      <c r="I198" s="15">
        <v>240</v>
      </c>
      <c r="J198" s="77">
        <v>3</v>
      </c>
      <c r="K198" s="92"/>
    </row>
    <row r="199" spans="1:11" ht="13.2" x14ac:dyDescent="0.25">
      <c r="A199" s="14" t="s">
        <v>440</v>
      </c>
      <c r="B199" s="14" t="s">
        <v>536</v>
      </c>
      <c r="C199" s="14"/>
      <c r="D199" s="16">
        <v>46080</v>
      </c>
      <c r="E199" s="16"/>
      <c r="F199" s="14" t="s">
        <v>537</v>
      </c>
      <c r="G199" s="14"/>
      <c r="H199" s="14" t="s">
        <v>469</v>
      </c>
      <c r="I199" s="15">
        <v>449.68</v>
      </c>
      <c r="J199" s="77">
        <v>5</v>
      </c>
      <c r="K199" s="92"/>
    </row>
    <row r="200" spans="1:11" ht="13.2" x14ac:dyDescent="0.25">
      <c r="A200" s="14" t="s">
        <v>440</v>
      </c>
      <c r="B200" s="14" t="s">
        <v>536</v>
      </c>
      <c r="C200" s="14"/>
      <c r="D200" s="16">
        <v>46080</v>
      </c>
      <c r="E200" s="16"/>
      <c r="F200" s="14" t="s">
        <v>537</v>
      </c>
      <c r="G200" s="14"/>
      <c r="H200" s="14" t="s">
        <v>469</v>
      </c>
      <c r="I200" s="15">
        <v>224.84</v>
      </c>
      <c r="J200" s="77">
        <v>3</v>
      </c>
      <c r="K200" s="92"/>
    </row>
    <row r="201" spans="1:11" ht="13.2" x14ac:dyDescent="0.25">
      <c r="A201" s="14" t="s">
        <v>440</v>
      </c>
      <c r="B201" s="14" t="s">
        <v>536</v>
      </c>
      <c r="C201" s="14"/>
      <c r="D201" s="16">
        <v>46080</v>
      </c>
      <c r="E201" s="16"/>
      <c r="F201" s="14" t="s">
        <v>537</v>
      </c>
      <c r="G201" s="14"/>
      <c r="H201" s="14" t="s">
        <v>469</v>
      </c>
      <c r="I201" s="15">
        <v>449.68</v>
      </c>
      <c r="J201" s="77">
        <v>4</v>
      </c>
      <c r="K201" s="92"/>
    </row>
    <row r="202" spans="1:11" ht="20.399999999999999" x14ac:dyDescent="0.25">
      <c r="A202" s="14" t="s">
        <v>440</v>
      </c>
      <c r="B202" s="14" t="s">
        <v>536</v>
      </c>
      <c r="C202" s="14"/>
      <c r="D202" s="16">
        <v>46113</v>
      </c>
      <c r="E202" s="16"/>
      <c r="F202" s="14" t="s">
        <v>3118</v>
      </c>
      <c r="G202" s="14"/>
      <c r="H202" s="14" t="s">
        <v>469</v>
      </c>
      <c r="I202" s="15">
        <v>0.2</v>
      </c>
      <c r="J202" s="77">
        <v>4</v>
      </c>
      <c r="K202" s="92"/>
    </row>
    <row r="203" spans="1:11" ht="51" x14ac:dyDescent="0.25">
      <c r="A203" s="14" t="s">
        <v>440</v>
      </c>
      <c r="B203" s="14" t="s">
        <v>538</v>
      </c>
      <c r="C203" s="14"/>
      <c r="D203" s="16">
        <v>46062</v>
      </c>
      <c r="E203" s="16"/>
      <c r="F203" s="14" t="s">
        <v>539</v>
      </c>
      <c r="G203" s="14"/>
      <c r="H203" s="14" t="s">
        <v>540</v>
      </c>
      <c r="I203" s="15">
        <v>13599.44</v>
      </c>
      <c r="J203" s="77">
        <v>4</v>
      </c>
      <c r="K203" s="92"/>
    </row>
    <row r="204" spans="1:11" ht="51" x14ac:dyDescent="0.25">
      <c r="A204" s="14" t="s">
        <v>440</v>
      </c>
      <c r="B204" s="14" t="s">
        <v>538</v>
      </c>
      <c r="C204" s="14"/>
      <c r="D204" s="16">
        <v>46062</v>
      </c>
      <c r="E204" s="16"/>
      <c r="F204" s="14" t="s">
        <v>541</v>
      </c>
      <c r="G204" s="14"/>
      <c r="H204" s="14" t="s">
        <v>542</v>
      </c>
      <c r="I204" s="15">
        <v>7696.22</v>
      </c>
      <c r="J204" s="77">
        <v>3</v>
      </c>
      <c r="K204" s="92"/>
    </row>
    <row r="205" spans="1:11" ht="51" x14ac:dyDescent="0.25">
      <c r="A205" s="14" t="s">
        <v>440</v>
      </c>
      <c r="B205" s="14" t="s">
        <v>538</v>
      </c>
      <c r="C205" s="14"/>
      <c r="D205" s="16">
        <v>46062</v>
      </c>
      <c r="E205" s="16"/>
      <c r="F205" s="14" t="s">
        <v>543</v>
      </c>
      <c r="G205" s="14"/>
      <c r="H205" s="14" t="s">
        <v>544</v>
      </c>
      <c r="I205" s="15">
        <v>10548.68</v>
      </c>
      <c r="J205" s="77">
        <v>5</v>
      </c>
      <c r="K205" s="92"/>
    </row>
    <row r="206" spans="1:11" ht="13.2" x14ac:dyDescent="0.25">
      <c r="A206" s="14" t="s">
        <v>440</v>
      </c>
      <c r="B206" s="14" t="s">
        <v>1963</v>
      </c>
      <c r="C206" s="14" t="s">
        <v>1964</v>
      </c>
      <c r="D206" s="16">
        <v>46080</v>
      </c>
      <c r="E206" s="16"/>
      <c r="F206" s="14" t="s">
        <v>1965</v>
      </c>
      <c r="G206" s="14"/>
      <c r="H206" s="14" t="s">
        <v>1966</v>
      </c>
      <c r="I206" s="15">
        <v>200</v>
      </c>
      <c r="J206" s="77">
        <v>5</v>
      </c>
      <c r="K206" s="92"/>
    </row>
    <row r="207" spans="1:11" ht="99.6" customHeight="1" x14ac:dyDescent="0.25">
      <c r="A207" s="14" t="s">
        <v>440</v>
      </c>
      <c r="B207" s="14"/>
      <c r="C207" s="14"/>
      <c r="D207" s="16"/>
      <c r="E207" s="16"/>
      <c r="F207" s="14" t="s">
        <v>2368</v>
      </c>
      <c r="G207" s="14"/>
      <c r="H207" s="14"/>
      <c r="I207" s="15"/>
      <c r="J207" s="77"/>
      <c r="K207" s="92"/>
    </row>
    <row r="208" spans="1:11" ht="29.4" customHeight="1" x14ac:dyDescent="0.25">
      <c r="A208" s="14" t="s">
        <v>440</v>
      </c>
      <c r="B208" s="14" t="s">
        <v>1994</v>
      </c>
      <c r="C208" s="14" t="s">
        <v>1995</v>
      </c>
      <c r="D208" s="16">
        <v>46078</v>
      </c>
      <c r="E208" s="16"/>
      <c r="F208" s="14" t="s">
        <v>2128</v>
      </c>
      <c r="G208" s="14" t="s">
        <v>1996</v>
      </c>
      <c r="H208" s="14" t="s">
        <v>1997</v>
      </c>
      <c r="I208" s="15">
        <v>785.02</v>
      </c>
      <c r="J208" s="77">
        <v>3</v>
      </c>
      <c r="K208" s="92"/>
    </row>
    <row r="209" spans="1:11" ht="20.399999999999999" x14ac:dyDescent="0.25">
      <c r="A209" s="14" t="s">
        <v>440</v>
      </c>
      <c r="B209" s="14" t="s">
        <v>1967</v>
      </c>
      <c r="C209" s="14" t="s">
        <v>1968</v>
      </c>
      <c r="D209" s="16">
        <v>46080</v>
      </c>
      <c r="E209" s="16"/>
      <c r="F209" s="14" t="s">
        <v>1969</v>
      </c>
      <c r="G209" s="14"/>
      <c r="H209" s="14" t="s">
        <v>1970</v>
      </c>
      <c r="I209" s="15">
        <v>780</v>
      </c>
      <c r="J209" s="77">
        <v>3</v>
      </c>
      <c r="K209" s="92"/>
    </row>
    <row r="210" spans="1:11" ht="30.6" x14ac:dyDescent="0.25">
      <c r="A210" s="14" t="s">
        <v>440</v>
      </c>
      <c r="B210" s="14" t="s">
        <v>2106</v>
      </c>
      <c r="C210" s="14" t="s">
        <v>2107</v>
      </c>
      <c r="D210" s="16">
        <v>46078</v>
      </c>
      <c r="E210" s="16"/>
      <c r="F210" s="14" t="s">
        <v>2108</v>
      </c>
      <c r="G210" s="14"/>
      <c r="H210" s="14" t="s">
        <v>2109</v>
      </c>
      <c r="I210" s="15">
        <v>142.22</v>
      </c>
      <c r="J210" s="77">
        <v>3</v>
      </c>
      <c r="K210" s="92"/>
    </row>
    <row r="211" spans="1:11" ht="30.6" x14ac:dyDescent="0.25">
      <c r="A211" s="14" t="s">
        <v>440</v>
      </c>
      <c r="B211" s="14" t="s">
        <v>2192</v>
      </c>
      <c r="C211" s="14" t="s">
        <v>2193</v>
      </c>
      <c r="D211" s="16">
        <v>46071</v>
      </c>
      <c r="E211" s="16"/>
      <c r="F211" s="14" t="s">
        <v>2198</v>
      </c>
      <c r="G211" s="14" t="s">
        <v>2194</v>
      </c>
      <c r="H211" s="14" t="s">
        <v>2195</v>
      </c>
      <c r="I211" s="15">
        <v>114.4</v>
      </c>
      <c r="J211" s="77">
        <v>3</v>
      </c>
      <c r="K211" s="92"/>
    </row>
    <row r="212" spans="1:11" ht="30.6" x14ac:dyDescent="0.25">
      <c r="A212" s="14" t="s">
        <v>440</v>
      </c>
      <c r="B212" s="14" t="s">
        <v>2252</v>
      </c>
      <c r="C212" s="14" t="s">
        <v>2253</v>
      </c>
      <c r="D212" s="16">
        <v>46064</v>
      </c>
      <c r="E212" s="16"/>
      <c r="F212" s="14" t="s">
        <v>2254</v>
      </c>
      <c r="G212" s="14" t="s">
        <v>482</v>
      </c>
      <c r="H212" s="14" t="s">
        <v>483</v>
      </c>
      <c r="I212" s="15">
        <v>155</v>
      </c>
      <c r="J212" s="77">
        <v>3</v>
      </c>
      <c r="K212" s="92"/>
    </row>
    <row r="213" spans="1:11" ht="30.6" x14ac:dyDescent="0.25">
      <c r="A213" s="14" t="s">
        <v>440</v>
      </c>
      <c r="B213" s="14" t="s">
        <v>2255</v>
      </c>
      <c r="C213" s="14" t="s">
        <v>2256</v>
      </c>
      <c r="D213" s="16">
        <v>46064</v>
      </c>
      <c r="E213" s="16"/>
      <c r="F213" s="14" t="s">
        <v>2257</v>
      </c>
      <c r="G213" s="14" t="s">
        <v>482</v>
      </c>
      <c r="H213" s="14" t="s">
        <v>483</v>
      </c>
      <c r="I213" s="15">
        <v>40</v>
      </c>
      <c r="J213" s="77">
        <v>3</v>
      </c>
      <c r="K213" s="92"/>
    </row>
    <row r="214" spans="1:11" ht="20.399999999999999" x14ac:dyDescent="0.25">
      <c r="A214" s="14" t="s">
        <v>440</v>
      </c>
      <c r="B214" s="14" t="s">
        <v>2258</v>
      </c>
      <c r="C214" s="14" t="s">
        <v>2259</v>
      </c>
      <c r="D214" s="16">
        <v>46064</v>
      </c>
      <c r="E214" s="16"/>
      <c r="F214" s="14" t="s">
        <v>2260</v>
      </c>
      <c r="G214" s="14" t="s">
        <v>448</v>
      </c>
      <c r="H214" s="14" t="s">
        <v>449</v>
      </c>
      <c r="I214" s="15">
        <v>189</v>
      </c>
      <c r="J214" s="77">
        <v>3</v>
      </c>
      <c r="K214" s="92"/>
    </row>
    <row r="215" spans="1:11" ht="20.399999999999999" x14ac:dyDescent="0.25">
      <c r="A215" s="14" t="s">
        <v>440</v>
      </c>
      <c r="B215" s="14" t="s">
        <v>2261</v>
      </c>
      <c r="C215" s="14" t="s">
        <v>2262</v>
      </c>
      <c r="D215" s="16">
        <v>46072</v>
      </c>
      <c r="E215" s="16"/>
      <c r="F215" s="14" t="s">
        <v>2263</v>
      </c>
      <c r="G215" s="14" t="s">
        <v>482</v>
      </c>
      <c r="H215" s="14" t="s">
        <v>483</v>
      </c>
      <c r="I215" s="15">
        <v>1379.53</v>
      </c>
      <c r="J215" s="77">
        <v>3</v>
      </c>
      <c r="K215" s="92"/>
    </row>
    <row r="216" spans="1:11" ht="20.399999999999999" x14ac:dyDescent="0.25">
      <c r="A216" s="14" t="s">
        <v>440</v>
      </c>
      <c r="B216" s="14" t="s">
        <v>2264</v>
      </c>
      <c r="C216" s="14" t="s">
        <v>2265</v>
      </c>
      <c r="D216" s="16">
        <v>46076</v>
      </c>
      <c r="E216" s="16"/>
      <c r="F216" s="14" t="s">
        <v>2266</v>
      </c>
      <c r="G216" s="14"/>
      <c r="H216" s="14" t="s">
        <v>2267</v>
      </c>
      <c r="I216" s="15">
        <v>128.97999999999999</v>
      </c>
      <c r="J216" s="77">
        <v>3</v>
      </c>
      <c r="K216" s="92"/>
    </row>
    <row r="217" spans="1:11" ht="30.6" x14ac:dyDescent="0.25">
      <c r="A217" s="14" t="s">
        <v>440</v>
      </c>
      <c r="B217" s="14" t="s">
        <v>2268</v>
      </c>
      <c r="C217" s="14" t="s">
        <v>2269</v>
      </c>
      <c r="D217" s="16">
        <v>46059</v>
      </c>
      <c r="E217" s="16"/>
      <c r="F217" s="14" t="s">
        <v>2270</v>
      </c>
      <c r="G217" s="14" t="s">
        <v>2271</v>
      </c>
      <c r="H217" s="14" t="s">
        <v>2272</v>
      </c>
      <c r="I217" s="15">
        <v>43.8</v>
      </c>
      <c r="J217" s="77">
        <v>3</v>
      </c>
      <c r="K217" s="92"/>
    </row>
    <row r="218" spans="1:11" ht="40.799999999999997" x14ac:dyDescent="0.25">
      <c r="A218" s="14" t="s">
        <v>440</v>
      </c>
      <c r="B218" s="14" t="s">
        <v>2273</v>
      </c>
      <c r="C218" s="14" t="s">
        <v>2274</v>
      </c>
      <c r="D218" s="16">
        <v>46059</v>
      </c>
      <c r="E218" s="16"/>
      <c r="F218" s="14" t="s">
        <v>2389</v>
      </c>
      <c r="G218" s="14" t="s">
        <v>492</v>
      </c>
      <c r="H218" s="14" t="s">
        <v>493</v>
      </c>
      <c r="I218" s="15">
        <v>3700.05</v>
      </c>
      <c r="J218" s="77">
        <v>3</v>
      </c>
      <c r="K218" s="92"/>
    </row>
    <row r="219" spans="1:11" ht="40.799999999999997" x14ac:dyDescent="0.25">
      <c r="A219" s="14" t="s">
        <v>440</v>
      </c>
      <c r="B219" s="14" t="s">
        <v>2199</v>
      </c>
      <c r="C219" s="14" t="s">
        <v>2200</v>
      </c>
      <c r="D219" s="16">
        <v>46059</v>
      </c>
      <c r="E219" s="16"/>
      <c r="F219" s="14" t="s">
        <v>2376</v>
      </c>
      <c r="G219" s="14" t="s">
        <v>2201</v>
      </c>
      <c r="H219" s="14" t="s">
        <v>2202</v>
      </c>
      <c r="I219" s="15">
        <v>22.3</v>
      </c>
      <c r="J219" s="77">
        <v>3</v>
      </c>
      <c r="K219" s="92"/>
    </row>
    <row r="220" spans="1:11" ht="30.6" x14ac:dyDescent="0.25">
      <c r="A220" s="14" t="s">
        <v>440</v>
      </c>
      <c r="B220" s="14" t="s">
        <v>2203</v>
      </c>
      <c r="C220" s="14" t="s">
        <v>2204</v>
      </c>
      <c r="D220" s="16">
        <v>46059</v>
      </c>
      <c r="E220" s="16"/>
      <c r="F220" s="14" t="s">
        <v>2205</v>
      </c>
      <c r="G220" s="14" t="s">
        <v>2206</v>
      </c>
      <c r="H220" s="14" t="s">
        <v>2207</v>
      </c>
      <c r="I220" s="15">
        <v>33.200000000000003</v>
      </c>
      <c r="J220" s="77">
        <v>3</v>
      </c>
      <c r="K220" s="92"/>
    </row>
    <row r="221" spans="1:11" ht="30.6" x14ac:dyDescent="0.25">
      <c r="A221" s="14" t="s">
        <v>440</v>
      </c>
      <c r="B221" s="14" t="s">
        <v>2208</v>
      </c>
      <c r="C221" s="14" t="s">
        <v>2209</v>
      </c>
      <c r="D221" s="16">
        <v>46071</v>
      </c>
      <c r="E221" s="16"/>
      <c r="F221" s="14" t="s">
        <v>2210</v>
      </c>
      <c r="G221" s="14"/>
      <c r="H221" s="14" t="s">
        <v>1962</v>
      </c>
      <c r="I221" s="15">
        <v>43.89</v>
      </c>
      <c r="J221" s="77">
        <v>3</v>
      </c>
      <c r="K221" s="92"/>
    </row>
    <row r="222" spans="1:11" ht="30.6" x14ac:dyDescent="0.25">
      <c r="A222" s="14" t="s">
        <v>440</v>
      </c>
      <c r="B222" s="14" t="s">
        <v>2211</v>
      </c>
      <c r="C222" s="14" t="s">
        <v>2212</v>
      </c>
      <c r="D222" s="16">
        <v>46071</v>
      </c>
      <c r="E222" s="16"/>
      <c r="F222" s="14" t="s">
        <v>2210</v>
      </c>
      <c r="G222" s="14"/>
      <c r="H222" s="14" t="s">
        <v>2213</v>
      </c>
      <c r="I222" s="15">
        <v>45.29</v>
      </c>
      <c r="J222" s="77">
        <v>3</v>
      </c>
      <c r="K222" s="92"/>
    </row>
    <row r="223" spans="1:11" ht="30.6" x14ac:dyDescent="0.25">
      <c r="A223" s="14" t="s">
        <v>440</v>
      </c>
      <c r="B223" s="14" t="s">
        <v>2229</v>
      </c>
      <c r="C223" s="14" t="s">
        <v>2230</v>
      </c>
      <c r="D223" s="16">
        <v>46056</v>
      </c>
      <c r="E223" s="16">
        <v>46064</v>
      </c>
      <c r="F223" s="14" t="s">
        <v>2231</v>
      </c>
      <c r="G223" s="14"/>
      <c r="H223" s="14" t="s">
        <v>2232</v>
      </c>
      <c r="I223" s="15">
        <v>90</v>
      </c>
      <c r="J223" s="77">
        <v>3</v>
      </c>
      <c r="K223" s="92"/>
    </row>
    <row r="224" spans="1:11" ht="30.6" x14ac:dyDescent="0.25">
      <c r="A224" s="14" t="s">
        <v>440</v>
      </c>
      <c r="B224" s="14" t="s">
        <v>2536</v>
      </c>
      <c r="C224" s="14" t="s">
        <v>2537</v>
      </c>
      <c r="D224" s="16">
        <v>46087</v>
      </c>
      <c r="E224" s="16"/>
      <c r="F224" s="14" t="s">
        <v>2538</v>
      </c>
      <c r="G224" s="14"/>
      <c r="H224" s="14" t="s">
        <v>1966</v>
      </c>
      <c r="I224" s="15">
        <v>2100</v>
      </c>
      <c r="J224" s="77">
        <v>3</v>
      </c>
      <c r="K224" s="92"/>
    </row>
    <row r="225" spans="1:11" ht="20.399999999999999" x14ac:dyDescent="0.25">
      <c r="A225" s="14" t="s">
        <v>440</v>
      </c>
      <c r="B225" s="14" t="s">
        <v>3897</v>
      </c>
      <c r="C225" s="14" t="s">
        <v>3898</v>
      </c>
      <c r="D225" s="16">
        <v>46140</v>
      </c>
      <c r="E225" s="16"/>
      <c r="F225" s="14" t="s">
        <v>3899</v>
      </c>
      <c r="G225" s="14"/>
      <c r="H225" s="14" t="s">
        <v>3893</v>
      </c>
      <c r="I225" s="15">
        <v>230.98</v>
      </c>
      <c r="J225" s="77">
        <v>3</v>
      </c>
      <c r="K225"/>
    </row>
    <row r="226" spans="1:11" ht="91.8" x14ac:dyDescent="0.25">
      <c r="A226" s="14" t="s">
        <v>440</v>
      </c>
      <c r="B226" s="14"/>
      <c r="C226" s="14"/>
      <c r="D226" s="16"/>
      <c r="E226" s="16"/>
      <c r="F226" s="14" t="s">
        <v>2390</v>
      </c>
      <c r="G226" s="14"/>
      <c r="H226" s="14"/>
      <c r="I226" s="15"/>
      <c r="J226" s="77"/>
      <c r="K226" s="92"/>
    </row>
    <row r="227" spans="1:11" ht="30.6" x14ac:dyDescent="0.25">
      <c r="A227" s="14" t="s">
        <v>440</v>
      </c>
      <c r="B227" s="14" t="s">
        <v>1971</v>
      </c>
      <c r="C227" s="14" t="s">
        <v>1972</v>
      </c>
      <c r="D227" s="16">
        <v>46080</v>
      </c>
      <c r="E227" s="16"/>
      <c r="F227" s="14" t="s">
        <v>1973</v>
      </c>
      <c r="G227" s="14" t="s">
        <v>492</v>
      </c>
      <c r="H227" s="14" t="s">
        <v>493</v>
      </c>
      <c r="I227" s="15">
        <v>1950.04</v>
      </c>
      <c r="J227" s="77">
        <v>3</v>
      </c>
      <c r="K227" s="92"/>
    </row>
    <row r="228" spans="1:11" ht="20.399999999999999" x14ac:dyDescent="0.25">
      <c r="A228" s="14" t="s">
        <v>440</v>
      </c>
      <c r="B228" s="14" t="s">
        <v>2530</v>
      </c>
      <c r="C228" s="14" t="s">
        <v>2531</v>
      </c>
      <c r="D228" s="16">
        <v>46087</v>
      </c>
      <c r="E228" s="16"/>
      <c r="F228" s="14" t="s">
        <v>2532</v>
      </c>
      <c r="G228" s="14"/>
      <c r="H228" s="14" t="s">
        <v>1962</v>
      </c>
      <c r="I228" s="15">
        <v>90.38</v>
      </c>
      <c r="J228" s="77">
        <v>3</v>
      </c>
      <c r="K228" s="92"/>
    </row>
    <row r="229" spans="1:11" ht="30.6" x14ac:dyDescent="0.25">
      <c r="A229" s="14" t="s">
        <v>440</v>
      </c>
      <c r="B229" s="14" t="s">
        <v>2539</v>
      </c>
      <c r="C229" s="14" t="s">
        <v>2540</v>
      </c>
      <c r="D229" s="16">
        <v>46087</v>
      </c>
      <c r="E229" s="16"/>
      <c r="F229" s="14" t="s">
        <v>2541</v>
      </c>
      <c r="G229" s="14" t="s">
        <v>2324</v>
      </c>
      <c r="H229" s="14" t="s">
        <v>2325</v>
      </c>
      <c r="I229" s="15">
        <v>488.39</v>
      </c>
      <c r="J229" s="77">
        <v>3</v>
      </c>
      <c r="K229" s="92"/>
    </row>
    <row r="230" spans="1:11" ht="20.399999999999999" x14ac:dyDescent="0.25">
      <c r="A230" s="14" t="s">
        <v>440</v>
      </c>
      <c r="B230" s="14" t="s">
        <v>2578</v>
      </c>
      <c r="C230" s="14" t="s">
        <v>2540</v>
      </c>
      <c r="D230" s="16">
        <v>46093</v>
      </c>
      <c r="E230" s="16"/>
      <c r="F230" s="14" t="s">
        <v>2579</v>
      </c>
      <c r="G230" s="14" t="s">
        <v>1996</v>
      </c>
      <c r="H230" s="14" t="s">
        <v>1997</v>
      </c>
      <c r="I230" s="15">
        <v>211.69</v>
      </c>
      <c r="J230" s="77">
        <v>3</v>
      </c>
      <c r="K230" s="92"/>
    </row>
    <row r="231" spans="1:11" ht="91.8" x14ac:dyDescent="0.25">
      <c r="A231" s="14" t="s">
        <v>440</v>
      </c>
      <c r="B231" s="14"/>
      <c r="C231" s="14"/>
      <c r="D231" s="16"/>
      <c r="E231" s="16"/>
      <c r="F231" s="14" t="s">
        <v>2367</v>
      </c>
      <c r="G231" s="14"/>
      <c r="H231" s="14"/>
      <c r="I231" s="15"/>
      <c r="J231" s="77"/>
      <c r="K231" s="92"/>
    </row>
    <row r="232" spans="1:11" ht="30.6" x14ac:dyDescent="0.25">
      <c r="A232" s="14" t="s">
        <v>440</v>
      </c>
      <c r="B232" s="14" t="s">
        <v>1974</v>
      </c>
      <c r="C232" s="14" t="s">
        <v>1975</v>
      </c>
      <c r="D232" s="16">
        <v>46079</v>
      </c>
      <c r="E232" s="16"/>
      <c r="F232" s="14" t="s">
        <v>1976</v>
      </c>
      <c r="G232" s="14"/>
      <c r="H232" s="14" t="s">
        <v>1977</v>
      </c>
      <c r="I232" s="15">
        <v>3800</v>
      </c>
      <c r="J232" s="77">
        <v>2</v>
      </c>
      <c r="K232" s="92"/>
    </row>
    <row r="233" spans="1:11" ht="20.399999999999999" x14ac:dyDescent="0.25">
      <c r="A233" s="14" t="s">
        <v>440</v>
      </c>
      <c r="B233" s="14" t="s">
        <v>2365</v>
      </c>
      <c r="C233" s="14" t="s">
        <v>1974</v>
      </c>
      <c r="D233" s="16">
        <v>46079</v>
      </c>
      <c r="E233" s="16"/>
      <c r="F233" s="14" t="s">
        <v>1988</v>
      </c>
      <c r="G233" s="14"/>
      <c r="H233" s="14" t="s">
        <v>1977</v>
      </c>
      <c r="I233" s="15">
        <v>15</v>
      </c>
      <c r="J233" s="77">
        <v>2</v>
      </c>
      <c r="K233" s="92"/>
    </row>
    <row r="234" spans="1:11" ht="20.399999999999999" x14ac:dyDescent="0.25">
      <c r="A234" s="14" t="s">
        <v>440</v>
      </c>
      <c r="B234" s="14" t="s">
        <v>2365</v>
      </c>
      <c r="C234" s="14" t="s">
        <v>1974</v>
      </c>
      <c r="D234" s="16">
        <v>46079</v>
      </c>
      <c r="E234" s="16"/>
      <c r="F234" s="14" t="s">
        <v>1988</v>
      </c>
      <c r="G234" s="14"/>
      <c r="H234" s="14" t="s">
        <v>1977</v>
      </c>
      <c r="I234" s="15">
        <v>20</v>
      </c>
      <c r="J234" s="77">
        <v>2</v>
      </c>
      <c r="K234" s="92"/>
    </row>
    <row r="235" spans="1:11" ht="30.6" x14ac:dyDescent="0.25">
      <c r="A235" s="14" t="s">
        <v>440</v>
      </c>
      <c r="B235" s="14" t="s">
        <v>1978</v>
      </c>
      <c r="C235" s="14" t="s">
        <v>1979</v>
      </c>
      <c r="D235" s="16">
        <v>46079</v>
      </c>
      <c r="E235" s="16"/>
      <c r="F235" s="14" t="s">
        <v>1980</v>
      </c>
      <c r="G235" s="14" t="s">
        <v>1981</v>
      </c>
      <c r="H235" s="14" t="s">
        <v>1982</v>
      </c>
      <c r="I235" s="15">
        <v>450</v>
      </c>
      <c r="J235" s="77">
        <v>2</v>
      </c>
      <c r="K235" s="92"/>
    </row>
    <row r="236" spans="1:11" ht="30.6" x14ac:dyDescent="0.25">
      <c r="A236" s="14" t="s">
        <v>440</v>
      </c>
      <c r="B236" s="14" t="s">
        <v>2497</v>
      </c>
      <c r="C236" s="14" t="s">
        <v>2498</v>
      </c>
      <c r="D236" s="16">
        <v>46085</v>
      </c>
      <c r="E236" s="16"/>
      <c r="F236" s="14" t="s">
        <v>2499</v>
      </c>
      <c r="G236" s="14"/>
      <c r="H236" s="14" t="s">
        <v>473</v>
      </c>
      <c r="I236" s="15">
        <v>34.020000000000003</v>
      </c>
      <c r="J236" s="77">
        <v>2</v>
      </c>
      <c r="K236" s="92"/>
    </row>
    <row r="237" spans="1:11" ht="30.6" x14ac:dyDescent="0.25">
      <c r="A237" s="14" t="s">
        <v>440</v>
      </c>
      <c r="B237" s="14" t="s">
        <v>2500</v>
      </c>
      <c r="C237" s="14" t="s">
        <v>2501</v>
      </c>
      <c r="D237" s="16">
        <v>46085</v>
      </c>
      <c r="E237" s="16"/>
      <c r="F237" s="14" t="s">
        <v>2502</v>
      </c>
      <c r="G237" s="14"/>
      <c r="H237" s="14" t="s">
        <v>2146</v>
      </c>
      <c r="I237" s="15">
        <v>211.85</v>
      </c>
      <c r="J237" s="77">
        <v>2</v>
      </c>
      <c r="K237" s="92"/>
    </row>
    <row r="238" spans="1:11" ht="30.6" x14ac:dyDescent="0.25">
      <c r="A238" s="14" t="s">
        <v>440</v>
      </c>
      <c r="B238" s="14" t="s">
        <v>2503</v>
      </c>
      <c r="C238" s="14" t="s">
        <v>2504</v>
      </c>
      <c r="D238" s="16">
        <v>46085</v>
      </c>
      <c r="E238" s="16"/>
      <c r="F238" s="14" t="s">
        <v>2505</v>
      </c>
      <c r="G238" s="14" t="s">
        <v>2134</v>
      </c>
      <c r="H238" s="14" t="s">
        <v>2135</v>
      </c>
      <c r="I238" s="15">
        <v>89.07</v>
      </c>
      <c r="J238" s="77">
        <v>2</v>
      </c>
      <c r="K238" s="92"/>
    </row>
    <row r="239" spans="1:11" ht="40.799999999999997" x14ac:dyDescent="0.25">
      <c r="A239" s="14" t="s">
        <v>440</v>
      </c>
      <c r="B239" s="14" t="s">
        <v>2506</v>
      </c>
      <c r="C239" s="14" t="s">
        <v>2507</v>
      </c>
      <c r="D239" s="16">
        <v>46085</v>
      </c>
      <c r="E239" s="16"/>
      <c r="F239" s="14" t="s">
        <v>2508</v>
      </c>
      <c r="G239" s="14"/>
      <c r="H239" s="14" t="s">
        <v>2509</v>
      </c>
      <c r="I239" s="15">
        <v>48</v>
      </c>
      <c r="J239" s="77">
        <v>2</v>
      </c>
      <c r="K239" s="92"/>
    </row>
    <row r="240" spans="1:11" ht="30.6" x14ac:dyDescent="0.25">
      <c r="A240" s="14" t="s">
        <v>440</v>
      </c>
      <c r="B240" s="14" t="s">
        <v>2629</v>
      </c>
      <c r="C240" s="14" t="s">
        <v>2630</v>
      </c>
      <c r="D240" s="16">
        <v>46094</v>
      </c>
      <c r="E240" s="16"/>
      <c r="F240" s="14" t="s">
        <v>2631</v>
      </c>
      <c r="G240" s="14" t="s">
        <v>2194</v>
      </c>
      <c r="H240" s="14" t="s">
        <v>2195</v>
      </c>
      <c r="I240" s="15">
        <v>56</v>
      </c>
      <c r="J240" s="77">
        <v>2</v>
      </c>
      <c r="K240" s="92"/>
    </row>
    <row r="241" spans="1:11" ht="30.6" x14ac:dyDescent="0.25">
      <c r="A241" s="14" t="s">
        <v>440</v>
      </c>
      <c r="B241" s="14" t="s">
        <v>2886</v>
      </c>
      <c r="C241" s="14" t="s">
        <v>2887</v>
      </c>
      <c r="D241" s="16">
        <v>46105</v>
      </c>
      <c r="E241" s="16"/>
      <c r="F241" s="14" t="s">
        <v>2888</v>
      </c>
      <c r="G241" s="14" t="s">
        <v>2116</v>
      </c>
      <c r="H241" s="14" t="s">
        <v>2117</v>
      </c>
      <c r="I241" s="15">
        <v>300</v>
      </c>
      <c r="J241" s="77">
        <v>2</v>
      </c>
      <c r="K241" s="92"/>
    </row>
    <row r="242" spans="1:11" ht="91.8" x14ac:dyDescent="0.25">
      <c r="A242" s="14" t="s">
        <v>440</v>
      </c>
      <c r="B242" s="14"/>
      <c r="C242" s="14"/>
      <c r="D242" s="16"/>
      <c r="E242" s="16"/>
      <c r="F242" s="14" t="s">
        <v>2391</v>
      </c>
      <c r="G242" s="14"/>
      <c r="H242" s="14"/>
      <c r="I242" s="15"/>
      <c r="J242" s="77"/>
      <c r="K242" s="92"/>
    </row>
    <row r="243" spans="1:11" ht="30.6" x14ac:dyDescent="0.25">
      <c r="A243" s="14" t="s">
        <v>440</v>
      </c>
      <c r="B243" s="14" t="s">
        <v>1983</v>
      </c>
      <c r="C243" s="14" t="s">
        <v>1984</v>
      </c>
      <c r="D243" s="16">
        <v>46079</v>
      </c>
      <c r="E243" s="16"/>
      <c r="F243" s="14" t="s">
        <v>1985</v>
      </c>
      <c r="G243" s="14"/>
      <c r="H243" s="14" t="s">
        <v>1986</v>
      </c>
      <c r="I243" s="15">
        <v>440</v>
      </c>
      <c r="J243" s="77">
        <v>3</v>
      </c>
      <c r="K243" s="92"/>
    </row>
    <row r="244" spans="1:11" ht="20.399999999999999" x14ac:dyDescent="0.25">
      <c r="A244" s="14" t="s">
        <v>440</v>
      </c>
      <c r="B244" s="14" t="s">
        <v>538</v>
      </c>
      <c r="C244" s="14" t="s">
        <v>1983</v>
      </c>
      <c r="D244" s="16">
        <v>46079</v>
      </c>
      <c r="E244" s="16"/>
      <c r="F244" s="14" t="s">
        <v>1987</v>
      </c>
      <c r="G244" s="14"/>
      <c r="H244" s="14" t="s">
        <v>1986</v>
      </c>
      <c r="I244" s="15">
        <v>3</v>
      </c>
      <c r="J244" s="77">
        <v>3</v>
      </c>
      <c r="K244" s="92"/>
    </row>
    <row r="245" spans="1:11" ht="20.399999999999999" x14ac:dyDescent="0.25">
      <c r="A245" s="14" t="s">
        <v>440</v>
      </c>
      <c r="B245" s="14" t="s">
        <v>538</v>
      </c>
      <c r="C245" s="14" t="s">
        <v>1983</v>
      </c>
      <c r="D245" s="16">
        <v>46079</v>
      </c>
      <c r="E245" s="16"/>
      <c r="F245" s="14" t="s">
        <v>1987</v>
      </c>
      <c r="G245" s="14"/>
      <c r="H245" s="14" t="s">
        <v>1986</v>
      </c>
      <c r="I245" s="15">
        <v>10</v>
      </c>
      <c r="J245" s="77">
        <v>3</v>
      </c>
      <c r="K245" s="92"/>
    </row>
    <row r="246" spans="1:11" ht="30.6" x14ac:dyDescent="0.25">
      <c r="A246" s="14" t="s">
        <v>440</v>
      </c>
      <c r="B246" s="14" t="s">
        <v>2280</v>
      </c>
      <c r="C246" s="14" t="s">
        <v>2281</v>
      </c>
      <c r="D246" s="16">
        <v>46071</v>
      </c>
      <c r="E246" s="16"/>
      <c r="F246" s="14" t="s">
        <v>2282</v>
      </c>
      <c r="G246" s="14" t="s">
        <v>482</v>
      </c>
      <c r="H246" s="14" t="s">
        <v>483</v>
      </c>
      <c r="I246" s="15">
        <v>469</v>
      </c>
      <c r="J246" s="77">
        <v>3</v>
      </c>
      <c r="K246" s="92"/>
    </row>
    <row r="247" spans="1:11" ht="20.399999999999999" x14ac:dyDescent="0.25">
      <c r="A247" s="14" t="s">
        <v>440</v>
      </c>
      <c r="B247" s="14" t="s">
        <v>1989</v>
      </c>
      <c r="C247" s="14" t="s">
        <v>1990</v>
      </c>
      <c r="D247" s="16">
        <v>46072</v>
      </c>
      <c r="E247" s="16"/>
      <c r="F247" s="14" t="s">
        <v>1991</v>
      </c>
      <c r="G247" s="14"/>
      <c r="H247" s="14" t="s">
        <v>1992</v>
      </c>
      <c r="I247" s="15">
        <v>1464.4</v>
      </c>
      <c r="J247" s="77">
        <v>5</v>
      </c>
      <c r="K247" s="92"/>
    </row>
    <row r="248" spans="1:11" ht="13.2" x14ac:dyDescent="0.25">
      <c r="A248" s="14" t="s">
        <v>440</v>
      </c>
      <c r="B248" s="14" t="s">
        <v>2957</v>
      </c>
      <c r="C248" s="14" t="s">
        <v>1989</v>
      </c>
      <c r="D248" s="16">
        <v>46106</v>
      </c>
      <c r="E248" s="16"/>
      <c r="F248" s="14" t="s">
        <v>2958</v>
      </c>
      <c r="G248" s="14"/>
      <c r="H248" s="14" t="s">
        <v>2956</v>
      </c>
      <c r="I248" s="15">
        <v>328.1</v>
      </c>
      <c r="J248" s="77">
        <v>5</v>
      </c>
      <c r="K248" s="92"/>
    </row>
    <row r="249" spans="1:11" ht="20.399999999999999" x14ac:dyDescent="0.25">
      <c r="A249" s="14" t="s">
        <v>440</v>
      </c>
      <c r="B249" s="14" t="s">
        <v>2364</v>
      </c>
      <c r="C249" s="14" t="s">
        <v>1989</v>
      </c>
      <c r="D249" s="16">
        <v>46072</v>
      </c>
      <c r="E249" s="16"/>
      <c r="F249" s="14" t="s">
        <v>1993</v>
      </c>
      <c r="G249" s="14"/>
      <c r="H249" s="14" t="s">
        <v>1992</v>
      </c>
      <c r="I249" s="15">
        <v>9.19</v>
      </c>
      <c r="J249" s="77">
        <v>5</v>
      </c>
      <c r="K249" s="92"/>
    </row>
    <row r="250" spans="1:11" ht="20.399999999999999" x14ac:dyDescent="0.25">
      <c r="A250" s="14" t="s">
        <v>440</v>
      </c>
      <c r="B250" s="14" t="s">
        <v>2364</v>
      </c>
      <c r="C250" s="14" t="s">
        <v>1989</v>
      </c>
      <c r="D250" s="16">
        <v>46072</v>
      </c>
      <c r="E250" s="16"/>
      <c r="F250" s="14" t="s">
        <v>1993</v>
      </c>
      <c r="G250" s="14"/>
      <c r="H250" s="14" t="s">
        <v>1992</v>
      </c>
      <c r="I250" s="15">
        <v>10</v>
      </c>
      <c r="J250" s="77">
        <v>5</v>
      </c>
      <c r="K250" s="92"/>
    </row>
    <row r="251" spans="1:11" ht="81.599999999999994" x14ac:dyDescent="0.25">
      <c r="A251" s="14" t="s">
        <v>440</v>
      </c>
      <c r="B251" s="14"/>
      <c r="C251" s="14"/>
      <c r="D251" s="16"/>
      <c r="E251" s="16"/>
      <c r="F251" s="14" t="s">
        <v>2565</v>
      </c>
      <c r="G251" s="14"/>
      <c r="H251" s="14"/>
      <c r="I251" s="15"/>
      <c r="J251" s="77"/>
      <c r="K251" s="92"/>
    </row>
    <row r="252" spans="1:11" ht="30.6" x14ac:dyDescent="0.25">
      <c r="A252" s="14" t="s">
        <v>440</v>
      </c>
      <c r="B252" s="14" t="s">
        <v>2009</v>
      </c>
      <c r="C252" s="14" t="s">
        <v>2010</v>
      </c>
      <c r="D252" s="16">
        <v>46078</v>
      </c>
      <c r="E252" s="16"/>
      <c r="F252" s="14" t="s">
        <v>2011</v>
      </c>
      <c r="G252" s="14"/>
      <c r="H252" s="14" t="s">
        <v>2012</v>
      </c>
      <c r="I252" s="15">
        <v>252</v>
      </c>
      <c r="J252" s="77">
        <v>5</v>
      </c>
      <c r="K252" s="92"/>
    </row>
    <row r="253" spans="1:11" ht="30.6" x14ac:dyDescent="0.25">
      <c r="A253" s="14" t="s">
        <v>440</v>
      </c>
      <c r="B253" s="14" t="s">
        <v>2013</v>
      </c>
      <c r="C253" s="14" t="s">
        <v>2014</v>
      </c>
      <c r="D253" s="16">
        <v>46078</v>
      </c>
      <c r="E253" s="16"/>
      <c r="F253" s="14" t="s">
        <v>2011</v>
      </c>
      <c r="G253" s="14"/>
      <c r="H253" s="14" t="s">
        <v>1562</v>
      </c>
      <c r="I253" s="15">
        <v>36</v>
      </c>
      <c r="J253" s="77">
        <v>5</v>
      </c>
      <c r="K253" s="92"/>
    </row>
    <row r="254" spans="1:11" ht="30.6" x14ac:dyDescent="0.25">
      <c r="A254" s="14" t="s">
        <v>440</v>
      </c>
      <c r="B254" s="14" t="s">
        <v>2015</v>
      </c>
      <c r="C254" s="14" t="s">
        <v>2016</v>
      </c>
      <c r="D254" s="16">
        <v>46078</v>
      </c>
      <c r="E254" s="16"/>
      <c r="F254" s="14" t="s">
        <v>2011</v>
      </c>
      <c r="G254" s="14"/>
      <c r="H254" s="14" t="s">
        <v>2017</v>
      </c>
      <c r="I254" s="15">
        <v>36</v>
      </c>
      <c r="J254" s="77">
        <v>5</v>
      </c>
      <c r="K254" s="92"/>
    </row>
    <row r="255" spans="1:11" ht="30.6" x14ac:dyDescent="0.25">
      <c r="A255" s="14" t="s">
        <v>440</v>
      </c>
      <c r="B255" s="14" t="s">
        <v>2018</v>
      </c>
      <c r="C255" s="14" t="s">
        <v>2019</v>
      </c>
      <c r="D255" s="16">
        <v>46078</v>
      </c>
      <c r="E255" s="16"/>
      <c r="F255" s="14" t="s">
        <v>2011</v>
      </c>
      <c r="G255" s="14"/>
      <c r="H255" s="14" t="s">
        <v>2020</v>
      </c>
      <c r="I255" s="15">
        <v>36</v>
      </c>
      <c r="J255" s="77">
        <v>5</v>
      </c>
      <c r="K255" s="92"/>
    </row>
    <row r="256" spans="1:11" ht="30.6" x14ac:dyDescent="0.25">
      <c r="A256" s="14" t="s">
        <v>440</v>
      </c>
      <c r="B256" s="14" t="s">
        <v>2021</v>
      </c>
      <c r="C256" s="14" t="s">
        <v>2022</v>
      </c>
      <c r="D256" s="16">
        <v>46078</v>
      </c>
      <c r="E256" s="16"/>
      <c r="F256" s="14" t="s">
        <v>2011</v>
      </c>
      <c r="G256" s="14"/>
      <c r="H256" s="14" t="s">
        <v>2023</v>
      </c>
      <c r="I256" s="15">
        <v>36</v>
      </c>
      <c r="J256" s="77">
        <v>5</v>
      </c>
      <c r="K256" s="92"/>
    </row>
    <row r="257" spans="1:11" ht="30.6" x14ac:dyDescent="0.25">
      <c r="A257" s="14" t="s">
        <v>440</v>
      </c>
      <c r="B257" s="14" t="s">
        <v>2024</v>
      </c>
      <c r="C257" s="14" t="s">
        <v>2025</v>
      </c>
      <c r="D257" s="16">
        <v>46078</v>
      </c>
      <c r="E257" s="16"/>
      <c r="F257" s="14" t="s">
        <v>2011</v>
      </c>
      <c r="G257" s="14"/>
      <c r="H257" s="14" t="s">
        <v>2026</v>
      </c>
      <c r="I257" s="15">
        <v>36</v>
      </c>
      <c r="J257" s="77">
        <v>5</v>
      </c>
      <c r="K257" s="92"/>
    </row>
    <row r="258" spans="1:11" ht="30.6" x14ac:dyDescent="0.25">
      <c r="A258" s="14" t="s">
        <v>440</v>
      </c>
      <c r="B258" s="14" t="s">
        <v>2027</v>
      </c>
      <c r="C258" s="14" t="s">
        <v>2028</v>
      </c>
      <c r="D258" s="16">
        <v>46078</v>
      </c>
      <c r="E258" s="16"/>
      <c r="F258" s="14" t="s">
        <v>2011</v>
      </c>
      <c r="G258" s="14"/>
      <c r="H258" s="14" t="s">
        <v>2029</v>
      </c>
      <c r="I258" s="15">
        <v>36</v>
      </c>
      <c r="J258" s="77">
        <v>5</v>
      </c>
      <c r="K258" s="92"/>
    </row>
    <row r="259" spans="1:11" ht="30.6" x14ac:dyDescent="0.25">
      <c r="A259" s="14" t="s">
        <v>440</v>
      </c>
      <c r="B259" s="14" t="s">
        <v>2030</v>
      </c>
      <c r="C259" s="14" t="s">
        <v>2031</v>
      </c>
      <c r="D259" s="16">
        <v>46078</v>
      </c>
      <c r="E259" s="16"/>
      <c r="F259" s="14" t="s">
        <v>2011</v>
      </c>
      <c r="G259" s="14"/>
      <c r="H259" s="14" t="s">
        <v>2032</v>
      </c>
      <c r="I259" s="15">
        <v>36</v>
      </c>
      <c r="J259" s="77">
        <v>5</v>
      </c>
      <c r="K259" s="92"/>
    </row>
    <row r="260" spans="1:11" ht="30.6" x14ac:dyDescent="0.25">
      <c r="A260" s="14" t="s">
        <v>440</v>
      </c>
      <c r="B260" s="14" t="s">
        <v>2033</v>
      </c>
      <c r="C260" s="14" t="s">
        <v>2034</v>
      </c>
      <c r="D260" s="16">
        <v>46078</v>
      </c>
      <c r="E260" s="16"/>
      <c r="F260" s="14" t="s">
        <v>2011</v>
      </c>
      <c r="G260" s="14"/>
      <c r="H260" s="14" t="s">
        <v>2035</v>
      </c>
      <c r="I260" s="15">
        <v>36</v>
      </c>
      <c r="J260" s="77">
        <v>5</v>
      </c>
      <c r="K260" s="92"/>
    </row>
    <row r="261" spans="1:11" ht="30.6" x14ac:dyDescent="0.25">
      <c r="A261" s="14" t="s">
        <v>440</v>
      </c>
      <c r="B261" s="14" t="s">
        <v>2036</v>
      </c>
      <c r="C261" s="14" t="s">
        <v>2037</v>
      </c>
      <c r="D261" s="16">
        <v>46078</v>
      </c>
      <c r="E261" s="16"/>
      <c r="F261" s="14" t="s">
        <v>2011</v>
      </c>
      <c r="G261" s="14"/>
      <c r="H261" s="14" t="s">
        <v>2038</v>
      </c>
      <c r="I261" s="15">
        <v>36</v>
      </c>
      <c r="J261" s="77">
        <v>5</v>
      </c>
      <c r="K261" s="92"/>
    </row>
    <row r="262" spans="1:11" ht="30.6" x14ac:dyDescent="0.25">
      <c r="A262" s="14" t="s">
        <v>440</v>
      </c>
      <c r="B262" s="14" t="s">
        <v>2039</v>
      </c>
      <c r="C262" s="14" t="s">
        <v>2040</v>
      </c>
      <c r="D262" s="16">
        <v>46078</v>
      </c>
      <c r="E262" s="16"/>
      <c r="F262" s="14" t="s">
        <v>2011</v>
      </c>
      <c r="G262" s="14"/>
      <c r="H262" s="14" t="s">
        <v>2041</v>
      </c>
      <c r="I262" s="15">
        <v>36</v>
      </c>
      <c r="J262" s="77">
        <v>5</v>
      </c>
      <c r="K262" s="92"/>
    </row>
    <row r="263" spans="1:11" ht="30.6" x14ac:dyDescent="0.25">
      <c r="A263" s="14" t="s">
        <v>440</v>
      </c>
      <c r="B263" s="14" t="s">
        <v>2042</v>
      </c>
      <c r="C263" s="14" t="s">
        <v>2043</v>
      </c>
      <c r="D263" s="16">
        <v>46078</v>
      </c>
      <c r="E263" s="16"/>
      <c r="F263" s="14" t="s">
        <v>2011</v>
      </c>
      <c r="G263" s="14"/>
      <c r="H263" s="14" t="s">
        <v>2044</v>
      </c>
      <c r="I263" s="15">
        <v>36</v>
      </c>
      <c r="J263" s="77">
        <v>5</v>
      </c>
      <c r="K263" s="92"/>
    </row>
    <row r="264" spans="1:11" ht="30.6" x14ac:dyDescent="0.25">
      <c r="A264" s="14" t="s">
        <v>440</v>
      </c>
      <c r="B264" s="14" t="s">
        <v>2045</v>
      </c>
      <c r="C264" s="14" t="s">
        <v>2046</v>
      </c>
      <c r="D264" s="16">
        <v>46078</v>
      </c>
      <c r="E264" s="16"/>
      <c r="F264" s="14" t="s">
        <v>2011</v>
      </c>
      <c r="G264" s="14"/>
      <c r="H264" s="14" t="s">
        <v>2047</v>
      </c>
      <c r="I264" s="15">
        <v>36</v>
      </c>
      <c r="J264" s="77">
        <v>5</v>
      </c>
      <c r="K264" s="92"/>
    </row>
    <row r="265" spans="1:11" ht="30.6" x14ac:dyDescent="0.25">
      <c r="A265" s="14" t="s">
        <v>440</v>
      </c>
      <c r="B265" s="14" t="s">
        <v>2048</v>
      </c>
      <c r="C265" s="14" t="s">
        <v>2049</v>
      </c>
      <c r="D265" s="16">
        <v>46078</v>
      </c>
      <c r="E265" s="16"/>
      <c r="F265" s="14" t="s">
        <v>2011</v>
      </c>
      <c r="G265" s="14"/>
      <c r="H265" s="14" t="s">
        <v>2050</v>
      </c>
      <c r="I265" s="15">
        <v>36</v>
      </c>
      <c r="J265" s="77">
        <v>5</v>
      </c>
      <c r="K265" s="92"/>
    </row>
    <row r="266" spans="1:11" ht="30.6" x14ac:dyDescent="0.25">
      <c r="A266" s="14" t="s">
        <v>440</v>
      </c>
      <c r="B266" s="14" t="s">
        <v>2051</v>
      </c>
      <c r="C266" s="14" t="s">
        <v>2052</v>
      </c>
      <c r="D266" s="16">
        <v>46078</v>
      </c>
      <c r="E266" s="16"/>
      <c r="F266" s="14" t="s">
        <v>2011</v>
      </c>
      <c r="G266" s="14"/>
      <c r="H266" s="14" t="s">
        <v>2053</v>
      </c>
      <c r="I266" s="15">
        <v>36</v>
      </c>
      <c r="J266" s="77">
        <v>5</v>
      </c>
      <c r="K266" s="92"/>
    </row>
    <row r="267" spans="1:11" ht="30.6" x14ac:dyDescent="0.25">
      <c r="A267" s="14" t="s">
        <v>440</v>
      </c>
      <c r="B267" s="14" t="s">
        <v>2054</v>
      </c>
      <c r="C267" s="14" t="s">
        <v>2055</v>
      </c>
      <c r="D267" s="16">
        <v>46078</v>
      </c>
      <c r="E267" s="16"/>
      <c r="F267" s="14" t="s">
        <v>2011</v>
      </c>
      <c r="G267" s="14"/>
      <c r="H267" s="14" t="s">
        <v>2056</v>
      </c>
      <c r="I267" s="15">
        <v>36</v>
      </c>
      <c r="J267" s="77">
        <v>5</v>
      </c>
      <c r="K267" s="92"/>
    </row>
    <row r="268" spans="1:11" ht="30.6" x14ac:dyDescent="0.25">
      <c r="A268" s="14" t="s">
        <v>440</v>
      </c>
      <c r="B268" s="14" t="s">
        <v>2057</v>
      </c>
      <c r="C268" s="14" t="s">
        <v>2058</v>
      </c>
      <c r="D268" s="16">
        <v>46078</v>
      </c>
      <c r="E268" s="16"/>
      <c r="F268" s="14" t="s">
        <v>2011</v>
      </c>
      <c r="G268" s="14"/>
      <c r="H268" s="14" t="s">
        <v>2059</v>
      </c>
      <c r="I268" s="15">
        <v>36</v>
      </c>
      <c r="J268" s="77">
        <v>5</v>
      </c>
      <c r="K268" s="92"/>
    </row>
    <row r="269" spans="1:11" ht="30.6" x14ac:dyDescent="0.25">
      <c r="A269" s="14" t="s">
        <v>440</v>
      </c>
      <c r="B269" s="14" t="s">
        <v>2060</v>
      </c>
      <c r="C269" s="14" t="s">
        <v>2061</v>
      </c>
      <c r="D269" s="16">
        <v>46078</v>
      </c>
      <c r="E269" s="16"/>
      <c r="F269" s="14" t="s">
        <v>2011</v>
      </c>
      <c r="G269" s="14"/>
      <c r="H269" s="14" t="s">
        <v>2062</v>
      </c>
      <c r="I269" s="15">
        <v>36</v>
      </c>
      <c r="J269" s="77">
        <v>5</v>
      </c>
      <c r="K269" s="92"/>
    </row>
    <row r="270" spans="1:11" ht="30.6" x14ac:dyDescent="0.25">
      <c r="A270" s="14" t="s">
        <v>440</v>
      </c>
      <c r="B270" s="14" t="s">
        <v>2063</v>
      </c>
      <c r="C270" s="14" t="s">
        <v>2064</v>
      </c>
      <c r="D270" s="16">
        <v>46078</v>
      </c>
      <c r="E270" s="16"/>
      <c r="F270" s="14" t="s">
        <v>2011</v>
      </c>
      <c r="G270" s="14"/>
      <c r="H270" s="14" t="s">
        <v>2065</v>
      </c>
      <c r="I270" s="15">
        <v>36</v>
      </c>
      <c r="J270" s="77">
        <v>5</v>
      </c>
      <c r="K270" s="92"/>
    </row>
    <row r="271" spans="1:11" ht="30.6" x14ac:dyDescent="0.25">
      <c r="A271" s="14" t="s">
        <v>440</v>
      </c>
      <c r="B271" s="14" t="s">
        <v>2066</v>
      </c>
      <c r="C271" s="14" t="s">
        <v>2067</v>
      </c>
      <c r="D271" s="16">
        <v>46078</v>
      </c>
      <c r="E271" s="16"/>
      <c r="F271" s="14" t="s">
        <v>2011</v>
      </c>
      <c r="G271" s="14"/>
      <c r="H271" s="14" t="s">
        <v>2068</v>
      </c>
      <c r="I271" s="15">
        <v>36</v>
      </c>
      <c r="J271" s="77">
        <v>5</v>
      </c>
      <c r="K271" s="92"/>
    </row>
    <row r="272" spans="1:11" ht="30.6" x14ac:dyDescent="0.25">
      <c r="A272" s="14" t="s">
        <v>440</v>
      </c>
      <c r="B272" s="14" t="s">
        <v>2069</v>
      </c>
      <c r="C272" s="14" t="s">
        <v>2070</v>
      </c>
      <c r="D272" s="16">
        <v>46078</v>
      </c>
      <c r="E272" s="16"/>
      <c r="F272" s="14" t="s">
        <v>2011</v>
      </c>
      <c r="G272" s="14"/>
      <c r="H272" s="14" t="s">
        <v>2071</v>
      </c>
      <c r="I272" s="15">
        <v>36</v>
      </c>
      <c r="J272" s="77">
        <v>5</v>
      </c>
      <c r="K272" s="92"/>
    </row>
    <row r="273" spans="1:11" ht="30.6" x14ac:dyDescent="0.25">
      <c r="A273" s="14" t="s">
        <v>440</v>
      </c>
      <c r="B273" s="14" t="s">
        <v>2072</v>
      </c>
      <c r="C273" s="14" t="s">
        <v>2073</v>
      </c>
      <c r="D273" s="16">
        <v>46078</v>
      </c>
      <c r="E273" s="16"/>
      <c r="F273" s="14" t="s">
        <v>2011</v>
      </c>
      <c r="G273" s="14"/>
      <c r="H273" s="14" t="s">
        <v>2074</v>
      </c>
      <c r="I273" s="15">
        <v>36</v>
      </c>
      <c r="J273" s="77">
        <v>5</v>
      </c>
      <c r="K273" s="92"/>
    </row>
    <row r="274" spans="1:11" ht="30.6" x14ac:dyDescent="0.25">
      <c r="A274" s="14" t="s">
        <v>440</v>
      </c>
      <c r="B274" s="14" t="s">
        <v>2075</v>
      </c>
      <c r="C274" s="14" t="s">
        <v>2076</v>
      </c>
      <c r="D274" s="16">
        <v>46078</v>
      </c>
      <c r="E274" s="16"/>
      <c r="F274" s="14" t="s">
        <v>2011</v>
      </c>
      <c r="G274" s="14"/>
      <c r="H274" s="14" t="s">
        <v>2077</v>
      </c>
      <c r="I274" s="15">
        <v>36</v>
      </c>
      <c r="J274" s="77">
        <v>5</v>
      </c>
      <c r="K274" s="92"/>
    </row>
    <row r="275" spans="1:11" ht="30.6" x14ac:dyDescent="0.25">
      <c r="A275" s="14" t="s">
        <v>440</v>
      </c>
      <c r="B275" s="14" t="s">
        <v>2078</v>
      </c>
      <c r="C275" s="14" t="s">
        <v>2079</v>
      </c>
      <c r="D275" s="16">
        <v>46078</v>
      </c>
      <c r="E275" s="16"/>
      <c r="F275" s="14" t="s">
        <v>2011</v>
      </c>
      <c r="G275" s="14"/>
      <c r="H275" s="14" t="s">
        <v>2080</v>
      </c>
      <c r="I275" s="15">
        <v>36</v>
      </c>
      <c r="J275" s="77">
        <v>5</v>
      </c>
      <c r="K275" s="92"/>
    </row>
    <row r="276" spans="1:11" ht="30.6" x14ac:dyDescent="0.25">
      <c r="A276" s="14" t="s">
        <v>440</v>
      </c>
      <c r="B276" s="14" t="s">
        <v>2081</v>
      </c>
      <c r="C276" s="14" t="s">
        <v>2082</v>
      </c>
      <c r="D276" s="16">
        <v>46078</v>
      </c>
      <c r="E276" s="16"/>
      <c r="F276" s="14" t="s">
        <v>2011</v>
      </c>
      <c r="G276" s="14"/>
      <c r="H276" s="14" t="s">
        <v>2083</v>
      </c>
      <c r="I276" s="15">
        <v>61</v>
      </c>
      <c r="J276" s="77">
        <v>5</v>
      </c>
      <c r="K276" s="92"/>
    </row>
    <row r="277" spans="1:11" ht="30.6" x14ac:dyDescent="0.25">
      <c r="A277" s="14" t="s">
        <v>440</v>
      </c>
      <c r="B277" s="14" t="s">
        <v>2084</v>
      </c>
      <c r="C277" s="14" t="s">
        <v>2085</v>
      </c>
      <c r="D277" s="16">
        <v>46078</v>
      </c>
      <c r="E277" s="16"/>
      <c r="F277" s="14" t="s">
        <v>2011</v>
      </c>
      <c r="G277" s="14"/>
      <c r="H277" s="14" t="s">
        <v>2086</v>
      </c>
      <c r="I277" s="15">
        <v>61</v>
      </c>
      <c r="J277" s="77">
        <v>5</v>
      </c>
      <c r="K277" s="92"/>
    </row>
    <row r="278" spans="1:11" ht="30.6" x14ac:dyDescent="0.25">
      <c r="A278" s="14" t="s">
        <v>440</v>
      </c>
      <c r="B278" s="14" t="s">
        <v>2087</v>
      </c>
      <c r="C278" s="14" t="s">
        <v>2088</v>
      </c>
      <c r="D278" s="16">
        <v>46078</v>
      </c>
      <c r="E278" s="16"/>
      <c r="F278" s="14" t="s">
        <v>2011</v>
      </c>
      <c r="G278" s="14"/>
      <c r="H278" s="14" t="s">
        <v>2089</v>
      </c>
      <c r="I278" s="15">
        <v>148</v>
      </c>
      <c r="J278" s="77">
        <v>5</v>
      </c>
      <c r="K278" s="92"/>
    </row>
    <row r="279" spans="1:11" ht="30.6" x14ac:dyDescent="0.25">
      <c r="A279" s="14" t="s">
        <v>440</v>
      </c>
      <c r="B279" s="14" t="s">
        <v>2090</v>
      </c>
      <c r="C279" s="14" t="s">
        <v>2091</v>
      </c>
      <c r="D279" s="16">
        <v>46078</v>
      </c>
      <c r="E279" s="16"/>
      <c r="F279" s="14" t="s">
        <v>2011</v>
      </c>
      <c r="G279" s="14"/>
      <c r="H279" s="14" t="s">
        <v>2092</v>
      </c>
      <c r="I279" s="15">
        <v>197</v>
      </c>
      <c r="J279" s="77">
        <v>5</v>
      </c>
      <c r="K279" s="92"/>
    </row>
    <row r="280" spans="1:11" ht="30.6" x14ac:dyDescent="0.25">
      <c r="A280" s="14" t="s">
        <v>440</v>
      </c>
      <c r="B280" s="14" t="s">
        <v>2093</v>
      </c>
      <c r="C280" s="14" t="s">
        <v>2094</v>
      </c>
      <c r="D280" s="16">
        <v>46078</v>
      </c>
      <c r="E280" s="16"/>
      <c r="F280" s="14" t="s">
        <v>2011</v>
      </c>
      <c r="G280" s="14"/>
      <c r="H280" s="14" t="s">
        <v>2095</v>
      </c>
      <c r="I280" s="15">
        <v>200</v>
      </c>
      <c r="J280" s="77">
        <v>5</v>
      </c>
      <c r="K280" s="92"/>
    </row>
    <row r="281" spans="1:11" ht="30.6" x14ac:dyDescent="0.25">
      <c r="A281" s="14" t="s">
        <v>440</v>
      </c>
      <c r="B281" s="14" t="s">
        <v>2566</v>
      </c>
      <c r="C281" s="14" t="s">
        <v>2567</v>
      </c>
      <c r="D281" s="16">
        <v>46092</v>
      </c>
      <c r="E281" s="16"/>
      <c r="F281" s="14" t="s">
        <v>2568</v>
      </c>
      <c r="G281" s="14" t="s">
        <v>2112</v>
      </c>
      <c r="H281" s="14" t="s">
        <v>2113</v>
      </c>
      <c r="I281" s="15">
        <v>28.57</v>
      </c>
      <c r="J281" s="77">
        <v>5</v>
      </c>
      <c r="K281" s="92"/>
    </row>
    <row r="282" spans="1:11" ht="20.399999999999999" x14ac:dyDescent="0.25">
      <c r="A282" s="14" t="s">
        <v>440</v>
      </c>
      <c r="B282" s="14" t="s">
        <v>2570</v>
      </c>
      <c r="C282" s="14" t="s">
        <v>2571</v>
      </c>
      <c r="D282" s="16">
        <v>46092</v>
      </c>
      <c r="E282" s="16"/>
      <c r="F282" s="14" t="s">
        <v>2572</v>
      </c>
      <c r="G282" s="14" t="s">
        <v>2573</v>
      </c>
      <c r="H282" s="14" t="s">
        <v>2574</v>
      </c>
      <c r="I282" s="15">
        <v>180</v>
      </c>
      <c r="J282" s="77">
        <v>5</v>
      </c>
      <c r="K282" s="92"/>
    </row>
    <row r="283" spans="1:11" ht="30.6" x14ac:dyDescent="0.25">
      <c r="A283" s="14" t="s">
        <v>440</v>
      </c>
      <c r="B283" s="14" t="s">
        <v>2589</v>
      </c>
      <c r="C283" s="14" t="s">
        <v>2590</v>
      </c>
      <c r="D283" s="16">
        <v>46093</v>
      </c>
      <c r="E283" s="16"/>
      <c r="F283" s="14" t="s">
        <v>2591</v>
      </c>
      <c r="G283" s="14" t="s">
        <v>2592</v>
      </c>
      <c r="H283" s="14" t="s">
        <v>2593</v>
      </c>
      <c r="I283" s="15">
        <v>1833</v>
      </c>
      <c r="J283" s="77">
        <v>5</v>
      </c>
      <c r="K283" s="92"/>
    </row>
    <row r="284" spans="1:11" ht="30.6" x14ac:dyDescent="0.25">
      <c r="A284" s="14" t="s">
        <v>440</v>
      </c>
      <c r="B284" s="14" t="s">
        <v>2619</v>
      </c>
      <c r="C284" s="14" t="s">
        <v>2620</v>
      </c>
      <c r="D284" s="16">
        <v>46094</v>
      </c>
      <c r="E284" s="16"/>
      <c r="F284" s="14" t="s">
        <v>2621</v>
      </c>
      <c r="G284" s="14" t="s">
        <v>2622</v>
      </c>
      <c r="H284" s="14" t="s">
        <v>2623</v>
      </c>
      <c r="I284" s="15">
        <v>39.32</v>
      </c>
      <c r="J284" s="77">
        <v>5</v>
      </c>
      <c r="K284" s="92"/>
    </row>
    <row r="285" spans="1:11" ht="81.599999999999994" x14ac:dyDescent="0.25">
      <c r="A285" s="14" t="s">
        <v>440</v>
      </c>
      <c r="B285" s="14"/>
      <c r="C285" s="14"/>
      <c r="D285" s="16"/>
      <c r="E285" s="16"/>
      <c r="F285" s="14" t="s">
        <v>4137</v>
      </c>
      <c r="G285" s="14"/>
      <c r="H285" s="14"/>
      <c r="I285" s="15"/>
      <c r="J285" s="77"/>
      <c r="K285" s="92"/>
    </row>
    <row r="286" spans="1:11" ht="30.6" x14ac:dyDescent="0.25">
      <c r="A286" s="14" t="s">
        <v>440</v>
      </c>
      <c r="B286" s="14" t="s">
        <v>2566</v>
      </c>
      <c r="C286" s="14" t="s">
        <v>2567</v>
      </c>
      <c r="D286" s="16">
        <v>46092</v>
      </c>
      <c r="E286" s="16"/>
      <c r="F286" s="14" t="s">
        <v>2569</v>
      </c>
      <c r="G286" s="14" t="s">
        <v>2112</v>
      </c>
      <c r="H286" s="14" t="s">
        <v>2113</v>
      </c>
      <c r="I286" s="15">
        <v>46.43</v>
      </c>
      <c r="J286" s="77">
        <v>5</v>
      </c>
      <c r="K286" s="92"/>
    </row>
    <row r="287" spans="1:11" ht="30.6" x14ac:dyDescent="0.25">
      <c r="A287" s="14" t="s">
        <v>440</v>
      </c>
      <c r="B287" s="14" t="s">
        <v>2851</v>
      </c>
      <c r="C287" s="14" t="s">
        <v>2852</v>
      </c>
      <c r="D287" s="16">
        <v>46106</v>
      </c>
      <c r="E287" s="16"/>
      <c r="F287" s="14" t="s">
        <v>2853</v>
      </c>
      <c r="G287" s="14" t="s">
        <v>2622</v>
      </c>
      <c r="H287" s="14" t="s">
        <v>2623</v>
      </c>
      <c r="I287" s="15">
        <v>202.15</v>
      </c>
      <c r="J287" s="77">
        <v>5</v>
      </c>
      <c r="K287" s="92"/>
    </row>
    <row r="288" spans="1:11" ht="20.399999999999999" x14ac:dyDescent="0.25">
      <c r="A288" s="14" t="s">
        <v>440</v>
      </c>
      <c r="B288" s="14" t="s">
        <v>2908</v>
      </c>
      <c r="C288" s="14" t="s">
        <v>1972</v>
      </c>
      <c r="D288" s="16">
        <v>46106</v>
      </c>
      <c r="E288" s="16"/>
      <c r="F288" s="14" t="s">
        <v>2909</v>
      </c>
      <c r="G288" s="14" t="s">
        <v>2573</v>
      </c>
      <c r="H288" s="14" t="s">
        <v>2574</v>
      </c>
      <c r="I288" s="15">
        <v>223.5</v>
      </c>
      <c r="J288" s="77">
        <v>5</v>
      </c>
      <c r="K288" s="92"/>
    </row>
    <row r="289" spans="1:11" ht="20.399999999999999" x14ac:dyDescent="0.25">
      <c r="A289" s="14" t="s">
        <v>440</v>
      </c>
      <c r="B289" s="14" t="s">
        <v>2915</v>
      </c>
      <c r="C289" s="14" t="s">
        <v>2916</v>
      </c>
      <c r="D289" s="16">
        <v>46106</v>
      </c>
      <c r="E289" s="16"/>
      <c r="F289" s="14" t="s">
        <v>2917</v>
      </c>
      <c r="G289" s="14" t="s">
        <v>2112</v>
      </c>
      <c r="H289" s="14" t="s">
        <v>2113</v>
      </c>
      <c r="I289" s="15">
        <v>350</v>
      </c>
      <c r="J289" s="77">
        <v>5</v>
      </c>
      <c r="K289" s="92"/>
    </row>
    <row r="290" spans="1:11" ht="20.399999999999999" x14ac:dyDescent="0.25">
      <c r="A290" s="14" t="s">
        <v>440</v>
      </c>
      <c r="B290" s="14" t="s">
        <v>2918</v>
      </c>
      <c r="C290" s="14" t="s">
        <v>2919</v>
      </c>
      <c r="D290" s="16">
        <v>46106</v>
      </c>
      <c r="E290" s="16"/>
      <c r="F290" s="14" t="s">
        <v>2920</v>
      </c>
      <c r="G290" s="14" t="s">
        <v>2921</v>
      </c>
      <c r="H290" s="14" t="s">
        <v>2922</v>
      </c>
      <c r="I290" s="15">
        <v>500</v>
      </c>
      <c r="J290" s="77">
        <v>5</v>
      </c>
      <c r="K290" s="92"/>
    </row>
    <row r="291" spans="1:11" ht="20.399999999999999" x14ac:dyDescent="0.25">
      <c r="A291" s="14" t="s">
        <v>440</v>
      </c>
      <c r="B291" s="14" t="s">
        <v>2923</v>
      </c>
      <c r="C291" s="14" t="s">
        <v>2924</v>
      </c>
      <c r="D291" s="16">
        <v>46106</v>
      </c>
      <c r="E291" s="16"/>
      <c r="F291" s="14" t="s">
        <v>2925</v>
      </c>
      <c r="G291" s="14" t="s">
        <v>2926</v>
      </c>
      <c r="H291" s="14" t="s">
        <v>2927</v>
      </c>
      <c r="I291" s="15">
        <v>588</v>
      </c>
      <c r="J291" s="77">
        <v>5</v>
      </c>
      <c r="K291" s="92"/>
    </row>
    <row r="292" spans="1:11" ht="30.6" x14ac:dyDescent="0.25">
      <c r="A292" s="14" t="s">
        <v>440</v>
      </c>
      <c r="B292" s="14" t="s">
        <v>2928</v>
      </c>
      <c r="C292" s="14" t="s">
        <v>2929</v>
      </c>
      <c r="D292" s="16">
        <v>46106</v>
      </c>
      <c r="E292" s="16"/>
      <c r="F292" s="14" t="s">
        <v>2930</v>
      </c>
      <c r="G292" s="14" t="s">
        <v>2931</v>
      </c>
      <c r="H292" s="14" t="s">
        <v>2932</v>
      </c>
      <c r="I292" s="15">
        <v>774</v>
      </c>
      <c r="J292" s="77">
        <v>5</v>
      </c>
      <c r="K292" s="92"/>
    </row>
    <row r="293" spans="1:11" ht="30.6" x14ac:dyDescent="0.25">
      <c r="A293" s="14" t="s">
        <v>440</v>
      </c>
      <c r="B293" s="14" t="s">
        <v>3020</v>
      </c>
      <c r="C293" s="14" t="s">
        <v>3021</v>
      </c>
      <c r="D293" s="16">
        <v>46114</v>
      </c>
      <c r="E293" s="16"/>
      <c r="F293" s="14" t="s">
        <v>3022</v>
      </c>
      <c r="G293" s="14"/>
      <c r="H293" s="14" t="s">
        <v>3023</v>
      </c>
      <c r="I293" s="15">
        <v>36</v>
      </c>
      <c r="J293" s="77">
        <v>5</v>
      </c>
      <c r="K293" s="92"/>
    </row>
    <row r="294" spans="1:11" ht="30.6" x14ac:dyDescent="0.25">
      <c r="A294" s="14" t="s">
        <v>440</v>
      </c>
      <c r="B294" s="14" t="s">
        <v>3024</v>
      </c>
      <c r="C294" s="14" t="s">
        <v>3025</v>
      </c>
      <c r="D294" s="16">
        <v>46114</v>
      </c>
      <c r="E294" s="16"/>
      <c r="F294" s="14" t="s">
        <v>3022</v>
      </c>
      <c r="G294" s="14"/>
      <c r="H294" s="14" t="s">
        <v>3026</v>
      </c>
      <c r="I294" s="15">
        <v>36</v>
      </c>
      <c r="J294" s="77">
        <v>5</v>
      </c>
      <c r="K294" s="92"/>
    </row>
    <row r="295" spans="1:11" ht="30.6" x14ac:dyDescent="0.25">
      <c r="A295" s="14" t="s">
        <v>440</v>
      </c>
      <c r="B295" s="14" t="s">
        <v>3027</v>
      </c>
      <c r="C295" s="14" t="s">
        <v>3028</v>
      </c>
      <c r="D295" s="16">
        <v>46114</v>
      </c>
      <c r="E295" s="16"/>
      <c r="F295" s="14" t="s">
        <v>3022</v>
      </c>
      <c r="G295" s="14"/>
      <c r="H295" s="14" t="s">
        <v>3029</v>
      </c>
      <c r="I295" s="15">
        <v>36</v>
      </c>
      <c r="J295" s="77">
        <v>5</v>
      </c>
      <c r="K295" s="92"/>
    </row>
    <row r="296" spans="1:11" ht="30.6" x14ac:dyDescent="0.25">
      <c r="A296" s="14" t="s">
        <v>440</v>
      </c>
      <c r="B296" s="14" t="s">
        <v>3030</v>
      </c>
      <c r="C296" s="14" t="s">
        <v>3031</v>
      </c>
      <c r="D296" s="16">
        <v>46114</v>
      </c>
      <c r="E296" s="16"/>
      <c r="F296" s="14" t="s">
        <v>3022</v>
      </c>
      <c r="G296" s="14"/>
      <c r="H296" s="14" t="s">
        <v>3032</v>
      </c>
      <c r="I296" s="15">
        <v>38</v>
      </c>
      <c r="J296" s="77">
        <v>5</v>
      </c>
      <c r="K296" s="92"/>
    </row>
    <row r="297" spans="1:11" ht="30.6" x14ac:dyDescent="0.25">
      <c r="A297" s="14" t="s">
        <v>440</v>
      </c>
      <c r="B297" s="14" t="s">
        <v>3033</v>
      </c>
      <c r="C297" s="14" t="s">
        <v>3034</v>
      </c>
      <c r="D297" s="16">
        <v>46114</v>
      </c>
      <c r="E297" s="16"/>
      <c r="F297" s="14" t="s">
        <v>3022</v>
      </c>
      <c r="G297" s="14"/>
      <c r="H297" s="14" t="s">
        <v>2071</v>
      </c>
      <c r="I297" s="15">
        <v>61</v>
      </c>
      <c r="J297" s="77">
        <v>5</v>
      </c>
      <c r="K297" s="92"/>
    </row>
    <row r="298" spans="1:11" ht="30.6" x14ac:dyDescent="0.25">
      <c r="A298" s="14" t="s">
        <v>440</v>
      </c>
      <c r="B298" s="14" t="s">
        <v>3035</v>
      </c>
      <c r="C298" s="14" t="s">
        <v>3036</v>
      </c>
      <c r="D298" s="16">
        <v>46114</v>
      </c>
      <c r="E298" s="16"/>
      <c r="F298" s="14" t="s">
        <v>3022</v>
      </c>
      <c r="G298" s="14"/>
      <c r="H298" s="14" t="s">
        <v>2050</v>
      </c>
      <c r="I298" s="15">
        <v>61</v>
      </c>
      <c r="J298" s="77">
        <v>5</v>
      </c>
      <c r="K298" s="92"/>
    </row>
    <row r="299" spans="1:11" ht="30.6" x14ac:dyDescent="0.25">
      <c r="A299" s="14" t="s">
        <v>440</v>
      </c>
      <c r="B299" s="14" t="s">
        <v>3037</v>
      </c>
      <c r="C299" s="14" t="s">
        <v>3038</v>
      </c>
      <c r="D299" s="16">
        <v>46114</v>
      </c>
      <c r="E299" s="16"/>
      <c r="F299" s="14" t="s">
        <v>3022</v>
      </c>
      <c r="G299" s="14"/>
      <c r="H299" s="14" t="s">
        <v>3039</v>
      </c>
      <c r="I299" s="15">
        <v>61</v>
      </c>
      <c r="J299" s="77">
        <v>5</v>
      </c>
      <c r="K299" s="92"/>
    </row>
    <row r="300" spans="1:11" ht="30.6" x14ac:dyDescent="0.25">
      <c r="A300" s="14" t="s">
        <v>440</v>
      </c>
      <c r="B300" s="14" t="s">
        <v>3040</v>
      </c>
      <c r="C300" s="14" t="s">
        <v>3041</v>
      </c>
      <c r="D300" s="16">
        <v>46114</v>
      </c>
      <c r="E300" s="16"/>
      <c r="F300" s="14" t="s">
        <v>3022</v>
      </c>
      <c r="G300" s="14"/>
      <c r="H300" s="14" t="s">
        <v>2053</v>
      </c>
      <c r="I300" s="15">
        <v>61</v>
      </c>
      <c r="J300" s="77">
        <v>5</v>
      </c>
      <c r="K300" s="92"/>
    </row>
    <row r="301" spans="1:11" ht="30.6" x14ac:dyDescent="0.25">
      <c r="A301" s="14" t="s">
        <v>440</v>
      </c>
      <c r="B301" s="14" t="s">
        <v>3042</v>
      </c>
      <c r="C301" s="14" t="s">
        <v>3043</v>
      </c>
      <c r="D301" s="16">
        <v>46114</v>
      </c>
      <c r="E301" s="16"/>
      <c r="F301" s="14" t="s">
        <v>3022</v>
      </c>
      <c r="G301" s="14"/>
      <c r="H301" s="14" t="s">
        <v>2059</v>
      </c>
      <c r="I301" s="15">
        <v>61</v>
      </c>
      <c r="J301" s="77">
        <v>5</v>
      </c>
      <c r="K301" s="92"/>
    </row>
    <row r="302" spans="1:11" ht="30.6" x14ac:dyDescent="0.25">
      <c r="A302" s="14" t="s">
        <v>440</v>
      </c>
      <c r="B302" s="14" t="s">
        <v>3044</v>
      </c>
      <c r="C302" s="14" t="s">
        <v>3045</v>
      </c>
      <c r="D302" s="16">
        <v>46114</v>
      </c>
      <c r="E302" s="16"/>
      <c r="F302" s="14" t="s">
        <v>3022</v>
      </c>
      <c r="G302" s="14"/>
      <c r="H302" s="14" t="s">
        <v>2035</v>
      </c>
      <c r="I302" s="15">
        <v>61</v>
      </c>
      <c r="J302" s="77">
        <v>5</v>
      </c>
      <c r="K302" s="92"/>
    </row>
    <row r="303" spans="1:11" ht="30.6" x14ac:dyDescent="0.25">
      <c r="A303" s="14" t="s">
        <v>440</v>
      </c>
      <c r="B303" s="14" t="s">
        <v>3046</v>
      </c>
      <c r="C303" s="14" t="s">
        <v>3047</v>
      </c>
      <c r="D303" s="16">
        <v>46114</v>
      </c>
      <c r="E303" s="16"/>
      <c r="F303" s="14" t="s">
        <v>3022</v>
      </c>
      <c r="G303" s="14"/>
      <c r="H303" s="14" t="s">
        <v>2041</v>
      </c>
      <c r="I303" s="15">
        <v>61</v>
      </c>
      <c r="J303" s="77">
        <v>5</v>
      </c>
      <c r="K303" s="92"/>
    </row>
    <row r="304" spans="1:11" ht="30.6" x14ac:dyDescent="0.25">
      <c r="A304" s="14" t="s">
        <v>440</v>
      </c>
      <c r="B304" s="14" t="s">
        <v>3048</v>
      </c>
      <c r="C304" s="14" t="s">
        <v>3049</v>
      </c>
      <c r="D304" s="16">
        <v>46114</v>
      </c>
      <c r="E304" s="16"/>
      <c r="F304" s="14" t="s">
        <v>3022</v>
      </c>
      <c r="G304" s="14"/>
      <c r="H304" s="14" t="s">
        <v>2044</v>
      </c>
      <c r="I304" s="15">
        <v>61</v>
      </c>
      <c r="J304" s="77">
        <v>5</v>
      </c>
      <c r="K304" s="92"/>
    </row>
    <row r="305" spans="1:11" ht="30.6" x14ac:dyDescent="0.25">
      <c r="A305" s="14" t="s">
        <v>440</v>
      </c>
      <c r="B305" s="14" t="s">
        <v>3050</v>
      </c>
      <c r="C305" s="14" t="s">
        <v>3051</v>
      </c>
      <c r="D305" s="16">
        <v>46114</v>
      </c>
      <c r="E305" s="16"/>
      <c r="F305" s="14" t="s">
        <v>3022</v>
      </c>
      <c r="G305" s="14"/>
      <c r="H305" s="14" t="s">
        <v>1552</v>
      </c>
      <c r="I305" s="15">
        <v>88</v>
      </c>
      <c r="J305" s="77">
        <v>5</v>
      </c>
      <c r="K305" s="92"/>
    </row>
    <row r="306" spans="1:11" ht="30.6" x14ac:dyDescent="0.25">
      <c r="A306" s="14" t="s">
        <v>440</v>
      </c>
      <c r="B306" s="14" t="s">
        <v>3052</v>
      </c>
      <c r="C306" s="14" t="s">
        <v>3053</v>
      </c>
      <c r="D306" s="16">
        <v>46114</v>
      </c>
      <c r="E306" s="16"/>
      <c r="F306" s="14" t="s">
        <v>3022</v>
      </c>
      <c r="G306" s="14"/>
      <c r="H306" s="14" t="s">
        <v>2080</v>
      </c>
      <c r="I306" s="15">
        <v>61</v>
      </c>
      <c r="J306" s="77">
        <v>5</v>
      </c>
      <c r="K306" s="92"/>
    </row>
    <row r="307" spans="1:11" ht="30.6" x14ac:dyDescent="0.25">
      <c r="A307" s="14" t="s">
        <v>440</v>
      </c>
      <c r="B307" s="14" t="s">
        <v>3054</v>
      </c>
      <c r="C307" s="14" t="s">
        <v>3055</v>
      </c>
      <c r="D307" s="16">
        <v>46114</v>
      </c>
      <c r="E307" s="16"/>
      <c r="F307" s="14" t="s">
        <v>3022</v>
      </c>
      <c r="G307" s="14"/>
      <c r="H307" s="14" t="s">
        <v>2065</v>
      </c>
      <c r="I307" s="15">
        <v>88</v>
      </c>
      <c r="J307" s="77">
        <v>5</v>
      </c>
      <c r="K307" s="92"/>
    </row>
    <row r="308" spans="1:11" ht="30.6" x14ac:dyDescent="0.25">
      <c r="A308" s="14" t="s">
        <v>440</v>
      </c>
      <c r="B308" s="14" t="s">
        <v>3056</v>
      </c>
      <c r="C308" s="14" t="s">
        <v>3057</v>
      </c>
      <c r="D308" s="16">
        <v>46114</v>
      </c>
      <c r="E308" s="16"/>
      <c r="F308" s="14" t="s">
        <v>3022</v>
      </c>
      <c r="G308" s="14"/>
      <c r="H308" s="14" t="s">
        <v>3058</v>
      </c>
      <c r="I308" s="15">
        <v>88</v>
      </c>
      <c r="J308" s="77">
        <v>5</v>
      </c>
      <c r="K308" s="92"/>
    </row>
    <row r="309" spans="1:11" ht="30.6" x14ac:dyDescent="0.25">
      <c r="A309" s="14" t="s">
        <v>440</v>
      </c>
      <c r="B309" s="14" t="s">
        <v>3059</v>
      </c>
      <c r="C309" s="14" t="s">
        <v>3060</v>
      </c>
      <c r="D309" s="16">
        <v>46114</v>
      </c>
      <c r="E309" s="16"/>
      <c r="F309" s="14" t="s">
        <v>3022</v>
      </c>
      <c r="G309" s="14"/>
      <c r="H309" s="14" t="s">
        <v>2083</v>
      </c>
      <c r="I309" s="15">
        <v>88</v>
      </c>
      <c r="J309" s="77">
        <v>5</v>
      </c>
      <c r="K309" s="92"/>
    </row>
    <row r="310" spans="1:11" ht="30.6" x14ac:dyDescent="0.25">
      <c r="A310" s="14" t="s">
        <v>440</v>
      </c>
      <c r="B310" s="14" t="s">
        <v>3061</v>
      </c>
      <c r="C310" s="14" t="s">
        <v>3062</v>
      </c>
      <c r="D310" s="16">
        <v>46114</v>
      </c>
      <c r="E310" s="16"/>
      <c r="F310" s="14" t="s">
        <v>3022</v>
      </c>
      <c r="G310" s="14"/>
      <c r="H310" s="14" t="s">
        <v>2047</v>
      </c>
      <c r="I310" s="15">
        <v>88</v>
      </c>
      <c r="J310" s="77">
        <v>5</v>
      </c>
      <c r="K310" s="92"/>
    </row>
    <row r="311" spans="1:11" ht="30.6" x14ac:dyDescent="0.25">
      <c r="A311" s="14" t="s">
        <v>440</v>
      </c>
      <c r="B311" s="14" t="s">
        <v>3063</v>
      </c>
      <c r="C311" s="14" t="s">
        <v>3064</v>
      </c>
      <c r="D311" s="16">
        <v>46114</v>
      </c>
      <c r="E311" s="16"/>
      <c r="F311" s="14" t="s">
        <v>3022</v>
      </c>
      <c r="G311" s="14"/>
      <c r="H311" s="14" t="s">
        <v>2026</v>
      </c>
      <c r="I311" s="15">
        <v>88</v>
      </c>
      <c r="J311" s="77">
        <v>5</v>
      </c>
      <c r="K311" s="92"/>
    </row>
    <row r="312" spans="1:11" ht="30.6" x14ac:dyDescent="0.25">
      <c r="A312" s="14" t="s">
        <v>440</v>
      </c>
      <c r="B312" s="14" t="s">
        <v>3065</v>
      </c>
      <c r="C312" s="14" t="s">
        <v>3066</v>
      </c>
      <c r="D312" s="16">
        <v>46114</v>
      </c>
      <c r="E312" s="16"/>
      <c r="F312" s="14" t="s">
        <v>3022</v>
      </c>
      <c r="G312" s="14"/>
      <c r="H312" s="14" t="s">
        <v>2029</v>
      </c>
      <c r="I312" s="15">
        <v>88</v>
      </c>
      <c r="J312" s="77">
        <v>5</v>
      </c>
      <c r="K312" s="92"/>
    </row>
    <row r="313" spans="1:11" ht="30.6" x14ac:dyDescent="0.25">
      <c r="A313" s="14" t="s">
        <v>440</v>
      </c>
      <c r="B313" s="14" t="s">
        <v>3067</v>
      </c>
      <c r="C313" s="14" t="s">
        <v>3068</v>
      </c>
      <c r="D313" s="16">
        <v>46114</v>
      </c>
      <c r="E313" s="16"/>
      <c r="F313" s="14" t="s">
        <v>3022</v>
      </c>
      <c r="G313" s="14"/>
      <c r="H313" s="14" t="s">
        <v>2032</v>
      </c>
      <c r="I313" s="15">
        <v>88</v>
      </c>
      <c r="J313" s="77">
        <v>5</v>
      </c>
      <c r="K313" s="92"/>
    </row>
    <row r="314" spans="1:11" ht="30.6" x14ac:dyDescent="0.25">
      <c r="A314" s="14" t="s">
        <v>440</v>
      </c>
      <c r="B314" s="14" t="s">
        <v>3069</v>
      </c>
      <c r="C314" s="14" t="s">
        <v>3070</v>
      </c>
      <c r="D314" s="16">
        <v>46114</v>
      </c>
      <c r="E314" s="16"/>
      <c r="F314" s="14" t="s">
        <v>3022</v>
      </c>
      <c r="G314" s="14"/>
      <c r="H314" s="14" t="s">
        <v>1556</v>
      </c>
      <c r="I314" s="15">
        <v>88</v>
      </c>
      <c r="J314" s="77">
        <v>5</v>
      </c>
      <c r="K314" s="92"/>
    </row>
    <row r="315" spans="1:11" ht="30.6" x14ac:dyDescent="0.25">
      <c r="A315" s="14" t="s">
        <v>440</v>
      </c>
      <c r="B315" s="14" t="s">
        <v>3071</v>
      </c>
      <c r="C315" s="14" t="s">
        <v>3072</v>
      </c>
      <c r="D315" s="16">
        <v>46114</v>
      </c>
      <c r="E315" s="16"/>
      <c r="F315" s="14" t="s">
        <v>3022</v>
      </c>
      <c r="G315" s="14"/>
      <c r="H315" s="14" t="s">
        <v>3073</v>
      </c>
      <c r="I315" s="15">
        <v>88</v>
      </c>
      <c r="J315" s="77">
        <v>5</v>
      </c>
      <c r="K315" s="92"/>
    </row>
    <row r="316" spans="1:11" ht="30.6" x14ac:dyDescent="0.25">
      <c r="A316" s="14" t="s">
        <v>440</v>
      </c>
      <c r="B316" s="14" t="s">
        <v>3074</v>
      </c>
      <c r="C316" s="14" t="s">
        <v>3075</v>
      </c>
      <c r="D316" s="16">
        <v>46114</v>
      </c>
      <c r="E316" s="16"/>
      <c r="F316" s="14" t="s">
        <v>3022</v>
      </c>
      <c r="G316" s="14"/>
      <c r="H316" s="14" t="s">
        <v>2062</v>
      </c>
      <c r="I316" s="15">
        <v>104</v>
      </c>
      <c r="J316" s="77">
        <v>5</v>
      </c>
      <c r="K316" s="92"/>
    </row>
    <row r="317" spans="1:11" ht="30.6" x14ac:dyDescent="0.25">
      <c r="A317" s="14" t="s">
        <v>440</v>
      </c>
      <c r="B317" s="14" t="s">
        <v>3076</v>
      </c>
      <c r="C317" s="14" t="s">
        <v>3077</v>
      </c>
      <c r="D317" s="16">
        <v>46114</v>
      </c>
      <c r="E317" s="16"/>
      <c r="F317" s="14" t="s">
        <v>3022</v>
      </c>
      <c r="G317" s="14"/>
      <c r="H317" s="14" t="s">
        <v>3078</v>
      </c>
      <c r="I317" s="15">
        <v>104</v>
      </c>
      <c r="J317" s="77">
        <v>5</v>
      </c>
      <c r="K317" s="92"/>
    </row>
    <row r="318" spans="1:11" ht="30.6" x14ac:dyDescent="0.25">
      <c r="A318" s="14" t="s">
        <v>440</v>
      </c>
      <c r="B318" s="14" t="s">
        <v>3079</v>
      </c>
      <c r="C318" s="14" t="s">
        <v>3080</v>
      </c>
      <c r="D318" s="16">
        <v>46114</v>
      </c>
      <c r="E318" s="16"/>
      <c r="F318" s="14" t="s">
        <v>3022</v>
      </c>
      <c r="G318" s="14"/>
      <c r="H318" s="14" t="s">
        <v>2038</v>
      </c>
      <c r="I318" s="15">
        <v>158</v>
      </c>
      <c r="J318" s="77">
        <v>5</v>
      </c>
      <c r="K318" s="92"/>
    </row>
    <row r="319" spans="1:11" ht="30.6" x14ac:dyDescent="0.25">
      <c r="A319" s="14" t="s">
        <v>440</v>
      </c>
      <c r="B319" s="14" t="s">
        <v>3081</v>
      </c>
      <c r="C319" s="14" t="s">
        <v>3082</v>
      </c>
      <c r="D319" s="16">
        <v>46114</v>
      </c>
      <c r="E319" s="16"/>
      <c r="F319" s="14" t="s">
        <v>3022</v>
      </c>
      <c r="G319" s="14"/>
      <c r="H319" s="14" t="s">
        <v>3083</v>
      </c>
      <c r="I319" s="15">
        <v>165</v>
      </c>
      <c r="J319" s="77">
        <v>5</v>
      </c>
      <c r="K319" s="92"/>
    </row>
    <row r="320" spans="1:11" ht="30.6" x14ac:dyDescent="0.25">
      <c r="A320" s="14" t="s">
        <v>440</v>
      </c>
      <c r="B320" s="14" t="s">
        <v>3084</v>
      </c>
      <c r="C320" s="14" t="s">
        <v>3085</v>
      </c>
      <c r="D320" s="16">
        <v>46114</v>
      </c>
      <c r="E320" s="16"/>
      <c r="F320" s="14" t="s">
        <v>3022</v>
      </c>
      <c r="G320" s="14"/>
      <c r="H320" s="14" t="s">
        <v>3086</v>
      </c>
      <c r="I320" s="15">
        <v>234</v>
      </c>
      <c r="J320" s="77">
        <v>5</v>
      </c>
      <c r="K320" s="92"/>
    </row>
    <row r="321" spans="1:11" ht="30.6" x14ac:dyDescent="0.25">
      <c r="A321" s="14" t="s">
        <v>440</v>
      </c>
      <c r="B321" s="14" t="s">
        <v>3087</v>
      </c>
      <c r="C321" s="14" t="s">
        <v>3088</v>
      </c>
      <c r="D321" s="16">
        <v>46114</v>
      </c>
      <c r="E321" s="16"/>
      <c r="F321" s="14" t="s">
        <v>3022</v>
      </c>
      <c r="G321" s="14"/>
      <c r="H321" s="14" t="s">
        <v>2092</v>
      </c>
      <c r="I321" s="15">
        <v>348</v>
      </c>
      <c r="J321" s="77">
        <v>5</v>
      </c>
      <c r="K321" s="92"/>
    </row>
    <row r="322" spans="1:11" ht="30.6" x14ac:dyDescent="0.25">
      <c r="A322" s="14" t="s">
        <v>440</v>
      </c>
      <c r="B322" s="14" t="s">
        <v>3089</v>
      </c>
      <c r="C322" s="14" t="s">
        <v>3090</v>
      </c>
      <c r="D322" s="16">
        <v>46114</v>
      </c>
      <c r="E322" s="16"/>
      <c r="F322" s="14" t="s">
        <v>3091</v>
      </c>
      <c r="G322" s="14"/>
      <c r="H322" s="14" t="s">
        <v>3092</v>
      </c>
      <c r="I322" s="15">
        <v>36</v>
      </c>
      <c r="J322" s="77">
        <v>5</v>
      </c>
      <c r="K322" s="92"/>
    </row>
    <row r="323" spans="1:11" ht="30.6" x14ac:dyDescent="0.25">
      <c r="A323" s="14" t="s">
        <v>440</v>
      </c>
      <c r="B323" s="14" t="s">
        <v>3093</v>
      </c>
      <c r="C323" s="14" t="s">
        <v>3094</v>
      </c>
      <c r="D323" s="16">
        <v>46114</v>
      </c>
      <c r="E323" s="16"/>
      <c r="F323" s="14" t="s">
        <v>3091</v>
      </c>
      <c r="G323" s="14"/>
      <c r="H323" s="14" t="s">
        <v>3095</v>
      </c>
      <c r="I323" s="15">
        <v>36</v>
      </c>
      <c r="J323" s="77">
        <v>5</v>
      </c>
      <c r="K323" s="92"/>
    </row>
    <row r="324" spans="1:11" ht="30.6" x14ac:dyDescent="0.25">
      <c r="A324" s="14" t="s">
        <v>440</v>
      </c>
      <c r="B324" s="14" t="s">
        <v>3096</v>
      </c>
      <c r="C324" s="14" t="s">
        <v>3097</v>
      </c>
      <c r="D324" s="16">
        <v>46114</v>
      </c>
      <c r="E324" s="16"/>
      <c r="F324" s="14" t="s">
        <v>3091</v>
      </c>
      <c r="G324" s="14"/>
      <c r="H324" s="14" t="s">
        <v>3098</v>
      </c>
      <c r="I324" s="15">
        <v>88</v>
      </c>
      <c r="J324" s="77">
        <v>5</v>
      </c>
      <c r="K324" s="92"/>
    </row>
    <row r="325" spans="1:11" ht="30.6" x14ac:dyDescent="0.25">
      <c r="A325" s="14" t="s">
        <v>440</v>
      </c>
      <c r="B325" s="14" t="s">
        <v>3099</v>
      </c>
      <c r="C325" s="14" t="s">
        <v>3100</v>
      </c>
      <c r="D325" s="16">
        <v>46114</v>
      </c>
      <c r="E325" s="16"/>
      <c r="F325" s="14" t="s">
        <v>3091</v>
      </c>
      <c r="G325" s="14"/>
      <c r="H325" s="14" t="s">
        <v>3101</v>
      </c>
      <c r="I325" s="15">
        <v>104</v>
      </c>
      <c r="J325" s="77">
        <v>5</v>
      </c>
      <c r="K325" s="92"/>
    </row>
    <row r="326" spans="1:11" ht="30.6" x14ac:dyDescent="0.25">
      <c r="A326" s="14" t="s">
        <v>440</v>
      </c>
      <c r="B326" s="14" t="s">
        <v>3102</v>
      </c>
      <c r="C326" s="14" t="s">
        <v>3103</v>
      </c>
      <c r="D326" s="16">
        <v>46114</v>
      </c>
      <c r="E326" s="16"/>
      <c r="F326" s="14" t="s">
        <v>3091</v>
      </c>
      <c r="G326" s="14"/>
      <c r="H326" s="14" t="s">
        <v>2068</v>
      </c>
      <c r="I326" s="15">
        <v>104</v>
      </c>
      <c r="J326" s="77">
        <v>5</v>
      </c>
      <c r="K326" s="92"/>
    </row>
    <row r="327" spans="1:11" ht="30.6" x14ac:dyDescent="0.25">
      <c r="A327" s="14" t="s">
        <v>440</v>
      </c>
      <c r="B327" s="14" t="s">
        <v>3104</v>
      </c>
      <c r="C327" s="14" t="s">
        <v>3105</v>
      </c>
      <c r="D327" s="16">
        <v>46114</v>
      </c>
      <c r="E327" s="16"/>
      <c r="F327" s="14" t="s">
        <v>3091</v>
      </c>
      <c r="G327" s="14"/>
      <c r="H327" s="14" t="s">
        <v>2089</v>
      </c>
      <c r="I327" s="15">
        <v>194</v>
      </c>
      <c r="J327" s="77">
        <v>5</v>
      </c>
      <c r="K327" s="92"/>
    </row>
    <row r="328" spans="1:11" ht="30.6" x14ac:dyDescent="0.25">
      <c r="A328" s="14" t="s">
        <v>440</v>
      </c>
      <c r="B328" s="14" t="s">
        <v>3573</v>
      </c>
      <c r="C328" s="14" t="s">
        <v>3574</v>
      </c>
      <c r="D328" s="16">
        <v>46129</v>
      </c>
      <c r="E328" s="16"/>
      <c r="F328" s="14" t="s">
        <v>3575</v>
      </c>
      <c r="G328" s="14" t="s">
        <v>3410</v>
      </c>
      <c r="H328" s="14" t="s">
        <v>3411</v>
      </c>
      <c r="I328" s="15">
        <v>4020</v>
      </c>
      <c r="J328" s="77">
        <v>5</v>
      </c>
      <c r="K328" s="92"/>
    </row>
    <row r="329" spans="1:11" ht="71.400000000000006" x14ac:dyDescent="0.25">
      <c r="A329" s="14" t="s">
        <v>440</v>
      </c>
      <c r="B329" s="14"/>
      <c r="C329" s="14"/>
      <c r="D329" s="16"/>
      <c r="E329" s="16"/>
      <c r="F329" s="14" t="s">
        <v>2129</v>
      </c>
      <c r="G329" s="14"/>
      <c r="H329" s="14"/>
      <c r="I329" s="15"/>
      <c r="J329" s="77"/>
      <c r="K329" s="92"/>
    </row>
    <row r="330" spans="1:11" ht="20.399999999999999" x14ac:dyDescent="0.25">
      <c r="A330" s="14" t="s">
        <v>440</v>
      </c>
      <c r="B330" s="14" t="s">
        <v>2096</v>
      </c>
      <c r="C330" s="14" t="s">
        <v>2097</v>
      </c>
      <c r="D330" s="16">
        <v>46078</v>
      </c>
      <c r="E330" s="16"/>
      <c r="F330" s="14" t="s">
        <v>2098</v>
      </c>
      <c r="G330" s="14"/>
      <c r="H330" s="14" t="s">
        <v>2099</v>
      </c>
      <c r="I330" s="15">
        <v>218</v>
      </c>
      <c r="J330" s="77">
        <v>5</v>
      </c>
      <c r="K330" s="92"/>
    </row>
    <row r="331" spans="1:11" ht="20.399999999999999" x14ac:dyDescent="0.25">
      <c r="A331" s="14" t="s">
        <v>440</v>
      </c>
      <c r="B331" s="14" t="s">
        <v>2100</v>
      </c>
      <c r="C331" s="14" t="s">
        <v>2101</v>
      </c>
      <c r="D331" s="16">
        <v>46078</v>
      </c>
      <c r="E331" s="16"/>
      <c r="F331" s="14" t="s">
        <v>2098</v>
      </c>
      <c r="G331" s="14"/>
      <c r="H331" s="14" t="s">
        <v>2102</v>
      </c>
      <c r="I331" s="15">
        <v>218</v>
      </c>
      <c r="J331" s="77">
        <v>5</v>
      </c>
      <c r="K331" s="92"/>
    </row>
    <row r="332" spans="1:11" ht="82.2" customHeight="1" x14ac:dyDescent="0.25">
      <c r="A332" s="14" t="s">
        <v>440</v>
      </c>
      <c r="B332" s="14"/>
      <c r="C332" s="14"/>
      <c r="D332" s="16"/>
      <c r="E332" s="16"/>
      <c r="F332" s="320" t="s">
        <v>3220</v>
      </c>
      <c r="G332" s="14"/>
      <c r="H332" s="14"/>
      <c r="I332" s="15"/>
      <c r="J332" s="77"/>
      <c r="K332" s="92"/>
    </row>
    <row r="333" spans="1:11" ht="30.6" x14ac:dyDescent="0.25">
      <c r="A333" s="14" t="s">
        <v>440</v>
      </c>
      <c r="B333" s="14" t="s">
        <v>2110</v>
      </c>
      <c r="C333" s="14" t="s">
        <v>2111</v>
      </c>
      <c r="D333" s="16">
        <v>46077</v>
      </c>
      <c r="E333" s="16"/>
      <c r="F333" s="14" t="s">
        <v>2126</v>
      </c>
      <c r="G333" s="14" t="s">
        <v>2112</v>
      </c>
      <c r="H333" s="14" t="s">
        <v>2113</v>
      </c>
      <c r="I333" s="15">
        <v>39.1</v>
      </c>
      <c r="J333" s="77">
        <v>5</v>
      </c>
      <c r="K333" s="92"/>
    </row>
    <row r="334" spans="1:11" ht="20.399999999999999" x14ac:dyDescent="0.25">
      <c r="A334" s="14" t="s">
        <v>440</v>
      </c>
      <c r="B334" s="14" t="s">
        <v>2545</v>
      </c>
      <c r="C334" s="14" t="s">
        <v>2546</v>
      </c>
      <c r="D334" s="16">
        <v>46090</v>
      </c>
      <c r="E334" s="16"/>
      <c r="F334" s="14" t="s">
        <v>2547</v>
      </c>
      <c r="G334" s="14" t="s">
        <v>2548</v>
      </c>
      <c r="H334" s="14" t="s">
        <v>2549</v>
      </c>
      <c r="I334" s="15">
        <v>22.99</v>
      </c>
      <c r="J334" s="77">
        <v>5</v>
      </c>
      <c r="K334" s="92"/>
    </row>
    <row r="335" spans="1:11" ht="20.399999999999999" x14ac:dyDescent="0.25">
      <c r="A335" s="14" t="s">
        <v>440</v>
      </c>
      <c r="B335" s="14" t="s">
        <v>3221</v>
      </c>
      <c r="C335" s="14" t="s">
        <v>3222</v>
      </c>
      <c r="D335" s="16">
        <v>46122</v>
      </c>
      <c r="E335" s="16"/>
      <c r="F335" s="14" t="s">
        <v>3223</v>
      </c>
      <c r="G335" s="14"/>
      <c r="H335" s="14" t="s">
        <v>3224</v>
      </c>
      <c r="I335" s="15">
        <v>55</v>
      </c>
      <c r="J335" s="77">
        <v>5</v>
      </c>
      <c r="K335" s="92"/>
    </row>
    <row r="336" spans="1:11" ht="20.399999999999999" x14ac:dyDescent="0.25">
      <c r="A336" s="14" t="s">
        <v>440</v>
      </c>
      <c r="B336" s="14" t="s">
        <v>3225</v>
      </c>
      <c r="C336" s="14" t="s">
        <v>3226</v>
      </c>
      <c r="D336" s="16">
        <v>46122</v>
      </c>
      <c r="E336" s="16"/>
      <c r="F336" s="14" t="s">
        <v>3223</v>
      </c>
      <c r="G336" s="14"/>
      <c r="H336" s="14" t="s">
        <v>3227</v>
      </c>
      <c r="I336" s="15">
        <v>55</v>
      </c>
      <c r="J336" s="77">
        <v>5</v>
      </c>
      <c r="K336" s="92"/>
    </row>
    <row r="337" spans="1:11" ht="20.399999999999999" x14ac:dyDescent="0.25">
      <c r="A337" s="14" t="s">
        <v>440</v>
      </c>
      <c r="B337" s="14" t="s">
        <v>3228</v>
      </c>
      <c r="C337" s="14" t="s">
        <v>3229</v>
      </c>
      <c r="D337" s="16">
        <v>46122</v>
      </c>
      <c r="E337" s="16"/>
      <c r="F337" s="14" t="s">
        <v>3223</v>
      </c>
      <c r="G337" s="14"/>
      <c r="H337" s="14" t="s">
        <v>3230</v>
      </c>
      <c r="I337" s="15">
        <v>55</v>
      </c>
      <c r="J337" s="77">
        <v>5</v>
      </c>
      <c r="K337" s="92"/>
    </row>
    <row r="338" spans="1:11" ht="20.399999999999999" x14ac:dyDescent="0.25">
      <c r="A338" s="14" t="s">
        <v>440</v>
      </c>
      <c r="B338" s="14" t="s">
        <v>3231</v>
      </c>
      <c r="C338" s="14" t="s">
        <v>3232</v>
      </c>
      <c r="D338" s="16">
        <v>46122</v>
      </c>
      <c r="E338" s="16"/>
      <c r="F338" s="14" t="s">
        <v>3223</v>
      </c>
      <c r="G338" s="14"/>
      <c r="H338" s="14" t="s">
        <v>3233</v>
      </c>
      <c r="I338" s="15">
        <v>55</v>
      </c>
      <c r="J338" s="77">
        <v>5</v>
      </c>
      <c r="K338" s="92"/>
    </row>
    <row r="339" spans="1:11" ht="20.399999999999999" x14ac:dyDescent="0.25">
      <c r="A339" s="14" t="s">
        <v>440</v>
      </c>
      <c r="B339" s="14" t="s">
        <v>3234</v>
      </c>
      <c r="C339" s="14" t="s">
        <v>3235</v>
      </c>
      <c r="D339" s="16">
        <v>46122</v>
      </c>
      <c r="E339" s="16"/>
      <c r="F339" s="14" t="s">
        <v>3223</v>
      </c>
      <c r="G339" s="14"/>
      <c r="H339" s="14" t="s">
        <v>3236</v>
      </c>
      <c r="I339" s="15">
        <v>55</v>
      </c>
      <c r="J339" s="77">
        <v>5</v>
      </c>
      <c r="K339" s="92"/>
    </row>
    <row r="340" spans="1:11" ht="20.399999999999999" x14ac:dyDescent="0.25">
      <c r="A340" s="14" t="s">
        <v>440</v>
      </c>
      <c r="B340" s="14" t="s">
        <v>3237</v>
      </c>
      <c r="C340" s="14" t="s">
        <v>3238</v>
      </c>
      <c r="D340" s="16">
        <v>46122</v>
      </c>
      <c r="E340" s="16"/>
      <c r="F340" s="14" t="s">
        <v>3223</v>
      </c>
      <c r="G340" s="14"/>
      <c r="H340" s="14" t="s">
        <v>3239</v>
      </c>
      <c r="I340" s="15">
        <v>55</v>
      </c>
      <c r="J340" s="77">
        <v>5</v>
      </c>
      <c r="K340" s="92"/>
    </row>
    <row r="341" spans="1:11" ht="20.399999999999999" x14ac:dyDescent="0.25">
      <c r="A341" s="14" t="s">
        <v>440</v>
      </c>
      <c r="B341" s="14" t="s">
        <v>3240</v>
      </c>
      <c r="C341" s="14" t="s">
        <v>3241</v>
      </c>
      <c r="D341" s="16">
        <v>46122</v>
      </c>
      <c r="E341" s="16"/>
      <c r="F341" s="14" t="s">
        <v>3223</v>
      </c>
      <c r="G341" s="14"/>
      <c r="H341" s="14" t="s">
        <v>3242</v>
      </c>
      <c r="I341" s="15">
        <v>55</v>
      </c>
      <c r="J341" s="77">
        <v>5</v>
      </c>
      <c r="K341" s="92"/>
    </row>
    <row r="342" spans="1:11" ht="20.399999999999999" x14ac:dyDescent="0.25">
      <c r="A342" s="14" t="s">
        <v>440</v>
      </c>
      <c r="B342" s="14" t="s">
        <v>3243</v>
      </c>
      <c r="C342" s="14" t="s">
        <v>3244</v>
      </c>
      <c r="D342" s="16">
        <v>46122</v>
      </c>
      <c r="E342" s="16"/>
      <c r="F342" s="14" t="s">
        <v>3223</v>
      </c>
      <c r="G342" s="14"/>
      <c r="H342" s="14" t="s">
        <v>3245</v>
      </c>
      <c r="I342" s="15">
        <v>55</v>
      </c>
      <c r="J342" s="77">
        <v>5</v>
      </c>
      <c r="K342" s="92"/>
    </row>
    <row r="343" spans="1:11" ht="20.399999999999999" x14ac:dyDescent="0.25">
      <c r="A343" s="14" t="s">
        <v>440</v>
      </c>
      <c r="B343" s="14" t="s">
        <v>3246</v>
      </c>
      <c r="C343" s="14" t="s">
        <v>3247</v>
      </c>
      <c r="D343" s="16">
        <v>46122</v>
      </c>
      <c r="E343" s="16"/>
      <c r="F343" s="14" t="s">
        <v>3223</v>
      </c>
      <c r="G343" s="14"/>
      <c r="H343" s="14" t="s">
        <v>3248</v>
      </c>
      <c r="I343" s="15">
        <v>55</v>
      </c>
      <c r="J343" s="77">
        <v>5</v>
      </c>
      <c r="K343" s="92"/>
    </row>
    <row r="344" spans="1:11" ht="20.399999999999999" x14ac:dyDescent="0.25">
      <c r="A344" s="14" t="s">
        <v>440</v>
      </c>
      <c r="B344" s="14" t="s">
        <v>3249</v>
      </c>
      <c r="C344" s="14" t="s">
        <v>3250</v>
      </c>
      <c r="D344" s="16">
        <v>46122</v>
      </c>
      <c r="E344" s="16"/>
      <c r="F344" s="14" t="s">
        <v>3223</v>
      </c>
      <c r="G344" s="14"/>
      <c r="H344" s="14" t="s">
        <v>3251</v>
      </c>
      <c r="I344" s="15">
        <v>55</v>
      </c>
      <c r="J344" s="77">
        <v>5</v>
      </c>
      <c r="K344" s="92"/>
    </row>
    <row r="345" spans="1:11" ht="20.399999999999999" x14ac:dyDescent="0.25">
      <c r="A345" s="14" t="s">
        <v>440</v>
      </c>
      <c r="B345" s="14" t="s">
        <v>3252</v>
      </c>
      <c r="C345" s="14" t="s">
        <v>3253</v>
      </c>
      <c r="D345" s="16">
        <v>46122</v>
      </c>
      <c r="E345" s="16"/>
      <c r="F345" s="14" t="s">
        <v>3223</v>
      </c>
      <c r="G345" s="14"/>
      <c r="H345" s="14" t="s">
        <v>3254</v>
      </c>
      <c r="I345" s="15">
        <v>55</v>
      </c>
      <c r="J345" s="77">
        <v>5</v>
      </c>
      <c r="K345" s="92"/>
    </row>
    <row r="346" spans="1:11" ht="20.399999999999999" x14ac:dyDescent="0.25">
      <c r="A346" s="14" t="s">
        <v>440</v>
      </c>
      <c r="B346" s="14" t="s">
        <v>3255</v>
      </c>
      <c r="C346" s="14" t="s">
        <v>3256</v>
      </c>
      <c r="D346" s="16">
        <v>46122</v>
      </c>
      <c r="E346" s="16"/>
      <c r="F346" s="14" t="s">
        <v>3223</v>
      </c>
      <c r="G346" s="14"/>
      <c r="H346" s="14" t="s">
        <v>3257</v>
      </c>
      <c r="I346" s="15">
        <v>55</v>
      </c>
      <c r="J346" s="77">
        <v>5</v>
      </c>
      <c r="K346" s="92"/>
    </row>
    <row r="347" spans="1:11" ht="20.399999999999999" x14ac:dyDescent="0.25">
      <c r="A347" s="14" t="s">
        <v>440</v>
      </c>
      <c r="B347" s="14" t="s">
        <v>3258</v>
      </c>
      <c r="C347" s="14" t="s">
        <v>3259</v>
      </c>
      <c r="D347" s="16">
        <v>46122</v>
      </c>
      <c r="E347" s="16"/>
      <c r="F347" s="14" t="s">
        <v>3223</v>
      </c>
      <c r="G347" s="14"/>
      <c r="H347" s="14" t="s">
        <v>3260</v>
      </c>
      <c r="I347" s="15">
        <v>55</v>
      </c>
      <c r="J347" s="77">
        <v>5</v>
      </c>
      <c r="K347" s="92"/>
    </row>
    <row r="348" spans="1:11" ht="20.399999999999999" x14ac:dyDescent="0.25">
      <c r="A348" s="14" t="s">
        <v>440</v>
      </c>
      <c r="B348" s="14" t="s">
        <v>3261</v>
      </c>
      <c r="C348" s="14" t="s">
        <v>3262</v>
      </c>
      <c r="D348" s="16">
        <v>46122</v>
      </c>
      <c r="E348" s="16"/>
      <c r="F348" s="14" t="s">
        <v>3223</v>
      </c>
      <c r="G348" s="14"/>
      <c r="H348" s="14" t="s">
        <v>3263</v>
      </c>
      <c r="I348" s="15">
        <v>55</v>
      </c>
      <c r="J348" s="77">
        <v>5</v>
      </c>
      <c r="K348" s="92"/>
    </row>
    <row r="349" spans="1:11" ht="20.399999999999999" x14ac:dyDescent="0.25">
      <c r="A349" s="14" t="s">
        <v>440</v>
      </c>
      <c r="B349" s="14" t="s">
        <v>3264</v>
      </c>
      <c r="C349" s="14" t="s">
        <v>3265</v>
      </c>
      <c r="D349" s="16">
        <v>46122</v>
      </c>
      <c r="E349" s="16"/>
      <c r="F349" s="14" t="s">
        <v>3223</v>
      </c>
      <c r="G349" s="14"/>
      <c r="H349" s="14" t="s">
        <v>3266</v>
      </c>
      <c r="I349" s="15">
        <v>55</v>
      </c>
      <c r="J349" s="77">
        <v>5</v>
      </c>
      <c r="K349" s="92"/>
    </row>
    <row r="350" spans="1:11" ht="20.399999999999999" x14ac:dyDescent="0.25">
      <c r="A350" s="14" t="s">
        <v>440</v>
      </c>
      <c r="B350" s="14" t="s">
        <v>3267</v>
      </c>
      <c r="C350" s="14" t="s">
        <v>3268</v>
      </c>
      <c r="D350" s="16">
        <v>46122</v>
      </c>
      <c r="E350" s="16"/>
      <c r="F350" s="14" t="s">
        <v>3223</v>
      </c>
      <c r="G350" s="14"/>
      <c r="H350" s="14" t="s">
        <v>3269</v>
      </c>
      <c r="I350" s="15">
        <v>55</v>
      </c>
      <c r="J350" s="77">
        <v>5</v>
      </c>
      <c r="K350" s="92"/>
    </row>
    <row r="351" spans="1:11" ht="20.399999999999999" x14ac:dyDescent="0.25">
      <c r="A351" s="14" t="s">
        <v>440</v>
      </c>
      <c r="B351" s="14" t="s">
        <v>3270</v>
      </c>
      <c r="C351" s="14" t="s">
        <v>3271</v>
      </c>
      <c r="D351" s="16">
        <v>46122</v>
      </c>
      <c r="E351" s="16"/>
      <c r="F351" s="14" t="s">
        <v>3223</v>
      </c>
      <c r="G351" s="14"/>
      <c r="H351" s="14" t="s">
        <v>3272</v>
      </c>
      <c r="I351" s="15">
        <v>55</v>
      </c>
      <c r="J351" s="77">
        <v>5</v>
      </c>
      <c r="K351" s="92"/>
    </row>
    <row r="352" spans="1:11" ht="20.399999999999999" x14ac:dyDescent="0.25">
      <c r="A352" s="14" t="s">
        <v>440</v>
      </c>
      <c r="B352" s="14" t="s">
        <v>3273</v>
      </c>
      <c r="C352" s="14" t="s">
        <v>3274</v>
      </c>
      <c r="D352" s="16">
        <v>46122</v>
      </c>
      <c r="E352" s="16"/>
      <c r="F352" s="14" t="s">
        <v>3223</v>
      </c>
      <c r="G352" s="14"/>
      <c r="H352" s="14" t="s">
        <v>3275</v>
      </c>
      <c r="I352" s="15">
        <v>55</v>
      </c>
      <c r="J352" s="77">
        <v>5</v>
      </c>
      <c r="K352" s="92"/>
    </row>
    <row r="353" spans="1:11" ht="20.399999999999999" x14ac:dyDescent="0.25">
      <c r="A353" s="14" t="s">
        <v>440</v>
      </c>
      <c r="B353" s="14" t="s">
        <v>3276</v>
      </c>
      <c r="C353" s="14" t="s">
        <v>3277</v>
      </c>
      <c r="D353" s="16">
        <v>46122</v>
      </c>
      <c r="E353" s="16"/>
      <c r="F353" s="14" t="s">
        <v>3223</v>
      </c>
      <c r="G353" s="14"/>
      <c r="H353" s="14" t="s">
        <v>3278</v>
      </c>
      <c r="I353" s="15">
        <v>70</v>
      </c>
      <c r="J353" s="77">
        <v>5</v>
      </c>
      <c r="K353" s="92"/>
    </row>
    <row r="354" spans="1:11" ht="20.399999999999999" x14ac:dyDescent="0.25">
      <c r="A354" s="14" t="s">
        <v>440</v>
      </c>
      <c r="B354" s="14" t="s">
        <v>3279</v>
      </c>
      <c r="C354" s="14" t="s">
        <v>3280</v>
      </c>
      <c r="D354" s="16">
        <v>46122</v>
      </c>
      <c r="E354" s="16"/>
      <c r="F354" s="14" t="s">
        <v>3223</v>
      </c>
      <c r="G354" s="14"/>
      <c r="H354" s="14" t="s">
        <v>3281</v>
      </c>
      <c r="I354" s="15">
        <v>70</v>
      </c>
      <c r="J354" s="77">
        <v>5</v>
      </c>
      <c r="K354" s="92"/>
    </row>
    <row r="355" spans="1:11" ht="20.399999999999999" x14ac:dyDescent="0.25">
      <c r="A355" s="14" t="s">
        <v>440</v>
      </c>
      <c r="B355" s="14" t="s">
        <v>3282</v>
      </c>
      <c r="C355" s="14" t="s">
        <v>3283</v>
      </c>
      <c r="D355" s="16">
        <v>46122</v>
      </c>
      <c r="E355" s="16"/>
      <c r="F355" s="14" t="s">
        <v>3223</v>
      </c>
      <c r="G355" s="14"/>
      <c r="H355" s="14" t="s">
        <v>3284</v>
      </c>
      <c r="I355" s="15">
        <v>70</v>
      </c>
      <c r="J355" s="77">
        <v>5</v>
      </c>
      <c r="K355" s="92"/>
    </row>
    <row r="356" spans="1:11" ht="20.399999999999999" x14ac:dyDescent="0.25">
      <c r="A356" s="14" t="s">
        <v>440</v>
      </c>
      <c r="B356" s="14" t="s">
        <v>3285</v>
      </c>
      <c r="C356" s="14" t="s">
        <v>3286</v>
      </c>
      <c r="D356" s="16">
        <v>46122</v>
      </c>
      <c r="E356" s="16"/>
      <c r="F356" s="14" t="s">
        <v>3223</v>
      </c>
      <c r="G356" s="14"/>
      <c r="H356" s="14" t="s">
        <v>3287</v>
      </c>
      <c r="I356" s="15">
        <v>87</v>
      </c>
      <c r="J356" s="77">
        <v>5</v>
      </c>
      <c r="K356" s="92"/>
    </row>
    <row r="357" spans="1:11" ht="20.399999999999999" x14ac:dyDescent="0.25">
      <c r="A357" s="14" t="s">
        <v>440</v>
      </c>
      <c r="B357" s="14" t="s">
        <v>3288</v>
      </c>
      <c r="C357" s="14" t="s">
        <v>3289</v>
      </c>
      <c r="D357" s="16">
        <v>46122</v>
      </c>
      <c r="E357" s="16"/>
      <c r="F357" s="14" t="s">
        <v>3223</v>
      </c>
      <c r="G357" s="14"/>
      <c r="H357" s="14" t="s">
        <v>3290</v>
      </c>
      <c r="I357" s="15">
        <v>87</v>
      </c>
      <c r="J357" s="77">
        <v>5</v>
      </c>
      <c r="K357" s="92"/>
    </row>
    <row r="358" spans="1:11" ht="51" x14ac:dyDescent="0.25">
      <c r="A358" s="14" t="s">
        <v>440</v>
      </c>
      <c r="B358" s="14" t="s">
        <v>3371</v>
      </c>
      <c r="C358" s="14" t="s">
        <v>3372</v>
      </c>
      <c r="D358" s="16">
        <v>46122</v>
      </c>
      <c r="E358" s="16"/>
      <c r="F358" s="14" t="s">
        <v>3373</v>
      </c>
      <c r="G358" s="14" t="s">
        <v>3374</v>
      </c>
      <c r="H358" s="14" t="s">
        <v>3375</v>
      </c>
      <c r="I358" s="15">
        <v>789.9</v>
      </c>
      <c r="J358" s="77">
        <v>5</v>
      </c>
      <c r="K358" s="92"/>
    </row>
    <row r="359" spans="1:11" ht="30.6" x14ac:dyDescent="0.25">
      <c r="A359" s="14" t="s">
        <v>440</v>
      </c>
      <c r="B359" s="14" t="s">
        <v>3407</v>
      </c>
      <c r="C359" s="14" t="s">
        <v>3408</v>
      </c>
      <c r="D359" s="16">
        <v>46122</v>
      </c>
      <c r="E359" s="16"/>
      <c r="F359" s="14" t="s">
        <v>3409</v>
      </c>
      <c r="G359" s="14" t="s">
        <v>3410</v>
      </c>
      <c r="H359" s="14" t="s">
        <v>3411</v>
      </c>
      <c r="I359" s="15">
        <v>2375</v>
      </c>
      <c r="J359" s="77">
        <v>5</v>
      </c>
      <c r="K359" s="92"/>
    </row>
    <row r="360" spans="1:11" ht="71.400000000000006" x14ac:dyDescent="0.25">
      <c r="A360" s="14" t="s">
        <v>440</v>
      </c>
      <c r="B360" s="14"/>
      <c r="C360" s="14"/>
      <c r="D360" s="16"/>
      <c r="E360" s="16"/>
      <c r="F360" s="14" t="s">
        <v>2370</v>
      </c>
      <c r="G360" s="14"/>
      <c r="H360" s="14"/>
      <c r="I360" s="15"/>
      <c r="J360" s="77"/>
      <c r="K360" s="92"/>
    </row>
    <row r="361" spans="1:11" ht="30.6" x14ac:dyDescent="0.25">
      <c r="A361" s="14" t="s">
        <v>440</v>
      </c>
      <c r="B361" s="14" t="s">
        <v>2110</v>
      </c>
      <c r="C361" s="14" t="s">
        <v>2111</v>
      </c>
      <c r="D361" s="16">
        <v>46077</v>
      </c>
      <c r="E361" s="16"/>
      <c r="F361" s="14" t="s">
        <v>2125</v>
      </c>
      <c r="G361" s="14" t="s">
        <v>2112</v>
      </c>
      <c r="H361" s="14" t="s">
        <v>2113</v>
      </c>
      <c r="I361" s="15">
        <v>39.1</v>
      </c>
      <c r="J361" s="77">
        <v>5</v>
      </c>
      <c r="K361" s="92"/>
    </row>
    <row r="362" spans="1:11" ht="20.399999999999999" x14ac:dyDescent="0.25">
      <c r="A362" s="14" t="s">
        <v>440</v>
      </c>
      <c r="B362" s="14" t="s">
        <v>2584</v>
      </c>
      <c r="C362" s="14" t="s">
        <v>2585</v>
      </c>
      <c r="D362" s="16">
        <v>46093</v>
      </c>
      <c r="E362" s="16"/>
      <c r="F362" s="14" t="s">
        <v>2586</v>
      </c>
      <c r="G362" s="14" t="s">
        <v>2587</v>
      </c>
      <c r="H362" s="14" t="s">
        <v>2588</v>
      </c>
      <c r="I362" s="15">
        <v>861</v>
      </c>
      <c r="J362" s="77">
        <v>5</v>
      </c>
      <c r="K362" s="92"/>
    </row>
    <row r="363" spans="1:11" ht="20.399999999999999" x14ac:dyDescent="0.25">
      <c r="A363" s="14" t="s">
        <v>440</v>
      </c>
      <c r="B363" s="14" t="s">
        <v>2722</v>
      </c>
      <c r="C363" s="14" t="s">
        <v>2723</v>
      </c>
      <c r="D363" s="16">
        <v>46099</v>
      </c>
      <c r="E363" s="16"/>
      <c r="F363" s="14" t="s">
        <v>2724</v>
      </c>
      <c r="G363" s="14"/>
      <c r="H363" s="14" t="s">
        <v>2725</v>
      </c>
      <c r="I363" s="15">
        <v>55</v>
      </c>
      <c r="J363" s="77">
        <v>5</v>
      </c>
      <c r="K363" s="92"/>
    </row>
    <row r="364" spans="1:11" ht="20.399999999999999" x14ac:dyDescent="0.25">
      <c r="A364" s="14" t="s">
        <v>440</v>
      </c>
      <c r="B364" s="14" t="s">
        <v>2726</v>
      </c>
      <c r="C364" s="14" t="s">
        <v>2727</v>
      </c>
      <c r="D364" s="16">
        <v>46099</v>
      </c>
      <c r="E364" s="16"/>
      <c r="F364" s="14" t="s">
        <v>2724</v>
      </c>
      <c r="G364" s="14"/>
      <c r="H364" s="14" t="s">
        <v>2728</v>
      </c>
      <c r="I364" s="15">
        <v>55</v>
      </c>
      <c r="J364" s="77">
        <v>5</v>
      </c>
      <c r="K364" s="92"/>
    </row>
    <row r="365" spans="1:11" ht="20.399999999999999" x14ac:dyDescent="0.25">
      <c r="A365" s="14" t="s">
        <v>440</v>
      </c>
      <c r="B365" s="14" t="s">
        <v>2729</v>
      </c>
      <c r="C365" s="14" t="s">
        <v>2730</v>
      </c>
      <c r="D365" s="16">
        <v>46099</v>
      </c>
      <c r="E365" s="16"/>
      <c r="F365" s="14" t="s">
        <v>2724</v>
      </c>
      <c r="G365" s="14"/>
      <c r="H365" s="14" t="s">
        <v>2731</v>
      </c>
      <c r="I365" s="15">
        <v>55</v>
      </c>
      <c r="J365" s="77">
        <v>5</v>
      </c>
      <c r="K365" s="92"/>
    </row>
    <row r="366" spans="1:11" ht="20.399999999999999" x14ac:dyDescent="0.25">
      <c r="A366" s="14" t="s">
        <v>440</v>
      </c>
      <c r="B366" s="14" t="s">
        <v>2732</v>
      </c>
      <c r="C366" s="14" t="s">
        <v>2733</v>
      </c>
      <c r="D366" s="16">
        <v>46099</v>
      </c>
      <c r="E366" s="16"/>
      <c r="F366" s="14" t="s">
        <v>2724</v>
      </c>
      <c r="G366" s="14"/>
      <c r="H366" s="14" t="s">
        <v>2734</v>
      </c>
      <c r="I366" s="15">
        <v>55</v>
      </c>
      <c r="J366" s="77">
        <v>5</v>
      </c>
      <c r="K366" s="92"/>
    </row>
    <row r="367" spans="1:11" ht="20.399999999999999" x14ac:dyDescent="0.25">
      <c r="A367" s="14" t="s">
        <v>440</v>
      </c>
      <c r="B367" s="14" t="s">
        <v>2735</v>
      </c>
      <c r="C367" s="14" t="s">
        <v>2736</v>
      </c>
      <c r="D367" s="16">
        <v>46099</v>
      </c>
      <c r="E367" s="16"/>
      <c r="F367" s="14" t="s">
        <v>2724</v>
      </c>
      <c r="G367" s="14"/>
      <c r="H367" s="14" t="s">
        <v>2737</v>
      </c>
      <c r="I367" s="15">
        <v>55</v>
      </c>
      <c r="J367" s="77">
        <v>5</v>
      </c>
      <c r="K367" s="92"/>
    </row>
    <row r="368" spans="1:11" ht="20.399999999999999" x14ac:dyDescent="0.25">
      <c r="A368" s="14" t="s">
        <v>440</v>
      </c>
      <c r="B368" s="14" t="s">
        <v>2738</v>
      </c>
      <c r="C368" s="14" t="s">
        <v>2739</v>
      </c>
      <c r="D368" s="16">
        <v>46099</v>
      </c>
      <c r="E368" s="16"/>
      <c r="F368" s="14" t="s">
        <v>2724</v>
      </c>
      <c r="G368" s="14"/>
      <c r="H368" s="14" t="s">
        <v>2740</v>
      </c>
      <c r="I368" s="15">
        <v>55</v>
      </c>
      <c r="J368" s="77">
        <v>5</v>
      </c>
      <c r="K368" s="92"/>
    </row>
    <row r="369" spans="1:11" ht="20.399999999999999" x14ac:dyDescent="0.25">
      <c r="A369" s="14" t="s">
        <v>440</v>
      </c>
      <c r="B369" s="14" t="s">
        <v>2741</v>
      </c>
      <c r="C369" s="14" t="s">
        <v>2742</v>
      </c>
      <c r="D369" s="16">
        <v>46099</v>
      </c>
      <c r="E369" s="16"/>
      <c r="F369" s="14" t="s">
        <v>2724</v>
      </c>
      <c r="G369" s="14"/>
      <c r="H369" s="14" t="s">
        <v>2743</v>
      </c>
      <c r="I369" s="15">
        <v>55</v>
      </c>
      <c r="J369" s="77">
        <v>5</v>
      </c>
      <c r="K369" s="92"/>
    </row>
    <row r="370" spans="1:11" ht="20.399999999999999" x14ac:dyDescent="0.25">
      <c r="A370" s="14" t="s">
        <v>440</v>
      </c>
      <c r="B370" s="14" t="s">
        <v>2744</v>
      </c>
      <c r="C370" s="14" t="s">
        <v>2745</v>
      </c>
      <c r="D370" s="16">
        <v>46099</v>
      </c>
      <c r="E370" s="16"/>
      <c r="F370" s="14" t="s">
        <v>2724</v>
      </c>
      <c r="G370" s="14"/>
      <c r="H370" s="14" t="s">
        <v>2746</v>
      </c>
      <c r="I370" s="15">
        <v>55</v>
      </c>
      <c r="J370" s="77">
        <v>5</v>
      </c>
      <c r="K370" s="92"/>
    </row>
    <row r="371" spans="1:11" ht="20.399999999999999" x14ac:dyDescent="0.25">
      <c r="A371" s="14" t="s">
        <v>440</v>
      </c>
      <c r="B371" s="14" t="s">
        <v>2747</v>
      </c>
      <c r="C371" s="14" t="s">
        <v>2748</v>
      </c>
      <c r="D371" s="16">
        <v>46099</v>
      </c>
      <c r="E371" s="16"/>
      <c r="F371" s="14" t="s">
        <v>2724</v>
      </c>
      <c r="G371" s="14"/>
      <c r="H371" s="14" t="s">
        <v>2749</v>
      </c>
      <c r="I371" s="15">
        <v>55</v>
      </c>
      <c r="J371" s="77">
        <v>5</v>
      </c>
      <c r="K371" s="92"/>
    </row>
    <row r="372" spans="1:11" ht="20.399999999999999" x14ac:dyDescent="0.25">
      <c r="A372" s="14" t="s">
        <v>440</v>
      </c>
      <c r="B372" s="14" t="s">
        <v>2750</v>
      </c>
      <c r="C372" s="14" t="s">
        <v>2751</v>
      </c>
      <c r="D372" s="16">
        <v>46099</v>
      </c>
      <c r="E372" s="16"/>
      <c r="F372" s="14" t="s">
        <v>2724</v>
      </c>
      <c r="G372" s="14"/>
      <c r="H372" s="14" t="s">
        <v>2752</v>
      </c>
      <c r="I372" s="15">
        <v>55</v>
      </c>
      <c r="J372" s="77">
        <v>5</v>
      </c>
      <c r="K372" s="92"/>
    </row>
    <row r="373" spans="1:11" ht="20.399999999999999" x14ac:dyDescent="0.25">
      <c r="A373" s="14" t="s">
        <v>440</v>
      </c>
      <c r="B373" s="14" t="s">
        <v>2753</v>
      </c>
      <c r="C373" s="14" t="s">
        <v>2754</v>
      </c>
      <c r="D373" s="16">
        <v>46099</v>
      </c>
      <c r="E373" s="16"/>
      <c r="F373" s="14" t="s">
        <v>2724</v>
      </c>
      <c r="G373" s="14"/>
      <c r="H373" s="14" t="s">
        <v>2755</v>
      </c>
      <c r="I373" s="15">
        <v>55</v>
      </c>
      <c r="J373" s="77">
        <v>5</v>
      </c>
      <c r="K373" s="92"/>
    </row>
    <row r="374" spans="1:11" ht="20.399999999999999" x14ac:dyDescent="0.25">
      <c r="A374" s="14" t="s">
        <v>440</v>
      </c>
      <c r="B374" s="14" t="s">
        <v>2756</v>
      </c>
      <c r="C374" s="14" t="s">
        <v>2757</v>
      </c>
      <c r="D374" s="16">
        <v>46099</v>
      </c>
      <c r="E374" s="16"/>
      <c r="F374" s="14" t="s">
        <v>2724</v>
      </c>
      <c r="G374" s="14"/>
      <c r="H374" s="14" t="s">
        <v>2758</v>
      </c>
      <c r="I374" s="15">
        <v>55</v>
      </c>
      <c r="J374" s="77">
        <v>5</v>
      </c>
      <c r="K374" s="92"/>
    </row>
    <row r="375" spans="1:11" ht="20.399999999999999" x14ac:dyDescent="0.25">
      <c r="A375" s="14" t="s">
        <v>440</v>
      </c>
      <c r="B375" s="14" t="s">
        <v>2759</v>
      </c>
      <c r="C375" s="14" t="s">
        <v>2760</v>
      </c>
      <c r="D375" s="16">
        <v>46099</v>
      </c>
      <c r="E375" s="16"/>
      <c r="F375" s="14" t="s">
        <v>2724</v>
      </c>
      <c r="G375" s="14"/>
      <c r="H375" s="14" t="s">
        <v>2761</v>
      </c>
      <c r="I375" s="15">
        <v>55</v>
      </c>
      <c r="J375" s="77">
        <v>5</v>
      </c>
      <c r="K375" s="92"/>
    </row>
    <row r="376" spans="1:11" ht="20.399999999999999" x14ac:dyDescent="0.25">
      <c r="A376" s="14" t="s">
        <v>440</v>
      </c>
      <c r="B376" s="14" t="s">
        <v>2762</v>
      </c>
      <c r="C376" s="14" t="s">
        <v>2763</v>
      </c>
      <c r="D376" s="16">
        <v>46099</v>
      </c>
      <c r="E376" s="16"/>
      <c r="F376" s="14" t="s">
        <v>2724</v>
      </c>
      <c r="G376" s="14"/>
      <c r="H376" s="14" t="s">
        <v>2764</v>
      </c>
      <c r="I376" s="15">
        <v>55</v>
      </c>
      <c r="J376" s="77">
        <v>5</v>
      </c>
      <c r="K376" s="92"/>
    </row>
    <row r="377" spans="1:11" ht="20.399999999999999" x14ac:dyDescent="0.25">
      <c r="A377" s="14" t="s">
        <v>440</v>
      </c>
      <c r="B377" s="14" t="s">
        <v>2765</v>
      </c>
      <c r="C377" s="14" t="s">
        <v>2766</v>
      </c>
      <c r="D377" s="16">
        <v>46099</v>
      </c>
      <c r="E377" s="16"/>
      <c r="F377" s="14" t="s">
        <v>2724</v>
      </c>
      <c r="G377" s="14"/>
      <c r="H377" s="14" t="s">
        <v>2767</v>
      </c>
      <c r="I377" s="15">
        <v>55</v>
      </c>
      <c r="J377" s="77">
        <v>5</v>
      </c>
      <c r="K377" s="92"/>
    </row>
    <row r="378" spans="1:11" ht="20.399999999999999" x14ac:dyDescent="0.25">
      <c r="A378" s="14" t="s">
        <v>440</v>
      </c>
      <c r="B378" s="14" t="s">
        <v>2768</v>
      </c>
      <c r="C378" s="14" t="s">
        <v>2769</v>
      </c>
      <c r="D378" s="16">
        <v>46099</v>
      </c>
      <c r="E378" s="16"/>
      <c r="F378" s="14" t="s">
        <v>2724</v>
      </c>
      <c r="G378" s="14"/>
      <c r="H378" s="14" t="s">
        <v>2770</v>
      </c>
      <c r="I378" s="15">
        <v>55</v>
      </c>
      <c r="J378" s="77">
        <v>5</v>
      </c>
      <c r="K378" s="92"/>
    </row>
    <row r="379" spans="1:11" ht="20.399999999999999" x14ac:dyDescent="0.25">
      <c r="A379" s="14" t="s">
        <v>440</v>
      </c>
      <c r="B379" s="14" t="s">
        <v>2771</v>
      </c>
      <c r="C379" s="14" t="s">
        <v>2772</v>
      </c>
      <c r="D379" s="16">
        <v>46099</v>
      </c>
      <c r="E379" s="16"/>
      <c r="F379" s="14" t="s">
        <v>2724</v>
      </c>
      <c r="G379" s="14"/>
      <c r="H379" s="14" t="s">
        <v>2773</v>
      </c>
      <c r="I379" s="15">
        <v>70</v>
      </c>
      <c r="J379" s="77">
        <v>5</v>
      </c>
      <c r="K379" s="92"/>
    </row>
    <row r="380" spans="1:11" ht="20.399999999999999" x14ac:dyDescent="0.25">
      <c r="A380" s="14" t="s">
        <v>440</v>
      </c>
      <c r="B380" s="14" t="s">
        <v>2774</v>
      </c>
      <c r="C380" s="14" t="s">
        <v>2775</v>
      </c>
      <c r="D380" s="16">
        <v>46099</v>
      </c>
      <c r="E380" s="16"/>
      <c r="F380" s="14" t="s">
        <v>2724</v>
      </c>
      <c r="G380" s="14"/>
      <c r="H380" s="14" t="s">
        <v>2776</v>
      </c>
      <c r="I380" s="15">
        <v>70</v>
      </c>
      <c r="J380" s="77">
        <v>5</v>
      </c>
      <c r="K380" s="92"/>
    </row>
    <row r="381" spans="1:11" ht="20.399999999999999" x14ac:dyDescent="0.25">
      <c r="A381" s="14" t="s">
        <v>440</v>
      </c>
      <c r="B381" s="14" t="s">
        <v>2777</v>
      </c>
      <c r="C381" s="14" t="s">
        <v>2778</v>
      </c>
      <c r="D381" s="16">
        <v>46099</v>
      </c>
      <c r="E381" s="16"/>
      <c r="F381" s="14" t="s">
        <v>2724</v>
      </c>
      <c r="G381" s="14"/>
      <c r="H381" s="14" t="s">
        <v>2779</v>
      </c>
      <c r="I381" s="15">
        <v>70</v>
      </c>
      <c r="J381" s="77">
        <v>5</v>
      </c>
      <c r="K381" s="92"/>
    </row>
    <row r="382" spans="1:11" ht="20.399999999999999" x14ac:dyDescent="0.25">
      <c r="A382" s="14" t="s">
        <v>440</v>
      </c>
      <c r="B382" s="14" t="s">
        <v>2780</v>
      </c>
      <c r="C382" s="14" t="s">
        <v>2781</v>
      </c>
      <c r="D382" s="16">
        <v>46099</v>
      </c>
      <c r="E382" s="16"/>
      <c r="F382" s="14" t="s">
        <v>2724</v>
      </c>
      <c r="G382" s="14"/>
      <c r="H382" s="14" t="s">
        <v>2782</v>
      </c>
      <c r="I382" s="15">
        <v>87</v>
      </c>
      <c r="J382" s="77">
        <v>5</v>
      </c>
      <c r="K382" s="92"/>
    </row>
    <row r="383" spans="1:11" ht="20.399999999999999" x14ac:dyDescent="0.25">
      <c r="A383" s="14" t="s">
        <v>440</v>
      </c>
      <c r="B383" s="14" t="s">
        <v>2783</v>
      </c>
      <c r="C383" s="14" t="s">
        <v>2784</v>
      </c>
      <c r="D383" s="16">
        <v>46099</v>
      </c>
      <c r="E383" s="16"/>
      <c r="F383" s="14" t="s">
        <v>2724</v>
      </c>
      <c r="G383" s="14"/>
      <c r="H383" s="14" t="s">
        <v>2785</v>
      </c>
      <c r="I383" s="15">
        <v>87</v>
      </c>
      <c r="J383" s="77">
        <v>5</v>
      </c>
      <c r="K383" s="92"/>
    </row>
    <row r="384" spans="1:11" ht="51" x14ac:dyDescent="0.25">
      <c r="A384" s="14" t="s">
        <v>440</v>
      </c>
      <c r="B384" s="14" t="s">
        <v>2793</v>
      </c>
      <c r="C384" s="14" t="s">
        <v>2794</v>
      </c>
      <c r="D384" s="16">
        <v>46101</v>
      </c>
      <c r="E384" s="16"/>
      <c r="F384" s="14" t="s">
        <v>2795</v>
      </c>
      <c r="G384" s="14" t="s">
        <v>2796</v>
      </c>
      <c r="H384" s="14" t="s">
        <v>2797</v>
      </c>
      <c r="I384" s="15">
        <v>85.2</v>
      </c>
      <c r="J384" s="77">
        <v>5</v>
      </c>
      <c r="K384" s="92"/>
    </row>
    <row r="385" spans="1:11" ht="51" x14ac:dyDescent="0.25">
      <c r="A385" s="14" t="s">
        <v>440</v>
      </c>
      <c r="B385" s="14" t="s">
        <v>2825</v>
      </c>
      <c r="C385" s="14" t="s">
        <v>2826</v>
      </c>
      <c r="D385" s="16">
        <v>46101</v>
      </c>
      <c r="E385" s="16"/>
      <c r="F385" s="14" t="s">
        <v>2827</v>
      </c>
      <c r="G385" s="14" t="s">
        <v>2796</v>
      </c>
      <c r="H385" s="14" t="s">
        <v>2797</v>
      </c>
      <c r="I385" s="15">
        <v>200</v>
      </c>
      <c r="J385" s="77">
        <v>5</v>
      </c>
      <c r="K385" s="92"/>
    </row>
    <row r="386" spans="1:11" ht="40.799999999999997" x14ac:dyDescent="0.25">
      <c r="A386" s="14" t="s">
        <v>440</v>
      </c>
      <c r="B386" s="14" t="s">
        <v>2838</v>
      </c>
      <c r="C386" s="14" t="s">
        <v>2839</v>
      </c>
      <c r="D386" s="16">
        <v>46101</v>
      </c>
      <c r="E386" s="16"/>
      <c r="F386" s="14" t="s">
        <v>2840</v>
      </c>
      <c r="G386" s="14" t="s">
        <v>2796</v>
      </c>
      <c r="H386" s="14" t="s">
        <v>2797</v>
      </c>
      <c r="I386" s="15">
        <v>400</v>
      </c>
      <c r="J386" s="77">
        <v>5</v>
      </c>
      <c r="K386" s="92"/>
    </row>
    <row r="387" spans="1:11" ht="30.6" x14ac:dyDescent="0.25">
      <c r="A387" s="14" t="s">
        <v>440</v>
      </c>
      <c r="B387" s="14" t="s">
        <v>2983</v>
      </c>
      <c r="C387" s="14" t="s">
        <v>2984</v>
      </c>
      <c r="D387" s="16">
        <v>46113</v>
      </c>
      <c r="E387" s="16"/>
      <c r="F387" s="14" t="s">
        <v>2985</v>
      </c>
      <c r="G387" s="14" t="s">
        <v>2986</v>
      </c>
      <c r="H387" s="14" t="s">
        <v>2987</v>
      </c>
      <c r="I387" s="15">
        <v>6.79</v>
      </c>
      <c r="J387" s="77">
        <v>5</v>
      </c>
      <c r="K387" s="92"/>
    </row>
    <row r="388" spans="1:11" ht="71.400000000000006" x14ac:dyDescent="0.25">
      <c r="A388" s="14" t="s">
        <v>440</v>
      </c>
      <c r="B388" s="14"/>
      <c r="C388" s="14"/>
      <c r="D388" s="16"/>
      <c r="E388" s="16"/>
      <c r="F388" s="14" t="s">
        <v>2971</v>
      </c>
      <c r="G388" s="14"/>
      <c r="H388" s="14"/>
      <c r="I388" s="15"/>
      <c r="J388" s="77"/>
      <c r="K388" s="92"/>
    </row>
    <row r="389" spans="1:11" ht="30.6" x14ac:dyDescent="0.25">
      <c r="A389" s="14" t="s">
        <v>440</v>
      </c>
      <c r="B389" s="14" t="s">
        <v>2110</v>
      </c>
      <c r="C389" s="14" t="s">
        <v>2111</v>
      </c>
      <c r="D389" s="16">
        <v>46077</v>
      </c>
      <c r="E389" s="16"/>
      <c r="F389" s="14" t="s">
        <v>2124</v>
      </c>
      <c r="G389" s="14" t="s">
        <v>2112</v>
      </c>
      <c r="H389" s="14" t="s">
        <v>2113</v>
      </c>
      <c r="I389" s="15">
        <v>39.1</v>
      </c>
      <c r="J389" s="77">
        <v>5</v>
      </c>
      <c r="K389" s="92"/>
    </row>
    <row r="390" spans="1:11" ht="20.399999999999999" x14ac:dyDescent="0.25">
      <c r="A390" s="14" t="s">
        <v>440</v>
      </c>
      <c r="B390" s="14" t="s">
        <v>2560</v>
      </c>
      <c r="C390" s="14" t="s">
        <v>2561</v>
      </c>
      <c r="D390" s="16">
        <v>46090</v>
      </c>
      <c r="E390" s="16"/>
      <c r="F390" s="14" t="s">
        <v>2564</v>
      </c>
      <c r="G390" s="14" t="s">
        <v>2562</v>
      </c>
      <c r="H390" s="14" t="s">
        <v>2563</v>
      </c>
      <c r="I390" s="15">
        <v>61.29</v>
      </c>
      <c r="J390" s="77">
        <v>5</v>
      </c>
      <c r="K390" s="92"/>
    </row>
    <row r="391" spans="1:11" ht="20.399999999999999" x14ac:dyDescent="0.25">
      <c r="A391" s="14" t="s">
        <v>440</v>
      </c>
      <c r="B391" s="14" t="s">
        <v>2658</v>
      </c>
      <c r="C391" s="14" t="s">
        <v>2659</v>
      </c>
      <c r="D391" s="16">
        <v>46099</v>
      </c>
      <c r="E391" s="16"/>
      <c r="F391" s="14" t="s">
        <v>2660</v>
      </c>
      <c r="G391" s="14"/>
      <c r="H391" s="14" t="s">
        <v>2661</v>
      </c>
      <c r="I391" s="15">
        <v>55</v>
      </c>
      <c r="J391" s="77">
        <v>5</v>
      </c>
      <c r="K391" s="92"/>
    </row>
    <row r="392" spans="1:11" ht="20.399999999999999" x14ac:dyDescent="0.25">
      <c r="A392" s="14" t="s">
        <v>440</v>
      </c>
      <c r="B392" s="14" t="s">
        <v>2662</v>
      </c>
      <c r="C392" s="14" t="s">
        <v>2663</v>
      </c>
      <c r="D392" s="16">
        <v>46099</v>
      </c>
      <c r="E392" s="16"/>
      <c r="F392" s="14" t="s">
        <v>2660</v>
      </c>
      <c r="G392" s="14"/>
      <c r="H392" s="14" t="s">
        <v>2664</v>
      </c>
      <c r="I392" s="15">
        <v>55</v>
      </c>
      <c r="J392" s="77">
        <v>5</v>
      </c>
      <c r="K392" s="92"/>
    </row>
    <row r="393" spans="1:11" ht="20.399999999999999" x14ac:dyDescent="0.25">
      <c r="A393" s="14" t="s">
        <v>440</v>
      </c>
      <c r="B393" s="14" t="s">
        <v>2665</v>
      </c>
      <c r="C393" s="14" t="s">
        <v>2666</v>
      </c>
      <c r="D393" s="16">
        <v>46099</v>
      </c>
      <c r="E393" s="16"/>
      <c r="F393" s="14" t="s">
        <v>2660</v>
      </c>
      <c r="G393" s="14"/>
      <c r="H393" s="14" t="s">
        <v>2667</v>
      </c>
      <c r="I393" s="15">
        <v>55</v>
      </c>
      <c r="J393" s="77">
        <v>5</v>
      </c>
      <c r="K393" s="92"/>
    </row>
    <row r="394" spans="1:11" ht="20.399999999999999" x14ac:dyDescent="0.25">
      <c r="A394" s="14" t="s">
        <v>440</v>
      </c>
      <c r="B394" s="14" t="s">
        <v>2668</v>
      </c>
      <c r="C394" s="14" t="s">
        <v>2669</v>
      </c>
      <c r="D394" s="16">
        <v>46101</v>
      </c>
      <c r="E394" s="16"/>
      <c r="F394" s="14" t="s">
        <v>2660</v>
      </c>
      <c r="G394" s="14"/>
      <c r="H394" s="14" t="s">
        <v>2670</v>
      </c>
      <c r="I394" s="15">
        <v>55</v>
      </c>
      <c r="J394" s="77">
        <v>5</v>
      </c>
      <c r="K394" s="92"/>
    </row>
    <row r="395" spans="1:11" ht="20.399999999999999" x14ac:dyDescent="0.25">
      <c r="A395" s="14" t="s">
        <v>440</v>
      </c>
      <c r="B395" s="14" t="s">
        <v>2671</v>
      </c>
      <c r="C395" s="14" t="s">
        <v>2672</v>
      </c>
      <c r="D395" s="16">
        <v>46099</v>
      </c>
      <c r="E395" s="16"/>
      <c r="F395" s="14" t="s">
        <v>2660</v>
      </c>
      <c r="G395" s="14"/>
      <c r="H395" s="14" t="s">
        <v>2673</v>
      </c>
      <c r="I395" s="15">
        <v>55</v>
      </c>
      <c r="J395" s="77">
        <v>5</v>
      </c>
      <c r="K395" s="92"/>
    </row>
    <row r="396" spans="1:11" ht="20.399999999999999" x14ac:dyDescent="0.25">
      <c r="A396" s="14" t="s">
        <v>440</v>
      </c>
      <c r="B396" s="14" t="s">
        <v>2674</v>
      </c>
      <c r="C396" s="14" t="s">
        <v>2675</v>
      </c>
      <c r="D396" s="16">
        <v>46099</v>
      </c>
      <c r="E396" s="16"/>
      <c r="F396" s="14" t="s">
        <v>2660</v>
      </c>
      <c r="G396" s="14"/>
      <c r="H396" s="14" t="s">
        <v>2676</v>
      </c>
      <c r="I396" s="15">
        <v>55</v>
      </c>
      <c r="J396" s="77">
        <v>5</v>
      </c>
      <c r="K396" s="92"/>
    </row>
    <row r="397" spans="1:11" ht="20.399999999999999" x14ac:dyDescent="0.25">
      <c r="A397" s="14" t="s">
        <v>440</v>
      </c>
      <c r="B397" s="14" t="s">
        <v>2677</v>
      </c>
      <c r="C397" s="14" t="s">
        <v>2678</v>
      </c>
      <c r="D397" s="16">
        <v>46099</v>
      </c>
      <c r="E397" s="16"/>
      <c r="F397" s="14" t="s">
        <v>2660</v>
      </c>
      <c r="G397" s="14"/>
      <c r="H397" s="14" t="s">
        <v>2679</v>
      </c>
      <c r="I397" s="15">
        <v>55</v>
      </c>
      <c r="J397" s="77">
        <v>5</v>
      </c>
      <c r="K397" s="92"/>
    </row>
    <row r="398" spans="1:11" ht="20.399999999999999" x14ac:dyDescent="0.25">
      <c r="A398" s="14" t="s">
        <v>440</v>
      </c>
      <c r="B398" s="14" t="s">
        <v>2680</v>
      </c>
      <c r="C398" s="14" t="s">
        <v>2681</v>
      </c>
      <c r="D398" s="16">
        <v>46099</v>
      </c>
      <c r="E398" s="16"/>
      <c r="F398" s="14" t="s">
        <v>2660</v>
      </c>
      <c r="G398" s="14"/>
      <c r="H398" s="14" t="s">
        <v>2682</v>
      </c>
      <c r="I398" s="15">
        <v>55</v>
      </c>
      <c r="J398" s="77">
        <v>5</v>
      </c>
      <c r="K398" s="92"/>
    </row>
    <row r="399" spans="1:11" ht="20.399999999999999" x14ac:dyDescent="0.25">
      <c r="A399" s="14" t="s">
        <v>440</v>
      </c>
      <c r="B399" s="14" t="s">
        <v>2683</v>
      </c>
      <c r="C399" s="14" t="s">
        <v>2684</v>
      </c>
      <c r="D399" s="16">
        <v>46099</v>
      </c>
      <c r="E399" s="16"/>
      <c r="F399" s="14" t="s">
        <v>2660</v>
      </c>
      <c r="G399" s="14"/>
      <c r="H399" s="14" t="s">
        <v>2685</v>
      </c>
      <c r="I399" s="15">
        <v>55</v>
      </c>
      <c r="J399" s="77">
        <v>5</v>
      </c>
      <c r="K399" s="92"/>
    </row>
    <row r="400" spans="1:11" ht="20.399999999999999" x14ac:dyDescent="0.25">
      <c r="A400" s="14" t="s">
        <v>440</v>
      </c>
      <c r="B400" s="14" t="s">
        <v>2686</v>
      </c>
      <c r="C400" s="14" t="s">
        <v>2687</v>
      </c>
      <c r="D400" s="16">
        <v>46099</v>
      </c>
      <c r="E400" s="16"/>
      <c r="F400" s="14" t="s">
        <v>2660</v>
      </c>
      <c r="G400" s="14"/>
      <c r="H400" s="14" t="s">
        <v>2688</v>
      </c>
      <c r="I400" s="15">
        <v>55</v>
      </c>
      <c r="J400" s="77">
        <v>5</v>
      </c>
      <c r="K400" s="92"/>
    </row>
    <row r="401" spans="1:11" ht="20.399999999999999" x14ac:dyDescent="0.25">
      <c r="A401" s="14" t="s">
        <v>440</v>
      </c>
      <c r="B401" s="14" t="s">
        <v>2689</v>
      </c>
      <c r="C401" s="14" t="s">
        <v>2690</v>
      </c>
      <c r="D401" s="16">
        <v>46099</v>
      </c>
      <c r="E401" s="16"/>
      <c r="F401" s="14" t="s">
        <v>2660</v>
      </c>
      <c r="G401" s="14"/>
      <c r="H401" s="14" t="s">
        <v>2691</v>
      </c>
      <c r="I401" s="15">
        <v>55</v>
      </c>
      <c r="J401" s="77">
        <v>5</v>
      </c>
      <c r="K401" s="92"/>
    </row>
    <row r="402" spans="1:11" ht="20.399999999999999" x14ac:dyDescent="0.25">
      <c r="A402" s="14" t="s">
        <v>440</v>
      </c>
      <c r="B402" s="14" t="s">
        <v>2692</v>
      </c>
      <c r="C402" s="14" t="s">
        <v>2693</v>
      </c>
      <c r="D402" s="16">
        <v>46099</v>
      </c>
      <c r="E402" s="16"/>
      <c r="F402" s="14" t="s">
        <v>2660</v>
      </c>
      <c r="G402" s="14"/>
      <c r="H402" s="14" t="s">
        <v>2694</v>
      </c>
      <c r="I402" s="15">
        <v>55</v>
      </c>
      <c r="J402" s="77">
        <v>5</v>
      </c>
      <c r="K402" s="92"/>
    </row>
    <row r="403" spans="1:11" ht="20.399999999999999" x14ac:dyDescent="0.25">
      <c r="A403" s="14" t="s">
        <v>440</v>
      </c>
      <c r="B403" s="14" t="s">
        <v>2695</v>
      </c>
      <c r="C403" s="14" t="s">
        <v>2696</v>
      </c>
      <c r="D403" s="16">
        <v>46099</v>
      </c>
      <c r="E403" s="16"/>
      <c r="F403" s="14" t="s">
        <v>2660</v>
      </c>
      <c r="G403" s="14"/>
      <c r="H403" s="14" t="s">
        <v>2697</v>
      </c>
      <c r="I403" s="15">
        <v>55</v>
      </c>
      <c r="J403" s="77">
        <v>5</v>
      </c>
      <c r="K403" s="92"/>
    </row>
    <row r="404" spans="1:11" ht="20.399999999999999" x14ac:dyDescent="0.25">
      <c r="A404" s="14" t="s">
        <v>440</v>
      </c>
      <c r="B404" s="14" t="s">
        <v>2698</v>
      </c>
      <c r="C404" s="14" t="s">
        <v>2699</v>
      </c>
      <c r="D404" s="16">
        <v>46099</v>
      </c>
      <c r="E404" s="16"/>
      <c r="F404" s="14" t="s">
        <v>2660</v>
      </c>
      <c r="G404" s="14"/>
      <c r="H404" s="14" t="s">
        <v>2700</v>
      </c>
      <c r="I404" s="15">
        <v>55</v>
      </c>
      <c r="J404" s="77">
        <v>5</v>
      </c>
      <c r="K404" s="92"/>
    </row>
    <row r="405" spans="1:11" ht="20.399999999999999" x14ac:dyDescent="0.25">
      <c r="A405" s="14" t="s">
        <v>440</v>
      </c>
      <c r="B405" s="14" t="s">
        <v>2701</v>
      </c>
      <c r="C405" s="14" t="s">
        <v>2702</v>
      </c>
      <c r="D405" s="16">
        <v>46099</v>
      </c>
      <c r="E405" s="16"/>
      <c r="F405" s="14" t="s">
        <v>2660</v>
      </c>
      <c r="G405" s="14"/>
      <c r="H405" s="14" t="s">
        <v>2703</v>
      </c>
      <c r="I405" s="15">
        <v>55</v>
      </c>
      <c r="J405" s="77">
        <v>5</v>
      </c>
      <c r="K405" s="92"/>
    </row>
    <row r="406" spans="1:11" ht="20.399999999999999" x14ac:dyDescent="0.25">
      <c r="A406" s="14" t="s">
        <v>440</v>
      </c>
      <c r="B406" s="14" t="s">
        <v>2704</v>
      </c>
      <c r="C406" s="14" t="s">
        <v>2705</v>
      </c>
      <c r="D406" s="16">
        <v>46099</v>
      </c>
      <c r="E406" s="16"/>
      <c r="F406" s="14" t="s">
        <v>2660</v>
      </c>
      <c r="G406" s="14"/>
      <c r="H406" s="14" t="s">
        <v>2706</v>
      </c>
      <c r="I406" s="15">
        <v>70</v>
      </c>
      <c r="J406" s="77">
        <v>5</v>
      </c>
      <c r="K406" s="92"/>
    </row>
    <row r="407" spans="1:11" ht="20.399999999999999" x14ac:dyDescent="0.25">
      <c r="A407" s="14" t="s">
        <v>440</v>
      </c>
      <c r="B407" s="14" t="s">
        <v>2707</v>
      </c>
      <c r="C407" s="14" t="s">
        <v>2708</v>
      </c>
      <c r="D407" s="16">
        <v>46099</v>
      </c>
      <c r="E407" s="16"/>
      <c r="F407" s="14" t="s">
        <v>2660</v>
      </c>
      <c r="G407" s="14"/>
      <c r="H407" s="14" t="s">
        <v>2709</v>
      </c>
      <c r="I407" s="15">
        <v>70</v>
      </c>
      <c r="J407" s="77">
        <v>5</v>
      </c>
      <c r="K407" s="92"/>
    </row>
    <row r="408" spans="1:11" ht="20.399999999999999" x14ac:dyDescent="0.25">
      <c r="A408" s="14" t="s">
        <v>440</v>
      </c>
      <c r="B408" s="14" t="s">
        <v>2710</v>
      </c>
      <c r="C408" s="14" t="s">
        <v>2711</v>
      </c>
      <c r="D408" s="16">
        <v>46099</v>
      </c>
      <c r="E408" s="16"/>
      <c r="F408" s="14" t="s">
        <v>2660</v>
      </c>
      <c r="G408" s="14"/>
      <c r="H408" s="14" t="s">
        <v>2712</v>
      </c>
      <c r="I408" s="15">
        <v>70</v>
      </c>
      <c r="J408" s="77">
        <v>5</v>
      </c>
      <c r="K408" s="92"/>
    </row>
    <row r="409" spans="1:11" ht="20.399999999999999" x14ac:dyDescent="0.25">
      <c r="A409" s="14" t="s">
        <v>440</v>
      </c>
      <c r="B409" s="14" t="s">
        <v>2713</v>
      </c>
      <c r="C409" s="14" t="s">
        <v>2714</v>
      </c>
      <c r="D409" s="16">
        <v>46099</v>
      </c>
      <c r="E409" s="16"/>
      <c r="F409" s="14" t="s">
        <v>2660</v>
      </c>
      <c r="G409" s="14"/>
      <c r="H409" s="14" t="s">
        <v>2715</v>
      </c>
      <c r="I409" s="15">
        <v>75</v>
      </c>
      <c r="J409" s="77">
        <v>5</v>
      </c>
      <c r="K409" s="92"/>
    </row>
    <row r="410" spans="1:11" ht="20.399999999999999" x14ac:dyDescent="0.25">
      <c r="A410" s="14" t="s">
        <v>440</v>
      </c>
      <c r="B410" s="14" t="s">
        <v>2716</v>
      </c>
      <c r="C410" s="14" t="s">
        <v>2717</v>
      </c>
      <c r="D410" s="16">
        <v>46099</v>
      </c>
      <c r="E410" s="16"/>
      <c r="F410" s="14" t="s">
        <v>2660</v>
      </c>
      <c r="G410" s="14"/>
      <c r="H410" s="14" t="s">
        <v>2718</v>
      </c>
      <c r="I410" s="15">
        <v>87</v>
      </c>
      <c r="J410" s="77">
        <v>5</v>
      </c>
      <c r="K410" s="92"/>
    </row>
    <row r="411" spans="1:11" ht="20.399999999999999" x14ac:dyDescent="0.25">
      <c r="A411" s="14" t="s">
        <v>440</v>
      </c>
      <c r="B411" s="14" t="s">
        <v>2719</v>
      </c>
      <c r="C411" s="14" t="s">
        <v>2720</v>
      </c>
      <c r="D411" s="16">
        <v>46099</v>
      </c>
      <c r="E411" s="16"/>
      <c r="F411" s="14" t="s">
        <v>2660</v>
      </c>
      <c r="G411" s="14"/>
      <c r="H411" s="14" t="s">
        <v>2721</v>
      </c>
      <c r="I411" s="15">
        <v>87</v>
      </c>
      <c r="J411" s="77">
        <v>5</v>
      </c>
      <c r="K411" s="92"/>
    </row>
    <row r="412" spans="1:11" ht="20.399999999999999" x14ac:dyDescent="0.25">
      <c r="A412" s="14" t="s">
        <v>440</v>
      </c>
      <c r="B412" s="14" t="s">
        <v>2845</v>
      </c>
      <c r="C412" s="14" t="s">
        <v>2846</v>
      </c>
      <c r="D412" s="16">
        <v>46106</v>
      </c>
      <c r="E412" s="16"/>
      <c r="F412" s="14" t="s">
        <v>2660</v>
      </c>
      <c r="G412" s="14"/>
      <c r="H412" s="14" t="s">
        <v>2847</v>
      </c>
      <c r="I412" s="15">
        <v>75</v>
      </c>
      <c r="J412" s="77">
        <v>5</v>
      </c>
      <c r="K412" s="92"/>
    </row>
    <row r="413" spans="1:11" ht="20.399999999999999" x14ac:dyDescent="0.25">
      <c r="A413" s="14" t="s">
        <v>440</v>
      </c>
      <c r="B413" s="14" t="s">
        <v>2848</v>
      </c>
      <c r="C413" s="14" t="s">
        <v>2849</v>
      </c>
      <c r="D413" s="16">
        <v>46106</v>
      </c>
      <c r="E413" s="16"/>
      <c r="F413" s="14" t="s">
        <v>2660</v>
      </c>
      <c r="G413" s="14"/>
      <c r="H413" s="14" t="s">
        <v>2850</v>
      </c>
      <c r="I413" s="15">
        <v>75</v>
      </c>
      <c r="J413" s="77">
        <v>5</v>
      </c>
      <c r="K413" s="92"/>
    </row>
    <row r="414" spans="1:11" ht="30.6" x14ac:dyDescent="0.25">
      <c r="A414" s="14" t="s">
        <v>440</v>
      </c>
      <c r="B414" s="14" t="s">
        <v>2991</v>
      </c>
      <c r="C414" s="14" t="s">
        <v>2992</v>
      </c>
      <c r="D414" s="16">
        <v>46113</v>
      </c>
      <c r="E414" s="16"/>
      <c r="F414" s="14" t="s">
        <v>2993</v>
      </c>
      <c r="G414" s="14" t="s">
        <v>2986</v>
      </c>
      <c r="H414" s="14" t="s">
        <v>2987</v>
      </c>
      <c r="I414" s="15">
        <v>6.79</v>
      </c>
      <c r="J414" s="77">
        <v>5</v>
      </c>
      <c r="K414" s="92"/>
    </row>
    <row r="415" spans="1:11" ht="71.400000000000006" x14ac:dyDescent="0.25">
      <c r="A415" s="14" t="s">
        <v>440</v>
      </c>
      <c r="B415" s="14"/>
      <c r="C415" s="14"/>
      <c r="D415" s="16"/>
      <c r="E415" s="16"/>
      <c r="F415" s="14" t="s">
        <v>2130</v>
      </c>
      <c r="G415" s="14"/>
      <c r="H415" s="14"/>
      <c r="I415" s="15"/>
      <c r="J415" s="77"/>
      <c r="K415" s="92"/>
    </row>
    <row r="416" spans="1:11" ht="30.6" x14ac:dyDescent="0.25">
      <c r="A416" s="14" t="s">
        <v>440</v>
      </c>
      <c r="B416" s="14" t="s">
        <v>2110</v>
      </c>
      <c r="C416" s="14" t="s">
        <v>2111</v>
      </c>
      <c r="D416" s="16">
        <v>46077</v>
      </c>
      <c r="E416" s="16"/>
      <c r="F416" s="14" t="s">
        <v>2123</v>
      </c>
      <c r="G416" s="14" t="s">
        <v>2112</v>
      </c>
      <c r="H416" s="14" t="s">
        <v>2113</v>
      </c>
      <c r="I416" s="15">
        <v>39.1</v>
      </c>
      <c r="J416" s="77">
        <v>5</v>
      </c>
      <c r="K416" s="92"/>
    </row>
    <row r="417" spans="1:11" ht="20.399999999999999" x14ac:dyDescent="0.25">
      <c r="A417" s="14" t="s">
        <v>440</v>
      </c>
      <c r="B417" s="14" t="s">
        <v>2398</v>
      </c>
      <c r="C417" s="14" t="s">
        <v>2399</v>
      </c>
      <c r="D417" s="16">
        <v>46083</v>
      </c>
      <c r="E417" s="14"/>
      <c r="F417" s="14" t="s">
        <v>2400</v>
      </c>
      <c r="G417" s="14" t="s">
        <v>2401</v>
      </c>
      <c r="H417" s="14" t="s">
        <v>2402</v>
      </c>
      <c r="I417" s="15">
        <v>1230</v>
      </c>
      <c r="J417" s="77">
        <v>5</v>
      </c>
      <c r="K417" s="92"/>
    </row>
    <row r="418" spans="1:11" ht="20.399999999999999" x14ac:dyDescent="0.25">
      <c r="A418" s="14" t="s">
        <v>440</v>
      </c>
      <c r="B418" s="14" t="s">
        <v>2403</v>
      </c>
      <c r="C418" s="14" t="s">
        <v>2404</v>
      </c>
      <c r="D418" s="16">
        <v>46084</v>
      </c>
      <c r="E418" s="14"/>
      <c r="F418" s="14" t="s">
        <v>2405</v>
      </c>
      <c r="G418" s="14"/>
      <c r="H418" s="14" t="s">
        <v>2406</v>
      </c>
      <c r="I418" s="15">
        <v>35</v>
      </c>
      <c r="J418" s="77">
        <v>5</v>
      </c>
      <c r="K418" s="92"/>
    </row>
    <row r="419" spans="1:11" ht="20.399999999999999" x14ac:dyDescent="0.25">
      <c r="A419" s="14" t="s">
        <v>440</v>
      </c>
      <c r="B419" s="14" t="s">
        <v>2407</v>
      </c>
      <c r="C419" s="14" t="s">
        <v>2408</v>
      </c>
      <c r="D419" s="16">
        <v>46084</v>
      </c>
      <c r="E419" s="14"/>
      <c r="F419" s="14" t="s">
        <v>2405</v>
      </c>
      <c r="G419" s="14"/>
      <c r="H419" s="14" t="s">
        <v>2409</v>
      </c>
      <c r="I419" s="15">
        <v>35</v>
      </c>
      <c r="J419" s="77">
        <v>5</v>
      </c>
      <c r="K419" s="92"/>
    </row>
    <row r="420" spans="1:11" ht="20.399999999999999" x14ac:dyDescent="0.25">
      <c r="A420" s="14" t="s">
        <v>440</v>
      </c>
      <c r="B420" s="14" t="s">
        <v>2410</v>
      </c>
      <c r="C420" s="14" t="s">
        <v>2411</v>
      </c>
      <c r="D420" s="16">
        <v>46084</v>
      </c>
      <c r="E420" s="14"/>
      <c r="F420" s="14" t="s">
        <v>2405</v>
      </c>
      <c r="G420" s="14"/>
      <c r="H420" s="14" t="s">
        <v>2412</v>
      </c>
      <c r="I420" s="15">
        <v>55</v>
      </c>
      <c r="J420" s="77">
        <v>5</v>
      </c>
      <c r="K420" s="92"/>
    </row>
    <row r="421" spans="1:11" ht="20.399999999999999" x14ac:dyDescent="0.25">
      <c r="A421" s="14" t="s">
        <v>440</v>
      </c>
      <c r="B421" s="14" t="s">
        <v>2413</v>
      </c>
      <c r="C421" s="14" t="s">
        <v>2414</v>
      </c>
      <c r="D421" s="16">
        <v>46084</v>
      </c>
      <c r="E421" s="14"/>
      <c r="F421" s="14" t="s">
        <v>2405</v>
      </c>
      <c r="G421" s="14"/>
      <c r="H421" s="14" t="s">
        <v>2415</v>
      </c>
      <c r="I421" s="15">
        <v>55</v>
      </c>
      <c r="J421" s="77">
        <v>5</v>
      </c>
      <c r="K421" s="92"/>
    </row>
    <row r="422" spans="1:11" ht="20.399999999999999" x14ac:dyDescent="0.25">
      <c r="A422" s="14" t="s">
        <v>440</v>
      </c>
      <c r="B422" s="14" t="s">
        <v>2416</v>
      </c>
      <c r="C422" s="14" t="s">
        <v>2417</v>
      </c>
      <c r="D422" s="16">
        <v>46084</v>
      </c>
      <c r="E422" s="14"/>
      <c r="F422" s="14" t="s">
        <v>2405</v>
      </c>
      <c r="G422" s="14"/>
      <c r="H422" s="14" t="s">
        <v>2418</v>
      </c>
      <c r="I422" s="15">
        <v>55</v>
      </c>
      <c r="J422" s="77">
        <v>5</v>
      </c>
      <c r="K422" s="92"/>
    </row>
    <row r="423" spans="1:11" ht="20.399999999999999" x14ac:dyDescent="0.25">
      <c r="A423" s="14" t="s">
        <v>440</v>
      </c>
      <c r="B423" s="14" t="s">
        <v>2419</v>
      </c>
      <c r="C423" s="14" t="s">
        <v>2420</v>
      </c>
      <c r="D423" s="16">
        <v>46084</v>
      </c>
      <c r="E423" s="14"/>
      <c r="F423" s="14" t="s">
        <v>2405</v>
      </c>
      <c r="G423" s="14"/>
      <c r="H423" s="14" t="s">
        <v>2421</v>
      </c>
      <c r="I423" s="15">
        <v>55</v>
      </c>
      <c r="J423" s="77">
        <v>5</v>
      </c>
      <c r="K423" s="92"/>
    </row>
    <row r="424" spans="1:11" ht="20.399999999999999" x14ac:dyDescent="0.25">
      <c r="A424" s="14" t="s">
        <v>440</v>
      </c>
      <c r="B424" s="14" t="s">
        <v>2422</v>
      </c>
      <c r="C424" s="14" t="s">
        <v>2423</v>
      </c>
      <c r="D424" s="16">
        <v>46084</v>
      </c>
      <c r="E424" s="14"/>
      <c r="F424" s="14" t="s">
        <v>2405</v>
      </c>
      <c r="G424" s="14"/>
      <c r="H424" s="14" t="s">
        <v>2424</v>
      </c>
      <c r="I424" s="15">
        <v>55</v>
      </c>
      <c r="J424" s="77">
        <v>5</v>
      </c>
      <c r="K424" s="92"/>
    </row>
    <row r="425" spans="1:11" ht="20.399999999999999" x14ac:dyDescent="0.25">
      <c r="A425" s="14" t="s">
        <v>440</v>
      </c>
      <c r="B425" s="14" t="s">
        <v>2425</v>
      </c>
      <c r="C425" s="14" t="s">
        <v>2426</v>
      </c>
      <c r="D425" s="16">
        <v>46084</v>
      </c>
      <c r="E425" s="14"/>
      <c r="F425" s="14" t="s">
        <v>2405</v>
      </c>
      <c r="G425" s="14"/>
      <c r="H425" s="14" t="s">
        <v>2427</v>
      </c>
      <c r="I425" s="15">
        <v>55</v>
      </c>
      <c r="J425" s="77">
        <v>5</v>
      </c>
      <c r="K425" s="92"/>
    </row>
    <row r="426" spans="1:11" ht="20.399999999999999" x14ac:dyDescent="0.25">
      <c r="A426" s="14" t="s">
        <v>440</v>
      </c>
      <c r="B426" s="14" t="s">
        <v>2428</v>
      </c>
      <c r="C426" s="14" t="s">
        <v>2429</v>
      </c>
      <c r="D426" s="16">
        <v>46084</v>
      </c>
      <c r="E426" s="14"/>
      <c r="F426" s="14" t="s">
        <v>2405</v>
      </c>
      <c r="G426" s="14"/>
      <c r="H426" s="14" t="s">
        <v>2430</v>
      </c>
      <c r="I426" s="15">
        <v>55</v>
      </c>
      <c r="J426" s="77">
        <v>5</v>
      </c>
      <c r="K426" s="92"/>
    </row>
    <row r="427" spans="1:11" ht="20.399999999999999" x14ac:dyDescent="0.25">
      <c r="A427" s="14" t="s">
        <v>440</v>
      </c>
      <c r="B427" s="14" t="s">
        <v>2431</v>
      </c>
      <c r="C427" s="14" t="s">
        <v>2432</v>
      </c>
      <c r="D427" s="16">
        <v>46084</v>
      </c>
      <c r="E427" s="14"/>
      <c r="F427" s="14" t="s">
        <v>2405</v>
      </c>
      <c r="G427" s="14"/>
      <c r="H427" s="14" t="s">
        <v>2433</v>
      </c>
      <c r="I427" s="15">
        <v>55</v>
      </c>
      <c r="J427" s="77">
        <v>5</v>
      </c>
      <c r="K427" s="92"/>
    </row>
    <row r="428" spans="1:11" ht="20.399999999999999" x14ac:dyDescent="0.25">
      <c r="A428" s="14" t="s">
        <v>440</v>
      </c>
      <c r="B428" s="14" t="s">
        <v>2434</v>
      </c>
      <c r="C428" s="14" t="s">
        <v>2435</v>
      </c>
      <c r="D428" s="16">
        <v>46084</v>
      </c>
      <c r="E428" s="14"/>
      <c r="F428" s="14" t="s">
        <v>2405</v>
      </c>
      <c r="G428" s="14"/>
      <c r="H428" s="14" t="s">
        <v>2436</v>
      </c>
      <c r="I428" s="15">
        <v>55</v>
      </c>
      <c r="J428" s="77">
        <v>5</v>
      </c>
      <c r="K428" s="92"/>
    </row>
    <row r="429" spans="1:11" ht="20.399999999999999" x14ac:dyDescent="0.25">
      <c r="A429" s="14" t="s">
        <v>440</v>
      </c>
      <c r="B429" s="14" t="s">
        <v>2437</v>
      </c>
      <c r="C429" s="14" t="s">
        <v>2438</v>
      </c>
      <c r="D429" s="16">
        <v>46084</v>
      </c>
      <c r="E429" s="14"/>
      <c r="F429" s="14" t="s">
        <v>2405</v>
      </c>
      <c r="G429" s="14"/>
      <c r="H429" s="14" t="s">
        <v>2439</v>
      </c>
      <c r="I429" s="15">
        <v>55</v>
      </c>
      <c r="J429" s="77" t="s">
        <v>212</v>
      </c>
      <c r="K429" s="92"/>
    </row>
    <row r="430" spans="1:11" ht="20.399999999999999" x14ac:dyDescent="0.25">
      <c r="A430" s="14" t="s">
        <v>440</v>
      </c>
      <c r="B430" s="14" t="s">
        <v>2440</v>
      </c>
      <c r="C430" s="14" t="s">
        <v>2441</v>
      </c>
      <c r="D430" s="16">
        <v>46084</v>
      </c>
      <c r="E430" s="14"/>
      <c r="F430" s="14" t="s">
        <v>2405</v>
      </c>
      <c r="G430" s="14"/>
      <c r="H430" s="14" t="s">
        <v>2442</v>
      </c>
      <c r="I430" s="15">
        <v>55</v>
      </c>
      <c r="J430" s="77">
        <v>5</v>
      </c>
      <c r="K430" s="92"/>
    </row>
    <row r="431" spans="1:11" ht="20.399999999999999" x14ac:dyDescent="0.25">
      <c r="A431" s="14" t="s">
        <v>440</v>
      </c>
      <c r="B431" s="14" t="s">
        <v>2443</v>
      </c>
      <c r="C431" s="14" t="s">
        <v>2444</v>
      </c>
      <c r="D431" s="16">
        <v>46084</v>
      </c>
      <c r="E431" s="14"/>
      <c r="F431" s="14" t="s">
        <v>2405</v>
      </c>
      <c r="G431" s="14"/>
      <c r="H431" s="14" t="s">
        <v>2445</v>
      </c>
      <c r="I431" s="15">
        <v>55</v>
      </c>
      <c r="J431" s="77">
        <v>5</v>
      </c>
      <c r="K431" s="92"/>
    </row>
    <row r="432" spans="1:11" ht="20.399999999999999" x14ac:dyDescent="0.25">
      <c r="A432" s="14" t="s">
        <v>440</v>
      </c>
      <c r="B432" s="14" t="s">
        <v>2446</v>
      </c>
      <c r="C432" s="14" t="s">
        <v>2447</v>
      </c>
      <c r="D432" s="16">
        <v>46084</v>
      </c>
      <c r="E432" s="14"/>
      <c r="F432" s="14" t="s">
        <v>2405</v>
      </c>
      <c r="G432" s="14"/>
      <c r="H432" s="14" t="s">
        <v>2448</v>
      </c>
      <c r="I432" s="15">
        <v>55</v>
      </c>
      <c r="J432" s="77">
        <v>5</v>
      </c>
      <c r="K432" s="92"/>
    </row>
    <row r="433" spans="1:11" ht="20.399999999999999" x14ac:dyDescent="0.25">
      <c r="A433" s="14" t="s">
        <v>440</v>
      </c>
      <c r="B433" s="14" t="s">
        <v>2449</v>
      </c>
      <c r="C433" s="14" t="s">
        <v>2450</v>
      </c>
      <c r="D433" s="16">
        <v>46084</v>
      </c>
      <c r="E433" s="14"/>
      <c r="F433" s="14" t="s">
        <v>2405</v>
      </c>
      <c r="G433" s="14"/>
      <c r="H433" s="14" t="s">
        <v>2451</v>
      </c>
      <c r="I433" s="15">
        <v>55</v>
      </c>
      <c r="J433" s="77" t="s">
        <v>212</v>
      </c>
      <c r="K433" s="92"/>
    </row>
    <row r="434" spans="1:11" ht="20.399999999999999" x14ac:dyDescent="0.25">
      <c r="A434" s="14" t="s">
        <v>440</v>
      </c>
      <c r="B434" s="14" t="s">
        <v>2452</v>
      </c>
      <c r="C434" s="14" t="s">
        <v>2453</v>
      </c>
      <c r="D434" s="16">
        <v>46084</v>
      </c>
      <c r="E434" s="14"/>
      <c r="F434" s="14" t="s">
        <v>2405</v>
      </c>
      <c r="G434" s="14"/>
      <c r="H434" s="14" t="s">
        <v>2454</v>
      </c>
      <c r="I434" s="15">
        <v>55</v>
      </c>
      <c r="J434" s="77" t="s">
        <v>212</v>
      </c>
      <c r="K434" s="92"/>
    </row>
    <row r="435" spans="1:11" ht="20.399999999999999" x14ac:dyDescent="0.25">
      <c r="A435" s="14" t="s">
        <v>440</v>
      </c>
      <c r="B435" s="14" t="s">
        <v>2455</v>
      </c>
      <c r="C435" s="14" t="s">
        <v>2456</v>
      </c>
      <c r="D435" s="16">
        <v>46084</v>
      </c>
      <c r="E435" s="14"/>
      <c r="F435" s="14" t="s">
        <v>2405</v>
      </c>
      <c r="G435" s="14"/>
      <c r="H435" s="14" t="s">
        <v>2457</v>
      </c>
      <c r="I435" s="15">
        <v>55</v>
      </c>
      <c r="J435" s="77" t="s">
        <v>212</v>
      </c>
      <c r="K435" s="92"/>
    </row>
    <row r="436" spans="1:11" ht="20.399999999999999" x14ac:dyDescent="0.25">
      <c r="A436" s="14" t="s">
        <v>440</v>
      </c>
      <c r="B436" s="14" t="s">
        <v>2458</v>
      </c>
      <c r="C436" s="14" t="s">
        <v>2459</v>
      </c>
      <c r="D436" s="16">
        <v>46084</v>
      </c>
      <c r="E436" s="14"/>
      <c r="F436" s="14" t="s">
        <v>2405</v>
      </c>
      <c r="G436" s="14"/>
      <c r="H436" s="14" t="s">
        <v>2460</v>
      </c>
      <c r="I436" s="15">
        <v>55</v>
      </c>
      <c r="J436" s="77" t="s">
        <v>212</v>
      </c>
      <c r="K436" s="92"/>
    </row>
    <row r="437" spans="1:11" ht="20.399999999999999" x14ac:dyDescent="0.25">
      <c r="A437" s="14" t="s">
        <v>440</v>
      </c>
      <c r="B437" s="14" t="s">
        <v>2461</v>
      </c>
      <c r="C437" s="14" t="s">
        <v>2462</v>
      </c>
      <c r="D437" s="16">
        <v>46084</v>
      </c>
      <c r="E437" s="14"/>
      <c r="F437" s="14" t="s">
        <v>2405</v>
      </c>
      <c r="G437" s="14"/>
      <c r="H437" s="14" t="s">
        <v>2463</v>
      </c>
      <c r="I437" s="15">
        <v>55</v>
      </c>
      <c r="J437" s="77" t="s">
        <v>212</v>
      </c>
      <c r="K437" s="92"/>
    </row>
    <row r="438" spans="1:11" ht="20.399999999999999" x14ac:dyDescent="0.25">
      <c r="A438" s="14" t="s">
        <v>440</v>
      </c>
      <c r="B438" s="14" t="s">
        <v>2464</v>
      </c>
      <c r="C438" s="14" t="s">
        <v>2465</v>
      </c>
      <c r="D438" s="16">
        <v>46084</v>
      </c>
      <c r="E438" s="14"/>
      <c r="F438" s="14" t="s">
        <v>2405</v>
      </c>
      <c r="G438" s="14"/>
      <c r="H438" s="14" t="s">
        <v>2466</v>
      </c>
      <c r="I438" s="15">
        <v>55</v>
      </c>
      <c r="J438" s="77" t="s">
        <v>212</v>
      </c>
      <c r="K438" s="92"/>
    </row>
    <row r="439" spans="1:11" ht="20.399999999999999" x14ac:dyDescent="0.25">
      <c r="A439" s="14" t="s">
        <v>440</v>
      </c>
      <c r="B439" s="14" t="s">
        <v>2467</v>
      </c>
      <c r="C439" s="14" t="s">
        <v>2468</v>
      </c>
      <c r="D439" s="16">
        <v>46084</v>
      </c>
      <c r="E439" s="14"/>
      <c r="F439" s="14" t="s">
        <v>2405</v>
      </c>
      <c r="G439" s="14"/>
      <c r="H439" s="14" t="s">
        <v>2469</v>
      </c>
      <c r="I439" s="15">
        <v>55</v>
      </c>
      <c r="J439" s="77" t="s">
        <v>212</v>
      </c>
      <c r="K439" s="92"/>
    </row>
    <row r="440" spans="1:11" ht="20.399999999999999" x14ac:dyDescent="0.25">
      <c r="A440" s="14" t="s">
        <v>440</v>
      </c>
      <c r="B440" s="14" t="s">
        <v>2470</v>
      </c>
      <c r="C440" s="14" t="s">
        <v>2471</v>
      </c>
      <c r="D440" s="16">
        <v>46084</v>
      </c>
      <c r="E440" s="14"/>
      <c r="F440" s="14" t="s">
        <v>2405</v>
      </c>
      <c r="G440" s="14"/>
      <c r="H440" s="14" t="s">
        <v>2472</v>
      </c>
      <c r="I440" s="15">
        <v>55</v>
      </c>
      <c r="J440" s="77" t="s">
        <v>212</v>
      </c>
      <c r="K440" s="92"/>
    </row>
    <row r="441" spans="1:11" ht="20.399999999999999" x14ac:dyDescent="0.25">
      <c r="A441" s="14" t="s">
        <v>440</v>
      </c>
      <c r="B441" s="14" t="s">
        <v>2473</v>
      </c>
      <c r="C441" s="14" t="s">
        <v>2474</v>
      </c>
      <c r="D441" s="16">
        <v>46084</v>
      </c>
      <c r="E441" s="14"/>
      <c r="F441" s="14" t="s">
        <v>2405</v>
      </c>
      <c r="G441" s="14"/>
      <c r="H441" s="14" t="s">
        <v>2475</v>
      </c>
      <c r="I441" s="15">
        <v>70</v>
      </c>
      <c r="J441" s="77" t="s">
        <v>212</v>
      </c>
      <c r="K441" s="92"/>
    </row>
    <row r="442" spans="1:11" ht="20.399999999999999" x14ac:dyDescent="0.25">
      <c r="A442" s="14" t="s">
        <v>440</v>
      </c>
      <c r="B442" s="14" t="s">
        <v>2476</v>
      </c>
      <c r="C442" s="14" t="s">
        <v>2477</v>
      </c>
      <c r="D442" s="16">
        <v>46084</v>
      </c>
      <c r="E442" s="14"/>
      <c r="F442" s="14" t="s">
        <v>2405</v>
      </c>
      <c r="G442" s="14"/>
      <c r="H442" s="14" t="s">
        <v>2478</v>
      </c>
      <c r="I442" s="15">
        <v>70</v>
      </c>
      <c r="J442" s="77" t="s">
        <v>212</v>
      </c>
      <c r="K442" s="92"/>
    </row>
    <row r="443" spans="1:11" ht="20.399999999999999" x14ac:dyDescent="0.25">
      <c r="A443" s="14" t="s">
        <v>440</v>
      </c>
      <c r="B443" s="14" t="s">
        <v>2479</v>
      </c>
      <c r="C443" s="14" t="s">
        <v>2480</v>
      </c>
      <c r="D443" s="16">
        <v>46084</v>
      </c>
      <c r="E443" s="14"/>
      <c r="F443" s="14" t="s">
        <v>2405</v>
      </c>
      <c r="G443" s="14"/>
      <c r="H443" s="14" t="s">
        <v>2481</v>
      </c>
      <c r="I443" s="15">
        <v>70</v>
      </c>
      <c r="J443" s="77" t="s">
        <v>212</v>
      </c>
      <c r="K443" s="92"/>
    </row>
    <row r="444" spans="1:11" ht="20.399999999999999" x14ac:dyDescent="0.25">
      <c r="A444" s="14" t="s">
        <v>440</v>
      </c>
      <c r="B444" s="14" t="s">
        <v>2482</v>
      </c>
      <c r="C444" s="14" t="s">
        <v>2483</v>
      </c>
      <c r="D444" s="16">
        <v>46084</v>
      </c>
      <c r="E444" s="14"/>
      <c r="F444" s="14" t="s">
        <v>2405</v>
      </c>
      <c r="G444" s="14"/>
      <c r="H444" s="14" t="s">
        <v>2484</v>
      </c>
      <c r="I444" s="15">
        <v>75</v>
      </c>
      <c r="J444" s="77" t="s">
        <v>212</v>
      </c>
      <c r="K444" s="92"/>
    </row>
    <row r="445" spans="1:11" ht="20.399999999999999" x14ac:dyDescent="0.25">
      <c r="A445" s="14" t="s">
        <v>440</v>
      </c>
      <c r="B445" s="14" t="s">
        <v>2485</v>
      </c>
      <c r="C445" s="14" t="s">
        <v>2486</v>
      </c>
      <c r="D445" s="16">
        <v>46084</v>
      </c>
      <c r="E445" s="14"/>
      <c r="F445" s="14" t="s">
        <v>2405</v>
      </c>
      <c r="G445" s="14"/>
      <c r="H445" s="14" t="s">
        <v>2487</v>
      </c>
      <c r="I445" s="15">
        <v>75</v>
      </c>
      <c r="J445" s="77" t="s">
        <v>212</v>
      </c>
      <c r="K445" s="92"/>
    </row>
    <row r="446" spans="1:11" ht="20.399999999999999" x14ac:dyDescent="0.25">
      <c r="A446" s="14" t="s">
        <v>440</v>
      </c>
      <c r="B446" s="14" t="s">
        <v>2488</v>
      </c>
      <c r="C446" s="14" t="s">
        <v>2489</v>
      </c>
      <c r="D446" s="16">
        <v>46084</v>
      </c>
      <c r="E446" s="14"/>
      <c r="F446" s="14" t="s">
        <v>2405</v>
      </c>
      <c r="G446" s="14"/>
      <c r="H446" s="14" t="s">
        <v>2490</v>
      </c>
      <c r="I446" s="15">
        <v>75</v>
      </c>
      <c r="J446" s="77" t="s">
        <v>212</v>
      </c>
      <c r="K446" s="92"/>
    </row>
    <row r="447" spans="1:11" ht="20.399999999999999" x14ac:dyDescent="0.25">
      <c r="A447" s="14" t="s">
        <v>440</v>
      </c>
      <c r="B447" s="14" t="s">
        <v>2491</v>
      </c>
      <c r="C447" s="14" t="s">
        <v>2492</v>
      </c>
      <c r="D447" s="16">
        <v>46084</v>
      </c>
      <c r="E447" s="14"/>
      <c r="F447" s="14" t="s">
        <v>2405</v>
      </c>
      <c r="G447" s="14"/>
      <c r="H447" s="14" t="s">
        <v>2493</v>
      </c>
      <c r="I447" s="15">
        <v>87</v>
      </c>
      <c r="J447" s="77" t="s">
        <v>212</v>
      </c>
      <c r="K447" s="92"/>
    </row>
    <row r="448" spans="1:11" ht="20.399999999999999" x14ac:dyDescent="0.25">
      <c r="A448" s="14" t="s">
        <v>440</v>
      </c>
      <c r="B448" s="14" t="s">
        <v>2494</v>
      </c>
      <c r="C448" s="14" t="s">
        <v>2495</v>
      </c>
      <c r="D448" s="16">
        <v>46084</v>
      </c>
      <c r="E448" s="14"/>
      <c r="F448" s="14" t="s">
        <v>2405</v>
      </c>
      <c r="G448" s="14"/>
      <c r="H448" s="14" t="s">
        <v>2496</v>
      </c>
      <c r="I448" s="15">
        <v>87</v>
      </c>
      <c r="J448" s="77" t="s">
        <v>212</v>
      </c>
      <c r="K448" s="92"/>
    </row>
    <row r="449" spans="1:11" ht="40.799999999999997" x14ac:dyDescent="0.25">
      <c r="A449" s="14" t="s">
        <v>440</v>
      </c>
      <c r="B449" s="14" t="s">
        <v>2515</v>
      </c>
      <c r="C449" s="14" t="s">
        <v>490</v>
      </c>
      <c r="D449" s="16">
        <v>46085</v>
      </c>
      <c r="E449" s="14"/>
      <c r="F449" s="14" t="s">
        <v>2516</v>
      </c>
      <c r="G449" s="14" t="s">
        <v>2517</v>
      </c>
      <c r="H449" s="14" t="s">
        <v>2518</v>
      </c>
      <c r="I449" s="15">
        <v>480</v>
      </c>
      <c r="J449" s="77">
        <v>5</v>
      </c>
      <c r="K449" s="92"/>
    </row>
    <row r="450" spans="1:11" ht="30.6" x14ac:dyDescent="0.25">
      <c r="A450" s="14" t="s">
        <v>440</v>
      </c>
      <c r="B450" s="14" t="s">
        <v>2988</v>
      </c>
      <c r="C450" s="14" t="s">
        <v>2989</v>
      </c>
      <c r="D450" s="16">
        <v>46113</v>
      </c>
      <c r="E450" s="14"/>
      <c r="F450" s="14" t="s">
        <v>2990</v>
      </c>
      <c r="G450" s="14" t="s">
        <v>2986</v>
      </c>
      <c r="H450" s="14" t="s">
        <v>2987</v>
      </c>
      <c r="I450" s="15">
        <v>6.84</v>
      </c>
      <c r="J450" s="77">
        <v>5</v>
      </c>
      <c r="K450" s="92"/>
    </row>
    <row r="451" spans="1:11" ht="95.4" customHeight="1" x14ac:dyDescent="0.25">
      <c r="A451" s="14" t="s">
        <v>440</v>
      </c>
      <c r="B451" s="14"/>
      <c r="C451" s="14"/>
      <c r="D451" s="16"/>
      <c r="E451" s="14"/>
      <c r="F451" s="14" t="s">
        <v>2575</v>
      </c>
      <c r="G451" s="14"/>
      <c r="H451" s="14"/>
      <c r="I451" s="15"/>
      <c r="J451" s="77"/>
      <c r="K451" s="92"/>
    </row>
    <row r="452" spans="1:11" ht="54.6" customHeight="1" x14ac:dyDescent="0.25">
      <c r="A452" s="14" t="s">
        <v>440</v>
      </c>
      <c r="B452" s="14" t="s">
        <v>2576</v>
      </c>
      <c r="C452" s="14">
        <v>554688</v>
      </c>
      <c r="D452" s="16">
        <v>46092</v>
      </c>
      <c r="E452" s="14"/>
      <c r="F452" s="14" t="s">
        <v>2577</v>
      </c>
      <c r="G452" s="14" t="s">
        <v>2401</v>
      </c>
      <c r="H452" s="14" t="s">
        <v>2402</v>
      </c>
      <c r="I452" s="15">
        <v>1298.8699999999999</v>
      </c>
      <c r="J452" s="77">
        <v>1</v>
      </c>
      <c r="K452" s="92"/>
    </row>
    <row r="453" spans="1:11" ht="91.8" x14ac:dyDescent="0.25">
      <c r="A453" s="14" t="s">
        <v>440</v>
      </c>
      <c r="B453" s="14"/>
      <c r="C453" s="14"/>
      <c r="D453" s="16"/>
      <c r="E453" s="16"/>
      <c r="F453" s="14" t="s">
        <v>2392</v>
      </c>
      <c r="G453" s="14"/>
      <c r="H453" s="14"/>
      <c r="I453" s="15"/>
      <c r="J453" s="77"/>
      <c r="K453" s="92"/>
    </row>
    <row r="454" spans="1:11" ht="20.399999999999999" x14ac:dyDescent="0.25">
      <c r="A454" s="14" t="s">
        <v>440</v>
      </c>
      <c r="B454" s="14" t="s">
        <v>2114</v>
      </c>
      <c r="C454" s="14" t="s">
        <v>517</v>
      </c>
      <c r="D454" s="16">
        <v>46076</v>
      </c>
      <c r="E454" s="16"/>
      <c r="F454" s="14" t="s">
        <v>2115</v>
      </c>
      <c r="G454" s="14" t="s">
        <v>2116</v>
      </c>
      <c r="H454" s="14" t="s">
        <v>2117</v>
      </c>
      <c r="I454" s="15">
        <v>240</v>
      </c>
      <c r="J454" s="77">
        <v>2</v>
      </c>
      <c r="K454" s="92"/>
    </row>
    <row r="455" spans="1:11" ht="20.399999999999999" x14ac:dyDescent="0.25">
      <c r="A455" s="14" t="s">
        <v>440</v>
      </c>
      <c r="B455" s="14" t="s">
        <v>2297</v>
      </c>
      <c r="C455" s="14" t="s">
        <v>2298</v>
      </c>
      <c r="D455" s="16">
        <v>46057</v>
      </c>
      <c r="E455" s="16"/>
      <c r="F455" s="14" t="s">
        <v>2299</v>
      </c>
      <c r="G455" s="14" t="s">
        <v>1981</v>
      </c>
      <c r="H455" s="14" t="s">
        <v>1982</v>
      </c>
      <c r="I455" s="15">
        <v>360</v>
      </c>
      <c r="J455" s="77">
        <v>3</v>
      </c>
      <c r="K455" s="92"/>
    </row>
    <row r="456" spans="1:11" ht="30.6" x14ac:dyDescent="0.25">
      <c r="A456" s="14" t="s">
        <v>440</v>
      </c>
      <c r="B456" s="14" t="s">
        <v>2300</v>
      </c>
      <c r="C456" s="14" t="s">
        <v>2293</v>
      </c>
      <c r="D456" s="16">
        <v>46064</v>
      </c>
      <c r="E456" s="16"/>
      <c r="F456" s="14" t="s">
        <v>2301</v>
      </c>
      <c r="G456" s="14" t="s">
        <v>2302</v>
      </c>
      <c r="H456" s="14" t="s">
        <v>2303</v>
      </c>
      <c r="I456" s="15">
        <v>792.79</v>
      </c>
      <c r="J456" s="77">
        <v>3</v>
      </c>
      <c r="K456" s="92"/>
    </row>
    <row r="457" spans="1:11" ht="20.399999999999999" x14ac:dyDescent="0.25">
      <c r="A457" s="14" t="s">
        <v>440</v>
      </c>
      <c r="B457" s="14" t="s">
        <v>2304</v>
      </c>
      <c r="C457" s="14" t="s">
        <v>2305</v>
      </c>
      <c r="D457" s="16">
        <v>46057</v>
      </c>
      <c r="E457" s="16"/>
      <c r="F457" s="14" t="s">
        <v>2306</v>
      </c>
      <c r="G457" s="14" t="s">
        <v>2307</v>
      </c>
      <c r="H457" s="14" t="s">
        <v>2308</v>
      </c>
      <c r="I457" s="15">
        <v>240</v>
      </c>
      <c r="J457" s="77">
        <v>3</v>
      </c>
      <c r="K457" s="92"/>
    </row>
    <row r="458" spans="1:11" ht="20.399999999999999" x14ac:dyDescent="0.25">
      <c r="A458" s="14" t="s">
        <v>440</v>
      </c>
      <c r="B458" s="14" t="s">
        <v>2118</v>
      </c>
      <c r="C458" s="14" t="s">
        <v>2119</v>
      </c>
      <c r="D458" s="16">
        <v>46076</v>
      </c>
      <c r="E458" s="16"/>
      <c r="F458" s="14" t="s">
        <v>2120</v>
      </c>
      <c r="G458" s="14" t="s">
        <v>2121</v>
      </c>
      <c r="H458" s="14" t="s">
        <v>2122</v>
      </c>
      <c r="I458" s="15">
        <v>179</v>
      </c>
      <c r="J458" s="77">
        <v>3</v>
      </c>
      <c r="K458" s="92"/>
    </row>
    <row r="459" spans="1:11" ht="20.399999999999999" x14ac:dyDescent="0.25">
      <c r="A459" s="14" t="s">
        <v>440</v>
      </c>
      <c r="B459" s="14" t="s">
        <v>2275</v>
      </c>
      <c r="C459" s="14" t="s">
        <v>2276</v>
      </c>
      <c r="D459" s="16">
        <v>46072</v>
      </c>
      <c r="E459" s="16"/>
      <c r="F459" s="14" t="s">
        <v>2277</v>
      </c>
      <c r="G459" s="14" t="s">
        <v>2278</v>
      </c>
      <c r="H459" s="14" t="s">
        <v>2279</v>
      </c>
      <c r="I459" s="15">
        <v>238</v>
      </c>
      <c r="J459" s="77">
        <v>5</v>
      </c>
      <c r="K459" s="92"/>
    </row>
    <row r="460" spans="1:11" ht="13.2" x14ac:dyDescent="0.25">
      <c r="A460" s="14" t="s">
        <v>440</v>
      </c>
      <c r="B460" s="14" t="s">
        <v>2374</v>
      </c>
      <c r="C460" s="14" t="s">
        <v>2275</v>
      </c>
      <c r="D460" s="16">
        <v>46077</v>
      </c>
      <c r="E460" s="16"/>
      <c r="F460" s="14" t="s">
        <v>2375</v>
      </c>
      <c r="G460" s="14"/>
      <c r="H460" s="14" t="s">
        <v>2371</v>
      </c>
      <c r="I460" s="15">
        <v>54.74</v>
      </c>
      <c r="J460" s="77">
        <v>5</v>
      </c>
      <c r="K460" s="92"/>
    </row>
    <row r="461" spans="1:11" ht="51" x14ac:dyDescent="0.25">
      <c r="A461" s="14" t="s">
        <v>440</v>
      </c>
      <c r="B461" s="14" t="s">
        <v>2283</v>
      </c>
      <c r="C461" s="14" t="s">
        <v>2284</v>
      </c>
      <c r="D461" s="16">
        <v>46055</v>
      </c>
      <c r="E461" s="16"/>
      <c r="F461" s="14" t="s">
        <v>2285</v>
      </c>
      <c r="G461" s="14" t="s">
        <v>2121</v>
      </c>
      <c r="H461" s="14" t="s">
        <v>2122</v>
      </c>
      <c r="I461" s="15">
        <v>12851.19</v>
      </c>
      <c r="J461" s="77">
        <v>3</v>
      </c>
      <c r="K461" s="92"/>
    </row>
    <row r="462" spans="1:11" ht="30.6" x14ac:dyDescent="0.25">
      <c r="A462" s="14" t="s">
        <v>440</v>
      </c>
      <c r="B462" s="14" t="s">
        <v>2286</v>
      </c>
      <c r="C462" s="14" t="s">
        <v>2287</v>
      </c>
      <c r="D462" s="16">
        <v>46056</v>
      </c>
      <c r="E462" s="16"/>
      <c r="F462" s="14" t="s">
        <v>2288</v>
      </c>
      <c r="G462" s="14" t="s">
        <v>2121</v>
      </c>
      <c r="H462" s="14" t="s">
        <v>2122</v>
      </c>
      <c r="I462" s="15">
        <v>2361.4499999999998</v>
      </c>
      <c r="J462" s="77">
        <v>3</v>
      </c>
      <c r="K462" s="92"/>
    </row>
    <row r="463" spans="1:11" ht="20.399999999999999" x14ac:dyDescent="0.25">
      <c r="A463" s="14" t="s">
        <v>440</v>
      </c>
      <c r="B463" s="14" t="s">
        <v>2289</v>
      </c>
      <c r="C463" s="14" t="s">
        <v>2290</v>
      </c>
      <c r="D463" s="16">
        <v>46056</v>
      </c>
      <c r="E463" s="16"/>
      <c r="F463" s="14" t="s">
        <v>2291</v>
      </c>
      <c r="G463" s="14" t="s">
        <v>2121</v>
      </c>
      <c r="H463" s="14" t="s">
        <v>2122</v>
      </c>
      <c r="I463" s="15">
        <v>1467.14</v>
      </c>
      <c r="J463" s="77">
        <v>3</v>
      </c>
      <c r="K463" s="92"/>
    </row>
    <row r="464" spans="1:11" ht="20.399999999999999" x14ac:dyDescent="0.25">
      <c r="A464" s="14" t="s">
        <v>440</v>
      </c>
      <c r="B464" s="14" t="s">
        <v>2292</v>
      </c>
      <c r="C464" s="14" t="s">
        <v>2293</v>
      </c>
      <c r="D464" s="16">
        <v>46057</v>
      </c>
      <c r="E464" s="16"/>
      <c r="F464" s="14" t="s">
        <v>2294</v>
      </c>
      <c r="G464" s="14" t="s">
        <v>2295</v>
      </c>
      <c r="H464" s="14" t="s">
        <v>2296</v>
      </c>
      <c r="I464" s="15">
        <v>1250</v>
      </c>
      <c r="J464" s="77">
        <v>3</v>
      </c>
      <c r="K464" s="92"/>
    </row>
    <row r="465" spans="1:11" ht="30.6" x14ac:dyDescent="0.25">
      <c r="A465" s="14" t="s">
        <v>440</v>
      </c>
      <c r="B465" s="14" t="s">
        <v>2644</v>
      </c>
      <c r="C465" s="14" t="s">
        <v>2645</v>
      </c>
      <c r="D465" s="16">
        <v>46094</v>
      </c>
      <c r="E465" s="16"/>
      <c r="F465" s="14" t="s">
        <v>2646</v>
      </c>
      <c r="G465" s="14" t="s">
        <v>2642</v>
      </c>
      <c r="H465" s="14" t="s">
        <v>2643</v>
      </c>
      <c r="I465" s="15">
        <v>3000</v>
      </c>
      <c r="J465" s="77">
        <v>2</v>
      </c>
      <c r="K465" s="92"/>
    </row>
    <row r="466" spans="1:11" ht="71.400000000000006" x14ac:dyDescent="0.25">
      <c r="A466" s="14" t="s">
        <v>440</v>
      </c>
      <c r="B466" s="14"/>
      <c r="C466" s="14"/>
      <c r="D466" s="16"/>
      <c r="E466" s="16"/>
      <c r="F466" s="14" t="s">
        <v>2393</v>
      </c>
      <c r="G466" s="14"/>
      <c r="H466" s="14"/>
      <c r="I466" s="15"/>
      <c r="J466" s="77"/>
      <c r="K466" s="92"/>
    </row>
    <row r="467" spans="1:11" ht="20.399999999999999" x14ac:dyDescent="0.25">
      <c r="A467" s="14" t="s">
        <v>440</v>
      </c>
      <c r="B467" s="14" t="s">
        <v>2309</v>
      </c>
      <c r="C467" s="14" t="s">
        <v>2310</v>
      </c>
      <c r="D467" s="16">
        <v>46073</v>
      </c>
      <c r="E467" s="16"/>
      <c r="F467" s="14" t="s">
        <v>2311</v>
      </c>
      <c r="G467" s="14"/>
      <c r="H467" s="14" t="s">
        <v>2312</v>
      </c>
      <c r="I467" s="15">
        <v>100</v>
      </c>
      <c r="J467" s="77">
        <v>5</v>
      </c>
      <c r="K467" s="92"/>
    </row>
    <row r="468" spans="1:11" ht="20.399999999999999" x14ac:dyDescent="0.25">
      <c r="A468" s="14" t="s">
        <v>440</v>
      </c>
      <c r="B468" s="14" t="s">
        <v>2313</v>
      </c>
      <c r="C468" s="14" t="s">
        <v>2314</v>
      </c>
      <c r="D468" s="16">
        <v>46073</v>
      </c>
      <c r="E468" s="16"/>
      <c r="F468" s="14" t="s">
        <v>2311</v>
      </c>
      <c r="G468" s="14"/>
      <c r="H468" s="14" t="s">
        <v>2315</v>
      </c>
      <c r="I468" s="15">
        <v>100</v>
      </c>
      <c r="J468" s="77">
        <v>5</v>
      </c>
      <c r="K468" s="92"/>
    </row>
    <row r="469" spans="1:11" ht="20.399999999999999" x14ac:dyDescent="0.25">
      <c r="A469" s="14" t="s">
        <v>440</v>
      </c>
      <c r="B469" s="14" t="s">
        <v>2316</v>
      </c>
      <c r="C469" s="14" t="s">
        <v>2317</v>
      </c>
      <c r="D469" s="16">
        <v>46073</v>
      </c>
      <c r="E469" s="16"/>
      <c r="F469" s="14" t="s">
        <v>2311</v>
      </c>
      <c r="G469" s="14"/>
      <c r="H469" s="14" t="s">
        <v>2102</v>
      </c>
      <c r="I469" s="15">
        <v>100</v>
      </c>
      <c r="J469" s="77">
        <v>5</v>
      </c>
      <c r="K469" s="92"/>
    </row>
    <row r="470" spans="1:11" ht="71.400000000000006" x14ac:dyDescent="0.25">
      <c r="A470" s="14" t="s">
        <v>440</v>
      </c>
      <c r="B470" s="14"/>
      <c r="C470" s="14"/>
      <c r="D470" s="16"/>
      <c r="E470" s="16"/>
      <c r="F470" s="14" t="s">
        <v>2606</v>
      </c>
      <c r="G470" s="14"/>
      <c r="H470" s="14"/>
      <c r="I470" s="15"/>
      <c r="J470" s="77"/>
      <c r="K470" s="92"/>
    </row>
    <row r="471" spans="1:11" ht="20.399999999999999" x14ac:dyDescent="0.25">
      <c r="A471" s="14" t="s">
        <v>440</v>
      </c>
      <c r="B471" s="14" t="s">
        <v>2326</v>
      </c>
      <c r="C471" s="14" t="s">
        <v>2327</v>
      </c>
      <c r="D471" s="16">
        <v>46073</v>
      </c>
      <c r="E471" s="16"/>
      <c r="F471" s="14" t="s">
        <v>2328</v>
      </c>
      <c r="G471" s="14"/>
      <c r="H471" s="14" t="s">
        <v>2329</v>
      </c>
      <c r="I471" s="15">
        <v>100</v>
      </c>
      <c r="J471" s="77">
        <v>5</v>
      </c>
      <c r="K471" s="92"/>
    </row>
    <row r="472" spans="1:11" ht="20.399999999999999" x14ac:dyDescent="0.25">
      <c r="A472" s="14" t="s">
        <v>440</v>
      </c>
      <c r="B472" s="14" t="s">
        <v>2330</v>
      </c>
      <c r="C472" s="14" t="s">
        <v>2331</v>
      </c>
      <c r="D472" s="16">
        <v>46073</v>
      </c>
      <c r="E472" s="16"/>
      <c r="F472" s="14" t="s">
        <v>2328</v>
      </c>
      <c r="G472" s="14"/>
      <c r="H472" s="14" t="s">
        <v>2332</v>
      </c>
      <c r="I472" s="15">
        <v>100</v>
      </c>
      <c r="J472" s="77">
        <v>5</v>
      </c>
      <c r="K472" s="92"/>
    </row>
    <row r="473" spans="1:11" ht="20.399999999999999" x14ac:dyDescent="0.25">
      <c r="A473" s="14" t="s">
        <v>440</v>
      </c>
      <c r="B473" s="14" t="s">
        <v>2333</v>
      </c>
      <c r="C473" s="14" t="s">
        <v>2334</v>
      </c>
      <c r="D473" s="16">
        <v>46073</v>
      </c>
      <c r="E473" s="16"/>
      <c r="F473" s="14" t="s">
        <v>2328</v>
      </c>
      <c r="G473" s="14"/>
      <c r="H473" s="14" t="s">
        <v>2008</v>
      </c>
      <c r="I473" s="15">
        <v>100</v>
      </c>
      <c r="J473" s="77">
        <v>5</v>
      </c>
      <c r="K473" s="92"/>
    </row>
    <row r="474" spans="1:11" ht="71.400000000000006" x14ac:dyDescent="0.25">
      <c r="A474" s="14" t="s">
        <v>440</v>
      </c>
      <c r="B474" s="14"/>
      <c r="C474" s="14"/>
      <c r="D474" s="16"/>
      <c r="E474" s="16"/>
      <c r="F474" s="14" t="s">
        <v>2362</v>
      </c>
      <c r="G474" s="14"/>
      <c r="H474" s="14"/>
      <c r="I474" s="15"/>
      <c r="J474" s="77"/>
      <c r="K474" s="92"/>
    </row>
    <row r="475" spans="1:11" ht="20.399999999999999" x14ac:dyDescent="0.25">
      <c r="A475" s="14" t="s">
        <v>440</v>
      </c>
      <c r="B475" s="14" t="s">
        <v>2335</v>
      </c>
      <c r="C475" s="14" t="s">
        <v>2336</v>
      </c>
      <c r="D475" s="16">
        <v>46073</v>
      </c>
      <c r="E475" s="16"/>
      <c r="F475" s="14" t="s">
        <v>2337</v>
      </c>
      <c r="G475" s="14"/>
      <c r="H475" s="14" t="s">
        <v>2338</v>
      </c>
      <c r="I475" s="15">
        <v>162</v>
      </c>
      <c r="J475" s="77">
        <v>5</v>
      </c>
      <c r="K475" s="92"/>
    </row>
    <row r="476" spans="1:11" ht="20.399999999999999" x14ac:dyDescent="0.25">
      <c r="A476" s="14" t="s">
        <v>440</v>
      </c>
      <c r="B476" s="14" t="s">
        <v>2339</v>
      </c>
      <c r="C476" s="14" t="s">
        <v>2340</v>
      </c>
      <c r="D476" s="16">
        <v>46073</v>
      </c>
      <c r="E476" s="16"/>
      <c r="F476" s="14" t="s">
        <v>2337</v>
      </c>
      <c r="G476" s="14"/>
      <c r="H476" s="14" t="s">
        <v>2341</v>
      </c>
      <c r="I476" s="15">
        <v>162</v>
      </c>
      <c r="J476" s="77">
        <v>5</v>
      </c>
      <c r="K476" s="92"/>
    </row>
    <row r="477" spans="1:11" ht="91.8" x14ac:dyDescent="0.25">
      <c r="A477" s="14" t="s">
        <v>440</v>
      </c>
      <c r="B477" s="14"/>
      <c r="C477" s="14"/>
      <c r="D477" s="16"/>
      <c r="E477" s="16"/>
      <c r="F477" s="14" t="s">
        <v>2394</v>
      </c>
      <c r="G477" s="14"/>
      <c r="H477" s="14"/>
      <c r="I477" s="15"/>
      <c r="J477" s="77"/>
      <c r="K477" s="92"/>
    </row>
    <row r="478" spans="1:11" ht="30.6" x14ac:dyDescent="0.25">
      <c r="A478" s="14" t="s">
        <v>440</v>
      </c>
      <c r="B478" s="14" t="s">
        <v>2342</v>
      </c>
      <c r="C478" s="14" t="s">
        <v>2343</v>
      </c>
      <c r="D478" s="16">
        <v>46057</v>
      </c>
      <c r="E478" s="16"/>
      <c r="F478" s="14" t="s">
        <v>2344</v>
      </c>
      <c r="G478" s="14" t="s">
        <v>492</v>
      </c>
      <c r="H478" s="14" t="s">
        <v>493</v>
      </c>
      <c r="I478" s="15">
        <v>6300.13</v>
      </c>
      <c r="J478" s="77">
        <v>2</v>
      </c>
      <c r="K478" s="92"/>
    </row>
    <row r="479" spans="1:11" ht="30.6" x14ac:dyDescent="0.25">
      <c r="A479" s="14" t="s">
        <v>440</v>
      </c>
      <c r="B479" s="14" t="s">
        <v>2510</v>
      </c>
      <c r="C479" s="14" t="s">
        <v>2511</v>
      </c>
      <c r="D479" s="16">
        <v>46085</v>
      </c>
      <c r="E479" s="16"/>
      <c r="F479" s="14" t="s">
        <v>2512</v>
      </c>
      <c r="G479" s="14" t="s">
        <v>2513</v>
      </c>
      <c r="H479" s="14" t="s">
        <v>2514</v>
      </c>
      <c r="I479" s="15">
        <v>360</v>
      </c>
      <c r="J479" s="77">
        <v>2</v>
      </c>
      <c r="K479" s="92"/>
    </row>
    <row r="480" spans="1:11" ht="91.8" x14ac:dyDescent="0.25">
      <c r="A480" s="14" t="s">
        <v>440</v>
      </c>
      <c r="B480" s="14"/>
      <c r="C480" s="14"/>
      <c r="D480" s="16"/>
      <c r="E480" s="16"/>
      <c r="F480" s="14" t="s">
        <v>2395</v>
      </c>
      <c r="G480" s="14"/>
      <c r="H480" s="14"/>
      <c r="I480" s="15"/>
      <c r="J480" s="77"/>
      <c r="K480" s="92"/>
    </row>
    <row r="481" spans="1:11" ht="30.6" x14ac:dyDescent="0.25">
      <c r="A481" s="14" t="s">
        <v>440</v>
      </c>
      <c r="B481" s="14" t="s">
        <v>2345</v>
      </c>
      <c r="C481" s="14" t="s">
        <v>2346</v>
      </c>
      <c r="D481" s="16">
        <v>46056</v>
      </c>
      <c r="E481" s="16"/>
      <c r="F481" s="14" t="s">
        <v>2347</v>
      </c>
      <c r="G481" s="14"/>
      <c r="H481" s="14" t="s">
        <v>2348</v>
      </c>
      <c r="I481" s="15">
        <v>10000</v>
      </c>
      <c r="J481" s="77">
        <v>3</v>
      </c>
      <c r="K481" s="92"/>
    </row>
    <row r="482" spans="1:11" ht="30.6" x14ac:dyDescent="0.25">
      <c r="A482" s="14" t="s">
        <v>440</v>
      </c>
      <c r="B482" s="14" t="s">
        <v>2355</v>
      </c>
      <c r="C482" s="14" t="s">
        <v>2356</v>
      </c>
      <c r="D482" s="16">
        <v>46064</v>
      </c>
      <c r="E482" s="16"/>
      <c r="F482" s="14" t="s">
        <v>2357</v>
      </c>
      <c r="G482" s="14"/>
      <c r="H482" s="14" t="s">
        <v>2348</v>
      </c>
      <c r="I482" s="15">
        <v>2240</v>
      </c>
      <c r="J482" s="77">
        <v>3</v>
      </c>
      <c r="K482" s="92"/>
    </row>
    <row r="483" spans="1:11" ht="30.6" x14ac:dyDescent="0.25">
      <c r="A483" s="14" t="s">
        <v>440</v>
      </c>
      <c r="B483" s="14" t="s">
        <v>2594</v>
      </c>
      <c r="C483" s="14" t="s">
        <v>2595</v>
      </c>
      <c r="D483" s="16">
        <v>46093</v>
      </c>
      <c r="E483" s="16"/>
      <c r="F483" s="14" t="s">
        <v>2596</v>
      </c>
      <c r="G483" s="14"/>
      <c r="H483" s="14" t="s">
        <v>2348</v>
      </c>
      <c r="I483" s="15">
        <v>18680</v>
      </c>
      <c r="J483" s="77">
        <v>3</v>
      </c>
      <c r="K483" s="92"/>
    </row>
    <row r="484" spans="1:11" ht="20.399999999999999" x14ac:dyDescent="0.25">
      <c r="A484" s="14" t="s">
        <v>440</v>
      </c>
      <c r="B484" s="14" t="s">
        <v>2624</v>
      </c>
      <c r="C484" s="14" t="s">
        <v>2625</v>
      </c>
      <c r="D484" s="16">
        <v>46094</v>
      </c>
      <c r="E484" s="16"/>
      <c r="F484" s="14" t="s">
        <v>2626</v>
      </c>
      <c r="G484" s="14" t="s">
        <v>2627</v>
      </c>
      <c r="H484" s="14" t="s">
        <v>2628</v>
      </c>
      <c r="I484" s="15">
        <v>302.2</v>
      </c>
      <c r="J484" s="77">
        <v>3</v>
      </c>
      <c r="K484" s="92"/>
    </row>
    <row r="485" spans="1:11" ht="20.399999999999999" x14ac:dyDescent="0.25">
      <c r="A485" s="14" t="s">
        <v>440</v>
      </c>
      <c r="B485" s="14" t="s">
        <v>2828</v>
      </c>
      <c r="C485" s="14" t="s">
        <v>2829</v>
      </c>
      <c r="D485" s="16">
        <v>46101</v>
      </c>
      <c r="E485" s="16"/>
      <c r="F485" s="14" t="s">
        <v>2830</v>
      </c>
      <c r="G485" s="14" t="s">
        <v>482</v>
      </c>
      <c r="H485" s="14" t="s">
        <v>483</v>
      </c>
      <c r="I485" s="15">
        <v>279.44</v>
      </c>
      <c r="J485" s="77">
        <v>3</v>
      </c>
      <c r="K485" s="92"/>
    </row>
    <row r="486" spans="1:11" ht="20.399999999999999" x14ac:dyDescent="0.25">
      <c r="A486" s="14" t="s">
        <v>440</v>
      </c>
      <c r="B486" s="14" t="s">
        <v>2831</v>
      </c>
      <c r="C486" s="14" t="s">
        <v>2832</v>
      </c>
      <c r="D486" s="16">
        <v>46101</v>
      </c>
      <c r="E486" s="16"/>
      <c r="F486" s="14" t="s">
        <v>2833</v>
      </c>
      <c r="G486" s="14" t="s">
        <v>482</v>
      </c>
      <c r="H486" s="14" t="s">
        <v>483</v>
      </c>
      <c r="I486" s="15">
        <v>301.45</v>
      </c>
      <c r="J486" s="77">
        <v>3</v>
      </c>
      <c r="K486" s="92"/>
    </row>
    <row r="487" spans="1:11" ht="20.399999999999999" x14ac:dyDescent="0.25">
      <c r="A487" s="14" t="s">
        <v>440</v>
      </c>
      <c r="B487" s="14" t="s">
        <v>2889</v>
      </c>
      <c r="C487" s="14" t="s">
        <v>2890</v>
      </c>
      <c r="D487" s="16">
        <v>46105</v>
      </c>
      <c r="E487" s="16"/>
      <c r="F487" s="14" t="s">
        <v>2891</v>
      </c>
      <c r="G487" s="14" t="s">
        <v>482</v>
      </c>
      <c r="H487" s="14" t="s">
        <v>483</v>
      </c>
      <c r="I487" s="15">
        <v>6351.12</v>
      </c>
      <c r="J487" s="77">
        <v>3</v>
      </c>
      <c r="K487" s="92"/>
    </row>
    <row r="488" spans="1:11" ht="20.399999999999999" x14ac:dyDescent="0.25">
      <c r="A488" s="14" t="s">
        <v>440</v>
      </c>
      <c r="B488" s="14" t="s">
        <v>2972</v>
      </c>
      <c r="C488" s="14" t="s">
        <v>2973</v>
      </c>
      <c r="D488" s="16">
        <v>46113</v>
      </c>
      <c r="E488" s="16"/>
      <c r="F488" s="14" t="s">
        <v>2974</v>
      </c>
      <c r="G488" s="14" t="s">
        <v>482</v>
      </c>
      <c r="H488" s="14" t="s">
        <v>483</v>
      </c>
      <c r="I488" s="15">
        <v>452.48</v>
      </c>
      <c r="J488" s="77">
        <v>3</v>
      </c>
      <c r="K488" s="92"/>
    </row>
    <row r="489" spans="1:11" ht="20.399999999999999" x14ac:dyDescent="0.25">
      <c r="A489" s="14" t="s">
        <v>440</v>
      </c>
      <c r="B489" s="14" t="s">
        <v>2975</v>
      </c>
      <c r="C489" s="14" t="s">
        <v>2976</v>
      </c>
      <c r="D489" s="16">
        <v>46113</v>
      </c>
      <c r="E489" s="16"/>
      <c r="F489" s="14" t="s">
        <v>2977</v>
      </c>
      <c r="G489" s="14" t="s">
        <v>482</v>
      </c>
      <c r="H489" s="14" t="s">
        <v>483</v>
      </c>
      <c r="I489" s="15">
        <v>91</v>
      </c>
      <c r="J489" s="77">
        <v>3</v>
      </c>
      <c r="K489" s="92"/>
    </row>
    <row r="490" spans="1:11" ht="30.6" x14ac:dyDescent="0.25">
      <c r="A490" s="14" t="s">
        <v>440</v>
      </c>
      <c r="B490" s="14" t="s">
        <v>3494</v>
      </c>
      <c r="C490" s="14" t="s">
        <v>3495</v>
      </c>
      <c r="D490" s="16">
        <v>46127</v>
      </c>
      <c r="E490" s="16"/>
      <c r="F490" s="14" t="s">
        <v>3496</v>
      </c>
      <c r="G490" s="14" t="s">
        <v>492</v>
      </c>
      <c r="H490" s="14" t="s">
        <v>493</v>
      </c>
      <c r="I490" s="15">
        <v>800</v>
      </c>
      <c r="J490" s="77">
        <v>3</v>
      </c>
      <c r="K490" s="92"/>
    </row>
    <row r="491" spans="1:11" ht="20.399999999999999" x14ac:dyDescent="0.25">
      <c r="A491" s="14" t="s">
        <v>440</v>
      </c>
      <c r="B491" s="14" t="s">
        <v>3516</v>
      </c>
      <c r="C491" s="14" t="s">
        <v>3517</v>
      </c>
      <c r="D491" s="16">
        <v>46127</v>
      </c>
      <c r="E491" s="16"/>
      <c r="F491" s="14" t="s">
        <v>3518</v>
      </c>
      <c r="G491" s="14" t="s">
        <v>492</v>
      </c>
      <c r="H491" s="14" t="s">
        <v>493</v>
      </c>
      <c r="I491" s="15">
        <v>500</v>
      </c>
      <c r="J491" s="77">
        <v>3</v>
      </c>
      <c r="K491" s="92"/>
    </row>
    <row r="492" spans="1:11" ht="20.399999999999999" x14ac:dyDescent="0.25">
      <c r="A492" s="14" t="s">
        <v>440</v>
      </c>
      <c r="B492" s="14" t="s">
        <v>3600</v>
      </c>
      <c r="C492" s="14" t="s">
        <v>3601</v>
      </c>
      <c r="D492" s="16">
        <v>46133</v>
      </c>
      <c r="E492" s="16"/>
      <c r="F492" s="14" t="s">
        <v>3602</v>
      </c>
      <c r="G492" s="14"/>
      <c r="H492" s="14" t="s">
        <v>3603</v>
      </c>
      <c r="I492" s="15">
        <v>319.79000000000002</v>
      </c>
      <c r="J492" s="77">
        <v>3</v>
      </c>
      <c r="K492" s="92"/>
    </row>
    <row r="493" spans="1:11" ht="30.6" x14ac:dyDescent="0.25">
      <c r="A493" s="14" t="s">
        <v>440</v>
      </c>
      <c r="B493" s="14" t="s">
        <v>3939</v>
      </c>
      <c r="C493" s="14" t="s">
        <v>3940</v>
      </c>
      <c r="D493" s="16">
        <v>46141</v>
      </c>
      <c r="E493" s="16"/>
      <c r="F493" s="14" t="s">
        <v>3941</v>
      </c>
      <c r="G493" s="14"/>
      <c r="H493" s="14" t="s">
        <v>3942</v>
      </c>
      <c r="I493" s="15">
        <v>148.69999999999999</v>
      </c>
      <c r="J493" s="77">
        <v>3</v>
      </c>
      <c r="K493" s="92"/>
    </row>
    <row r="494" spans="1:11" ht="30.6" x14ac:dyDescent="0.25">
      <c r="A494" s="14" t="s">
        <v>440</v>
      </c>
      <c r="B494" s="14" t="s">
        <v>3943</v>
      </c>
      <c r="C494" s="14" t="s">
        <v>3944</v>
      </c>
      <c r="D494" s="16">
        <v>46141</v>
      </c>
      <c r="E494" s="16"/>
      <c r="F494" s="14" t="s">
        <v>3945</v>
      </c>
      <c r="G494" s="14"/>
      <c r="H494" s="14" t="s">
        <v>2135</v>
      </c>
      <c r="I494" s="15">
        <v>96.65</v>
      </c>
      <c r="J494" s="77">
        <v>3</v>
      </c>
      <c r="K494" s="92"/>
    </row>
    <row r="495" spans="1:11" ht="40.799999999999997" x14ac:dyDescent="0.25">
      <c r="A495" s="14" t="s">
        <v>440</v>
      </c>
      <c r="B495" s="14" t="s">
        <v>3971</v>
      </c>
      <c r="C495" s="14" t="s">
        <v>2298</v>
      </c>
      <c r="D495" s="16">
        <v>46141</v>
      </c>
      <c r="E495" s="16"/>
      <c r="F495" s="14" t="s">
        <v>3972</v>
      </c>
      <c r="G495" s="14" t="s">
        <v>497</v>
      </c>
      <c r="H495" s="14" t="s">
        <v>498</v>
      </c>
      <c r="I495" s="15">
        <v>885.6</v>
      </c>
      <c r="J495" s="77">
        <v>3</v>
      </c>
      <c r="K495" s="92"/>
    </row>
    <row r="496" spans="1:11" ht="91.8" x14ac:dyDescent="0.25">
      <c r="A496" s="14" t="s">
        <v>440</v>
      </c>
      <c r="B496" s="14"/>
      <c r="C496" s="14"/>
      <c r="D496" s="16"/>
      <c r="E496" s="16"/>
      <c r="F496" s="14" t="s">
        <v>2396</v>
      </c>
      <c r="G496" s="14"/>
      <c r="H496" s="14"/>
      <c r="I496" s="15"/>
      <c r="J496" s="77"/>
      <c r="K496" s="92"/>
    </row>
    <row r="497" spans="1:11" ht="40.799999999999997" x14ac:dyDescent="0.25">
      <c r="A497" s="14" t="s">
        <v>440</v>
      </c>
      <c r="B497" s="14" t="s">
        <v>2349</v>
      </c>
      <c r="C497" s="14" t="s">
        <v>2350</v>
      </c>
      <c r="D497" s="16">
        <v>46056</v>
      </c>
      <c r="E497" s="16"/>
      <c r="F497" s="14" t="s">
        <v>2351</v>
      </c>
      <c r="G497" s="14"/>
      <c r="H497" s="14" t="s">
        <v>2348</v>
      </c>
      <c r="I497" s="15">
        <v>10000</v>
      </c>
      <c r="J497" s="77">
        <v>3</v>
      </c>
      <c r="K497" s="92"/>
    </row>
    <row r="498" spans="1:11" ht="30.6" x14ac:dyDescent="0.25">
      <c r="A498" s="14" t="s">
        <v>440</v>
      </c>
      <c r="B498" s="14" t="s">
        <v>2352</v>
      </c>
      <c r="C498" s="14" t="s">
        <v>2353</v>
      </c>
      <c r="D498" s="16">
        <v>46064</v>
      </c>
      <c r="E498" s="16"/>
      <c r="F498" s="14" t="s">
        <v>2354</v>
      </c>
      <c r="G498" s="14"/>
      <c r="H498" s="14" t="s">
        <v>2348</v>
      </c>
      <c r="I498" s="15">
        <v>2030</v>
      </c>
      <c r="J498" s="77">
        <v>3</v>
      </c>
      <c r="K498" s="92"/>
    </row>
    <row r="499" spans="1:11" ht="40.799999999999997" x14ac:dyDescent="0.25">
      <c r="A499" s="14" t="s">
        <v>440</v>
      </c>
      <c r="B499" s="14" t="s">
        <v>2967</v>
      </c>
      <c r="C499" s="14" t="s">
        <v>2968</v>
      </c>
      <c r="D499" s="16">
        <v>46112</v>
      </c>
      <c r="E499" s="16"/>
      <c r="F499" s="14" t="s">
        <v>2969</v>
      </c>
      <c r="G499" s="14"/>
      <c r="H499" s="14" t="s">
        <v>2348</v>
      </c>
      <c r="I499" s="15">
        <v>12085</v>
      </c>
      <c r="J499" s="77">
        <v>3</v>
      </c>
      <c r="K499" s="92"/>
    </row>
    <row r="500" spans="1:11" ht="20.399999999999999" x14ac:dyDescent="0.25">
      <c r="A500" s="14" t="s">
        <v>440</v>
      </c>
      <c r="B500" s="14" t="s">
        <v>2994</v>
      </c>
      <c r="C500" s="14" t="s">
        <v>2995</v>
      </c>
      <c r="D500" s="16">
        <v>46113</v>
      </c>
      <c r="E500" s="16"/>
      <c r="F500" s="14" t="s">
        <v>2996</v>
      </c>
      <c r="G500" s="14" t="s">
        <v>482</v>
      </c>
      <c r="H500" s="14" t="s">
        <v>483</v>
      </c>
      <c r="I500" s="15">
        <v>2535</v>
      </c>
      <c r="J500" s="77">
        <v>3</v>
      </c>
      <c r="K500" s="92"/>
    </row>
    <row r="501" spans="1:11" ht="30.6" x14ac:dyDescent="0.25">
      <c r="A501" s="14" t="s">
        <v>440</v>
      </c>
      <c r="B501" s="14" t="s">
        <v>3129</v>
      </c>
      <c r="C501" s="14" t="s">
        <v>3130</v>
      </c>
      <c r="D501" s="16">
        <v>46113</v>
      </c>
      <c r="E501" s="16"/>
      <c r="F501" s="14" t="s">
        <v>3131</v>
      </c>
      <c r="G501" s="14"/>
      <c r="H501" s="14" t="s">
        <v>483</v>
      </c>
      <c r="I501" s="15">
        <v>2534</v>
      </c>
      <c r="J501" s="77">
        <v>3</v>
      </c>
      <c r="K501" s="92"/>
    </row>
    <row r="502" spans="1:11" ht="30.6" x14ac:dyDescent="0.25">
      <c r="A502" s="14" t="s">
        <v>440</v>
      </c>
      <c r="B502" s="14" t="s">
        <v>3604</v>
      </c>
      <c r="C502" s="14" t="s">
        <v>3605</v>
      </c>
      <c r="D502" s="16">
        <v>46133</v>
      </c>
      <c r="E502" s="16"/>
      <c r="F502" s="14" t="s">
        <v>3606</v>
      </c>
      <c r="G502" s="14" t="s">
        <v>3607</v>
      </c>
      <c r="H502" s="14" t="s">
        <v>3608</v>
      </c>
      <c r="I502" s="15">
        <v>78.42</v>
      </c>
      <c r="J502" s="77">
        <v>3</v>
      </c>
      <c r="K502" s="92"/>
    </row>
    <row r="503" spans="1:11" ht="30.6" x14ac:dyDescent="0.25">
      <c r="A503" s="14" t="s">
        <v>440</v>
      </c>
      <c r="B503" s="14" t="s">
        <v>3946</v>
      </c>
      <c r="C503" s="14" t="s">
        <v>3947</v>
      </c>
      <c r="D503" s="16">
        <v>46140</v>
      </c>
      <c r="E503" s="16"/>
      <c r="F503" s="14" t="s">
        <v>3948</v>
      </c>
      <c r="G503" s="14" t="s">
        <v>492</v>
      </c>
      <c r="H503" s="14" t="s">
        <v>493</v>
      </c>
      <c r="I503" s="15">
        <v>800</v>
      </c>
      <c r="J503" s="77">
        <v>3</v>
      </c>
      <c r="K503" s="92"/>
    </row>
    <row r="504" spans="1:11" ht="113.4" customHeight="1" x14ac:dyDescent="0.25">
      <c r="A504" s="14" t="s">
        <v>440</v>
      </c>
      <c r="B504" s="14"/>
      <c r="C504" s="14"/>
      <c r="D504" s="16"/>
      <c r="E504" s="16"/>
      <c r="F504" s="14" t="s">
        <v>2397</v>
      </c>
      <c r="G504" s="14"/>
      <c r="H504" s="14"/>
      <c r="I504" s="15"/>
      <c r="J504" s="77"/>
      <c r="K504" s="92"/>
    </row>
    <row r="505" spans="1:11" ht="40.799999999999997" x14ac:dyDescent="0.25">
      <c r="A505" s="14" t="s">
        <v>440</v>
      </c>
      <c r="B505" s="14" t="s">
        <v>2358</v>
      </c>
      <c r="C505" s="14" t="s">
        <v>2359</v>
      </c>
      <c r="D505" s="16">
        <v>46069</v>
      </c>
      <c r="E505" s="16"/>
      <c r="F505" s="14" t="s">
        <v>2360</v>
      </c>
      <c r="G505" s="14"/>
      <c r="H505" s="14" t="s">
        <v>2361</v>
      </c>
      <c r="I505" s="15">
        <v>5810</v>
      </c>
      <c r="J505" s="77">
        <v>3</v>
      </c>
      <c r="K505" s="92"/>
    </row>
    <row r="506" spans="1:11" ht="40.799999999999997" x14ac:dyDescent="0.25">
      <c r="A506" s="14" t="s">
        <v>440</v>
      </c>
      <c r="B506" s="14" t="s">
        <v>2959</v>
      </c>
      <c r="C506" s="14" t="s">
        <v>2960</v>
      </c>
      <c r="D506" s="16">
        <v>46112</v>
      </c>
      <c r="E506" s="16"/>
      <c r="F506" s="14" t="s">
        <v>2963</v>
      </c>
      <c r="G506" s="14" t="s">
        <v>2961</v>
      </c>
      <c r="H506" s="14" t="s">
        <v>2962</v>
      </c>
      <c r="I506" s="15">
        <v>207.94</v>
      </c>
      <c r="J506" s="77">
        <v>3</v>
      </c>
      <c r="K506" s="92"/>
    </row>
    <row r="507" spans="1:11" ht="30.6" x14ac:dyDescent="0.25">
      <c r="A507" s="14" t="s">
        <v>440</v>
      </c>
      <c r="B507" s="14" t="s">
        <v>3404</v>
      </c>
      <c r="C507" s="14" t="s">
        <v>3405</v>
      </c>
      <c r="D507" s="16">
        <v>46122</v>
      </c>
      <c r="E507" s="16"/>
      <c r="F507" s="14" t="s">
        <v>3406</v>
      </c>
      <c r="G507" s="14" t="s">
        <v>2194</v>
      </c>
      <c r="H507" s="14" t="s">
        <v>2195</v>
      </c>
      <c r="I507" s="15">
        <v>14.19</v>
      </c>
      <c r="J507" s="77">
        <v>3</v>
      </c>
      <c r="K507" s="92"/>
    </row>
    <row r="508" spans="1:11" ht="20.399999999999999" x14ac:dyDescent="0.25">
      <c r="A508" s="14" t="s">
        <v>440</v>
      </c>
      <c r="B508" s="14" t="s">
        <v>2524</v>
      </c>
      <c r="C508" s="14" t="s">
        <v>2293</v>
      </c>
      <c r="D508" s="16">
        <v>46085</v>
      </c>
      <c r="E508" s="16"/>
      <c r="F508" s="14" t="s">
        <v>2525</v>
      </c>
      <c r="G508" s="14" t="s">
        <v>2526</v>
      </c>
      <c r="H508" s="14" t="s">
        <v>2527</v>
      </c>
      <c r="I508" s="15">
        <v>1250</v>
      </c>
      <c r="J508" s="77">
        <v>5</v>
      </c>
      <c r="K508" s="92"/>
    </row>
    <row r="509" spans="1:11" ht="20.399999999999999" x14ac:dyDescent="0.25">
      <c r="A509" s="14" t="s">
        <v>440</v>
      </c>
      <c r="B509" s="14" t="s">
        <v>2528</v>
      </c>
      <c r="C509" s="14" t="s">
        <v>523</v>
      </c>
      <c r="D509" s="16">
        <v>46085</v>
      </c>
      <c r="E509" s="16"/>
      <c r="F509" s="14" t="s">
        <v>2529</v>
      </c>
      <c r="G509" s="14" t="s">
        <v>2295</v>
      </c>
      <c r="H509" s="14" t="s">
        <v>2296</v>
      </c>
      <c r="I509" s="15">
        <v>1250</v>
      </c>
      <c r="J509" s="77">
        <v>3</v>
      </c>
      <c r="K509" s="92"/>
    </row>
    <row r="510" spans="1:11" ht="106.2" customHeight="1" x14ac:dyDescent="0.25">
      <c r="A510" s="14" t="s">
        <v>440</v>
      </c>
      <c r="B510" s="14"/>
      <c r="C510" s="14"/>
      <c r="D510" s="16"/>
      <c r="E510" s="16"/>
      <c r="F510" s="14" t="s">
        <v>3901</v>
      </c>
      <c r="G510" s="14"/>
      <c r="H510" s="14"/>
      <c r="I510" s="15"/>
      <c r="J510" s="77"/>
      <c r="K510" s="92"/>
    </row>
    <row r="511" spans="1:11" ht="30.6" x14ac:dyDescent="0.25">
      <c r="A511" s="14" t="s">
        <v>440</v>
      </c>
      <c r="B511" s="14" t="s">
        <v>2542</v>
      </c>
      <c r="C511" s="14" t="s">
        <v>2543</v>
      </c>
      <c r="D511" s="16">
        <v>46087</v>
      </c>
      <c r="E511" s="16"/>
      <c r="F511" s="14" t="s">
        <v>2544</v>
      </c>
      <c r="G511" s="14" t="s">
        <v>482</v>
      </c>
      <c r="H511" s="14" t="s">
        <v>483</v>
      </c>
      <c r="I511" s="15">
        <v>2771.44</v>
      </c>
      <c r="J511" s="77">
        <v>3</v>
      </c>
      <c r="K511" s="92"/>
    </row>
    <row r="512" spans="1:11" ht="40.799999999999997" x14ac:dyDescent="0.25">
      <c r="A512" s="14" t="s">
        <v>440</v>
      </c>
      <c r="B512" s="14" t="s">
        <v>2867</v>
      </c>
      <c r="C512" s="14" t="s">
        <v>2868</v>
      </c>
      <c r="D512" s="16">
        <v>46104</v>
      </c>
      <c r="E512" s="16"/>
      <c r="F512" s="14" t="s">
        <v>2869</v>
      </c>
      <c r="G512" s="14"/>
      <c r="H512" s="14" t="s">
        <v>2870</v>
      </c>
      <c r="I512" s="15">
        <v>4822.04</v>
      </c>
      <c r="J512" s="77">
        <v>3</v>
      </c>
      <c r="K512" s="92"/>
    </row>
    <row r="513" spans="1:11" ht="13.2" x14ac:dyDescent="0.25">
      <c r="A513" s="14" t="s">
        <v>440</v>
      </c>
      <c r="B513" s="14" t="s">
        <v>2858</v>
      </c>
      <c r="C513" s="14" t="s">
        <v>2867</v>
      </c>
      <c r="D513" s="16">
        <v>46104</v>
      </c>
      <c r="E513" s="16"/>
      <c r="F513" s="14" t="s">
        <v>2877</v>
      </c>
      <c r="G513" s="14"/>
      <c r="H513" s="14" t="s">
        <v>2871</v>
      </c>
      <c r="I513" s="15">
        <v>11.48</v>
      </c>
      <c r="J513" s="77">
        <v>3</v>
      </c>
      <c r="K513" s="92"/>
    </row>
    <row r="514" spans="1:11" ht="13.2" x14ac:dyDescent="0.25">
      <c r="A514" s="14" t="s">
        <v>440</v>
      </c>
      <c r="B514" s="14" t="s">
        <v>2858</v>
      </c>
      <c r="C514" s="14" t="s">
        <v>2867</v>
      </c>
      <c r="D514" s="16">
        <v>46104</v>
      </c>
      <c r="E514" s="16"/>
      <c r="F514" s="14" t="s">
        <v>2877</v>
      </c>
      <c r="G514" s="14"/>
      <c r="H514" s="14" t="s">
        <v>2871</v>
      </c>
      <c r="I514" s="15">
        <v>20</v>
      </c>
      <c r="J514" s="77">
        <v>3</v>
      </c>
      <c r="K514" s="92"/>
    </row>
    <row r="515" spans="1:11" ht="40.799999999999997" x14ac:dyDescent="0.25">
      <c r="A515" s="14" t="s">
        <v>440</v>
      </c>
      <c r="B515" s="14" t="s">
        <v>3623</v>
      </c>
      <c r="C515" s="14" t="s">
        <v>2868</v>
      </c>
      <c r="D515" s="16">
        <v>46135</v>
      </c>
      <c r="E515" s="16"/>
      <c r="F515" s="14" t="s">
        <v>3624</v>
      </c>
      <c r="G515" s="14"/>
      <c r="H515" s="14" t="s">
        <v>2870</v>
      </c>
      <c r="I515" s="15">
        <v>396.69</v>
      </c>
      <c r="J515" s="77">
        <v>3</v>
      </c>
      <c r="K515" s="92"/>
    </row>
    <row r="516" spans="1:11" ht="13.2" x14ac:dyDescent="0.25">
      <c r="A516" s="14" t="s">
        <v>440</v>
      </c>
      <c r="B516" s="14" t="s">
        <v>3106</v>
      </c>
      <c r="C516" s="14" t="s">
        <v>3623</v>
      </c>
      <c r="D516" s="16">
        <v>46135</v>
      </c>
      <c r="E516" s="16"/>
      <c r="F516" s="14" t="s">
        <v>3782</v>
      </c>
      <c r="G516" s="14"/>
      <c r="H516" s="14" t="s">
        <v>2871</v>
      </c>
      <c r="I516" s="15">
        <v>10</v>
      </c>
      <c r="J516" s="77">
        <v>3</v>
      </c>
      <c r="K516" s="92"/>
    </row>
    <row r="517" spans="1:11" ht="13.2" x14ac:dyDescent="0.25">
      <c r="A517" s="14" t="s">
        <v>440</v>
      </c>
      <c r="B517" s="14" t="s">
        <v>3106</v>
      </c>
      <c r="C517" s="14" t="s">
        <v>3623</v>
      </c>
      <c r="D517" s="16">
        <v>46135</v>
      </c>
      <c r="E517" s="16"/>
      <c r="F517" s="14" t="s">
        <v>3782</v>
      </c>
      <c r="G517" s="14"/>
      <c r="H517" s="14" t="s">
        <v>2871</v>
      </c>
      <c r="I517" s="15">
        <v>11.33</v>
      </c>
      <c r="J517" s="77">
        <v>3</v>
      </c>
      <c r="K517" s="92"/>
    </row>
    <row r="518" spans="1:11" ht="91.8" x14ac:dyDescent="0.25">
      <c r="A518" s="14" t="s">
        <v>440</v>
      </c>
      <c r="B518" s="14"/>
      <c r="C518" s="14"/>
      <c r="D518" s="16"/>
      <c r="E518" s="16"/>
      <c r="F518" s="319" t="s">
        <v>3900</v>
      </c>
      <c r="G518" s="14"/>
      <c r="H518" s="14"/>
      <c r="I518" s="15"/>
      <c r="J518" s="77"/>
      <c r="K518" s="92"/>
    </row>
    <row r="519" spans="1:11" ht="20.399999999999999" x14ac:dyDescent="0.25">
      <c r="A519" s="14" t="s">
        <v>440</v>
      </c>
      <c r="B519" s="14" t="s">
        <v>3106</v>
      </c>
      <c r="C519" s="14"/>
      <c r="D519" s="16">
        <v>46136</v>
      </c>
      <c r="E519" s="16"/>
      <c r="F519" s="14" t="s">
        <v>3823</v>
      </c>
      <c r="G519" s="14"/>
      <c r="H519" s="14" t="s">
        <v>3824</v>
      </c>
      <c r="I519" s="15">
        <v>1000</v>
      </c>
      <c r="J519" s="77">
        <v>3</v>
      </c>
      <c r="K519" s="92"/>
    </row>
    <row r="520" spans="1:11" ht="30.6" x14ac:dyDescent="0.25">
      <c r="A520" s="14" t="s">
        <v>440</v>
      </c>
      <c r="B520" s="14" t="s">
        <v>2550</v>
      </c>
      <c r="C520" s="14" t="s">
        <v>2551</v>
      </c>
      <c r="D520" s="16">
        <v>46090</v>
      </c>
      <c r="E520" s="16"/>
      <c r="F520" s="14" t="s">
        <v>2552</v>
      </c>
      <c r="G520" s="14" t="s">
        <v>2553</v>
      </c>
      <c r="H520" s="14" t="s">
        <v>2554</v>
      </c>
      <c r="I520" s="15">
        <v>157.82</v>
      </c>
      <c r="J520" s="77">
        <v>3</v>
      </c>
      <c r="K520" s="92"/>
    </row>
    <row r="521" spans="1:11" ht="124.2" customHeight="1" x14ac:dyDescent="0.25">
      <c r="A521" s="14" t="s">
        <v>440</v>
      </c>
      <c r="B521" s="14"/>
      <c r="C521" s="14"/>
      <c r="D521" s="16"/>
      <c r="E521" s="16"/>
      <c r="F521" s="14" t="s">
        <v>3797</v>
      </c>
      <c r="G521" s="14"/>
      <c r="H521" s="14"/>
      <c r="I521" s="15"/>
      <c r="J521" s="77"/>
      <c r="K521" s="92"/>
    </row>
    <row r="522" spans="1:11" ht="30.6" x14ac:dyDescent="0.25">
      <c r="A522" s="14" t="s">
        <v>440</v>
      </c>
      <c r="B522" s="14" t="s">
        <v>2555</v>
      </c>
      <c r="C522" s="14" t="s">
        <v>2556</v>
      </c>
      <c r="D522" s="16">
        <v>46090</v>
      </c>
      <c r="E522" s="16"/>
      <c r="F522" s="14" t="s">
        <v>2559</v>
      </c>
      <c r="G522" s="14" t="s">
        <v>2557</v>
      </c>
      <c r="H522" s="14" t="s">
        <v>2558</v>
      </c>
      <c r="I522" s="15">
        <v>625</v>
      </c>
      <c r="J522" s="77">
        <v>2</v>
      </c>
      <c r="K522" s="92"/>
    </row>
    <row r="523" spans="1:11" ht="40.799999999999997" x14ac:dyDescent="0.25">
      <c r="A523" s="14" t="s">
        <v>440</v>
      </c>
      <c r="B523" s="14" t="s">
        <v>3798</v>
      </c>
      <c r="C523" s="14" t="s">
        <v>3800</v>
      </c>
      <c r="D523" s="16">
        <v>46136</v>
      </c>
      <c r="E523" s="16"/>
      <c r="F523" s="14" t="s">
        <v>3799</v>
      </c>
      <c r="G523" s="14" t="s">
        <v>2557</v>
      </c>
      <c r="H523" s="14" t="s">
        <v>2558</v>
      </c>
      <c r="I523" s="15">
        <v>-311</v>
      </c>
      <c r="J523" s="77">
        <v>2</v>
      </c>
      <c r="K523" s="92"/>
    </row>
    <row r="524" spans="1:11" ht="20.399999999999999" x14ac:dyDescent="0.25">
      <c r="A524" s="14" t="s">
        <v>440</v>
      </c>
      <c r="B524" s="14" t="s">
        <v>3776</v>
      </c>
      <c r="C524" s="14" t="s">
        <v>3777</v>
      </c>
      <c r="D524" s="16">
        <v>46135</v>
      </c>
      <c r="E524" s="16"/>
      <c r="F524" s="14" t="s">
        <v>3778</v>
      </c>
      <c r="G524" s="14"/>
      <c r="H524" s="14" t="s">
        <v>3779</v>
      </c>
      <c r="I524" s="15">
        <v>50.6</v>
      </c>
      <c r="J524" s="77">
        <v>3</v>
      </c>
      <c r="K524" s="92"/>
    </row>
    <row r="525" spans="1:11" ht="20.399999999999999" x14ac:dyDescent="0.25">
      <c r="A525" s="14" t="s">
        <v>440</v>
      </c>
      <c r="B525" s="14" t="s">
        <v>3786</v>
      </c>
      <c r="C525" s="14" t="s">
        <v>3787</v>
      </c>
      <c r="D525" s="16">
        <v>46136</v>
      </c>
      <c r="E525" s="16"/>
      <c r="F525" s="14" t="s">
        <v>3788</v>
      </c>
      <c r="G525" s="14" t="s">
        <v>3789</v>
      </c>
      <c r="H525" s="14" t="s">
        <v>3790</v>
      </c>
      <c r="I525" s="15">
        <v>75</v>
      </c>
      <c r="J525" s="77">
        <v>3</v>
      </c>
      <c r="K525" s="92"/>
    </row>
    <row r="526" spans="1:11" ht="83.4" customHeight="1" x14ac:dyDescent="0.25">
      <c r="A526" s="14" t="s">
        <v>440</v>
      </c>
      <c r="B526" s="14"/>
      <c r="C526" s="14"/>
      <c r="D526" s="16"/>
      <c r="E526" s="16"/>
      <c r="F526" s="14" t="s">
        <v>2597</v>
      </c>
      <c r="G526" s="14"/>
      <c r="H526" s="14"/>
      <c r="I526" s="15"/>
      <c r="J526" s="77"/>
      <c r="K526" s="92"/>
    </row>
    <row r="527" spans="1:11" ht="20.399999999999999" x14ac:dyDescent="0.25">
      <c r="A527" s="14" t="s">
        <v>440</v>
      </c>
      <c r="B527" s="14" t="s">
        <v>2598</v>
      </c>
      <c r="C527" s="14" t="s">
        <v>2599</v>
      </c>
      <c r="D527" s="16">
        <v>46093</v>
      </c>
      <c r="E527" s="16"/>
      <c r="F527" s="14" t="s">
        <v>2600</v>
      </c>
      <c r="G527" s="14" t="s">
        <v>492</v>
      </c>
      <c r="H527" s="14" t="s">
        <v>493</v>
      </c>
      <c r="I527" s="15">
        <v>30</v>
      </c>
      <c r="J527" s="77">
        <v>5</v>
      </c>
      <c r="K527" s="92"/>
    </row>
    <row r="528" spans="1:11" ht="20.399999999999999" x14ac:dyDescent="0.25">
      <c r="A528" s="14" t="s">
        <v>440</v>
      </c>
      <c r="B528" s="14" t="s">
        <v>2814</v>
      </c>
      <c r="C528" s="14" t="s">
        <v>2815</v>
      </c>
      <c r="D528" s="16">
        <v>46101</v>
      </c>
      <c r="E528" s="16"/>
      <c r="F528" s="14" t="s">
        <v>2816</v>
      </c>
      <c r="G528" s="14"/>
      <c r="H528" s="14" t="s">
        <v>2817</v>
      </c>
      <c r="I528" s="15">
        <v>162</v>
      </c>
      <c r="J528" s="77">
        <v>5</v>
      </c>
      <c r="K528" s="92"/>
    </row>
    <row r="529" spans="1:11" ht="20.399999999999999" x14ac:dyDescent="0.25">
      <c r="A529" s="14" t="s">
        <v>440</v>
      </c>
      <c r="B529" s="14" t="s">
        <v>2818</v>
      </c>
      <c r="C529" s="14" t="s">
        <v>2819</v>
      </c>
      <c r="D529" s="16">
        <v>46101</v>
      </c>
      <c r="E529" s="16"/>
      <c r="F529" s="14" t="s">
        <v>2816</v>
      </c>
      <c r="G529" s="14"/>
      <c r="H529" s="14" t="s">
        <v>2338</v>
      </c>
      <c r="I529" s="15">
        <v>162</v>
      </c>
      <c r="J529" s="77">
        <v>5</v>
      </c>
      <c r="K529" s="92"/>
    </row>
    <row r="530" spans="1:11" ht="79.2" customHeight="1" x14ac:dyDescent="0.25">
      <c r="A530" s="14" t="s">
        <v>440</v>
      </c>
      <c r="B530" s="14"/>
      <c r="C530" s="14"/>
      <c r="D530" s="16"/>
      <c r="E530" s="16"/>
      <c r="F530" s="14" t="s">
        <v>2607</v>
      </c>
      <c r="G530" s="14"/>
      <c r="H530" s="14"/>
      <c r="I530" s="15"/>
      <c r="J530" s="77"/>
      <c r="K530" s="92"/>
    </row>
    <row r="531" spans="1:11" ht="20.399999999999999" x14ac:dyDescent="0.25">
      <c r="A531" s="14" t="s">
        <v>440</v>
      </c>
      <c r="B531" s="14" t="s">
        <v>2601</v>
      </c>
      <c r="C531" s="14" t="s">
        <v>2602</v>
      </c>
      <c r="D531" s="16">
        <v>46093</v>
      </c>
      <c r="E531" s="16"/>
      <c r="F531" s="14" t="s">
        <v>2603</v>
      </c>
      <c r="G531" s="14" t="s">
        <v>2604</v>
      </c>
      <c r="H531" s="14" t="s">
        <v>2605</v>
      </c>
      <c r="I531" s="15">
        <v>107</v>
      </c>
      <c r="J531" s="77">
        <v>5</v>
      </c>
      <c r="K531" s="92"/>
    </row>
    <row r="532" spans="1:11" ht="20.399999999999999" x14ac:dyDescent="0.25">
      <c r="A532" s="14" t="s">
        <v>440</v>
      </c>
      <c r="B532" s="14" t="s">
        <v>2806</v>
      </c>
      <c r="C532" s="14" t="s">
        <v>2807</v>
      </c>
      <c r="D532" s="16">
        <v>46101</v>
      </c>
      <c r="E532" s="16"/>
      <c r="F532" s="14" t="s">
        <v>2808</v>
      </c>
      <c r="G532" s="14"/>
      <c r="H532" s="14" t="s">
        <v>2809</v>
      </c>
      <c r="I532" s="15">
        <v>150</v>
      </c>
      <c r="J532" s="77">
        <v>5</v>
      </c>
      <c r="K532" s="92"/>
    </row>
    <row r="533" spans="1:11" ht="20.399999999999999" x14ac:dyDescent="0.25">
      <c r="A533" s="14" t="s">
        <v>440</v>
      </c>
      <c r="B533" s="14" t="s">
        <v>2810</v>
      </c>
      <c r="C533" s="14" t="s">
        <v>2811</v>
      </c>
      <c r="D533" s="16">
        <v>46101</v>
      </c>
      <c r="E533" s="16"/>
      <c r="F533" s="14" t="s">
        <v>2808</v>
      </c>
      <c r="G533" s="14"/>
      <c r="H533" s="14" t="s">
        <v>2102</v>
      </c>
      <c r="I533" s="15">
        <v>180</v>
      </c>
      <c r="J533" s="77">
        <v>5</v>
      </c>
      <c r="K533" s="92"/>
    </row>
    <row r="534" spans="1:11" ht="20.399999999999999" x14ac:dyDescent="0.25">
      <c r="A534" s="14" t="s">
        <v>440</v>
      </c>
      <c r="B534" s="14" t="s">
        <v>2812</v>
      </c>
      <c r="C534" s="14" t="s">
        <v>2813</v>
      </c>
      <c r="D534" s="16">
        <v>46101</v>
      </c>
      <c r="E534" s="16"/>
      <c r="F534" s="14" t="s">
        <v>2808</v>
      </c>
      <c r="G534" s="14"/>
      <c r="H534" s="14" t="s">
        <v>2315</v>
      </c>
      <c r="I534" s="15">
        <v>180</v>
      </c>
      <c r="J534" s="77">
        <v>5</v>
      </c>
      <c r="K534" s="92"/>
    </row>
    <row r="535" spans="1:11" ht="110.4" customHeight="1" x14ac:dyDescent="0.25">
      <c r="A535" s="14" t="s">
        <v>440</v>
      </c>
      <c r="B535" s="14"/>
      <c r="C535" s="14"/>
      <c r="D535" s="16"/>
      <c r="E535" s="16"/>
      <c r="F535" s="14" t="s">
        <v>3422</v>
      </c>
      <c r="G535" s="14"/>
      <c r="H535" s="14"/>
      <c r="I535" s="15"/>
      <c r="J535" s="77"/>
      <c r="K535" s="92"/>
    </row>
    <row r="536" spans="1:11" ht="30.6" x14ac:dyDescent="0.25">
      <c r="A536" s="14" t="s">
        <v>440</v>
      </c>
      <c r="B536" s="14" t="s">
        <v>2608</v>
      </c>
      <c r="C536" s="14" t="s">
        <v>2609</v>
      </c>
      <c r="D536" s="16">
        <v>46093</v>
      </c>
      <c r="E536" s="16"/>
      <c r="F536" s="14" t="s">
        <v>2610</v>
      </c>
      <c r="G536" s="14" t="s">
        <v>482</v>
      </c>
      <c r="H536" s="14" t="s">
        <v>483</v>
      </c>
      <c r="I536" s="15">
        <v>246.48</v>
      </c>
      <c r="J536" s="77">
        <v>3</v>
      </c>
      <c r="K536" s="92"/>
    </row>
    <row r="537" spans="1:11" ht="30.6" x14ac:dyDescent="0.25">
      <c r="A537" s="14" t="s">
        <v>440</v>
      </c>
      <c r="B537" s="14" t="s">
        <v>2900</v>
      </c>
      <c r="C537" s="14" t="s">
        <v>2901</v>
      </c>
      <c r="D537" s="16">
        <v>46106</v>
      </c>
      <c r="E537" s="16"/>
      <c r="F537" s="14" t="s">
        <v>2904</v>
      </c>
      <c r="G537" s="14" t="s">
        <v>2902</v>
      </c>
      <c r="H537" s="14" t="s">
        <v>2903</v>
      </c>
      <c r="I537" s="15">
        <v>197.6</v>
      </c>
      <c r="J537" s="77">
        <v>3</v>
      </c>
      <c r="K537" s="92"/>
    </row>
    <row r="538" spans="1:11" ht="30.6" x14ac:dyDescent="0.25">
      <c r="A538" s="14" t="s">
        <v>440</v>
      </c>
      <c r="B538" s="14" t="s">
        <v>3419</v>
      </c>
      <c r="C538" s="14" t="s">
        <v>3420</v>
      </c>
      <c r="D538" s="16">
        <v>46122</v>
      </c>
      <c r="E538" s="16"/>
      <c r="F538" s="14" t="s">
        <v>3421</v>
      </c>
      <c r="G538" s="14" t="s">
        <v>492</v>
      </c>
      <c r="H538" s="14" t="s">
        <v>493</v>
      </c>
      <c r="I538" s="15">
        <v>6300.13</v>
      </c>
      <c r="J538" s="77">
        <v>3</v>
      </c>
      <c r="K538" s="92"/>
    </row>
    <row r="539" spans="1:11" ht="20.399999999999999" x14ac:dyDescent="0.25">
      <c r="A539" s="14" t="s">
        <v>440</v>
      </c>
      <c r="B539" s="14" t="s">
        <v>3423</v>
      </c>
      <c r="C539" s="14" t="s">
        <v>3424</v>
      </c>
      <c r="D539" s="16">
        <v>46122</v>
      </c>
      <c r="E539" s="16"/>
      <c r="F539" s="14" t="s">
        <v>3425</v>
      </c>
      <c r="G539" s="14" t="s">
        <v>3426</v>
      </c>
      <c r="H539" s="14" t="s">
        <v>3427</v>
      </c>
      <c r="I539" s="15">
        <v>3700</v>
      </c>
      <c r="J539" s="77">
        <v>3</v>
      </c>
      <c r="K539" s="92"/>
    </row>
    <row r="540" spans="1:11" ht="20.399999999999999" x14ac:dyDescent="0.25">
      <c r="A540" s="14" t="s">
        <v>440</v>
      </c>
      <c r="B540" s="14" t="s">
        <v>3634</v>
      </c>
      <c r="C540" s="14" t="s">
        <v>3635</v>
      </c>
      <c r="D540" s="16">
        <v>46133</v>
      </c>
      <c r="E540" s="16"/>
      <c r="F540" s="14" t="s">
        <v>3636</v>
      </c>
      <c r="G540" s="14"/>
      <c r="H540" s="14" t="s">
        <v>2168</v>
      </c>
      <c r="I540" s="15">
        <v>517.20000000000005</v>
      </c>
      <c r="J540" s="77">
        <v>3</v>
      </c>
      <c r="K540" s="92"/>
    </row>
    <row r="541" spans="1:11" ht="40.799999999999997" x14ac:dyDescent="0.25">
      <c r="A541" s="14" t="s">
        <v>440</v>
      </c>
      <c r="B541" s="14" t="s">
        <v>3910</v>
      </c>
      <c r="C541" s="14" t="s">
        <v>3911</v>
      </c>
      <c r="D541" s="16">
        <v>46139</v>
      </c>
      <c r="E541" s="16"/>
      <c r="F541" s="14" t="s">
        <v>3912</v>
      </c>
      <c r="G541" s="14" t="s">
        <v>514</v>
      </c>
      <c r="H541" s="14" t="s">
        <v>515</v>
      </c>
      <c r="I541" s="15">
        <v>1260</v>
      </c>
      <c r="J541" s="77">
        <v>3</v>
      </c>
      <c r="K541" s="92"/>
    </row>
    <row r="542" spans="1:11" ht="30.6" x14ac:dyDescent="0.25">
      <c r="A542" s="14" t="s">
        <v>440</v>
      </c>
      <c r="B542" s="14" t="s">
        <v>3921</v>
      </c>
      <c r="C542" s="14" t="s">
        <v>3922</v>
      </c>
      <c r="D542" s="16">
        <v>46140</v>
      </c>
      <c r="E542" s="16"/>
      <c r="F542" s="14" t="s">
        <v>3923</v>
      </c>
      <c r="G542" s="14"/>
      <c r="H542" s="14" t="s">
        <v>2178</v>
      </c>
      <c r="I542" s="15">
        <v>613.79999999999995</v>
      </c>
      <c r="J542" s="77">
        <v>3</v>
      </c>
      <c r="K542" s="92"/>
    </row>
    <row r="543" spans="1:11" ht="30.6" x14ac:dyDescent="0.25">
      <c r="A543" s="14" t="s">
        <v>440</v>
      </c>
      <c r="B543" s="14" t="s">
        <v>3924</v>
      </c>
      <c r="C543" s="14" t="s">
        <v>3925</v>
      </c>
      <c r="D543" s="16">
        <v>46140</v>
      </c>
      <c r="E543" s="16"/>
      <c r="F543" s="14" t="s">
        <v>3923</v>
      </c>
      <c r="G543" s="14"/>
      <c r="H543" s="14" t="s">
        <v>2174</v>
      </c>
      <c r="I543" s="15">
        <v>444</v>
      </c>
      <c r="J543" s="77">
        <v>3</v>
      </c>
      <c r="K543" s="92"/>
    </row>
    <row r="544" spans="1:11" ht="30.6" x14ac:dyDescent="0.25">
      <c r="A544" s="14" t="s">
        <v>440</v>
      </c>
      <c r="B544" s="14" t="s">
        <v>3926</v>
      </c>
      <c r="C544" s="14" t="s">
        <v>3927</v>
      </c>
      <c r="D544" s="16">
        <v>46140</v>
      </c>
      <c r="E544" s="16"/>
      <c r="F544" s="14" t="s">
        <v>3923</v>
      </c>
      <c r="G544" s="14"/>
      <c r="H544" s="14" t="s">
        <v>2160</v>
      </c>
      <c r="I544" s="15">
        <v>160.19999999999999</v>
      </c>
      <c r="J544" s="77">
        <v>3</v>
      </c>
      <c r="K544" s="92"/>
    </row>
    <row r="545" spans="1:11" ht="30.6" x14ac:dyDescent="0.25">
      <c r="A545" s="14" t="s">
        <v>440</v>
      </c>
      <c r="B545" s="14" t="s">
        <v>3928</v>
      </c>
      <c r="C545" s="14" t="s">
        <v>3929</v>
      </c>
      <c r="D545" s="16">
        <v>46140</v>
      </c>
      <c r="E545" s="16"/>
      <c r="F545" s="14" t="s">
        <v>3923</v>
      </c>
      <c r="G545" s="14"/>
      <c r="H545" s="14" t="s">
        <v>3930</v>
      </c>
      <c r="I545" s="15">
        <v>57.6</v>
      </c>
      <c r="J545" s="77">
        <v>3</v>
      </c>
      <c r="K545" s="92"/>
    </row>
    <row r="546" spans="1:11" ht="30.6" x14ac:dyDescent="0.25">
      <c r="A546" s="14" t="s">
        <v>440</v>
      </c>
      <c r="B546" s="14" t="s">
        <v>3931</v>
      </c>
      <c r="C546" s="14" t="s">
        <v>3932</v>
      </c>
      <c r="D546" s="16">
        <v>46140</v>
      </c>
      <c r="E546" s="16"/>
      <c r="F546" s="14" t="s">
        <v>3923</v>
      </c>
      <c r="G546" s="14"/>
      <c r="H546" s="14" t="s">
        <v>3933</v>
      </c>
      <c r="I546" s="15">
        <v>623.52</v>
      </c>
      <c r="J546" s="77">
        <v>3</v>
      </c>
      <c r="K546" s="92"/>
    </row>
    <row r="547" spans="1:11" ht="30.6" x14ac:dyDescent="0.25">
      <c r="A547" s="14" t="s">
        <v>440</v>
      </c>
      <c r="B547" s="14" t="s">
        <v>3934</v>
      </c>
      <c r="C547" s="14" t="s">
        <v>3935</v>
      </c>
      <c r="D547" s="16">
        <v>46140</v>
      </c>
      <c r="E547" s="16"/>
      <c r="F547" s="14" t="s">
        <v>3923</v>
      </c>
      <c r="G547" s="14"/>
      <c r="H547" s="14" t="s">
        <v>1511</v>
      </c>
      <c r="I547" s="15">
        <v>279.06</v>
      </c>
      <c r="J547" s="77">
        <v>3</v>
      </c>
      <c r="K547" s="92"/>
    </row>
    <row r="548" spans="1:11" ht="40.799999999999997" x14ac:dyDescent="0.25">
      <c r="A548" s="14" t="s">
        <v>440</v>
      </c>
      <c r="B548" s="14" t="s">
        <v>3936</v>
      </c>
      <c r="C548" s="14" t="s">
        <v>3937</v>
      </c>
      <c r="D548" s="16">
        <v>46141</v>
      </c>
      <c r="E548" s="16"/>
      <c r="F548" s="14" t="s">
        <v>3938</v>
      </c>
      <c r="G548" s="14"/>
      <c r="H548" s="14" t="s">
        <v>2135</v>
      </c>
      <c r="I548" s="15">
        <v>131.25</v>
      </c>
      <c r="J548" s="77">
        <v>3</v>
      </c>
      <c r="K548" s="92"/>
    </row>
    <row r="549" spans="1:11" ht="40.799999999999997" x14ac:dyDescent="0.25">
      <c r="A549" s="14" t="s">
        <v>440</v>
      </c>
      <c r="B549" s="14" t="s">
        <v>3955</v>
      </c>
      <c r="C549" s="14" t="s">
        <v>3914</v>
      </c>
      <c r="D549" s="16">
        <v>46141</v>
      </c>
      <c r="E549" s="16"/>
      <c r="F549" s="14" t="s">
        <v>3912</v>
      </c>
      <c r="G549" s="14" t="s">
        <v>511</v>
      </c>
      <c r="H549" s="14" t="s">
        <v>512</v>
      </c>
      <c r="I549" s="15">
        <v>1260</v>
      </c>
      <c r="J549" s="77">
        <v>3</v>
      </c>
      <c r="K549" s="92"/>
    </row>
    <row r="550" spans="1:11" ht="30.6" x14ac:dyDescent="0.25">
      <c r="A550" s="14" t="s">
        <v>440</v>
      </c>
      <c r="B550" s="14" t="s">
        <v>3969</v>
      </c>
      <c r="C550" s="14" t="s">
        <v>500</v>
      </c>
      <c r="D550" s="16">
        <v>46141</v>
      </c>
      <c r="E550" s="16"/>
      <c r="F550" s="14" t="s">
        <v>3970</v>
      </c>
      <c r="G550" s="14" t="s">
        <v>497</v>
      </c>
      <c r="H550" s="14" t="s">
        <v>498</v>
      </c>
      <c r="I550" s="15">
        <v>492</v>
      </c>
      <c r="J550" s="77">
        <v>3</v>
      </c>
      <c r="K550" s="92"/>
    </row>
    <row r="551" spans="1:11" ht="112.2" x14ac:dyDescent="0.25">
      <c r="A551" s="14" t="s">
        <v>440</v>
      </c>
      <c r="B551" s="14"/>
      <c r="C551" s="14"/>
      <c r="D551" s="16"/>
      <c r="E551" s="16"/>
      <c r="F551" s="14" t="s">
        <v>4136</v>
      </c>
      <c r="G551" s="14"/>
      <c r="H551" s="14"/>
      <c r="I551" s="15"/>
      <c r="J551" s="77"/>
      <c r="K551" s="92"/>
    </row>
    <row r="552" spans="1:11" ht="30.6" x14ac:dyDescent="0.25">
      <c r="A552" s="14" t="s">
        <v>440</v>
      </c>
      <c r="B552" s="14" t="s">
        <v>2611</v>
      </c>
      <c r="C552" s="14" t="s">
        <v>2612</v>
      </c>
      <c r="D552" s="16">
        <v>46093</v>
      </c>
      <c r="E552" s="16"/>
      <c r="F552" s="14" t="s">
        <v>2613</v>
      </c>
      <c r="G552" s="14" t="s">
        <v>482</v>
      </c>
      <c r="H552" s="14" t="s">
        <v>483</v>
      </c>
      <c r="I552" s="15">
        <v>171.92</v>
      </c>
      <c r="J552" s="77">
        <v>3</v>
      </c>
      <c r="K552" s="92"/>
    </row>
    <row r="553" spans="1:11" ht="30.6" x14ac:dyDescent="0.25">
      <c r="A553" s="14" t="s">
        <v>440</v>
      </c>
      <c r="B553" s="14" t="s">
        <v>2872</v>
      </c>
      <c r="C553" s="14" t="s">
        <v>2873</v>
      </c>
      <c r="D553" s="16">
        <v>46104</v>
      </c>
      <c r="E553" s="16"/>
      <c r="F553" s="14" t="s">
        <v>2874</v>
      </c>
      <c r="G553" s="14"/>
      <c r="H553" s="14" t="s">
        <v>2875</v>
      </c>
      <c r="I553" s="15">
        <v>3326</v>
      </c>
      <c r="J553" s="77">
        <v>3</v>
      </c>
      <c r="K553" s="92"/>
    </row>
    <row r="554" spans="1:11" ht="40.799999999999997" x14ac:dyDescent="0.25">
      <c r="A554" s="14" t="s">
        <v>440</v>
      </c>
      <c r="B554" s="14" t="s">
        <v>3645</v>
      </c>
      <c r="C554" s="14" t="s">
        <v>3646</v>
      </c>
      <c r="D554" s="16">
        <v>46135</v>
      </c>
      <c r="E554" s="16"/>
      <c r="F554" s="14" t="s">
        <v>3647</v>
      </c>
      <c r="G554" s="14"/>
      <c r="H554" s="14" t="s">
        <v>2875</v>
      </c>
      <c r="I554" s="15">
        <v>0</v>
      </c>
      <c r="J554" s="77">
        <v>3</v>
      </c>
      <c r="K554" s="92"/>
    </row>
    <row r="555" spans="1:11" ht="13.2" x14ac:dyDescent="0.25">
      <c r="A555" s="14" t="s">
        <v>440</v>
      </c>
      <c r="B555" s="14" t="s">
        <v>2858</v>
      </c>
      <c r="C555" s="14" t="s">
        <v>2872</v>
      </c>
      <c r="D555" s="16">
        <v>46104</v>
      </c>
      <c r="E555" s="16"/>
      <c r="F555" s="14" t="s">
        <v>2876</v>
      </c>
      <c r="G555" s="14"/>
      <c r="H555" s="14" t="s">
        <v>2871</v>
      </c>
      <c r="I555" s="15">
        <v>3</v>
      </c>
      <c r="J555" s="77">
        <v>3</v>
      </c>
      <c r="K555" s="92"/>
    </row>
    <row r="556" spans="1:11" ht="13.2" x14ac:dyDescent="0.25">
      <c r="A556" s="14" t="s">
        <v>440</v>
      </c>
      <c r="B556" s="14" t="s">
        <v>2858</v>
      </c>
      <c r="C556" s="14" t="s">
        <v>2872</v>
      </c>
      <c r="D556" s="16">
        <v>46104</v>
      </c>
      <c r="E556" s="16"/>
      <c r="F556" s="14" t="s">
        <v>2876</v>
      </c>
      <c r="G556" s="14"/>
      <c r="H556" s="14" t="s">
        <v>2871</v>
      </c>
      <c r="I556" s="15">
        <v>20</v>
      </c>
      <c r="J556" s="77">
        <v>3</v>
      </c>
      <c r="K556" s="92"/>
    </row>
    <row r="557" spans="1:11" ht="20.399999999999999" x14ac:dyDescent="0.25">
      <c r="A557" s="14" t="s">
        <v>440</v>
      </c>
      <c r="B557" s="14" t="s">
        <v>2614</v>
      </c>
      <c r="C557" s="14" t="s">
        <v>2615</v>
      </c>
      <c r="D557" s="16">
        <v>46093</v>
      </c>
      <c r="E557" s="16"/>
      <c r="F557" s="14" t="s">
        <v>2616</v>
      </c>
      <c r="G557" s="14" t="s">
        <v>2617</v>
      </c>
      <c r="H557" s="14" t="s">
        <v>2618</v>
      </c>
      <c r="I557" s="15">
        <v>500</v>
      </c>
      <c r="J557" s="77">
        <v>2</v>
      </c>
      <c r="K557" s="92"/>
    </row>
    <row r="558" spans="1:11" ht="20.399999999999999" x14ac:dyDescent="0.25">
      <c r="A558" s="14" t="s">
        <v>440</v>
      </c>
      <c r="B558" s="14" t="s">
        <v>2632</v>
      </c>
      <c r="C558" s="14" t="s">
        <v>2633</v>
      </c>
      <c r="D558" s="16">
        <v>46094</v>
      </c>
      <c r="E558" s="16"/>
      <c r="F558" s="14" t="s">
        <v>2634</v>
      </c>
      <c r="G558" s="14" t="s">
        <v>2278</v>
      </c>
      <c r="H558" s="14" t="s">
        <v>2279</v>
      </c>
      <c r="I558" s="15">
        <v>238</v>
      </c>
      <c r="J558" s="77">
        <v>5</v>
      </c>
      <c r="K558" s="92"/>
    </row>
    <row r="559" spans="1:11" ht="13.2" x14ac:dyDescent="0.25">
      <c r="A559" s="14" t="s">
        <v>440</v>
      </c>
      <c r="B559" s="14" t="s">
        <v>2954</v>
      </c>
      <c r="C559" s="14" t="s">
        <v>2632</v>
      </c>
      <c r="D559" s="16">
        <v>46106</v>
      </c>
      <c r="E559" s="16"/>
      <c r="F559" s="14" t="s">
        <v>2955</v>
      </c>
      <c r="G559" s="14"/>
      <c r="H559" s="14" t="s">
        <v>2956</v>
      </c>
      <c r="I559" s="15">
        <v>54.74</v>
      </c>
      <c r="J559" s="77">
        <v>5</v>
      </c>
      <c r="K559" s="92"/>
    </row>
    <row r="560" spans="1:11" ht="20.399999999999999" x14ac:dyDescent="0.25">
      <c r="A560" s="14" t="s">
        <v>440</v>
      </c>
      <c r="B560" s="14" t="s">
        <v>2635</v>
      </c>
      <c r="C560" s="14" t="s">
        <v>2636</v>
      </c>
      <c r="D560" s="16">
        <v>46094</v>
      </c>
      <c r="E560" s="16"/>
      <c r="F560" s="14" t="s">
        <v>2637</v>
      </c>
      <c r="G560" s="14" t="s">
        <v>2638</v>
      </c>
      <c r="H560" s="14" t="s">
        <v>2639</v>
      </c>
      <c r="I560" s="15">
        <v>262.55</v>
      </c>
      <c r="J560" s="77">
        <v>5</v>
      </c>
      <c r="K560" s="92"/>
    </row>
    <row r="561" spans="1:11" ht="20.399999999999999" x14ac:dyDescent="0.25">
      <c r="A561" s="14" t="s">
        <v>440</v>
      </c>
      <c r="B561" s="14" t="s">
        <v>2640</v>
      </c>
      <c r="C561" s="14" t="s">
        <v>2641</v>
      </c>
      <c r="D561" s="16">
        <v>46094</v>
      </c>
      <c r="E561" s="16"/>
      <c r="F561" s="14" t="s">
        <v>2647</v>
      </c>
      <c r="G561" s="14" t="s">
        <v>2642</v>
      </c>
      <c r="H561" s="14" t="s">
        <v>2643</v>
      </c>
      <c r="I561" s="15">
        <v>709.9</v>
      </c>
      <c r="J561" s="77">
        <v>2</v>
      </c>
      <c r="K561" s="92"/>
    </row>
    <row r="562" spans="1:11" ht="108" customHeight="1" x14ac:dyDescent="0.25">
      <c r="A562" s="14" t="s">
        <v>440</v>
      </c>
      <c r="B562" s="14"/>
      <c r="C562" s="14"/>
      <c r="D562" s="16"/>
      <c r="E562" s="16"/>
      <c r="F562" s="14" t="s">
        <v>2657</v>
      </c>
      <c r="G562" s="14"/>
      <c r="H562" s="14"/>
      <c r="I562" s="15"/>
      <c r="J562" s="77"/>
      <c r="K562" s="92"/>
    </row>
    <row r="563" spans="1:11" ht="49.8" customHeight="1" x14ac:dyDescent="0.25">
      <c r="A563" s="14" t="s">
        <v>440</v>
      </c>
      <c r="B563" s="14" t="s">
        <v>2648</v>
      </c>
      <c r="C563" s="14" t="s">
        <v>2649</v>
      </c>
      <c r="D563" s="16">
        <v>46098</v>
      </c>
      <c r="E563" s="16"/>
      <c r="F563" s="14" t="s">
        <v>2652</v>
      </c>
      <c r="G563" s="14" t="s">
        <v>2650</v>
      </c>
      <c r="H563" s="14" t="s">
        <v>2651</v>
      </c>
      <c r="I563" s="15">
        <v>80</v>
      </c>
      <c r="J563" s="77">
        <v>2</v>
      </c>
      <c r="K563" s="92"/>
    </row>
    <row r="564" spans="1:11" ht="49.8" customHeight="1" x14ac:dyDescent="0.25">
      <c r="A564" s="14" t="s">
        <v>440</v>
      </c>
      <c r="B564" s="14" t="s">
        <v>3414</v>
      </c>
      <c r="C564" s="14" t="s">
        <v>3415</v>
      </c>
      <c r="D564" s="16">
        <v>46122</v>
      </c>
      <c r="E564" s="16"/>
      <c r="F564" s="14" t="s">
        <v>3418</v>
      </c>
      <c r="G564" s="14" t="s">
        <v>3416</v>
      </c>
      <c r="H564" s="14" t="s">
        <v>3417</v>
      </c>
      <c r="I564" s="15">
        <v>381.93</v>
      </c>
      <c r="J564" s="77">
        <v>2</v>
      </c>
      <c r="K564" s="92"/>
    </row>
    <row r="565" spans="1:11" ht="49.8" customHeight="1" x14ac:dyDescent="0.25">
      <c r="A565" s="14" t="s">
        <v>440</v>
      </c>
      <c r="B565" s="14" t="s">
        <v>3657</v>
      </c>
      <c r="C565" s="14" t="s">
        <v>3658</v>
      </c>
      <c r="D565" s="16">
        <v>46134</v>
      </c>
      <c r="E565" s="16"/>
      <c r="F565" s="14" t="s">
        <v>3659</v>
      </c>
      <c r="G565" s="14"/>
      <c r="H565" s="14" t="s">
        <v>2083</v>
      </c>
      <c r="I565" s="15">
        <v>29.07</v>
      </c>
      <c r="J565" s="77">
        <v>2</v>
      </c>
      <c r="K565" s="92"/>
    </row>
    <row r="566" spans="1:11" ht="117.6" customHeight="1" x14ac:dyDescent="0.25">
      <c r="A566" s="14" t="s">
        <v>440</v>
      </c>
      <c r="B566" s="14"/>
      <c r="C566" s="14"/>
      <c r="D566" s="16"/>
      <c r="E566" s="16"/>
      <c r="F566" s="14" t="s">
        <v>4135</v>
      </c>
      <c r="G566" s="14"/>
      <c r="H566" s="14"/>
      <c r="I566" s="15"/>
      <c r="J566" s="77"/>
      <c r="K566" s="92"/>
    </row>
    <row r="567" spans="1:11" ht="30.6" x14ac:dyDescent="0.25">
      <c r="A567" s="14" t="s">
        <v>440</v>
      </c>
      <c r="B567" s="14" t="s">
        <v>2653</v>
      </c>
      <c r="C567" s="14" t="s">
        <v>2654</v>
      </c>
      <c r="D567" s="16">
        <v>46094</v>
      </c>
      <c r="E567" s="16"/>
      <c r="F567" s="14" t="s">
        <v>2655</v>
      </c>
      <c r="G567" s="14"/>
      <c r="H567" s="14" t="s">
        <v>2656</v>
      </c>
      <c r="I567" s="15">
        <v>2500</v>
      </c>
      <c r="J567" s="77">
        <v>2</v>
      </c>
      <c r="K567" s="92"/>
    </row>
    <row r="568" spans="1:11" ht="103.2" customHeight="1" x14ac:dyDescent="0.25">
      <c r="A568" s="14" t="s">
        <v>440</v>
      </c>
      <c r="B568" s="14"/>
      <c r="C568" s="14"/>
      <c r="D568" s="16"/>
      <c r="E568" s="16"/>
      <c r="F568" s="14" t="s">
        <v>4134</v>
      </c>
      <c r="G568" s="14"/>
      <c r="H568" s="14"/>
      <c r="I568" s="15"/>
      <c r="J568" s="77"/>
      <c r="K568" s="92"/>
    </row>
    <row r="569" spans="1:11" ht="20.399999999999999" x14ac:dyDescent="0.25">
      <c r="A569" s="14" t="s">
        <v>440</v>
      </c>
      <c r="B569" s="14" t="s">
        <v>2786</v>
      </c>
      <c r="C569" s="14" t="s">
        <v>2787</v>
      </c>
      <c r="D569" s="16">
        <v>46100</v>
      </c>
      <c r="E569" s="16"/>
      <c r="F569" s="14" t="s">
        <v>4133</v>
      </c>
      <c r="G569" s="14" t="s">
        <v>482</v>
      </c>
      <c r="H569" s="14" t="s">
        <v>483</v>
      </c>
      <c r="I569" s="15">
        <v>191.33</v>
      </c>
      <c r="J569" s="77">
        <v>2</v>
      </c>
      <c r="K569" s="92"/>
    </row>
    <row r="570" spans="1:11" ht="91.8" x14ac:dyDescent="0.25">
      <c r="A570" s="14" t="s">
        <v>440</v>
      </c>
      <c r="B570" s="14"/>
      <c r="C570" s="14"/>
      <c r="D570" s="16"/>
      <c r="E570" s="16"/>
      <c r="F570" s="14" t="s">
        <v>3637</v>
      </c>
      <c r="G570" s="14"/>
      <c r="H570" s="14"/>
      <c r="I570" s="15"/>
      <c r="J570" s="77"/>
      <c r="K570" s="92"/>
    </row>
    <row r="571" spans="1:11" ht="30.6" x14ac:dyDescent="0.25">
      <c r="A571" s="14" t="s">
        <v>440</v>
      </c>
      <c r="B571" s="14" t="s">
        <v>3638</v>
      </c>
      <c r="C571" s="14" t="s">
        <v>3639</v>
      </c>
      <c r="D571" s="16">
        <v>46133</v>
      </c>
      <c r="E571" s="16"/>
      <c r="F571" s="14" t="s">
        <v>3640</v>
      </c>
      <c r="G571" s="14" t="s">
        <v>492</v>
      </c>
      <c r="H571" s="14" t="s">
        <v>493</v>
      </c>
      <c r="I571" s="15">
        <v>4275.09</v>
      </c>
      <c r="J571" s="77">
        <v>2</v>
      </c>
      <c r="K571" s="92"/>
    </row>
    <row r="572" spans="1:11" ht="20.399999999999999" x14ac:dyDescent="0.25">
      <c r="A572" s="14" t="s">
        <v>440</v>
      </c>
      <c r="B572" s="14" t="s">
        <v>3973</v>
      </c>
      <c r="C572" s="14" t="s">
        <v>2551</v>
      </c>
      <c r="D572" s="16">
        <v>46141</v>
      </c>
      <c r="E572" s="16"/>
      <c r="F572" s="14" t="s">
        <v>3974</v>
      </c>
      <c r="G572" s="14" t="s">
        <v>2295</v>
      </c>
      <c r="H572" s="14" t="s">
        <v>2296</v>
      </c>
      <c r="I572" s="15">
        <v>414.6</v>
      </c>
      <c r="J572" s="77">
        <v>2</v>
      </c>
      <c r="K572" s="92"/>
    </row>
    <row r="573" spans="1:11" ht="91.8" x14ac:dyDescent="0.25">
      <c r="A573" s="14" t="s">
        <v>440</v>
      </c>
      <c r="B573" s="14"/>
      <c r="C573" s="14"/>
      <c r="D573" s="16"/>
      <c r="E573" s="16"/>
      <c r="F573" s="14" t="s">
        <v>3641</v>
      </c>
      <c r="G573" s="14"/>
      <c r="H573" s="14"/>
      <c r="I573" s="15"/>
      <c r="J573" s="77"/>
      <c r="K573" s="92"/>
    </row>
    <row r="574" spans="1:11" ht="30.6" x14ac:dyDescent="0.25">
      <c r="A574" s="14" t="s">
        <v>440</v>
      </c>
      <c r="B574" s="14" t="s">
        <v>3642</v>
      </c>
      <c r="C574" s="14" t="s">
        <v>3643</v>
      </c>
      <c r="D574" s="16">
        <v>46133</v>
      </c>
      <c r="E574" s="16"/>
      <c r="F574" s="14" t="s">
        <v>3644</v>
      </c>
      <c r="G574" s="14" t="s">
        <v>492</v>
      </c>
      <c r="H574" s="14" t="s">
        <v>493</v>
      </c>
      <c r="I574" s="15">
        <v>5175.1000000000004</v>
      </c>
      <c r="J574" s="77">
        <v>2</v>
      </c>
      <c r="K574" s="92"/>
    </row>
    <row r="575" spans="1:11" ht="40.799999999999997" x14ac:dyDescent="0.25">
      <c r="A575" s="14" t="s">
        <v>440</v>
      </c>
      <c r="B575" s="14" t="s">
        <v>2788</v>
      </c>
      <c r="C575" s="14" t="s">
        <v>2789</v>
      </c>
      <c r="D575" s="16">
        <v>46100</v>
      </c>
      <c r="E575" s="16"/>
      <c r="F575" s="14" t="s">
        <v>2790</v>
      </c>
      <c r="G575" s="14" t="s">
        <v>2791</v>
      </c>
      <c r="H575" s="14" t="s">
        <v>2792</v>
      </c>
      <c r="I575" s="15">
        <v>222</v>
      </c>
      <c r="J575" s="77">
        <v>5</v>
      </c>
      <c r="K575" s="92"/>
    </row>
    <row r="576" spans="1:11" ht="71.400000000000006" x14ac:dyDescent="0.25">
      <c r="A576" s="14" t="s">
        <v>440</v>
      </c>
      <c r="B576" s="14"/>
      <c r="C576" s="14"/>
      <c r="D576" s="16"/>
      <c r="E576" s="16"/>
      <c r="F576" s="14" t="s">
        <v>4132</v>
      </c>
      <c r="G576" s="14"/>
      <c r="H576" s="14"/>
      <c r="I576" s="15"/>
      <c r="J576" s="77"/>
      <c r="K576" s="92"/>
    </row>
    <row r="577" spans="1:11" ht="20.399999999999999" x14ac:dyDescent="0.25">
      <c r="A577" s="14" t="s">
        <v>440</v>
      </c>
      <c r="B577" s="14" t="s">
        <v>2798</v>
      </c>
      <c r="C577" s="14" t="s">
        <v>2799</v>
      </c>
      <c r="D577" s="16">
        <v>46101</v>
      </c>
      <c r="E577" s="16"/>
      <c r="F577" s="14" t="s">
        <v>2800</v>
      </c>
      <c r="G577" s="14"/>
      <c r="H577" s="14" t="s">
        <v>2099</v>
      </c>
      <c r="I577" s="15">
        <v>100</v>
      </c>
      <c r="J577" s="77">
        <v>5</v>
      </c>
      <c r="K577" s="92"/>
    </row>
    <row r="578" spans="1:11" ht="20.399999999999999" x14ac:dyDescent="0.25">
      <c r="A578" s="14" t="s">
        <v>440</v>
      </c>
      <c r="B578" s="14" t="s">
        <v>2801</v>
      </c>
      <c r="C578" s="14" t="s">
        <v>2802</v>
      </c>
      <c r="D578" s="16">
        <v>46101</v>
      </c>
      <c r="E578" s="16"/>
      <c r="F578" s="14" t="s">
        <v>2800</v>
      </c>
      <c r="G578" s="14"/>
      <c r="H578" s="14" t="s">
        <v>2312</v>
      </c>
      <c r="I578" s="15">
        <v>100</v>
      </c>
      <c r="J578" s="77">
        <v>5</v>
      </c>
      <c r="K578" s="92"/>
    </row>
    <row r="579" spans="1:11" ht="20.399999999999999" x14ac:dyDescent="0.25">
      <c r="A579" s="14" t="s">
        <v>440</v>
      </c>
      <c r="B579" s="14" t="s">
        <v>2803</v>
      </c>
      <c r="C579" s="14" t="s">
        <v>2804</v>
      </c>
      <c r="D579" s="16">
        <v>46101</v>
      </c>
      <c r="E579" s="16"/>
      <c r="F579" s="14" t="s">
        <v>2800</v>
      </c>
      <c r="G579" s="14"/>
      <c r="H579" s="14" t="s">
        <v>2805</v>
      </c>
      <c r="I579" s="15">
        <v>100</v>
      </c>
      <c r="J579" s="77">
        <v>5</v>
      </c>
      <c r="K579" s="92"/>
    </row>
    <row r="580" spans="1:11" ht="20.399999999999999" x14ac:dyDescent="0.25">
      <c r="A580" s="14" t="s">
        <v>440</v>
      </c>
      <c r="B580" s="14" t="s">
        <v>2820</v>
      </c>
      <c r="C580" s="14" t="s">
        <v>2821</v>
      </c>
      <c r="D580" s="16">
        <v>46101</v>
      </c>
      <c r="E580" s="16"/>
      <c r="F580" s="14" t="s">
        <v>2822</v>
      </c>
      <c r="G580" s="14" t="s">
        <v>2823</v>
      </c>
      <c r="H580" s="14" t="s">
        <v>2824</v>
      </c>
      <c r="I580" s="15">
        <v>110</v>
      </c>
      <c r="J580" s="77">
        <v>4</v>
      </c>
      <c r="K580" s="92"/>
    </row>
    <row r="581" spans="1:11" ht="20.399999999999999" x14ac:dyDescent="0.25">
      <c r="A581" s="14" t="s">
        <v>440</v>
      </c>
      <c r="B581" s="14" t="s">
        <v>2834</v>
      </c>
      <c r="C581" s="14" t="s">
        <v>2835</v>
      </c>
      <c r="D581" s="16">
        <v>46101</v>
      </c>
      <c r="E581" s="16"/>
      <c r="F581" s="14" t="s">
        <v>2836</v>
      </c>
      <c r="G581" s="14"/>
      <c r="H581" s="14" t="s">
        <v>2837</v>
      </c>
      <c r="I581" s="15">
        <v>245.4</v>
      </c>
      <c r="J581" s="77">
        <v>4</v>
      </c>
      <c r="K581" s="92"/>
    </row>
    <row r="582" spans="1:11" ht="110.4" customHeight="1" x14ac:dyDescent="0.25">
      <c r="A582" s="14" t="s">
        <v>440</v>
      </c>
      <c r="B582" s="14"/>
      <c r="C582" s="14"/>
      <c r="D582" s="16"/>
      <c r="E582" s="16"/>
      <c r="F582" s="14" t="s">
        <v>2841</v>
      </c>
      <c r="G582" s="14"/>
      <c r="H582" s="14"/>
      <c r="I582" s="15"/>
      <c r="J582" s="77"/>
      <c r="K582" s="92"/>
    </row>
    <row r="583" spans="1:11" ht="40.799999999999997" x14ac:dyDescent="0.25">
      <c r="A583" s="14" t="s">
        <v>440</v>
      </c>
      <c r="B583" s="14" t="s">
        <v>2842</v>
      </c>
      <c r="C583" s="14" t="s">
        <v>2843</v>
      </c>
      <c r="D583" s="16">
        <v>46101</v>
      </c>
      <c r="E583" s="16"/>
      <c r="F583" s="14" t="s">
        <v>2844</v>
      </c>
      <c r="G583" s="14" t="s">
        <v>2642</v>
      </c>
      <c r="H583" s="14" t="s">
        <v>2643</v>
      </c>
      <c r="I583" s="15">
        <v>488.5</v>
      </c>
      <c r="J583" s="77">
        <v>3</v>
      </c>
      <c r="K583" s="92"/>
    </row>
    <row r="584" spans="1:11" ht="30.6" x14ac:dyDescent="0.25">
      <c r="A584" s="14" t="s">
        <v>440</v>
      </c>
      <c r="B584" s="14" t="s">
        <v>2854</v>
      </c>
      <c r="C584" s="14" t="s">
        <v>2855</v>
      </c>
      <c r="D584" s="16">
        <v>46044</v>
      </c>
      <c r="E584" s="16">
        <v>46112</v>
      </c>
      <c r="F584" s="14" t="s">
        <v>2856</v>
      </c>
      <c r="G584" s="14"/>
      <c r="H584" s="14" t="s">
        <v>2857</v>
      </c>
      <c r="I584" s="15">
        <v>192.19</v>
      </c>
      <c r="J584" s="77">
        <v>3</v>
      </c>
      <c r="K584" s="92"/>
    </row>
    <row r="585" spans="1:11" ht="51" x14ac:dyDescent="0.25">
      <c r="A585" s="14" t="s">
        <v>440</v>
      </c>
      <c r="B585" s="14" t="s">
        <v>2858</v>
      </c>
      <c r="C585" s="14"/>
      <c r="D585" s="16">
        <v>46090</v>
      </c>
      <c r="E585" s="16"/>
      <c r="F585" s="14" t="s">
        <v>2860</v>
      </c>
      <c r="G585" s="14"/>
      <c r="H585" s="14" t="s">
        <v>2859</v>
      </c>
      <c r="I585" s="15">
        <v>15772.11</v>
      </c>
      <c r="J585" s="77">
        <v>4</v>
      </c>
      <c r="K585" s="92"/>
    </row>
    <row r="586" spans="1:11" ht="51" x14ac:dyDescent="0.25">
      <c r="A586" s="14" t="s">
        <v>440</v>
      </c>
      <c r="B586" s="14" t="s">
        <v>2858</v>
      </c>
      <c r="C586" s="14"/>
      <c r="D586" s="16">
        <v>46090</v>
      </c>
      <c r="E586" s="16"/>
      <c r="F586" s="14" t="s">
        <v>2861</v>
      </c>
      <c r="G586" s="14"/>
      <c r="H586" s="14" t="s">
        <v>2862</v>
      </c>
      <c r="I586" s="15">
        <v>8944.25</v>
      </c>
      <c r="J586" s="77">
        <v>3</v>
      </c>
      <c r="K586" s="92"/>
    </row>
    <row r="587" spans="1:11" ht="51" x14ac:dyDescent="0.25">
      <c r="A587" s="14" t="s">
        <v>440</v>
      </c>
      <c r="B587" s="14" t="s">
        <v>2858</v>
      </c>
      <c r="C587" s="14"/>
      <c r="D587" s="16">
        <v>46090</v>
      </c>
      <c r="E587" s="16"/>
      <c r="F587" s="14" t="s">
        <v>2863</v>
      </c>
      <c r="G587" s="14"/>
      <c r="H587" s="14" t="s">
        <v>2864</v>
      </c>
      <c r="I587" s="15">
        <v>11526.3</v>
      </c>
      <c r="J587" s="77">
        <v>5</v>
      </c>
      <c r="K587" s="92"/>
    </row>
    <row r="588" spans="1:11" ht="13.2" x14ac:dyDescent="0.25">
      <c r="A588" s="14" t="s">
        <v>440</v>
      </c>
      <c r="B588" s="14" t="s">
        <v>2865</v>
      </c>
      <c r="C588" s="14"/>
      <c r="D588" s="16">
        <v>46112</v>
      </c>
      <c r="E588" s="16"/>
      <c r="F588" s="14" t="s">
        <v>2866</v>
      </c>
      <c r="G588" s="14"/>
      <c r="H588" s="14" t="s">
        <v>469</v>
      </c>
      <c r="I588" s="15">
        <v>408.8</v>
      </c>
      <c r="J588" s="77">
        <v>5</v>
      </c>
      <c r="K588" s="92"/>
    </row>
    <row r="589" spans="1:11" ht="13.2" x14ac:dyDescent="0.25">
      <c r="A589" s="14" t="s">
        <v>440</v>
      </c>
      <c r="B589" s="14" t="s">
        <v>2865</v>
      </c>
      <c r="C589" s="14"/>
      <c r="D589" s="16">
        <v>46112</v>
      </c>
      <c r="E589" s="16"/>
      <c r="F589" s="14" t="s">
        <v>2866</v>
      </c>
      <c r="G589" s="14"/>
      <c r="H589" s="14" t="s">
        <v>469</v>
      </c>
      <c r="I589" s="15">
        <v>204.4</v>
      </c>
      <c r="J589" s="77">
        <v>3</v>
      </c>
      <c r="K589" s="92"/>
    </row>
    <row r="590" spans="1:11" ht="13.2" x14ac:dyDescent="0.25">
      <c r="A590" s="14" t="s">
        <v>440</v>
      </c>
      <c r="B590" s="14" t="s">
        <v>2865</v>
      </c>
      <c r="C590" s="14"/>
      <c r="D590" s="16">
        <v>46112</v>
      </c>
      <c r="E590" s="16"/>
      <c r="F590" s="14" t="s">
        <v>2866</v>
      </c>
      <c r="G590" s="14"/>
      <c r="H590" s="14" t="s">
        <v>469</v>
      </c>
      <c r="I590" s="15">
        <v>408.6</v>
      </c>
      <c r="J590" s="77">
        <v>4</v>
      </c>
      <c r="K590" s="92"/>
    </row>
    <row r="591" spans="1:11" ht="79.8" customHeight="1" x14ac:dyDescent="0.25">
      <c r="A591" s="14" t="s">
        <v>440</v>
      </c>
      <c r="B591" s="14"/>
      <c r="C591" s="14"/>
      <c r="D591" s="16"/>
      <c r="E591" s="16"/>
      <c r="F591" s="14" t="s">
        <v>4131</v>
      </c>
      <c r="G591" s="14"/>
      <c r="H591" s="14"/>
      <c r="I591" s="15"/>
      <c r="J591" s="77"/>
      <c r="K591" s="92"/>
    </row>
    <row r="592" spans="1:11" ht="20.399999999999999" x14ac:dyDescent="0.25">
      <c r="A592" s="14" t="s">
        <v>440</v>
      </c>
      <c r="B592" s="14" t="s">
        <v>2878</v>
      </c>
      <c r="C592" s="14" t="s">
        <v>2879</v>
      </c>
      <c r="D592" s="16">
        <v>46105</v>
      </c>
      <c r="E592" s="16"/>
      <c r="F592" s="14" t="s">
        <v>2880</v>
      </c>
      <c r="G592" s="14" t="s">
        <v>2604</v>
      </c>
      <c r="H592" s="14" t="s">
        <v>2605</v>
      </c>
      <c r="I592" s="15">
        <v>68.5</v>
      </c>
      <c r="J592" s="77">
        <v>5</v>
      </c>
      <c r="K592" s="92"/>
    </row>
    <row r="593" spans="1:11" ht="20.399999999999999" x14ac:dyDescent="0.25">
      <c r="A593" s="14" t="s">
        <v>440</v>
      </c>
      <c r="B593" s="14" t="s">
        <v>3005</v>
      </c>
      <c r="C593" s="14" t="s">
        <v>3006</v>
      </c>
      <c r="D593" s="16">
        <v>46113</v>
      </c>
      <c r="E593" s="16"/>
      <c r="F593" s="14" t="s">
        <v>3007</v>
      </c>
      <c r="G593" s="14"/>
      <c r="H593" s="14" t="s">
        <v>3008</v>
      </c>
      <c r="I593" s="15">
        <v>162</v>
      </c>
      <c r="J593" s="77">
        <v>5</v>
      </c>
      <c r="K593" s="92"/>
    </row>
    <row r="594" spans="1:11" ht="20.399999999999999" x14ac:dyDescent="0.25">
      <c r="A594" s="14" t="s">
        <v>440</v>
      </c>
      <c r="B594" s="14" t="s">
        <v>3009</v>
      </c>
      <c r="C594" s="14" t="s">
        <v>3010</v>
      </c>
      <c r="D594" s="16">
        <v>46113</v>
      </c>
      <c r="E594" s="16"/>
      <c r="F594" s="14" t="s">
        <v>3007</v>
      </c>
      <c r="G594" s="14"/>
      <c r="H594" s="14" t="s">
        <v>2817</v>
      </c>
      <c r="I594" s="15">
        <v>162</v>
      </c>
      <c r="J594" s="77">
        <v>5</v>
      </c>
      <c r="K594" s="92"/>
    </row>
    <row r="595" spans="1:11" ht="20.399999999999999" x14ac:dyDescent="0.25">
      <c r="A595" s="14" t="s">
        <v>440</v>
      </c>
      <c r="B595" s="14" t="s">
        <v>3011</v>
      </c>
      <c r="C595" s="14" t="s">
        <v>3012</v>
      </c>
      <c r="D595" s="16">
        <v>46113</v>
      </c>
      <c r="E595" s="16"/>
      <c r="F595" s="14" t="s">
        <v>3007</v>
      </c>
      <c r="G595" s="14"/>
      <c r="H595" s="14" t="s">
        <v>3013</v>
      </c>
      <c r="I595" s="15">
        <v>162</v>
      </c>
      <c r="J595" s="77">
        <v>5</v>
      </c>
      <c r="K595" s="92"/>
    </row>
    <row r="596" spans="1:11" ht="20.399999999999999" x14ac:dyDescent="0.25">
      <c r="A596" s="14" t="s">
        <v>440</v>
      </c>
      <c r="B596" s="14" t="s">
        <v>3014</v>
      </c>
      <c r="C596" s="14" t="s">
        <v>3015</v>
      </c>
      <c r="D596" s="16">
        <v>46113</v>
      </c>
      <c r="E596" s="16"/>
      <c r="F596" s="14" t="s">
        <v>3007</v>
      </c>
      <c r="G596" s="14"/>
      <c r="H596" s="14" t="s">
        <v>3016</v>
      </c>
      <c r="I596" s="15">
        <v>162</v>
      </c>
      <c r="J596" s="77">
        <v>5</v>
      </c>
      <c r="K596" s="92"/>
    </row>
    <row r="597" spans="1:11" ht="20.399999999999999" x14ac:dyDescent="0.25">
      <c r="A597" s="14" t="s">
        <v>440</v>
      </c>
      <c r="B597" s="14" t="s">
        <v>3017</v>
      </c>
      <c r="C597" s="14" t="s">
        <v>3018</v>
      </c>
      <c r="D597" s="16">
        <v>46113</v>
      </c>
      <c r="E597" s="16"/>
      <c r="F597" s="14" t="s">
        <v>3007</v>
      </c>
      <c r="G597" s="14"/>
      <c r="H597" s="14" t="s">
        <v>3019</v>
      </c>
      <c r="I597" s="15">
        <v>162</v>
      </c>
      <c r="J597" s="77">
        <v>5</v>
      </c>
      <c r="K597" s="92"/>
    </row>
    <row r="598" spans="1:11" ht="71.400000000000006" x14ac:dyDescent="0.25">
      <c r="A598" s="14" t="s">
        <v>440</v>
      </c>
      <c r="B598" s="14"/>
      <c r="C598" s="14"/>
      <c r="D598" s="16"/>
      <c r="E598" s="16"/>
      <c r="F598" s="14" t="s">
        <v>4130</v>
      </c>
      <c r="G598" s="14"/>
      <c r="H598" s="14"/>
      <c r="I598" s="15"/>
      <c r="J598" s="77"/>
      <c r="K598" s="92"/>
    </row>
    <row r="599" spans="1:11" ht="20.399999999999999" x14ac:dyDescent="0.25">
      <c r="A599" s="14" t="s">
        <v>440</v>
      </c>
      <c r="B599" s="14" t="s">
        <v>2881</v>
      </c>
      <c r="C599" s="14" t="s">
        <v>2882</v>
      </c>
      <c r="D599" s="16">
        <v>46105</v>
      </c>
      <c r="E599" s="16"/>
      <c r="F599" s="14" t="s">
        <v>2883</v>
      </c>
      <c r="G599" s="14" t="s">
        <v>2884</v>
      </c>
      <c r="H599" s="14" t="s">
        <v>2885</v>
      </c>
      <c r="I599" s="15">
        <v>71</v>
      </c>
      <c r="J599" s="77">
        <v>5</v>
      </c>
      <c r="K599" s="92"/>
    </row>
    <row r="600" spans="1:11" ht="20.399999999999999" x14ac:dyDescent="0.25">
      <c r="A600" s="14" t="s">
        <v>440</v>
      </c>
      <c r="B600" s="14" t="s">
        <v>2999</v>
      </c>
      <c r="C600" s="14" t="s">
        <v>3000</v>
      </c>
      <c r="D600" s="16">
        <v>46113</v>
      </c>
      <c r="E600" s="16"/>
      <c r="F600" s="14" t="s">
        <v>3001</v>
      </c>
      <c r="G600" s="14"/>
      <c r="H600" s="14" t="s">
        <v>2341</v>
      </c>
      <c r="I600" s="15">
        <v>162</v>
      </c>
      <c r="J600" s="77">
        <v>5</v>
      </c>
      <c r="K600" s="92"/>
    </row>
    <row r="601" spans="1:11" ht="20.399999999999999" x14ac:dyDescent="0.25">
      <c r="A601" s="14" t="s">
        <v>440</v>
      </c>
      <c r="B601" s="14" t="s">
        <v>3002</v>
      </c>
      <c r="C601" s="14" t="s">
        <v>3003</v>
      </c>
      <c r="D601" s="16">
        <v>46113</v>
      </c>
      <c r="E601" s="16"/>
      <c r="F601" s="14" t="s">
        <v>3001</v>
      </c>
      <c r="G601" s="14"/>
      <c r="H601" s="14" t="s">
        <v>3004</v>
      </c>
      <c r="I601" s="15">
        <v>162</v>
      </c>
      <c r="J601" s="77">
        <v>5</v>
      </c>
      <c r="K601" s="92"/>
    </row>
    <row r="602" spans="1:11" ht="71.400000000000006" x14ac:dyDescent="0.25">
      <c r="A602" s="14" t="s">
        <v>440</v>
      </c>
      <c r="B602" s="14"/>
      <c r="C602" s="14"/>
      <c r="D602" s="16"/>
      <c r="E602" s="16"/>
      <c r="F602" s="14" t="s">
        <v>4129</v>
      </c>
      <c r="G602" s="14"/>
      <c r="H602" s="14"/>
      <c r="I602" s="15"/>
      <c r="J602" s="77"/>
      <c r="K602" s="92"/>
    </row>
    <row r="603" spans="1:11" ht="20.399999999999999" x14ac:dyDescent="0.25">
      <c r="A603" s="14" t="s">
        <v>440</v>
      </c>
      <c r="B603" s="14" t="s">
        <v>2892</v>
      </c>
      <c r="C603" s="14" t="s">
        <v>2893</v>
      </c>
      <c r="D603" s="16">
        <v>46106</v>
      </c>
      <c r="E603" s="16"/>
      <c r="F603" s="14" t="s">
        <v>2894</v>
      </c>
      <c r="G603" s="14" t="s">
        <v>492</v>
      </c>
      <c r="H603" s="14" t="s">
        <v>493</v>
      </c>
      <c r="I603" s="15">
        <v>30</v>
      </c>
      <c r="J603" s="77">
        <v>5</v>
      </c>
      <c r="K603" s="92"/>
    </row>
    <row r="604" spans="1:11" ht="20.399999999999999" x14ac:dyDescent="0.25">
      <c r="A604" s="14" t="s">
        <v>440</v>
      </c>
      <c r="B604" s="14" t="s">
        <v>3176</v>
      </c>
      <c r="C604" s="14" t="s">
        <v>3177</v>
      </c>
      <c r="D604" s="16">
        <v>46114</v>
      </c>
      <c r="E604" s="16"/>
      <c r="F604" s="14" t="s">
        <v>3178</v>
      </c>
      <c r="G604" s="14"/>
      <c r="H604" s="14" t="s">
        <v>2312</v>
      </c>
      <c r="I604" s="15">
        <v>150</v>
      </c>
      <c r="J604" s="77">
        <v>5</v>
      </c>
      <c r="K604" s="92"/>
    </row>
    <row r="605" spans="1:11" ht="20.399999999999999" x14ac:dyDescent="0.25">
      <c r="A605" s="14" t="s">
        <v>440</v>
      </c>
      <c r="B605" s="14" t="s">
        <v>3179</v>
      </c>
      <c r="C605" s="14" t="s">
        <v>3180</v>
      </c>
      <c r="D605" s="16">
        <v>46114</v>
      </c>
      <c r="E605" s="16"/>
      <c r="F605" s="14" t="s">
        <v>3178</v>
      </c>
      <c r="G605" s="14"/>
      <c r="H605" s="14" t="s">
        <v>2099</v>
      </c>
      <c r="I605" s="15">
        <v>150</v>
      </c>
      <c r="J605" s="77">
        <v>5</v>
      </c>
      <c r="K605" s="92"/>
    </row>
    <row r="606" spans="1:11" ht="20.399999999999999" x14ac:dyDescent="0.25">
      <c r="A606" s="14" t="s">
        <v>440</v>
      </c>
      <c r="B606" s="14" t="s">
        <v>3181</v>
      </c>
      <c r="C606" s="14" t="s">
        <v>3182</v>
      </c>
      <c r="D606" s="16">
        <v>46114</v>
      </c>
      <c r="E606" s="16"/>
      <c r="F606" s="14" t="s">
        <v>3178</v>
      </c>
      <c r="G606" s="14"/>
      <c r="H606" s="14" t="s">
        <v>3016</v>
      </c>
      <c r="I606" s="15">
        <v>180</v>
      </c>
      <c r="J606" s="77">
        <v>5</v>
      </c>
      <c r="K606" s="92"/>
    </row>
    <row r="607" spans="1:11" ht="111" customHeight="1" x14ac:dyDescent="0.25">
      <c r="A607" s="14" t="s">
        <v>440</v>
      </c>
      <c r="B607" s="14"/>
      <c r="C607" s="14"/>
      <c r="D607" s="16"/>
      <c r="E607" s="16"/>
      <c r="F607" s="14" t="s">
        <v>4128</v>
      </c>
      <c r="G607" s="14"/>
      <c r="H607" s="14"/>
      <c r="I607" s="15"/>
      <c r="J607" s="77"/>
      <c r="K607" s="92"/>
    </row>
    <row r="608" spans="1:11" ht="40.799999999999997" x14ac:dyDescent="0.25">
      <c r="A608" s="14" t="s">
        <v>440</v>
      </c>
      <c r="B608" s="14" t="s">
        <v>2895</v>
      </c>
      <c r="C608" s="14" t="s">
        <v>2896</v>
      </c>
      <c r="D608" s="16">
        <v>46104</v>
      </c>
      <c r="E608" s="16"/>
      <c r="F608" s="14" t="s">
        <v>2899</v>
      </c>
      <c r="G608" s="14" t="s">
        <v>2897</v>
      </c>
      <c r="H608" s="14" t="s">
        <v>2898</v>
      </c>
      <c r="I608" s="15">
        <v>3335.09</v>
      </c>
      <c r="J608" s="77">
        <v>2</v>
      </c>
      <c r="K608" s="92"/>
    </row>
    <row r="609" spans="1:11" ht="71.400000000000006" x14ac:dyDescent="0.25">
      <c r="A609" s="14" t="s">
        <v>440</v>
      </c>
      <c r="B609" s="14"/>
      <c r="C609" s="14"/>
      <c r="D609" s="16"/>
      <c r="E609" s="16"/>
      <c r="F609" s="14" t="s">
        <v>3196</v>
      </c>
      <c r="G609" s="14"/>
      <c r="H609" s="14"/>
      <c r="I609" s="15"/>
      <c r="J609" s="77"/>
      <c r="K609" s="92"/>
    </row>
    <row r="610" spans="1:11" ht="20.399999999999999" x14ac:dyDescent="0.25">
      <c r="A610" s="14" t="s">
        <v>440</v>
      </c>
      <c r="B610" s="14" t="s">
        <v>2905</v>
      </c>
      <c r="C610" s="14" t="s">
        <v>2906</v>
      </c>
      <c r="D610" s="16">
        <v>46106</v>
      </c>
      <c r="E610" s="16"/>
      <c r="F610" s="14" t="s">
        <v>2907</v>
      </c>
      <c r="G610" s="14" t="s">
        <v>448</v>
      </c>
      <c r="H610" s="14" t="s">
        <v>449</v>
      </c>
      <c r="I610" s="15">
        <v>146</v>
      </c>
      <c r="J610" s="77">
        <v>5</v>
      </c>
      <c r="K610" s="92"/>
    </row>
    <row r="611" spans="1:11" ht="30.6" x14ac:dyDescent="0.25">
      <c r="A611" s="14" t="s">
        <v>440</v>
      </c>
      <c r="B611" s="14" t="s">
        <v>2910</v>
      </c>
      <c r="C611" s="14" t="s">
        <v>2911</v>
      </c>
      <c r="D611" s="16">
        <v>46106</v>
      </c>
      <c r="E611" s="16"/>
      <c r="F611" s="14" t="s">
        <v>2912</v>
      </c>
      <c r="G611" s="14" t="s">
        <v>2913</v>
      </c>
      <c r="H611" s="14" t="s">
        <v>2914</v>
      </c>
      <c r="I611" s="15">
        <v>62.92</v>
      </c>
      <c r="J611" s="77">
        <v>3</v>
      </c>
      <c r="K611" s="92"/>
    </row>
    <row r="612" spans="1:11" ht="40.799999999999997" x14ac:dyDescent="0.25">
      <c r="A612" s="14" t="s">
        <v>440</v>
      </c>
      <c r="B612" s="14" t="s">
        <v>2933</v>
      </c>
      <c r="C612" s="14" t="s">
        <v>2934</v>
      </c>
      <c r="D612" s="16">
        <v>46106</v>
      </c>
      <c r="E612" s="16"/>
      <c r="F612" s="14" t="s">
        <v>2935</v>
      </c>
      <c r="G612" s="14" t="s">
        <v>2936</v>
      </c>
      <c r="H612" s="14" t="s">
        <v>2937</v>
      </c>
      <c r="I612" s="15">
        <v>1200</v>
      </c>
      <c r="J612" s="77">
        <v>5</v>
      </c>
      <c r="K612" s="92"/>
    </row>
    <row r="613" spans="1:11" ht="40.799999999999997" x14ac:dyDescent="0.25">
      <c r="A613" s="14" t="s">
        <v>440</v>
      </c>
      <c r="B613" s="14" t="s">
        <v>2938</v>
      </c>
      <c r="C613" s="14" t="s">
        <v>2939</v>
      </c>
      <c r="D613" s="16">
        <v>46106</v>
      </c>
      <c r="E613" s="16"/>
      <c r="F613" s="14" t="s">
        <v>2940</v>
      </c>
      <c r="G613" s="14" t="s">
        <v>2936</v>
      </c>
      <c r="H613" s="14" t="s">
        <v>2937</v>
      </c>
      <c r="I613" s="15">
        <v>1200</v>
      </c>
      <c r="J613" s="77">
        <v>5</v>
      </c>
      <c r="K613" s="92"/>
    </row>
    <row r="614" spans="1:11" ht="30.6" x14ac:dyDescent="0.25">
      <c r="A614" s="14" t="s">
        <v>440</v>
      </c>
      <c r="B614" s="14" t="s">
        <v>2941</v>
      </c>
      <c r="C614" s="14" t="s">
        <v>2942</v>
      </c>
      <c r="D614" s="16">
        <v>46107</v>
      </c>
      <c r="E614" s="16"/>
      <c r="F614" s="14" t="s">
        <v>2943</v>
      </c>
      <c r="G614" s="14" t="s">
        <v>2278</v>
      </c>
      <c r="H614" s="14" t="s">
        <v>2279</v>
      </c>
      <c r="I614" s="15">
        <v>1186.5999999999999</v>
      </c>
      <c r="J614" s="77">
        <v>5</v>
      </c>
      <c r="K614" s="92"/>
    </row>
    <row r="615" spans="1:11" ht="13.2" x14ac:dyDescent="0.25">
      <c r="A615" s="14" t="s">
        <v>440</v>
      </c>
      <c r="B615" s="14" t="s">
        <v>3810</v>
      </c>
      <c r="C615" s="14" t="s">
        <v>2941</v>
      </c>
      <c r="D615" s="16">
        <v>46136</v>
      </c>
      <c r="E615" s="16"/>
      <c r="F615" s="14" t="s">
        <v>3811</v>
      </c>
      <c r="G615" s="14"/>
      <c r="H615" s="14" t="s">
        <v>3803</v>
      </c>
      <c r="I615" s="15">
        <v>272.92</v>
      </c>
      <c r="J615" s="77">
        <v>5</v>
      </c>
      <c r="K615" s="92"/>
    </row>
    <row r="616" spans="1:11" ht="102" x14ac:dyDescent="0.25">
      <c r="A616" s="14" t="s">
        <v>440</v>
      </c>
      <c r="B616" s="14"/>
      <c r="C616" s="14"/>
      <c r="D616" s="16"/>
      <c r="E616" s="16"/>
      <c r="F616" s="14" t="s">
        <v>2944</v>
      </c>
      <c r="G616" s="14"/>
      <c r="H616" s="14"/>
      <c r="I616" s="15"/>
      <c r="J616" s="77"/>
      <c r="K616" s="92"/>
    </row>
    <row r="617" spans="1:11" ht="30.6" x14ac:dyDescent="0.25">
      <c r="A617" s="14" t="s">
        <v>440</v>
      </c>
      <c r="B617" s="14" t="s">
        <v>2945</v>
      </c>
      <c r="C617" s="14" t="s">
        <v>2946</v>
      </c>
      <c r="D617" s="16">
        <v>46108</v>
      </c>
      <c r="E617" s="16"/>
      <c r="F617" s="14" t="s">
        <v>2947</v>
      </c>
      <c r="G617" s="14"/>
      <c r="H617" s="14" t="s">
        <v>2948</v>
      </c>
      <c r="I617" s="15">
        <v>2880</v>
      </c>
      <c r="J617" s="77">
        <v>3</v>
      </c>
      <c r="K617" s="92"/>
    </row>
    <row r="618" spans="1:11" ht="20.399999999999999" x14ac:dyDescent="0.25">
      <c r="A618" s="14" t="s">
        <v>440</v>
      </c>
      <c r="B618" s="14" t="s">
        <v>2949</v>
      </c>
      <c r="C618" s="14" t="s">
        <v>2950</v>
      </c>
      <c r="D618" s="16">
        <v>46111</v>
      </c>
      <c r="E618" s="16"/>
      <c r="F618" s="14" t="s">
        <v>2953</v>
      </c>
      <c r="G618" s="14" t="s">
        <v>2951</v>
      </c>
      <c r="H618" s="14" t="s">
        <v>2952</v>
      </c>
      <c r="I618" s="15">
        <v>971.03</v>
      </c>
      <c r="J618" s="77">
        <v>4</v>
      </c>
      <c r="K618" s="92"/>
    </row>
    <row r="619" spans="1:11" ht="13.2" x14ac:dyDescent="0.25">
      <c r="A619" s="14" t="s">
        <v>440</v>
      </c>
      <c r="B619" s="14" t="s">
        <v>2858</v>
      </c>
      <c r="C619" s="14"/>
      <c r="D619" s="16">
        <v>46112</v>
      </c>
      <c r="E619" s="16"/>
      <c r="F619" s="14" t="s">
        <v>2970</v>
      </c>
      <c r="G619" s="14"/>
      <c r="H619" s="14" t="s">
        <v>2871</v>
      </c>
      <c r="I619" s="15">
        <v>22</v>
      </c>
      <c r="J619" s="77">
        <v>4</v>
      </c>
      <c r="K619" s="92"/>
    </row>
    <row r="620" spans="1:11" ht="20.399999999999999" x14ac:dyDescent="0.25">
      <c r="A620" s="14" t="s">
        <v>440</v>
      </c>
      <c r="B620" s="14" t="s">
        <v>2978</v>
      </c>
      <c r="C620" s="14" t="s">
        <v>2979</v>
      </c>
      <c r="D620" s="16">
        <v>46113</v>
      </c>
      <c r="E620" s="16"/>
      <c r="F620" s="14" t="s">
        <v>2980</v>
      </c>
      <c r="G620" s="14" t="s">
        <v>2981</v>
      </c>
      <c r="H620" s="14" t="s">
        <v>2982</v>
      </c>
      <c r="I620" s="15">
        <v>437.7</v>
      </c>
      <c r="J620" s="77">
        <v>4</v>
      </c>
      <c r="K620" s="92"/>
    </row>
    <row r="621" spans="1:11" ht="20.399999999999999" x14ac:dyDescent="0.25">
      <c r="A621" s="14" t="s">
        <v>440</v>
      </c>
      <c r="B621" s="14" t="s">
        <v>2997</v>
      </c>
      <c r="C621" s="14" t="s">
        <v>523</v>
      </c>
      <c r="D621" s="16">
        <v>46113</v>
      </c>
      <c r="E621" s="16"/>
      <c r="F621" s="14" t="s">
        <v>2998</v>
      </c>
      <c r="G621" s="14" t="s">
        <v>2526</v>
      </c>
      <c r="H621" s="14" t="s">
        <v>2527</v>
      </c>
      <c r="I621" s="15">
        <v>1250</v>
      </c>
      <c r="J621" s="77">
        <v>5</v>
      </c>
      <c r="K621" s="92"/>
    </row>
    <row r="622" spans="1:11" ht="51" x14ac:dyDescent="0.25">
      <c r="A622" s="14" t="s">
        <v>440</v>
      </c>
      <c r="B622" s="14" t="s">
        <v>3106</v>
      </c>
      <c r="C622" s="14"/>
      <c r="D622" s="16">
        <v>46121</v>
      </c>
      <c r="E622" s="16"/>
      <c r="F622" s="14" t="s">
        <v>3107</v>
      </c>
      <c r="G622" s="14"/>
      <c r="H622" s="14" t="s">
        <v>3108</v>
      </c>
      <c r="I622" s="15">
        <v>12848.43</v>
      </c>
      <c r="J622" s="77">
        <v>5</v>
      </c>
      <c r="K622" s="92"/>
    </row>
    <row r="623" spans="1:11" ht="51" x14ac:dyDescent="0.25">
      <c r="A623" s="14" t="s">
        <v>440</v>
      </c>
      <c r="B623" s="14" t="s">
        <v>3106</v>
      </c>
      <c r="C623" s="14"/>
      <c r="D623" s="16">
        <v>46121</v>
      </c>
      <c r="E623" s="16"/>
      <c r="F623" s="14" t="s">
        <v>3110</v>
      </c>
      <c r="G623" s="14"/>
      <c r="H623" s="14" t="s">
        <v>3109</v>
      </c>
      <c r="I623" s="15">
        <v>12160.52</v>
      </c>
      <c r="J623" s="77">
        <v>3</v>
      </c>
      <c r="K623" s="92"/>
    </row>
    <row r="624" spans="1:11" ht="51" x14ac:dyDescent="0.25">
      <c r="A624" s="14" t="s">
        <v>440</v>
      </c>
      <c r="B624" s="14" t="s">
        <v>3106</v>
      </c>
      <c r="C624" s="14"/>
      <c r="D624" s="16">
        <v>46121</v>
      </c>
      <c r="E624" s="16"/>
      <c r="F624" s="14" t="s">
        <v>3112</v>
      </c>
      <c r="G624" s="14"/>
      <c r="H624" s="14" t="s">
        <v>2859</v>
      </c>
      <c r="I624" s="15">
        <v>14874.63</v>
      </c>
      <c r="J624" s="77">
        <v>4</v>
      </c>
      <c r="K624" s="92"/>
    </row>
    <row r="625" spans="1:11" ht="51" x14ac:dyDescent="0.25">
      <c r="A625" s="14" t="s">
        <v>440</v>
      </c>
      <c r="B625" s="14" t="s">
        <v>3106</v>
      </c>
      <c r="C625" s="14"/>
      <c r="D625" s="16">
        <v>46121</v>
      </c>
      <c r="E625" s="16"/>
      <c r="F625" s="14" t="s">
        <v>3113</v>
      </c>
      <c r="G625" s="14"/>
      <c r="H625" s="14" t="s">
        <v>3111</v>
      </c>
      <c r="I625" s="15">
        <v>2043</v>
      </c>
      <c r="J625" s="77">
        <v>2</v>
      </c>
      <c r="K625" s="92"/>
    </row>
    <row r="626" spans="1:11" ht="20.399999999999999" x14ac:dyDescent="0.25">
      <c r="A626" s="14" t="s">
        <v>440</v>
      </c>
      <c r="B626" s="14" t="s">
        <v>3114</v>
      </c>
      <c r="C626" s="14" t="s">
        <v>3115</v>
      </c>
      <c r="D626" s="16">
        <v>46113</v>
      </c>
      <c r="E626" s="16"/>
      <c r="F626" s="14" t="s">
        <v>3122</v>
      </c>
      <c r="G626" s="14" t="s">
        <v>3116</v>
      </c>
      <c r="H626" s="14" t="s">
        <v>3117</v>
      </c>
      <c r="I626" s="15">
        <v>102.5</v>
      </c>
      <c r="J626" s="77">
        <v>3</v>
      </c>
      <c r="K626" s="92"/>
    </row>
    <row r="627" spans="1:11" ht="20.399999999999999" x14ac:dyDescent="0.25">
      <c r="A627" s="14" t="s">
        <v>440</v>
      </c>
      <c r="B627" s="14" t="s">
        <v>3114</v>
      </c>
      <c r="C627" s="14" t="s">
        <v>3115</v>
      </c>
      <c r="D627" s="16">
        <v>46113</v>
      </c>
      <c r="E627" s="16"/>
      <c r="F627" s="14" t="s">
        <v>3122</v>
      </c>
      <c r="G627" s="14" t="s">
        <v>3116</v>
      </c>
      <c r="H627" s="14" t="s">
        <v>3117</v>
      </c>
      <c r="I627" s="15">
        <v>78.2</v>
      </c>
      <c r="J627" s="77">
        <v>5</v>
      </c>
      <c r="K627" s="92"/>
    </row>
    <row r="628" spans="1:11" ht="20.399999999999999" x14ac:dyDescent="0.25">
      <c r="A628" s="14" t="s">
        <v>440</v>
      </c>
      <c r="B628" s="14" t="s">
        <v>3114</v>
      </c>
      <c r="C628" s="14" t="s">
        <v>3115</v>
      </c>
      <c r="D628" s="16">
        <v>46113</v>
      </c>
      <c r="E628" s="16"/>
      <c r="F628" s="14" t="s">
        <v>3122</v>
      </c>
      <c r="G628" s="14" t="s">
        <v>3116</v>
      </c>
      <c r="H628" s="14" t="s">
        <v>3117</v>
      </c>
      <c r="I628" s="15">
        <v>34.65</v>
      </c>
      <c r="J628" s="77">
        <v>5</v>
      </c>
      <c r="K628" s="92"/>
    </row>
    <row r="629" spans="1:11" ht="20.399999999999999" x14ac:dyDescent="0.25">
      <c r="A629" s="14" t="s">
        <v>440</v>
      </c>
      <c r="B629" s="14" t="s">
        <v>3114</v>
      </c>
      <c r="C629" s="14" t="s">
        <v>3115</v>
      </c>
      <c r="D629" s="16">
        <v>46113</v>
      </c>
      <c r="E629" s="16"/>
      <c r="F629" s="14" t="s">
        <v>3122</v>
      </c>
      <c r="G629" s="14" t="s">
        <v>3116</v>
      </c>
      <c r="H629" s="14" t="s">
        <v>3117</v>
      </c>
      <c r="I629" s="15">
        <v>447.58</v>
      </c>
      <c r="J629" s="77">
        <v>4</v>
      </c>
      <c r="K629" s="92"/>
    </row>
    <row r="630" spans="1:11" ht="91.8" x14ac:dyDescent="0.25">
      <c r="A630" s="14" t="s">
        <v>440</v>
      </c>
      <c r="B630" s="14"/>
      <c r="C630" s="14"/>
      <c r="D630" s="16"/>
      <c r="E630" s="16"/>
      <c r="F630" s="14" t="s">
        <v>4127</v>
      </c>
      <c r="G630" s="14"/>
      <c r="H630" s="14"/>
      <c r="I630" s="15"/>
      <c r="J630" s="77"/>
      <c r="K630" s="92"/>
    </row>
    <row r="631" spans="1:11" ht="20.399999999999999" x14ac:dyDescent="0.25">
      <c r="A631" s="14" t="s">
        <v>440</v>
      </c>
      <c r="B631" s="14" t="s">
        <v>3123</v>
      </c>
      <c r="C631" s="14" t="s">
        <v>3124</v>
      </c>
      <c r="D631" s="16">
        <v>46113</v>
      </c>
      <c r="E631" s="16"/>
      <c r="F631" s="14" t="s">
        <v>3125</v>
      </c>
      <c r="G631" s="14" t="s">
        <v>448</v>
      </c>
      <c r="H631" s="14" t="s">
        <v>449</v>
      </c>
      <c r="I631" s="15">
        <v>146</v>
      </c>
      <c r="J631" s="77">
        <v>3</v>
      </c>
      <c r="K631" s="92"/>
    </row>
    <row r="632" spans="1:11" ht="30.6" x14ac:dyDescent="0.25">
      <c r="A632" s="14" t="s">
        <v>440</v>
      </c>
      <c r="B632" s="14" t="s">
        <v>3170</v>
      </c>
      <c r="C632" s="14" t="s">
        <v>3171</v>
      </c>
      <c r="D632" s="16">
        <v>46114</v>
      </c>
      <c r="E632" s="16"/>
      <c r="F632" s="14" t="s">
        <v>3172</v>
      </c>
      <c r="G632" s="14" t="s">
        <v>492</v>
      </c>
      <c r="H632" s="14" t="s">
        <v>493</v>
      </c>
      <c r="I632" s="15">
        <v>2250.0500000000002</v>
      </c>
      <c r="J632" s="77">
        <v>3</v>
      </c>
      <c r="K632" s="92"/>
    </row>
    <row r="633" spans="1:11" ht="30.6" x14ac:dyDescent="0.25">
      <c r="A633" s="14" t="s">
        <v>440</v>
      </c>
      <c r="B633" s="14" t="s">
        <v>3294</v>
      </c>
      <c r="C633" s="14" t="s">
        <v>3295</v>
      </c>
      <c r="D633" s="16">
        <v>46121</v>
      </c>
      <c r="E633" s="16"/>
      <c r="F633" s="14" t="s">
        <v>3296</v>
      </c>
      <c r="G633" s="14" t="s">
        <v>2324</v>
      </c>
      <c r="H633" s="14" t="s">
        <v>2325</v>
      </c>
      <c r="I633" s="15">
        <v>510.67</v>
      </c>
      <c r="J633" s="77">
        <v>3</v>
      </c>
      <c r="K633" s="92"/>
    </row>
    <row r="634" spans="1:11" ht="20.399999999999999" x14ac:dyDescent="0.25">
      <c r="A634" s="14" t="s">
        <v>440</v>
      </c>
      <c r="B634" s="14" t="s">
        <v>3532</v>
      </c>
      <c r="C634" s="14" t="s">
        <v>3295</v>
      </c>
      <c r="D634" s="16">
        <v>46128</v>
      </c>
      <c r="E634" s="16"/>
      <c r="F634" s="14" t="s">
        <v>3533</v>
      </c>
      <c r="G634" s="14" t="s">
        <v>1996</v>
      </c>
      <c r="H634" s="14" t="s">
        <v>1997</v>
      </c>
      <c r="I634" s="15">
        <v>272.52999999999997</v>
      </c>
      <c r="J634" s="77">
        <v>3</v>
      </c>
      <c r="K634" s="92"/>
    </row>
    <row r="635" spans="1:11" ht="71.400000000000006" x14ac:dyDescent="0.25">
      <c r="A635" s="14" t="s">
        <v>440</v>
      </c>
      <c r="B635" s="14"/>
      <c r="C635" s="14"/>
      <c r="D635" s="16"/>
      <c r="E635" s="16"/>
      <c r="F635" s="14" t="s">
        <v>4126</v>
      </c>
      <c r="G635" s="14"/>
      <c r="H635" s="14"/>
      <c r="I635" s="15"/>
      <c r="J635" s="77"/>
      <c r="K635" s="92"/>
    </row>
    <row r="636" spans="1:11" ht="20.399999999999999" x14ac:dyDescent="0.25">
      <c r="A636" s="14" t="s">
        <v>440</v>
      </c>
      <c r="B636" s="14" t="s">
        <v>3126</v>
      </c>
      <c r="C636" s="14" t="s">
        <v>3127</v>
      </c>
      <c r="D636" s="16">
        <v>46113</v>
      </c>
      <c r="E636" s="16"/>
      <c r="F636" s="14" t="s">
        <v>3128</v>
      </c>
      <c r="G636" s="14" t="s">
        <v>2884</v>
      </c>
      <c r="H636" s="14" t="s">
        <v>2885</v>
      </c>
      <c r="I636" s="15">
        <v>71</v>
      </c>
      <c r="J636" s="77">
        <v>5</v>
      </c>
      <c r="K636" s="92"/>
    </row>
    <row r="637" spans="1:11" ht="30.6" x14ac:dyDescent="0.25">
      <c r="A637" s="14" t="s">
        <v>440</v>
      </c>
      <c r="B637" s="14" t="s">
        <v>3650</v>
      </c>
      <c r="C637" s="14" t="s">
        <v>3651</v>
      </c>
      <c r="D637" s="16">
        <v>46134</v>
      </c>
      <c r="E637" s="16"/>
      <c r="F637" s="14" t="s">
        <v>3652</v>
      </c>
      <c r="G637" s="14"/>
      <c r="H637" s="14" t="s">
        <v>2341</v>
      </c>
      <c r="I637" s="15">
        <v>162</v>
      </c>
      <c r="J637" s="77">
        <v>5</v>
      </c>
      <c r="K637" s="92"/>
    </row>
    <row r="638" spans="1:11" ht="30.6" x14ac:dyDescent="0.25">
      <c r="A638" s="14" t="s">
        <v>440</v>
      </c>
      <c r="B638" s="14" t="s">
        <v>3653</v>
      </c>
      <c r="C638" s="14" t="s">
        <v>3654</v>
      </c>
      <c r="D638" s="16">
        <v>46134</v>
      </c>
      <c r="E638" s="16"/>
      <c r="F638" s="14" t="s">
        <v>3652</v>
      </c>
      <c r="G638" s="14"/>
      <c r="H638" s="14" t="s">
        <v>2805</v>
      </c>
      <c r="I638" s="15">
        <v>162</v>
      </c>
      <c r="J638" s="77">
        <v>5</v>
      </c>
      <c r="K638" s="92"/>
    </row>
    <row r="639" spans="1:11" ht="30.6" x14ac:dyDescent="0.25">
      <c r="A639" s="14" t="s">
        <v>440</v>
      </c>
      <c r="B639" s="14" t="s">
        <v>3655</v>
      </c>
      <c r="C639" s="14" t="s">
        <v>3656</v>
      </c>
      <c r="D639" s="16">
        <v>46134</v>
      </c>
      <c r="E639" s="16"/>
      <c r="F639" s="14" t="s">
        <v>3652</v>
      </c>
      <c r="G639" s="14"/>
      <c r="H639" s="14" t="s">
        <v>3004</v>
      </c>
      <c r="I639" s="15">
        <v>162</v>
      </c>
      <c r="J639" s="77">
        <v>5</v>
      </c>
      <c r="K639" s="92"/>
    </row>
    <row r="640" spans="1:11" ht="71.400000000000006" x14ac:dyDescent="0.25">
      <c r="A640" s="14" t="s">
        <v>440</v>
      </c>
      <c r="B640" s="14"/>
      <c r="C640" s="14"/>
      <c r="D640" s="16"/>
      <c r="E640" s="16"/>
      <c r="F640" s="14" t="s">
        <v>3144</v>
      </c>
      <c r="G640" s="14"/>
      <c r="H640" s="14"/>
      <c r="I640" s="15"/>
      <c r="J640" s="77"/>
      <c r="K640" s="92"/>
    </row>
    <row r="641" spans="1:11" ht="20.399999999999999" x14ac:dyDescent="0.25">
      <c r="A641" s="14" t="s">
        <v>440</v>
      </c>
      <c r="B641" s="14" t="s">
        <v>3132</v>
      </c>
      <c r="C641" s="14" t="s">
        <v>3133</v>
      </c>
      <c r="D641" s="16">
        <v>46113</v>
      </c>
      <c r="E641" s="16"/>
      <c r="F641" s="14" t="s">
        <v>3134</v>
      </c>
      <c r="G641" s="14"/>
      <c r="H641" s="14" t="s">
        <v>2341</v>
      </c>
      <c r="I641" s="15">
        <v>109</v>
      </c>
      <c r="J641" s="77">
        <v>5</v>
      </c>
      <c r="K641" s="92"/>
    </row>
    <row r="642" spans="1:11" ht="20.399999999999999" x14ac:dyDescent="0.25">
      <c r="A642" s="14" t="s">
        <v>440</v>
      </c>
      <c r="B642" s="14" t="s">
        <v>3135</v>
      </c>
      <c r="C642" s="14" t="s">
        <v>3136</v>
      </c>
      <c r="D642" s="16">
        <v>46113</v>
      </c>
      <c r="E642" s="16"/>
      <c r="F642" s="14" t="s">
        <v>3134</v>
      </c>
      <c r="G642" s="14"/>
      <c r="H642" s="14" t="s">
        <v>2099</v>
      </c>
      <c r="I642" s="15">
        <v>109</v>
      </c>
      <c r="J642" s="77">
        <v>5</v>
      </c>
      <c r="K642" s="92"/>
    </row>
    <row r="643" spans="1:11" ht="71.400000000000006" x14ac:dyDescent="0.25">
      <c r="A643" s="14" t="s">
        <v>440</v>
      </c>
      <c r="B643" s="14"/>
      <c r="C643" s="14"/>
      <c r="D643" s="16"/>
      <c r="E643" s="16"/>
      <c r="F643" s="14" t="s">
        <v>3145</v>
      </c>
      <c r="G643" s="14"/>
      <c r="H643" s="14"/>
      <c r="I643" s="15"/>
      <c r="J643" s="77"/>
      <c r="K643" s="92"/>
    </row>
    <row r="644" spans="1:11" ht="20.399999999999999" x14ac:dyDescent="0.25">
      <c r="A644" s="14" t="s">
        <v>440</v>
      </c>
      <c r="B644" s="14" t="s">
        <v>3137</v>
      </c>
      <c r="C644" s="14" t="s">
        <v>3138</v>
      </c>
      <c r="D644" s="16">
        <v>46113</v>
      </c>
      <c r="E644" s="16"/>
      <c r="F644" s="14" t="s">
        <v>3139</v>
      </c>
      <c r="G644" s="14"/>
      <c r="H644" s="14" t="s">
        <v>2099</v>
      </c>
      <c r="I644" s="15">
        <v>100</v>
      </c>
      <c r="J644" s="77">
        <v>5</v>
      </c>
      <c r="K644" s="92"/>
    </row>
    <row r="645" spans="1:11" ht="20.399999999999999" x14ac:dyDescent="0.25">
      <c r="A645" s="14" t="s">
        <v>440</v>
      </c>
      <c r="B645" s="14" t="s">
        <v>3140</v>
      </c>
      <c r="C645" s="14" t="s">
        <v>3141</v>
      </c>
      <c r="D645" s="16">
        <v>46113</v>
      </c>
      <c r="E645" s="16"/>
      <c r="F645" s="14" t="s">
        <v>3139</v>
      </c>
      <c r="G645" s="14"/>
      <c r="H645" s="14" t="s">
        <v>2267</v>
      </c>
      <c r="I645" s="15">
        <v>100</v>
      </c>
      <c r="J645" s="77">
        <v>5</v>
      </c>
      <c r="K645" s="92"/>
    </row>
    <row r="646" spans="1:11" ht="20.399999999999999" x14ac:dyDescent="0.25">
      <c r="A646" s="14" t="s">
        <v>440</v>
      </c>
      <c r="B646" s="14" t="s">
        <v>3142</v>
      </c>
      <c r="C646" s="14" t="s">
        <v>3143</v>
      </c>
      <c r="D646" s="16">
        <v>46113</v>
      </c>
      <c r="E646" s="16"/>
      <c r="F646" s="14" t="s">
        <v>3139</v>
      </c>
      <c r="G646" s="14"/>
      <c r="H646" s="14" t="s">
        <v>2312</v>
      </c>
      <c r="I646" s="15">
        <v>100</v>
      </c>
      <c r="J646" s="77">
        <v>5</v>
      </c>
      <c r="K646" s="92"/>
    </row>
    <row r="647" spans="1:11" ht="71.400000000000006" x14ac:dyDescent="0.25">
      <c r="A647" s="14" t="s">
        <v>440</v>
      </c>
      <c r="B647" s="14"/>
      <c r="C647" s="14"/>
      <c r="D647" s="16"/>
      <c r="E647" s="16"/>
      <c r="F647" s="14" t="s">
        <v>3146</v>
      </c>
      <c r="G647" s="14"/>
      <c r="H647" s="14"/>
      <c r="I647" s="15"/>
      <c r="J647" s="77"/>
      <c r="K647" s="92"/>
    </row>
    <row r="648" spans="1:11" ht="20.399999999999999" x14ac:dyDescent="0.25">
      <c r="A648" s="14" t="s">
        <v>440</v>
      </c>
      <c r="B648" s="14" t="s">
        <v>3147</v>
      </c>
      <c r="C648" s="14" t="s">
        <v>3148</v>
      </c>
      <c r="D648" s="16">
        <v>46113</v>
      </c>
      <c r="E648" s="16"/>
      <c r="F648" s="14" t="s">
        <v>3149</v>
      </c>
      <c r="G648" s="14"/>
      <c r="H648" s="14" t="s">
        <v>2312</v>
      </c>
      <c r="I648" s="15">
        <v>100</v>
      </c>
      <c r="J648" s="77">
        <v>5</v>
      </c>
      <c r="K648" s="92"/>
    </row>
    <row r="649" spans="1:11" ht="20.399999999999999" x14ac:dyDescent="0.25">
      <c r="A649" s="14" t="s">
        <v>440</v>
      </c>
      <c r="B649" s="14" t="s">
        <v>3150</v>
      </c>
      <c r="C649" s="14" t="s">
        <v>3151</v>
      </c>
      <c r="D649" s="16">
        <v>46113</v>
      </c>
      <c r="E649" s="16"/>
      <c r="F649" s="14" t="s">
        <v>3149</v>
      </c>
      <c r="G649" s="14"/>
      <c r="H649" s="14" t="s">
        <v>2099</v>
      </c>
      <c r="I649" s="15">
        <v>100</v>
      </c>
      <c r="J649" s="77">
        <v>5</v>
      </c>
      <c r="K649" s="92"/>
    </row>
    <row r="650" spans="1:11" ht="20.399999999999999" x14ac:dyDescent="0.25">
      <c r="A650" s="14" t="s">
        <v>440</v>
      </c>
      <c r="B650" s="14" t="s">
        <v>3152</v>
      </c>
      <c r="C650" s="14" t="s">
        <v>3153</v>
      </c>
      <c r="D650" s="16">
        <v>46113</v>
      </c>
      <c r="E650" s="16"/>
      <c r="F650" s="14" t="s">
        <v>3149</v>
      </c>
      <c r="G650" s="14"/>
      <c r="H650" s="14" t="s">
        <v>2102</v>
      </c>
      <c r="I650" s="15">
        <v>100</v>
      </c>
      <c r="J650" s="77">
        <v>5</v>
      </c>
      <c r="K650" s="92"/>
    </row>
    <row r="651" spans="1:11" ht="71.400000000000006" x14ac:dyDescent="0.25">
      <c r="A651" s="14" t="s">
        <v>440</v>
      </c>
      <c r="B651" s="14"/>
      <c r="C651" s="14"/>
      <c r="D651" s="16"/>
      <c r="E651" s="16"/>
      <c r="F651" s="14" t="s">
        <v>3159</v>
      </c>
      <c r="G651" s="14"/>
      <c r="H651" s="14"/>
      <c r="I651" s="15"/>
      <c r="J651" s="77"/>
      <c r="K651" s="92"/>
    </row>
    <row r="652" spans="1:11" ht="20.399999999999999" x14ac:dyDescent="0.25">
      <c r="A652" s="14" t="s">
        <v>440</v>
      </c>
      <c r="B652" s="14" t="s">
        <v>3154</v>
      </c>
      <c r="C652" s="14" t="s">
        <v>3155</v>
      </c>
      <c r="D652" s="16">
        <v>46113</v>
      </c>
      <c r="E652" s="16"/>
      <c r="F652" s="14" t="s">
        <v>3156</v>
      </c>
      <c r="G652" s="14"/>
      <c r="H652" s="14" t="s">
        <v>2315</v>
      </c>
      <c r="I652" s="15">
        <v>142</v>
      </c>
      <c r="J652" s="77">
        <v>5</v>
      </c>
      <c r="K652" s="92"/>
    </row>
    <row r="653" spans="1:11" ht="20.399999999999999" x14ac:dyDescent="0.25">
      <c r="A653" s="14" t="s">
        <v>440</v>
      </c>
      <c r="B653" s="14" t="s">
        <v>3157</v>
      </c>
      <c r="C653" s="14" t="s">
        <v>3158</v>
      </c>
      <c r="D653" s="16">
        <v>46113</v>
      </c>
      <c r="E653" s="16"/>
      <c r="F653" s="14" t="s">
        <v>3156</v>
      </c>
      <c r="G653" s="14"/>
      <c r="H653" s="14" t="s">
        <v>2008</v>
      </c>
      <c r="I653" s="15">
        <v>142</v>
      </c>
      <c r="J653" s="77">
        <v>5</v>
      </c>
      <c r="K653" s="92"/>
    </row>
    <row r="654" spans="1:11" ht="30.6" x14ac:dyDescent="0.25">
      <c r="A654" s="14" t="s">
        <v>440</v>
      </c>
      <c r="B654" s="14" t="s">
        <v>3160</v>
      </c>
      <c r="C654" s="14" t="s">
        <v>3161</v>
      </c>
      <c r="D654" s="16">
        <v>46114</v>
      </c>
      <c r="E654" s="16"/>
      <c r="F654" s="14" t="s">
        <v>3162</v>
      </c>
      <c r="G654" s="14" t="s">
        <v>3163</v>
      </c>
      <c r="H654" s="14" t="s">
        <v>3164</v>
      </c>
      <c r="I654" s="15">
        <v>449.4</v>
      </c>
      <c r="J654" s="77">
        <v>4</v>
      </c>
      <c r="K654" s="92"/>
    </row>
    <row r="655" spans="1:11" ht="20.399999999999999" x14ac:dyDescent="0.25">
      <c r="A655" s="14" t="s">
        <v>440</v>
      </c>
      <c r="B655" s="14" t="s">
        <v>3165</v>
      </c>
      <c r="C655" s="14" t="s">
        <v>3166</v>
      </c>
      <c r="D655" s="16">
        <v>46114</v>
      </c>
      <c r="E655" s="16"/>
      <c r="F655" s="14" t="s">
        <v>3167</v>
      </c>
      <c r="G655" s="14" t="s">
        <v>3168</v>
      </c>
      <c r="H655" s="14" t="s">
        <v>3169</v>
      </c>
      <c r="I655" s="15">
        <v>348.1</v>
      </c>
      <c r="J655" s="77">
        <v>4</v>
      </c>
      <c r="K655" s="92"/>
    </row>
    <row r="656" spans="1:11" ht="20.399999999999999" x14ac:dyDescent="0.25">
      <c r="A656" s="14" t="s">
        <v>440</v>
      </c>
      <c r="B656" s="14" t="s">
        <v>3173</v>
      </c>
      <c r="C656" s="14" t="s">
        <v>3174</v>
      </c>
      <c r="D656" s="16">
        <v>46114</v>
      </c>
      <c r="E656" s="16"/>
      <c r="F656" s="14" t="s">
        <v>3175</v>
      </c>
      <c r="G656" s="14" t="s">
        <v>2295</v>
      </c>
      <c r="H656" s="14" t="s">
        <v>2296</v>
      </c>
      <c r="I656" s="15">
        <v>1250</v>
      </c>
      <c r="J656" s="77">
        <v>3</v>
      </c>
      <c r="K656" s="92"/>
    </row>
    <row r="657" spans="1:11" ht="71.400000000000006" x14ac:dyDescent="0.25">
      <c r="A657" s="14" t="s">
        <v>440</v>
      </c>
      <c r="B657" s="14"/>
      <c r="C657" s="14"/>
      <c r="D657" s="16"/>
      <c r="E657" s="16"/>
      <c r="F657" s="14" t="s">
        <v>3183</v>
      </c>
      <c r="G657" s="14"/>
      <c r="H657" s="14"/>
      <c r="I657" s="15"/>
      <c r="J657" s="77"/>
      <c r="K657" s="92"/>
    </row>
    <row r="658" spans="1:11" ht="20.399999999999999" x14ac:dyDescent="0.25">
      <c r="A658" s="14" t="s">
        <v>440</v>
      </c>
      <c r="B658" s="14" t="s">
        <v>3184</v>
      </c>
      <c r="C658" s="14" t="s">
        <v>3185</v>
      </c>
      <c r="D658" s="16">
        <v>46114</v>
      </c>
      <c r="E658" s="16"/>
      <c r="F658" s="14" t="s">
        <v>3186</v>
      </c>
      <c r="G658" s="14"/>
      <c r="H658" s="14" t="s">
        <v>3187</v>
      </c>
      <c r="I658" s="15">
        <v>109</v>
      </c>
      <c r="J658" s="77">
        <v>5</v>
      </c>
      <c r="K658" s="92"/>
    </row>
    <row r="659" spans="1:11" ht="20.399999999999999" x14ac:dyDescent="0.25">
      <c r="A659" s="14" t="s">
        <v>440</v>
      </c>
      <c r="B659" s="14" t="s">
        <v>3188</v>
      </c>
      <c r="C659" s="14" t="s">
        <v>3189</v>
      </c>
      <c r="D659" s="16">
        <v>46114</v>
      </c>
      <c r="E659" s="16"/>
      <c r="F659" s="14" t="s">
        <v>3186</v>
      </c>
      <c r="G659" s="14"/>
      <c r="H659" s="14" t="s">
        <v>3008</v>
      </c>
      <c r="I659" s="15">
        <v>109</v>
      </c>
      <c r="J659" s="77">
        <v>5</v>
      </c>
      <c r="K659" s="92"/>
    </row>
    <row r="660" spans="1:11" ht="71.400000000000006" x14ac:dyDescent="0.25">
      <c r="A660" s="14" t="s">
        <v>440</v>
      </c>
      <c r="B660" s="14"/>
      <c r="C660" s="14"/>
      <c r="D660" s="16"/>
      <c r="E660" s="16"/>
      <c r="F660" s="14" t="s">
        <v>3190</v>
      </c>
      <c r="G660" s="14"/>
      <c r="H660" s="14"/>
      <c r="I660" s="15"/>
      <c r="J660" s="77"/>
      <c r="K660" s="92"/>
    </row>
    <row r="661" spans="1:11" ht="20.399999999999999" x14ac:dyDescent="0.25">
      <c r="A661" s="14" t="s">
        <v>440</v>
      </c>
      <c r="B661" s="14" t="s">
        <v>3191</v>
      </c>
      <c r="C661" s="14" t="s">
        <v>3192</v>
      </c>
      <c r="D661" s="16">
        <v>46114</v>
      </c>
      <c r="E661" s="16"/>
      <c r="F661" s="14" t="s">
        <v>3193</v>
      </c>
      <c r="G661" s="14"/>
      <c r="H661" s="14" t="s">
        <v>2338</v>
      </c>
      <c r="I661" s="15">
        <v>162</v>
      </c>
      <c r="J661" s="77">
        <v>5</v>
      </c>
      <c r="K661" s="92"/>
    </row>
    <row r="662" spans="1:11" ht="20.399999999999999" x14ac:dyDescent="0.25">
      <c r="A662" s="14" t="s">
        <v>440</v>
      </c>
      <c r="B662" s="14" t="s">
        <v>3194</v>
      </c>
      <c r="C662" s="14" t="s">
        <v>3195</v>
      </c>
      <c r="D662" s="16">
        <v>46114</v>
      </c>
      <c r="E662" s="16"/>
      <c r="F662" s="14" t="s">
        <v>3193</v>
      </c>
      <c r="G662" s="14"/>
      <c r="H662" s="14" t="s">
        <v>2341</v>
      </c>
      <c r="I662" s="15">
        <v>162</v>
      </c>
      <c r="J662" s="77">
        <v>5</v>
      </c>
      <c r="K662" s="92"/>
    </row>
    <row r="663" spans="1:11" ht="71.400000000000006" x14ac:dyDescent="0.25">
      <c r="A663" s="14" t="s">
        <v>440</v>
      </c>
      <c r="B663" s="14"/>
      <c r="C663" s="14"/>
      <c r="D663" s="16"/>
      <c r="E663" s="16"/>
      <c r="F663" s="14" t="s">
        <v>3197</v>
      </c>
      <c r="G663" s="14"/>
      <c r="H663" s="14"/>
      <c r="I663" s="15"/>
      <c r="J663" s="77"/>
      <c r="K663" s="92"/>
    </row>
    <row r="664" spans="1:11" ht="20.399999999999999" x14ac:dyDescent="0.25">
      <c r="A664" s="14" t="s">
        <v>440</v>
      </c>
      <c r="B664" s="14" t="s">
        <v>3198</v>
      </c>
      <c r="C664" s="14" t="s">
        <v>3199</v>
      </c>
      <c r="D664" s="16">
        <v>46114</v>
      </c>
      <c r="E664" s="16"/>
      <c r="F664" s="14" t="s">
        <v>3200</v>
      </c>
      <c r="G664" s="14"/>
      <c r="H664" s="14" t="s">
        <v>2817</v>
      </c>
      <c r="I664" s="15">
        <v>162</v>
      </c>
      <c r="J664" s="77">
        <v>5</v>
      </c>
      <c r="K664" s="92"/>
    </row>
    <row r="665" spans="1:11" ht="20.399999999999999" x14ac:dyDescent="0.25">
      <c r="A665" s="14" t="s">
        <v>440</v>
      </c>
      <c r="B665" s="14" t="s">
        <v>3201</v>
      </c>
      <c r="C665" s="14" t="s">
        <v>3202</v>
      </c>
      <c r="D665" s="16">
        <v>46114</v>
      </c>
      <c r="E665" s="16"/>
      <c r="F665" s="14" t="s">
        <v>3200</v>
      </c>
      <c r="G665" s="14"/>
      <c r="H665" s="14" t="s">
        <v>3203</v>
      </c>
      <c r="I665" s="15">
        <v>162</v>
      </c>
      <c r="J665" s="77">
        <v>5</v>
      </c>
      <c r="K665" s="92"/>
    </row>
    <row r="666" spans="1:11" ht="20.399999999999999" x14ac:dyDescent="0.25">
      <c r="A666" s="14" t="s">
        <v>440</v>
      </c>
      <c r="B666" s="14" t="s">
        <v>3204</v>
      </c>
      <c r="C666" s="14" t="s">
        <v>3205</v>
      </c>
      <c r="D666" s="16">
        <v>46114</v>
      </c>
      <c r="E666" s="16"/>
      <c r="F666" s="14" t="s">
        <v>3200</v>
      </c>
      <c r="G666" s="14"/>
      <c r="H666" s="14" t="s">
        <v>2102</v>
      </c>
      <c r="I666" s="15">
        <v>162</v>
      </c>
      <c r="J666" s="77">
        <v>5</v>
      </c>
      <c r="K666" s="92"/>
    </row>
    <row r="667" spans="1:11" ht="20.399999999999999" x14ac:dyDescent="0.25">
      <c r="A667" s="14" t="s">
        <v>440</v>
      </c>
      <c r="B667" s="14" t="s">
        <v>3206</v>
      </c>
      <c r="C667" s="14" t="s">
        <v>3207</v>
      </c>
      <c r="D667" s="16">
        <v>46114</v>
      </c>
      <c r="E667" s="16"/>
      <c r="F667" s="14" t="s">
        <v>3200</v>
      </c>
      <c r="G667" s="14"/>
      <c r="H667" s="14" t="s">
        <v>2008</v>
      </c>
      <c r="I667" s="15">
        <v>162</v>
      </c>
      <c r="J667" s="77">
        <v>5</v>
      </c>
      <c r="K667" s="92"/>
    </row>
    <row r="668" spans="1:11" ht="91.8" x14ac:dyDescent="0.25">
      <c r="A668" s="14" t="s">
        <v>440</v>
      </c>
      <c r="B668" s="14"/>
      <c r="C668" s="14"/>
      <c r="D668" s="16"/>
      <c r="E668" s="16"/>
      <c r="F668" s="14" t="s">
        <v>3208</v>
      </c>
      <c r="G668" s="14"/>
      <c r="H668" s="14"/>
      <c r="I668" s="15"/>
      <c r="J668" s="77"/>
      <c r="K668" s="92"/>
    </row>
    <row r="669" spans="1:11" ht="40.799999999999997" x14ac:dyDescent="0.25">
      <c r="A669" s="14" t="s">
        <v>440</v>
      </c>
      <c r="B669" s="14" t="s">
        <v>3209</v>
      </c>
      <c r="C669" s="14" t="s">
        <v>3210</v>
      </c>
      <c r="D669" s="16">
        <v>46114</v>
      </c>
      <c r="E669" s="16"/>
      <c r="F669" s="14" t="s">
        <v>3211</v>
      </c>
      <c r="G669" s="14" t="s">
        <v>3212</v>
      </c>
      <c r="H669" s="14" t="s">
        <v>3213</v>
      </c>
      <c r="I669" s="15">
        <v>300</v>
      </c>
      <c r="J669" s="77">
        <v>3</v>
      </c>
      <c r="K669" s="92"/>
    </row>
    <row r="670" spans="1:11" ht="30.6" x14ac:dyDescent="0.25">
      <c r="A670" s="14" t="s">
        <v>440</v>
      </c>
      <c r="B670" s="14" t="s">
        <v>3214</v>
      </c>
      <c r="C670" s="14" t="s">
        <v>3215</v>
      </c>
      <c r="D670" s="16">
        <v>46114</v>
      </c>
      <c r="E670" s="16"/>
      <c r="F670" s="14" t="s">
        <v>3216</v>
      </c>
      <c r="G670" s="14"/>
      <c r="H670" s="14" t="s">
        <v>3217</v>
      </c>
      <c r="I670" s="15">
        <v>216</v>
      </c>
      <c r="J670" s="77">
        <v>3</v>
      </c>
      <c r="K670" s="92"/>
    </row>
    <row r="671" spans="1:11" ht="71.400000000000006" x14ac:dyDescent="0.25">
      <c r="A671" s="14" t="s">
        <v>440</v>
      </c>
      <c r="B671" s="14" t="s">
        <v>3291</v>
      </c>
      <c r="C671" s="14" t="s">
        <v>3292</v>
      </c>
      <c r="D671" s="16">
        <v>46121</v>
      </c>
      <c r="E671" s="16"/>
      <c r="F671" s="14" t="s">
        <v>3293</v>
      </c>
      <c r="G671" s="14" t="s">
        <v>2112</v>
      </c>
      <c r="H671" s="14" t="s">
        <v>2113</v>
      </c>
      <c r="I671" s="15">
        <v>450</v>
      </c>
      <c r="J671" s="77">
        <v>5</v>
      </c>
      <c r="K671" s="92"/>
    </row>
    <row r="672" spans="1:11" ht="102" x14ac:dyDescent="0.25">
      <c r="A672" s="14" t="s">
        <v>440</v>
      </c>
      <c r="B672" s="14"/>
      <c r="C672" s="14"/>
      <c r="D672" s="16"/>
      <c r="E672" s="16"/>
      <c r="F672" s="14" t="s">
        <v>3297</v>
      </c>
      <c r="G672" s="14"/>
      <c r="H672" s="14"/>
      <c r="I672" s="15"/>
      <c r="J672" s="77"/>
      <c r="K672" s="92"/>
    </row>
    <row r="673" spans="1:11" ht="40.799999999999997" x14ac:dyDescent="0.25">
      <c r="A673" s="14" t="s">
        <v>440</v>
      </c>
      <c r="B673" s="14" t="s">
        <v>3298</v>
      </c>
      <c r="C673" s="14" t="s">
        <v>3299</v>
      </c>
      <c r="D673" s="16">
        <v>46121</v>
      </c>
      <c r="E673" s="16"/>
      <c r="F673" s="14" t="s">
        <v>3300</v>
      </c>
      <c r="G673" s="14" t="s">
        <v>3301</v>
      </c>
      <c r="H673" s="14" t="s">
        <v>3302</v>
      </c>
      <c r="I673" s="15">
        <v>345</v>
      </c>
      <c r="J673" s="77">
        <v>3</v>
      </c>
      <c r="K673" s="92"/>
    </row>
    <row r="674" spans="1:11" ht="91.8" x14ac:dyDescent="0.25">
      <c r="A674" s="14" t="s">
        <v>440</v>
      </c>
      <c r="B674" s="14"/>
      <c r="C674" s="14"/>
      <c r="D674" s="16"/>
      <c r="E674" s="16"/>
      <c r="F674" s="14" t="s">
        <v>3303</v>
      </c>
      <c r="G674" s="14"/>
      <c r="H674" s="14"/>
      <c r="I674" s="15"/>
      <c r="J674" s="77"/>
      <c r="K674" s="92"/>
    </row>
    <row r="675" spans="1:11" ht="30.6" x14ac:dyDescent="0.25">
      <c r="A675" s="14" t="s">
        <v>440</v>
      </c>
      <c r="B675" s="14" t="s">
        <v>3304</v>
      </c>
      <c r="C675" s="14" t="s">
        <v>3305</v>
      </c>
      <c r="D675" s="16">
        <v>46121</v>
      </c>
      <c r="E675" s="16"/>
      <c r="F675" s="14" t="s">
        <v>3306</v>
      </c>
      <c r="G675" s="14" t="s">
        <v>492</v>
      </c>
      <c r="H675" s="14" t="s">
        <v>493</v>
      </c>
      <c r="I675" s="15">
        <v>4725.09</v>
      </c>
      <c r="J675" s="77">
        <v>2</v>
      </c>
      <c r="K675" s="92"/>
    </row>
    <row r="676" spans="1:11" ht="20.399999999999999" x14ac:dyDescent="0.25">
      <c r="A676" s="14" t="s">
        <v>440</v>
      </c>
      <c r="B676" s="14" t="s">
        <v>3412</v>
      </c>
      <c r="C676" s="14" t="s">
        <v>517</v>
      </c>
      <c r="D676" s="16">
        <v>46122</v>
      </c>
      <c r="E676" s="16"/>
      <c r="F676" s="14" t="s">
        <v>3413</v>
      </c>
      <c r="G676" s="14" t="s">
        <v>2295</v>
      </c>
      <c r="H676" s="14" t="s">
        <v>2296</v>
      </c>
      <c r="I676" s="15">
        <v>433.9</v>
      </c>
      <c r="J676" s="77">
        <v>3</v>
      </c>
      <c r="K676" s="92"/>
    </row>
    <row r="677" spans="1:11" ht="30.6" x14ac:dyDescent="0.25">
      <c r="A677" s="14" t="s">
        <v>440</v>
      </c>
      <c r="B677" s="14" t="s">
        <v>3523</v>
      </c>
      <c r="C677" s="14" t="s">
        <v>3524</v>
      </c>
      <c r="D677" s="16">
        <v>46127</v>
      </c>
      <c r="E677" s="16"/>
      <c r="F677" s="14" t="s">
        <v>3525</v>
      </c>
      <c r="G677" s="14" t="s">
        <v>2513</v>
      </c>
      <c r="H677" s="14" t="s">
        <v>2514</v>
      </c>
      <c r="I677" s="15">
        <v>360</v>
      </c>
      <c r="J677" s="77">
        <v>2</v>
      </c>
      <c r="K677" s="92"/>
    </row>
    <row r="678" spans="1:11" ht="81.599999999999994" x14ac:dyDescent="0.25">
      <c r="A678" s="14" t="s">
        <v>440</v>
      </c>
      <c r="B678" s="14"/>
      <c r="C678" s="14"/>
      <c r="D678" s="16"/>
      <c r="E678" s="16"/>
      <c r="F678" s="14" t="s">
        <v>3307</v>
      </c>
      <c r="G678" s="14"/>
      <c r="H678" s="14"/>
      <c r="I678" s="15"/>
      <c r="J678" s="77"/>
      <c r="K678" s="92"/>
    </row>
    <row r="679" spans="1:11" ht="30.6" x14ac:dyDescent="0.25">
      <c r="A679" s="14" t="s">
        <v>440</v>
      </c>
      <c r="B679" s="14" t="s">
        <v>3308</v>
      </c>
      <c r="C679" s="14" t="s">
        <v>3309</v>
      </c>
      <c r="D679" s="16">
        <v>46120</v>
      </c>
      <c r="E679" s="16"/>
      <c r="F679" s="14" t="s">
        <v>3310</v>
      </c>
      <c r="G679" s="14"/>
      <c r="H679" s="14" t="s">
        <v>2770</v>
      </c>
      <c r="I679" s="15">
        <v>72</v>
      </c>
      <c r="J679" s="77">
        <v>5</v>
      </c>
      <c r="K679" s="92"/>
    </row>
    <row r="680" spans="1:11" ht="30.6" x14ac:dyDescent="0.25">
      <c r="A680" s="14" t="s">
        <v>440</v>
      </c>
      <c r="B680" s="14" t="s">
        <v>3311</v>
      </c>
      <c r="C680" s="14" t="s">
        <v>3312</v>
      </c>
      <c r="D680" s="16">
        <v>46120</v>
      </c>
      <c r="E680" s="16"/>
      <c r="F680" s="14" t="s">
        <v>3310</v>
      </c>
      <c r="G680" s="14"/>
      <c r="H680" s="14" t="s">
        <v>3313</v>
      </c>
      <c r="I680" s="15">
        <v>72</v>
      </c>
      <c r="J680" s="77">
        <v>5</v>
      </c>
      <c r="K680" s="92"/>
    </row>
    <row r="681" spans="1:11" ht="30.6" x14ac:dyDescent="0.25">
      <c r="A681" s="14" t="s">
        <v>440</v>
      </c>
      <c r="B681" s="14" t="s">
        <v>3314</v>
      </c>
      <c r="C681" s="14" t="s">
        <v>3315</v>
      </c>
      <c r="D681" s="16">
        <v>46120</v>
      </c>
      <c r="E681" s="16"/>
      <c r="F681" s="14" t="s">
        <v>3310</v>
      </c>
      <c r="G681" s="14"/>
      <c r="H681" s="14" t="s">
        <v>3316</v>
      </c>
      <c r="I681" s="15">
        <v>72</v>
      </c>
      <c r="J681" s="77">
        <v>5</v>
      </c>
      <c r="K681" s="92"/>
    </row>
    <row r="682" spans="1:11" ht="30.6" x14ac:dyDescent="0.25">
      <c r="A682" s="14" t="s">
        <v>440</v>
      </c>
      <c r="B682" s="14" t="s">
        <v>3317</v>
      </c>
      <c r="C682" s="14" t="s">
        <v>3318</v>
      </c>
      <c r="D682" s="16">
        <v>46120</v>
      </c>
      <c r="E682" s="16"/>
      <c r="F682" s="14" t="s">
        <v>3310</v>
      </c>
      <c r="G682" s="14"/>
      <c r="H682" s="14" t="s">
        <v>2433</v>
      </c>
      <c r="I682" s="15">
        <v>72</v>
      </c>
      <c r="J682" s="77">
        <v>5</v>
      </c>
      <c r="K682" s="92"/>
    </row>
    <row r="683" spans="1:11" ht="30.6" x14ac:dyDescent="0.25">
      <c r="A683" s="14" t="s">
        <v>440</v>
      </c>
      <c r="B683" s="14" t="s">
        <v>3319</v>
      </c>
      <c r="C683" s="14" t="s">
        <v>3320</v>
      </c>
      <c r="D683" s="16">
        <v>46120</v>
      </c>
      <c r="E683" s="16"/>
      <c r="F683" s="14" t="s">
        <v>3310</v>
      </c>
      <c r="G683" s="14"/>
      <c r="H683" s="14" t="s">
        <v>3321</v>
      </c>
      <c r="I683" s="15">
        <v>72</v>
      </c>
      <c r="J683" s="77">
        <v>5</v>
      </c>
      <c r="K683" s="92"/>
    </row>
    <row r="684" spans="1:11" ht="30.6" x14ac:dyDescent="0.25">
      <c r="A684" s="14" t="s">
        <v>440</v>
      </c>
      <c r="B684" s="14" t="s">
        <v>3322</v>
      </c>
      <c r="C684" s="14" t="s">
        <v>3323</v>
      </c>
      <c r="D684" s="16">
        <v>46120</v>
      </c>
      <c r="E684" s="16"/>
      <c r="F684" s="14" t="s">
        <v>3310</v>
      </c>
      <c r="G684" s="14"/>
      <c r="H684" s="14" t="s">
        <v>3324</v>
      </c>
      <c r="I684" s="15">
        <v>72</v>
      </c>
      <c r="J684" s="77">
        <v>5</v>
      </c>
      <c r="K684" s="92"/>
    </row>
    <row r="685" spans="1:11" ht="30.6" x14ac:dyDescent="0.25">
      <c r="A685" s="14" t="s">
        <v>440</v>
      </c>
      <c r="B685" s="14" t="s">
        <v>3325</v>
      </c>
      <c r="C685" s="14" t="s">
        <v>3326</v>
      </c>
      <c r="D685" s="16">
        <v>46120</v>
      </c>
      <c r="E685" s="16"/>
      <c r="F685" s="14" t="s">
        <v>3310</v>
      </c>
      <c r="G685" s="14"/>
      <c r="H685" s="14" t="s">
        <v>3327</v>
      </c>
      <c r="I685" s="15">
        <v>72</v>
      </c>
      <c r="J685" s="77">
        <v>5</v>
      </c>
      <c r="K685" s="92"/>
    </row>
    <row r="686" spans="1:11" ht="30.6" x14ac:dyDescent="0.25">
      <c r="A686" s="14" t="s">
        <v>440</v>
      </c>
      <c r="B686" s="14" t="s">
        <v>3328</v>
      </c>
      <c r="C686" s="14" t="s">
        <v>3329</v>
      </c>
      <c r="D686" s="16">
        <v>46120</v>
      </c>
      <c r="E686" s="16"/>
      <c r="F686" s="14" t="s">
        <v>3310</v>
      </c>
      <c r="G686" s="14"/>
      <c r="H686" s="14" t="s">
        <v>3330</v>
      </c>
      <c r="I686" s="15">
        <v>72</v>
      </c>
      <c r="J686" s="77">
        <v>5</v>
      </c>
      <c r="K686" s="92"/>
    </row>
    <row r="687" spans="1:11" ht="30.6" x14ac:dyDescent="0.25">
      <c r="A687" s="14" t="s">
        <v>440</v>
      </c>
      <c r="B687" s="14" t="s">
        <v>3331</v>
      </c>
      <c r="C687" s="14" t="s">
        <v>3332</v>
      </c>
      <c r="D687" s="16">
        <v>46120</v>
      </c>
      <c r="E687" s="16"/>
      <c r="F687" s="14" t="s">
        <v>3310</v>
      </c>
      <c r="G687" s="14"/>
      <c r="H687" s="14" t="s">
        <v>2749</v>
      </c>
      <c r="I687" s="15">
        <v>72</v>
      </c>
      <c r="J687" s="77">
        <v>5</v>
      </c>
      <c r="K687" s="92"/>
    </row>
    <row r="688" spans="1:11" ht="30.6" x14ac:dyDescent="0.25">
      <c r="A688" s="14" t="s">
        <v>440</v>
      </c>
      <c r="B688" s="14" t="s">
        <v>3333</v>
      </c>
      <c r="C688" s="14" t="s">
        <v>3334</v>
      </c>
      <c r="D688" s="16">
        <v>46120</v>
      </c>
      <c r="E688" s="16"/>
      <c r="F688" s="14" t="s">
        <v>3310</v>
      </c>
      <c r="G688" s="14"/>
      <c r="H688" s="14" t="s">
        <v>3335</v>
      </c>
      <c r="I688" s="15">
        <v>72</v>
      </c>
      <c r="J688" s="77">
        <v>5</v>
      </c>
      <c r="K688" s="92"/>
    </row>
    <row r="689" spans="1:11" ht="30.6" x14ac:dyDescent="0.25">
      <c r="A689" s="14" t="s">
        <v>440</v>
      </c>
      <c r="B689" s="14" t="s">
        <v>3336</v>
      </c>
      <c r="C689" s="14" t="s">
        <v>3337</v>
      </c>
      <c r="D689" s="16">
        <v>46120</v>
      </c>
      <c r="E689" s="16"/>
      <c r="F689" s="14" t="s">
        <v>3310</v>
      </c>
      <c r="G689" s="14"/>
      <c r="H689" s="14" t="s">
        <v>3338</v>
      </c>
      <c r="I689" s="15">
        <v>72</v>
      </c>
      <c r="J689" s="77">
        <v>5</v>
      </c>
      <c r="K689" s="92"/>
    </row>
    <row r="690" spans="1:11" ht="30.6" x14ac:dyDescent="0.25">
      <c r="A690" s="14" t="s">
        <v>440</v>
      </c>
      <c r="B690" s="14" t="s">
        <v>3339</v>
      </c>
      <c r="C690" s="14" t="s">
        <v>3340</v>
      </c>
      <c r="D690" s="16">
        <v>46120</v>
      </c>
      <c r="E690" s="16"/>
      <c r="F690" s="14" t="s">
        <v>3310</v>
      </c>
      <c r="G690" s="14"/>
      <c r="H690" s="14" t="s">
        <v>3341</v>
      </c>
      <c r="I690" s="15">
        <v>78</v>
      </c>
      <c r="J690" s="77">
        <v>5</v>
      </c>
      <c r="K690" s="92"/>
    </row>
    <row r="691" spans="1:11" ht="30.6" x14ac:dyDescent="0.25">
      <c r="A691" s="14" t="s">
        <v>440</v>
      </c>
      <c r="B691" s="14" t="s">
        <v>3342</v>
      </c>
      <c r="C691" s="14" t="s">
        <v>3343</v>
      </c>
      <c r="D691" s="16">
        <v>46120</v>
      </c>
      <c r="E691" s="16"/>
      <c r="F691" s="14" t="s">
        <v>3310</v>
      </c>
      <c r="G691" s="14"/>
      <c r="H691" s="14" t="s">
        <v>3344</v>
      </c>
      <c r="I691" s="15">
        <v>90</v>
      </c>
      <c r="J691" s="77">
        <v>5</v>
      </c>
      <c r="K691" s="92"/>
    </row>
    <row r="692" spans="1:11" ht="30.6" x14ac:dyDescent="0.25">
      <c r="A692" s="14" t="s">
        <v>440</v>
      </c>
      <c r="B692" s="14" t="s">
        <v>3345</v>
      </c>
      <c r="C692" s="14" t="s">
        <v>3346</v>
      </c>
      <c r="D692" s="16">
        <v>46120</v>
      </c>
      <c r="E692" s="16"/>
      <c r="F692" s="14" t="s">
        <v>3310</v>
      </c>
      <c r="G692" s="14"/>
      <c r="H692" s="14" t="s">
        <v>3347</v>
      </c>
      <c r="I692" s="15">
        <v>90</v>
      </c>
      <c r="J692" s="77">
        <v>5</v>
      </c>
      <c r="K692" s="92"/>
    </row>
    <row r="693" spans="1:11" ht="30.6" x14ac:dyDescent="0.25">
      <c r="A693" s="14" t="s">
        <v>440</v>
      </c>
      <c r="B693" s="14" t="s">
        <v>3348</v>
      </c>
      <c r="C693" s="14" t="s">
        <v>3349</v>
      </c>
      <c r="D693" s="16">
        <v>46120</v>
      </c>
      <c r="E693" s="16"/>
      <c r="F693" s="14" t="s">
        <v>3310</v>
      </c>
      <c r="G693" s="14"/>
      <c r="H693" s="14" t="s">
        <v>2478</v>
      </c>
      <c r="I693" s="15">
        <v>101</v>
      </c>
      <c r="J693" s="77">
        <v>5</v>
      </c>
      <c r="K693" s="92"/>
    </row>
    <row r="694" spans="1:11" ht="30.6" x14ac:dyDescent="0.25">
      <c r="A694" s="14" t="s">
        <v>440</v>
      </c>
      <c r="B694" s="14" t="s">
        <v>3350</v>
      </c>
      <c r="C694" s="14" t="s">
        <v>3351</v>
      </c>
      <c r="D694" s="16">
        <v>46120</v>
      </c>
      <c r="E694" s="16"/>
      <c r="F694" s="14" t="s">
        <v>3310</v>
      </c>
      <c r="G694" s="14"/>
      <c r="H694" s="14" t="s">
        <v>3352</v>
      </c>
      <c r="I694" s="15">
        <v>101</v>
      </c>
      <c r="J694" s="77">
        <v>5</v>
      </c>
      <c r="K694" s="92"/>
    </row>
    <row r="695" spans="1:11" ht="30.6" x14ac:dyDescent="0.25">
      <c r="A695" s="14" t="s">
        <v>440</v>
      </c>
      <c r="B695" s="14" t="s">
        <v>3353</v>
      </c>
      <c r="C695" s="14" t="s">
        <v>3354</v>
      </c>
      <c r="D695" s="16">
        <v>46120</v>
      </c>
      <c r="E695" s="16"/>
      <c r="F695" s="14" t="s">
        <v>3310</v>
      </c>
      <c r="G695" s="14"/>
      <c r="H695" s="14" t="s">
        <v>3355</v>
      </c>
      <c r="I695" s="15">
        <v>101</v>
      </c>
      <c r="J695" s="77">
        <v>5</v>
      </c>
      <c r="K695" s="92"/>
    </row>
    <row r="696" spans="1:11" ht="30.6" x14ac:dyDescent="0.25">
      <c r="A696" s="14" t="s">
        <v>440</v>
      </c>
      <c r="B696" s="14" t="s">
        <v>3356</v>
      </c>
      <c r="C696" s="14" t="s">
        <v>3357</v>
      </c>
      <c r="D696" s="16">
        <v>46120</v>
      </c>
      <c r="E696" s="16"/>
      <c r="F696" s="14" t="s">
        <v>3310</v>
      </c>
      <c r="G696" s="14"/>
      <c r="H696" s="14" t="s">
        <v>3358</v>
      </c>
      <c r="I696" s="15">
        <v>101</v>
      </c>
      <c r="J696" s="77">
        <v>5</v>
      </c>
      <c r="K696" s="92"/>
    </row>
    <row r="697" spans="1:11" ht="30.6" x14ac:dyDescent="0.25">
      <c r="A697" s="14" t="s">
        <v>440</v>
      </c>
      <c r="B697" s="14" t="s">
        <v>3359</v>
      </c>
      <c r="C697" s="14" t="s">
        <v>3360</v>
      </c>
      <c r="D697" s="16">
        <v>46120</v>
      </c>
      <c r="E697" s="16"/>
      <c r="F697" s="14" t="s">
        <v>3310</v>
      </c>
      <c r="G697" s="14"/>
      <c r="H697" s="14" t="s">
        <v>3361</v>
      </c>
      <c r="I697" s="15">
        <v>112</v>
      </c>
      <c r="J697" s="77">
        <v>5</v>
      </c>
      <c r="K697" s="92"/>
    </row>
    <row r="698" spans="1:11" ht="30.6" x14ac:dyDescent="0.25">
      <c r="A698" s="14" t="s">
        <v>440</v>
      </c>
      <c r="B698" s="14" t="s">
        <v>3362</v>
      </c>
      <c r="C698" s="14" t="s">
        <v>3363</v>
      </c>
      <c r="D698" s="16">
        <v>46120</v>
      </c>
      <c r="E698" s="16"/>
      <c r="F698" s="14" t="s">
        <v>3310</v>
      </c>
      <c r="G698" s="14" t="s">
        <v>3364</v>
      </c>
      <c r="H698" s="14" t="s">
        <v>3365</v>
      </c>
      <c r="I698" s="15">
        <v>112</v>
      </c>
      <c r="J698" s="77">
        <v>5</v>
      </c>
      <c r="K698" s="92"/>
    </row>
    <row r="699" spans="1:11" ht="30.6" x14ac:dyDescent="0.25">
      <c r="A699" s="14" t="s">
        <v>440</v>
      </c>
      <c r="B699" s="14" t="s">
        <v>3366</v>
      </c>
      <c r="C699" s="14" t="s">
        <v>3367</v>
      </c>
      <c r="D699" s="16">
        <v>46120</v>
      </c>
      <c r="E699" s="16"/>
      <c r="F699" s="14" t="s">
        <v>3310</v>
      </c>
      <c r="G699" s="14"/>
      <c r="H699" s="14" t="s">
        <v>2436</v>
      </c>
      <c r="I699" s="15">
        <v>130</v>
      </c>
      <c r="J699" s="77">
        <v>5</v>
      </c>
      <c r="K699" s="92"/>
    </row>
    <row r="700" spans="1:11" ht="30.6" x14ac:dyDescent="0.25">
      <c r="A700" s="14" t="s">
        <v>440</v>
      </c>
      <c r="B700" s="14" t="s">
        <v>3368</v>
      </c>
      <c r="C700" s="14" t="s">
        <v>3369</v>
      </c>
      <c r="D700" s="16">
        <v>46120</v>
      </c>
      <c r="E700" s="16"/>
      <c r="F700" s="14" t="s">
        <v>3310</v>
      </c>
      <c r="G700" s="14"/>
      <c r="H700" s="14" t="s">
        <v>3370</v>
      </c>
      <c r="I700" s="15">
        <v>141</v>
      </c>
      <c r="J700" s="77">
        <v>5</v>
      </c>
      <c r="K700" s="92"/>
    </row>
    <row r="701" spans="1:11" ht="40.799999999999997" x14ac:dyDescent="0.25">
      <c r="A701" s="14" t="s">
        <v>440</v>
      </c>
      <c r="B701" s="14" t="s">
        <v>3497</v>
      </c>
      <c r="C701" s="14" t="s">
        <v>3498</v>
      </c>
      <c r="D701" s="16">
        <v>46127</v>
      </c>
      <c r="E701" s="16"/>
      <c r="F701" s="14" t="s">
        <v>3499</v>
      </c>
      <c r="G701" s="14" t="s">
        <v>3500</v>
      </c>
      <c r="H701" s="14" t="s">
        <v>3501</v>
      </c>
      <c r="I701" s="15">
        <v>665</v>
      </c>
      <c r="J701" s="77">
        <v>5</v>
      </c>
      <c r="K701" s="92"/>
    </row>
    <row r="702" spans="1:11" ht="30.6" x14ac:dyDescent="0.25">
      <c r="A702" s="14" t="s">
        <v>440</v>
      </c>
      <c r="B702" s="14" t="s">
        <v>3376</v>
      </c>
      <c r="C702" s="14" t="s">
        <v>3377</v>
      </c>
      <c r="D702" s="16">
        <v>46122</v>
      </c>
      <c r="E702" s="16"/>
      <c r="F702" s="14" t="s">
        <v>3378</v>
      </c>
      <c r="G702" s="14" t="s">
        <v>3379</v>
      </c>
      <c r="H702" s="14" t="s">
        <v>3380</v>
      </c>
      <c r="I702" s="15">
        <v>60.89</v>
      </c>
      <c r="J702" s="77">
        <v>4</v>
      </c>
      <c r="K702" s="92"/>
    </row>
    <row r="703" spans="1:11" ht="20.399999999999999" x14ac:dyDescent="0.25">
      <c r="A703" s="14" t="s">
        <v>440</v>
      </c>
      <c r="B703" s="14" t="s">
        <v>3381</v>
      </c>
      <c r="C703" s="14" t="s">
        <v>3382</v>
      </c>
      <c r="D703" s="16">
        <v>46122</v>
      </c>
      <c r="E703" s="16"/>
      <c r="F703" s="14" t="s">
        <v>3383</v>
      </c>
      <c r="G703" s="14" t="s">
        <v>2981</v>
      </c>
      <c r="H703" s="14" t="s">
        <v>2982</v>
      </c>
      <c r="I703" s="15">
        <v>80.55</v>
      </c>
      <c r="J703" s="77">
        <v>4</v>
      </c>
      <c r="K703" s="92"/>
    </row>
    <row r="704" spans="1:11" ht="30.6" x14ac:dyDescent="0.25">
      <c r="A704" s="14" t="s">
        <v>440</v>
      </c>
      <c r="B704" s="14" t="s">
        <v>3384</v>
      </c>
      <c r="C704" s="14" t="s">
        <v>3385</v>
      </c>
      <c r="D704" s="16">
        <v>46122</v>
      </c>
      <c r="E704" s="16"/>
      <c r="F704" s="14" t="s">
        <v>3386</v>
      </c>
      <c r="G704" s="14" t="s">
        <v>3387</v>
      </c>
      <c r="H704" s="14" t="s">
        <v>3388</v>
      </c>
      <c r="I704" s="15">
        <v>553.5</v>
      </c>
      <c r="J704" s="77">
        <v>4</v>
      </c>
      <c r="K704" s="92"/>
    </row>
    <row r="705" spans="1:11" ht="30.6" x14ac:dyDescent="0.25">
      <c r="A705" s="14" t="s">
        <v>440</v>
      </c>
      <c r="B705" s="14" t="s">
        <v>3389</v>
      </c>
      <c r="C705" s="14" t="s">
        <v>3390</v>
      </c>
      <c r="D705" s="16">
        <v>46122</v>
      </c>
      <c r="E705" s="16"/>
      <c r="F705" s="14" t="s">
        <v>3391</v>
      </c>
      <c r="G705" s="14" t="s">
        <v>3392</v>
      </c>
      <c r="H705" s="14" t="s">
        <v>3393</v>
      </c>
      <c r="I705" s="15">
        <v>407.75</v>
      </c>
      <c r="J705" s="77">
        <v>4</v>
      </c>
      <c r="K705" s="92"/>
    </row>
    <row r="706" spans="1:11" ht="20.399999999999999" x14ac:dyDescent="0.25">
      <c r="A706" s="14" t="s">
        <v>440</v>
      </c>
      <c r="B706" s="14" t="s">
        <v>3394</v>
      </c>
      <c r="C706" s="14" t="s">
        <v>3395</v>
      </c>
      <c r="D706" s="16">
        <v>46122</v>
      </c>
      <c r="E706" s="16"/>
      <c r="F706" s="14" t="s">
        <v>3396</v>
      </c>
      <c r="G706" s="14" t="s">
        <v>3397</v>
      </c>
      <c r="H706" s="14" t="s">
        <v>3398</v>
      </c>
      <c r="I706" s="15">
        <v>5475.3</v>
      </c>
      <c r="J706" s="77">
        <v>4</v>
      </c>
      <c r="K706" s="92"/>
    </row>
    <row r="707" spans="1:11" ht="20.399999999999999" x14ac:dyDescent="0.25">
      <c r="A707" s="14" t="s">
        <v>440</v>
      </c>
      <c r="B707" s="14" t="s">
        <v>3399</v>
      </c>
      <c r="C707" s="14" t="s">
        <v>3400</v>
      </c>
      <c r="D707" s="16">
        <v>46122</v>
      </c>
      <c r="E707" s="16"/>
      <c r="F707" s="14" t="s">
        <v>3401</v>
      </c>
      <c r="G707" s="14" t="s">
        <v>3402</v>
      </c>
      <c r="H707" s="14" t="s">
        <v>3403</v>
      </c>
      <c r="I707" s="15">
        <v>123</v>
      </c>
      <c r="J707" s="77">
        <v>4</v>
      </c>
      <c r="K707" s="92"/>
    </row>
    <row r="708" spans="1:11" ht="71.400000000000006" x14ac:dyDescent="0.25">
      <c r="A708" s="14" t="s">
        <v>440</v>
      </c>
      <c r="B708" s="14"/>
      <c r="C708" s="14"/>
      <c r="D708" s="16"/>
      <c r="E708" s="16"/>
      <c r="F708" s="14" t="s">
        <v>4125</v>
      </c>
      <c r="G708" s="14"/>
      <c r="H708" s="14"/>
      <c r="I708" s="15"/>
      <c r="J708" s="77"/>
      <c r="K708" s="92"/>
    </row>
    <row r="709" spans="1:11" ht="30.6" x14ac:dyDescent="0.25">
      <c r="A709" s="14" t="s">
        <v>440</v>
      </c>
      <c r="B709" s="14" t="s">
        <v>3428</v>
      </c>
      <c r="C709" s="14" t="s">
        <v>3429</v>
      </c>
      <c r="D709" s="16">
        <v>46122</v>
      </c>
      <c r="E709" s="16"/>
      <c r="F709" s="14" t="s">
        <v>3430</v>
      </c>
      <c r="G709" s="14" t="s">
        <v>2986</v>
      </c>
      <c r="H709" s="14" t="s">
        <v>2987</v>
      </c>
      <c r="I709" s="15">
        <v>7.2</v>
      </c>
      <c r="J709" s="77">
        <v>5</v>
      </c>
      <c r="K709" s="92"/>
    </row>
    <row r="710" spans="1:11" ht="20.399999999999999" x14ac:dyDescent="0.25">
      <c r="A710" s="14" t="s">
        <v>440</v>
      </c>
      <c r="B710" s="14" t="s">
        <v>3462</v>
      </c>
      <c r="C710" s="14" t="s">
        <v>3463</v>
      </c>
      <c r="D710" s="16">
        <v>46128</v>
      </c>
      <c r="E710" s="16"/>
      <c r="F710" s="14" t="s">
        <v>3464</v>
      </c>
      <c r="G710" s="14"/>
      <c r="H710" s="14" t="s">
        <v>2700</v>
      </c>
      <c r="I710" s="15">
        <v>51.75</v>
      </c>
      <c r="J710" s="77">
        <v>5</v>
      </c>
      <c r="K710" s="92"/>
    </row>
    <row r="711" spans="1:11" ht="40.799999999999997" x14ac:dyDescent="0.25">
      <c r="A711" s="14" t="s">
        <v>440</v>
      </c>
      <c r="B711" s="14" t="s">
        <v>3465</v>
      </c>
      <c r="C711" s="14" t="s">
        <v>3466</v>
      </c>
      <c r="D711" s="16">
        <v>46128</v>
      </c>
      <c r="E711" s="16"/>
      <c r="F711" s="14" t="s">
        <v>3467</v>
      </c>
      <c r="G711" s="14" t="s">
        <v>3468</v>
      </c>
      <c r="H711" s="14" t="s">
        <v>3469</v>
      </c>
      <c r="I711" s="15">
        <v>14.8</v>
      </c>
      <c r="J711" s="77">
        <v>5</v>
      </c>
      <c r="K711" s="92"/>
    </row>
    <row r="712" spans="1:11" ht="20.399999999999999" x14ac:dyDescent="0.25">
      <c r="A712" s="14" t="s">
        <v>440</v>
      </c>
      <c r="B712" s="14" t="s">
        <v>3576</v>
      </c>
      <c r="C712" s="14" t="s">
        <v>3577</v>
      </c>
      <c r="D712" s="16">
        <v>46129</v>
      </c>
      <c r="E712" s="16"/>
      <c r="F712" s="14" t="s">
        <v>3578</v>
      </c>
      <c r="G712" s="14" t="s">
        <v>3579</v>
      </c>
      <c r="H712" s="14" t="s">
        <v>3580</v>
      </c>
      <c r="I712" s="15">
        <v>2880</v>
      </c>
      <c r="J712" s="77">
        <v>5</v>
      </c>
      <c r="K712" s="92"/>
    </row>
    <row r="713" spans="1:11" ht="40.799999999999997" x14ac:dyDescent="0.25">
      <c r="A713" s="14" t="s">
        <v>440</v>
      </c>
      <c r="B713" s="14" t="s">
        <v>3581</v>
      </c>
      <c r="C713" s="14" t="s">
        <v>495</v>
      </c>
      <c r="D713" s="16">
        <v>46129</v>
      </c>
      <c r="E713" s="16"/>
      <c r="F713" s="14" t="s">
        <v>3582</v>
      </c>
      <c r="G713" s="14" t="s">
        <v>3583</v>
      </c>
      <c r="H713" s="14" t="s">
        <v>3584</v>
      </c>
      <c r="I713" s="15">
        <v>400</v>
      </c>
      <c r="J713" s="77">
        <v>5</v>
      </c>
      <c r="K713" s="92"/>
    </row>
    <row r="714" spans="1:11" ht="40.799999999999997" x14ac:dyDescent="0.25">
      <c r="A714" s="14" t="s">
        <v>440</v>
      </c>
      <c r="B714" s="14" t="s">
        <v>3585</v>
      </c>
      <c r="C714" s="14" t="s">
        <v>3586</v>
      </c>
      <c r="D714" s="16">
        <v>46129</v>
      </c>
      <c r="E714" s="16"/>
      <c r="F714" s="14" t="s">
        <v>3587</v>
      </c>
      <c r="G714" s="14" t="s">
        <v>3583</v>
      </c>
      <c r="H714" s="14" t="s">
        <v>3584</v>
      </c>
      <c r="I714" s="15">
        <v>300</v>
      </c>
      <c r="J714" s="77">
        <v>5</v>
      </c>
      <c r="K714" s="92"/>
    </row>
    <row r="715" spans="1:11" ht="51" x14ac:dyDescent="0.25">
      <c r="A715" s="14" t="s">
        <v>440</v>
      </c>
      <c r="B715" s="14" t="s">
        <v>3588</v>
      </c>
      <c r="C715" s="14" t="s">
        <v>2567</v>
      </c>
      <c r="D715" s="16">
        <v>46133</v>
      </c>
      <c r="E715" s="16"/>
      <c r="F715" s="14" t="s">
        <v>3589</v>
      </c>
      <c r="G715" s="14" t="s">
        <v>3583</v>
      </c>
      <c r="H715" s="14" t="s">
        <v>3584</v>
      </c>
      <c r="I715" s="15">
        <v>5.37</v>
      </c>
      <c r="J715" s="77">
        <v>5</v>
      </c>
      <c r="K715" s="92"/>
    </row>
    <row r="716" spans="1:11" ht="51" x14ac:dyDescent="0.25">
      <c r="A716" s="14" t="s">
        <v>440</v>
      </c>
      <c r="B716" s="14" t="s">
        <v>3590</v>
      </c>
      <c r="C716" s="14" t="s">
        <v>2298</v>
      </c>
      <c r="D716" s="16">
        <v>46133</v>
      </c>
      <c r="E716" s="16"/>
      <c r="F716" s="14" t="s">
        <v>3591</v>
      </c>
      <c r="G716" s="14" t="s">
        <v>3583</v>
      </c>
      <c r="H716" s="14" t="s">
        <v>3584</v>
      </c>
      <c r="I716" s="15">
        <v>68.69</v>
      </c>
      <c r="J716" s="77">
        <v>5</v>
      </c>
      <c r="K716" s="92"/>
    </row>
    <row r="717" spans="1:11" ht="30.6" x14ac:dyDescent="0.25">
      <c r="A717" s="14" t="s">
        <v>440</v>
      </c>
      <c r="B717" s="14" t="s">
        <v>3825</v>
      </c>
      <c r="C717" s="14" t="s">
        <v>3826</v>
      </c>
      <c r="D717" s="16">
        <v>46139</v>
      </c>
      <c r="E717" s="16"/>
      <c r="F717" s="14" t="s">
        <v>3827</v>
      </c>
      <c r="G717" s="14"/>
      <c r="H717" s="14" t="s">
        <v>2709</v>
      </c>
      <c r="I717" s="15">
        <v>55</v>
      </c>
      <c r="J717" s="77">
        <v>5</v>
      </c>
      <c r="K717" s="92"/>
    </row>
    <row r="718" spans="1:11" ht="30.6" x14ac:dyDescent="0.25">
      <c r="A718" s="14" t="s">
        <v>440</v>
      </c>
      <c r="B718" s="14" t="s">
        <v>3828</v>
      </c>
      <c r="C718" s="14" t="s">
        <v>3829</v>
      </c>
      <c r="D718" s="16">
        <v>46139</v>
      </c>
      <c r="E718" s="16"/>
      <c r="F718" s="14" t="s">
        <v>3827</v>
      </c>
      <c r="G718" s="14"/>
      <c r="H718" s="14" t="s">
        <v>3830</v>
      </c>
      <c r="I718" s="15">
        <v>55</v>
      </c>
      <c r="J718" s="77">
        <v>5</v>
      </c>
      <c r="K718" s="92"/>
    </row>
    <row r="719" spans="1:11" ht="30.6" x14ac:dyDescent="0.25">
      <c r="A719" s="14" t="s">
        <v>440</v>
      </c>
      <c r="B719" s="14" t="s">
        <v>3831</v>
      </c>
      <c r="C719" s="14" t="s">
        <v>3832</v>
      </c>
      <c r="D719" s="16">
        <v>46139</v>
      </c>
      <c r="E719" s="16"/>
      <c r="F719" s="14" t="s">
        <v>3827</v>
      </c>
      <c r="G719" s="14"/>
      <c r="H719" s="14" t="s">
        <v>3833</v>
      </c>
      <c r="I719" s="15">
        <v>55</v>
      </c>
      <c r="J719" s="77">
        <v>5</v>
      </c>
      <c r="K719" s="92"/>
    </row>
    <row r="720" spans="1:11" ht="30.6" x14ac:dyDescent="0.25">
      <c r="A720" s="14" t="s">
        <v>440</v>
      </c>
      <c r="B720" s="14" t="s">
        <v>3834</v>
      </c>
      <c r="C720" s="14" t="s">
        <v>3835</v>
      </c>
      <c r="D720" s="16">
        <v>46139</v>
      </c>
      <c r="E720" s="16"/>
      <c r="F720" s="14" t="s">
        <v>3827</v>
      </c>
      <c r="G720" s="14"/>
      <c r="H720" s="14" t="s">
        <v>3836</v>
      </c>
      <c r="I720" s="15">
        <v>55</v>
      </c>
      <c r="J720" s="77">
        <v>5</v>
      </c>
      <c r="K720" s="92"/>
    </row>
    <row r="721" spans="1:11" ht="30.6" x14ac:dyDescent="0.25">
      <c r="A721" s="14" t="s">
        <v>440</v>
      </c>
      <c r="B721" s="14" t="s">
        <v>3837</v>
      </c>
      <c r="C721" s="14" t="s">
        <v>3838</v>
      </c>
      <c r="D721" s="16">
        <v>46139</v>
      </c>
      <c r="E721" s="16"/>
      <c r="F721" s="14" t="s">
        <v>3827</v>
      </c>
      <c r="G721" s="14"/>
      <c r="H721" s="14" t="s">
        <v>3839</v>
      </c>
      <c r="I721" s="15">
        <v>55</v>
      </c>
      <c r="J721" s="77">
        <v>5</v>
      </c>
      <c r="K721" s="92"/>
    </row>
    <row r="722" spans="1:11" ht="30.6" x14ac:dyDescent="0.25">
      <c r="A722" s="14" t="s">
        <v>440</v>
      </c>
      <c r="B722" s="14" t="s">
        <v>3840</v>
      </c>
      <c r="C722" s="14" t="s">
        <v>3841</v>
      </c>
      <c r="D722" s="16">
        <v>46139</v>
      </c>
      <c r="E722" s="16"/>
      <c r="F722" s="14" t="s">
        <v>3827</v>
      </c>
      <c r="G722" s="14"/>
      <c r="H722" s="14" t="s">
        <v>2685</v>
      </c>
      <c r="I722" s="15">
        <v>55</v>
      </c>
      <c r="J722" s="77">
        <v>5</v>
      </c>
      <c r="K722" s="92"/>
    </row>
    <row r="723" spans="1:11" ht="30.6" x14ac:dyDescent="0.25">
      <c r="A723" s="14" t="s">
        <v>440</v>
      </c>
      <c r="B723" s="14" t="s">
        <v>3842</v>
      </c>
      <c r="C723" s="14" t="s">
        <v>3843</v>
      </c>
      <c r="D723" s="16">
        <v>46139</v>
      </c>
      <c r="E723" s="16"/>
      <c r="F723" s="14" t="s">
        <v>3827</v>
      </c>
      <c r="G723" s="14"/>
      <c r="H723" s="14" t="s">
        <v>3844</v>
      </c>
      <c r="I723" s="15">
        <v>55</v>
      </c>
      <c r="J723" s="77">
        <v>5</v>
      </c>
      <c r="K723" s="92"/>
    </row>
    <row r="724" spans="1:11" ht="30.6" x14ac:dyDescent="0.25">
      <c r="A724" s="14" t="s">
        <v>440</v>
      </c>
      <c r="B724" s="14" t="s">
        <v>3845</v>
      </c>
      <c r="C724" s="14" t="s">
        <v>3846</v>
      </c>
      <c r="D724" s="16">
        <v>46139</v>
      </c>
      <c r="E724" s="16"/>
      <c r="F724" s="14" t="s">
        <v>3827</v>
      </c>
      <c r="G724" s="14"/>
      <c r="H724" s="14" t="s">
        <v>3847</v>
      </c>
      <c r="I724" s="15">
        <v>55</v>
      </c>
      <c r="J724" s="77">
        <v>5</v>
      </c>
      <c r="K724" s="92"/>
    </row>
    <row r="725" spans="1:11" ht="30.6" x14ac:dyDescent="0.25">
      <c r="A725" s="14" t="s">
        <v>440</v>
      </c>
      <c r="B725" s="14" t="s">
        <v>3848</v>
      </c>
      <c r="C725" s="14" t="s">
        <v>3849</v>
      </c>
      <c r="D725" s="16">
        <v>46139</v>
      </c>
      <c r="E725" s="16"/>
      <c r="F725" s="14" t="s">
        <v>3827</v>
      </c>
      <c r="G725" s="14"/>
      <c r="H725" s="14" t="s">
        <v>3850</v>
      </c>
      <c r="I725" s="15">
        <v>55</v>
      </c>
      <c r="J725" s="77">
        <v>5</v>
      </c>
      <c r="K725" s="92"/>
    </row>
    <row r="726" spans="1:11" ht="30.6" x14ac:dyDescent="0.25">
      <c r="A726" s="14" t="s">
        <v>440</v>
      </c>
      <c r="B726" s="14" t="s">
        <v>3851</v>
      </c>
      <c r="C726" s="14" t="s">
        <v>3852</v>
      </c>
      <c r="D726" s="16">
        <v>46139</v>
      </c>
      <c r="E726" s="16"/>
      <c r="F726" s="14" t="s">
        <v>3827</v>
      </c>
      <c r="G726" s="14"/>
      <c r="H726" s="14" t="s">
        <v>2691</v>
      </c>
      <c r="I726" s="15">
        <v>55</v>
      </c>
      <c r="J726" s="77">
        <v>5</v>
      </c>
      <c r="K726" s="92"/>
    </row>
    <row r="727" spans="1:11" ht="30.6" x14ac:dyDescent="0.25">
      <c r="A727" s="14" t="s">
        <v>440</v>
      </c>
      <c r="B727" s="14" t="s">
        <v>3853</v>
      </c>
      <c r="C727" s="14" t="s">
        <v>3854</v>
      </c>
      <c r="D727" s="16">
        <v>46139</v>
      </c>
      <c r="E727" s="16"/>
      <c r="F727" s="14" t="s">
        <v>3827</v>
      </c>
      <c r="G727" s="14"/>
      <c r="H727" s="14" t="s">
        <v>3855</v>
      </c>
      <c r="I727" s="15">
        <v>55</v>
      </c>
      <c r="J727" s="77">
        <v>5</v>
      </c>
      <c r="K727" s="92"/>
    </row>
    <row r="728" spans="1:11" ht="30.6" x14ac:dyDescent="0.25">
      <c r="A728" s="14" t="s">
        <v>440</v>
      </c>
      <c r="B728" s="14" t="s">
        <v>3856</v>
      </c>
      <c r="C728" s="14" t="s">
        <v>3857</v>
      </c>
      <c r="D728" s="16">
        <v>46139</v>
      </c>
      <c r="E728" s="16"/>
      <c r="F728" s="14" t="s">
        <v>3827</v>
      </c>
      <c r="G728" s="14"/>
      <c r="H728" s="14" t="s">
        <v>2703</v>
      </c>
      <c r="I728" s="15">
        <v>55</v>
      </c>
      <c r="J728" s="77">
        <v>5</v>
      </c>
      <c r="K728" s="92"/>
    </row>
    <row r="729" spans="1:11" ht="30.6" x14ac:dyDescent="0.25">
      <c r="A729" s="14" t="s">
        <v>440</v>
      </c>
      <c r="B729" s="14" t="s">
        <v>3858</v>
      </c>
      <c r="C729" s="14" t="s">
        <v>3859</v>
      </c>
      <c r="D729" s="16">
        <v>46139</v>
      </c>
      <c r="E729" s="16"/>
      <c r="F729" s="14" t="s">
        <v>3827</v>
      </c>
      <c r="G729" s="14"/>
      <c r="H729" s="14" t="s">
        <v>3860</v>
      </c>
      <c r="I729" s="15">
        <v>55</v>
      </c>
      <c r="J729" s="77">
        <v>5</v>
      </c>
      <c r="K729" s="92"/>
    </row>
    <row r="730" spans="1:11" ht="30.6" x14ac:dyDescent="0.25">
      <c r="A730" s="14" t="s">
        <v>440</v>
      </c>
      <c r="B730" s="14" t="s">
        <v>3861</v>
      </c>
      <c r="C730" s="14" t="s">
        <v>3862</v>
      </c>
      <c r="D730" s="16">
        <v>46139</v>
      </c>
      <c r="E730" s="16"/>
      <c r="F730" s="14" t="s">
        <v>3827</v>
      </c>
      <c r="G730" s="14"/>
      <c r="H730" s="14" t="s">
        <v>3863</v>
      </c>
      <c r="I730" s="15">
        <v>55</v>
      </c>
      <c r="J730" s="77">
        <v>5</v>
      </c>
      <c r="K730" s="92"/>
    </row>
    <row r="731" spans="1:11" ht="30.6" x14ac:dyDescent="0.25">
      <c r="A731" s="14" t="s">
        <v>440</v>
      </c>
      <c r="B731" s="14" t="s">
        <v>3864</v>
      </c>
      <c r="C731" s="14" t="s">
        <v>3865</v>
      </c>
      <c r="D731" s="16">
        <v>46139</v>
      </c>
      <c r="E731" s="16"/>
      <c r="F731" s="14" t="s">
        <v>3827</v>
      </c>
      <c r="G731" s="14"/>
      <c r="H731" s="14" t="s">
        <v>3866</v>
      </c>
      <c r="I731" s="15">
        <v>55</v>
      </c>
      <c r="J731" s="77">
        <v>5</v>
      </c>
      <c r="K731" s="92"/>
    </row>
    <row r="732" spans="1:11" ht="30.6" x14ac:dyDescent="0.25">
      <c r="A732" s="14" t="s">
        <v>440</v>
      </c>
      <c r="B732" s="14" t="s">
        <v>3867</v>
      </c>
      <c r="C732" s="14" t="s">
        <v>3868</v>
      </c>
      <c r="D732" s="16">
        <v>46139</v>
      </c>
      <c r="E732" s="16"/>
      <c r="F732" s="14" t="s">
        <v>3827</v>
      </c>
      <c r="G732" s="14"/>
      <c r="H732" s="14" t="s">
        <v>3869</v>
      </c>
      <c r="I732" s="15">
        <v>55</v>
      </c>
      <c r="J732" s="77">
        <v>5</v>
      </c>
      <c r="K732" s="92"/>
    </row>
    <row r="733" spans="1:11" ht="30.6" x14ac:dyDescent="0.25">
      <c r="A733" s="14" t="s">
        <v>440</v>
      </c>
      <c r="B733" s="14" t="s">
        <v>3870</v>
      </c>
      <c r="C733" s="14" t="s">
        <v>3871</v>
      </c>
      <c r="D733" s="16">
        <v>46139</v>
      </c>
      <c r="E733" s="16"/>
      <c r="F733" s="14" t="s">
        <v>3827</v>
      </c>
      <c r="G733" s="14"/>
      <c r="H733" s="14" t="s">
        <v>3872</v>
      </c>
      <c r="I733" s="15">
        <v>55</v>
      </c>
      <c r="J733" s="77">
        <v>5</v>
      </c>
      <c r="K733" s="92"/>
    </row>
    <row r="734" spans="1:11" ht="30.6" x14ac:dyDescent="0.25">
      <c r="A734" s="14" t="s">
        <v>440</v>
      </c>
      <c r="B734" s="14" t="s">
        <v>3873</v>
      </c>
      <c r="C734" s="14" t="s">
        <v>3874</v>
      </c>
      <c r="D734" s="16">
        <v>46139</v>
      </c>
      <c r="E734" s="16"/>
      <c r="F734" s="14" t="s">
        <v>3827</v>
      </c>
      <c r="G734" s="14"/>
      <c r="H734" s="14" t="s">
        <v>2718</v>
      </c>
      <c r="I734" s="15">
        <v>55</v>
      </c>
      <c r="J734" s="77">
        <v>5</v>
      </c>
      <c r="K734" s="92"/>
    </row>
    <row r="735" spans="1:11" ht="30.6" x14ac:dyDescent="0.25">
      <c r="A735" s="14" t="s">
        <v>440</v>
      </c>
      <c r="B735" s="14" t="s">
        <v>3875</v>
      </c>
      <c r="C735" s="14" t="s">
        <v>3876</v>
      </c>
      <c r="D735" s="16">
        <v>46139</v>
      </c>
      <c r="E735" s="16"/>
      <c r="F735" s="14" t="s">
        <v>3827</v>
      </c>
      <c r="G735" s="14"/>
      <c r="H735" s="14" t="s">
        <v>3877</v>
      </c>
      <c r="I735" s="15">
        <v>55</v>
      </c>
      <c r="J735" s="77">
        <v>5</v>
      </c>
      <c r="K735" s="92"/>
    </row>
    <row r="736" spans="1:11" ht="30.6" x14ac:dyDescent="0.25">
      <c r="A736" s="14" t="s">
        <v>440</v>
      </c>
      <c r="B736" s="14" t="s">
        <v>3878</v>
      </c>
      <c r="C736" s="14" t="s">
        <v>3879</v>
      </c>
      <c r="D736" s="16">
        <v>46139</v>
      </c>
      <c r="E736" s="16"/>
      <c r="F736" s="14" t="s">
        <v>3827</v>
      </c>
      <c r="G736" s="14"/>
      <c r="H736" s="14" t="s">
        <v>2706</v>
      </c>
      <c r="I736" s="15">
        <v>70</v>
      </c>
      <c r="J736" s="77">
        <v>5</v>
      </c>
      <c r="K736" s="92"/>
    </row>
    <row r="737" spans="1:11" ht="30.6" x14ac:dyDescent="0.25">
      <c r="A737" s="14" t="s">
        <v>440</v>
      </c>
      <c r="B737" s="14" t="s">
        <v>3880</v>
      </c>
      <c r="C737" s="14" t="s">
        <v>3881</v>
      </c>
      <c r="D737" s="16">
        <v>46139</v>
      </c>
      <c r="E737" s="16"/>
      <c r="F737" s="14" t="s">
        <v>3827</v>
      </c>
      <c r="G737" s="14"/>
      <c r="H737" s="14" t="s">
        <v>3882</v>
      </c>
      <c r="I737" s="15">
        <v>70</v>
      </c>
      <c r="J737" s="77">
        <v>5</v>
      </c>
      <c r="K737" s="92"/>
    </row>
    <row r="738" spans="1:11" ht="30.6" x14ac:dyDescent="0.25">
      <c r="A738" s="14" t="s">
        <v>440</v>
      </c>
      <c r="B738" s="14" t="s">
        <v>3883</v>
      </c>
      <c r="C738" s="14" t="s">
        <v>3884</v>
      </c>
      <c r="D738" s="16">
        <v>46139</v>
      </c>
      <c r="E738" s="16"/>
      <c r="F738" s="14" t="s">
        <v>3827</v>
      </c>
      <c r="G738" s="14"/>
      <c r="H738" s="14" t="s">
        <v>3885</v>
      </c>
      <c r="I738" s="15">
        <v>70</v>
      </c>
      <c r="J738" s="77">
        <v>5</v>
      </c>
      <c r="K738" s="92"/>
    </row>
    <row r="739" spans="1:11" ht="30.6" x14ac:dyDescent="0.25">
      <c r="A739" s="14" t="s">
        <v>440</v>
      </c>
      <c r="B739" s="14" t="s">
        <v>3886</v>
      </c>
      <c r="C739" s="14" t="s">
        <v>3887</v>
      </c>
      <c r="D739" s="16">
        <v>46139</v>
      </c>
      <c r="E739" s="16"/>
      <c r="F739" s="14" t="s">
        <v>3827</v>
      </c>
      <c r="G739" s="14"/>
      <c r="H739" s="14" t="s">
        <v>2700</v>
      </c>
      <c r="I739" s="15">
        <v>87</v>
      </c>
      <c r="J739" s="77">
        <v>5</v>
      </c>
      <c r="K739" s="92"/>
    </row>
    <row r="740" spans="1:11" ht="30.6" x14ac:dyDescent="0.25">
      <c r="A740" s="14" t="s">
        <v>440</v>
      </c>
      <c r="B740" s="14" t="s">
        <v>3888</v>
      </c>
      <c r="C740" s="14" t="s">
        <v>3889</v>
      </c>
      <c r="D740" s="16">
        <v>46139</v>
      </c>
      <c r="E740" s="16"/>
      <c r="F740" s="14" t="s">
        <v>3827</v>
      </c>
      <c r="G740" s="14"/>
      <c r="H740" s="14" t="s">
        <v>2682</v>
      </c>
      <c r="I740" s="15">
        <v>87</v>
      </c>
      <c r="J740" s="77">
        <v>5</v>
      </c>
      <c r="K740" s="92"/>
    </row>
    <row r="741" spans="1:11" ht="71.400000000000006" x14ac:dyDescent="0.25">
      <c r="A741" s="14" t="s">
        <v>440</v>
      </c>
      <c r="B741" s="14"/>
      <c r="C741" s="14"/>
      <c r="D741" s="16"/>
      <c r="E741" s="16"/>
      <c r="F741" s="14" t="s">
        <v>3431</v>
      </c>
      <c r="G741" s="14"/>
      <c r="H741" s="14"/>
      <c r="I741" s="15"/>
      <c r="J741" s="77"/>
      <c r="K741" s="92"/>
    </row>
    <row r="742" spans="1:11" ht="20.399999999999999" x14ac:dyDescent="0.25">
      <c r="A742" s="14" t="s">
        <v>440</v>
      </c>
      <c r="B742" s="14" t="s">
        <v>3432</v>
      </c>
      <c r="C742" s="14" t="s">
        <v>3433</v>
      </c>
      <c r="D742" s="16">
        <v>46127</v>
      </c>
      <c r="E742" s="16"/>
      <c r="F742" s="14" t="s">
        <v>3434</v>
      </c>
      <c r="G742" s="14"/>
      <c r="H742" s="14" t="s">
        <v>2102</v>
      </c>
      <c r="I742" s="15">
        <v>100</v>
      </c>
      <c r="J742" s="77">
        <v>5</v>
      </c>
      <c r="K742" s="92"/>
    </row>
    <row r="743" spans="1:11" ht="20.399999999999999" x14ac:dyDescent="0.25">
      <c r="A743" s="14" t="s">
        <v>440</v>
      </c>
      <c r="B743" s="14" t="s">
        <v>3435</v>
      </c>
      <c r="C743" s="14" t="s">
        <v>3436</v>
      </c>
      <c r="D743" s="16">
        <v>46127</v>
      </c>
      <c r="E743" s="16"/>
      <c r="F743" s="14" t="s">
        <v>3434</v>
      </c>
      <c r="G743" s="14"/>
      <c r="H743" s="14" t="s">
        <v>2338</v>
      </c>
      <c r="I743" s="15">
        <v>100</v>
      </c>
      <c r="J743" s="77">
        <v>5</v>
      </c>
      <c r="K743" s="92"/>
    </row>
    <row r="744" spans="1:11" ht="20.399999999999999" x14ac:dyDescent="0.25">
      <c r="A744" s="14" t="s">
        <v>440</v>
      </c>
      <c r="B744" s="14" t="s">
        <v>3437</v>
      </c>
      <c r="C744" s="14" t="s">
        <v>3438</v>
      </c>
      <c r="D744" s="16">
        <v>46127</v>
      </c>
      <c r="E744" s="16"/>
      <c r="F744" s="14" t="s">
        <v>3434</v>
      </c>
      <c r="G744" s="14"/>
      <c r="H744" s="14" t="s">
        <v>2312</v>
      </c>
      <c r="I744" s="15">
        <v>100</v>
      </c>
      <c r="J744" s="77">
        <v>5</v>
      </c>
      <c r="K744" s="92"/>
    </row>
    <row r="745" spans="1:11" ht="71.400000000000006" x14ac:dyDescent="0.25">
      <c r="A745" s="14" t="s">
        <v>440</v>
      </c>
      <c r="B745" s="14"/>
      <c r="C745" s="14"/>
      <c r="D745" s="16"/>
      <c r="E745" s="16"/>
      <c r="F745" s="14" t="s">
        <v>3446</v>
      </c>
      <c r="G745" s="14"/>
      <c r="H745" s="14"/>
      <c r="I745" s="15"/>
      <c r="J745" s="77"/>
      <c r="K745" s="92"/>
    </row>
    <row r="746" spans="1:11" ht="20.399999999999999" x14ac:dyDescent="0.25">
      <c r="A746" s="14" t="s">
        <v>440</v>
      </c>
      <c r="B746" s="14" t="s">
        <v>3439</v>
      </c>
      <c r="C746" s="14" t="s">
        <v>3440</v>
      </c>
      <c r="D746" s="16">
        <v>46127</v>
      </c>
      <c r="E746" s="16"/>
      <c r="F746" s="14" t="s">
        <v>3441</v>
      </c>
      <c r="G746" s="14"/>
      <c r="H746" s="14" t="s">
        <v>2809</v>
      </c>
      <c r="I746" s="15">
        <v>200</v>
      </c>
      <c r="J746" s="77">
        <v>5</v>
      </c>
      <c r="K746" s="92"/>
    </row>
    <row r="747" spans="1:11" ht="20.399999999999999" x14ac:dyDescent="0.25">
      <c r="A747" s="14" t="s">
        <v>440</v>
      </c>
      <c r="B747" s="14" t="s">
        <v>3442</v>
      </c>
      <c r="C747" s="14" t="s">
        <v>3443</v>
      </c>
      <c r="D747" s="16">
        <v>46127</v>
      </c>
      <c r="E747" s="16"/>
      <c r="F747" s="14" t="s">
        <v>3441</v>
      </c>
      <c r="G747" s="14"/>
      <c r="H747" s="14" t="s">
        <v>2099</v>
      </c>
      <c r="I747" s="15">
        <v>230</v>
      </c>
      <c r="J747" s="77">
        <v>5</v>
      </c>
      <c r="K747" s="92"/>
    </row>
    <row r="748" spans="1:11" ht="20.399999999999999" x14ac:dyDescent="0.25">
      <c r="A748" s="14" t="s">
        <v>440</v>
      </c>
      <c r="B748" s="14" t="s">
        <v>3444</v>
      </c>
      <c r="C748" s="14" t="s">
        <v>3445</v>
      </c>
      <c r="D748" s="16">
        <v>46127</v>
      </c>
      <c r="E748" s="16"/>
      <c r="F748" s="14" t="s">
        <v>3441</v>
      </c>
      <c r="G748" s="14"/>
      <c r="H748" s="14" t="s">
        <v>2329</v>
      </c>
      <c r="I748" s="15">
        <v>230</v>
      </c>
      <c r="J748" s="77">
        <v>5</v>
      </c>
      <c r="K748" s="92"/>
    </row>
    <row r="749" spans="1:11" ht="20.399999999999999" x14ac:dyDescent="0.25">
      <c r="A749" s="14" t="s">
        <v>440</v>
      </c>
      <c r="B749" s="14" t="s">
        <v>3534</v>
      </c>
      <c r="C749" s="14" t="s">
        <v>3535</v>
      </c>
      <c r="D749" s="16">
        <v>46128</v>
      </c>
      <c r="E749" s="16"/>
      <c r="F749" s="14" t="s">
        <v>3536</v>
      </c>
      <c r="G749" s="14" t="s">
        <v>2604</v>
      </c>
      <c r="H749" s="14" t="s">
        <v>2605</v>
      </c>
      <c r="I749" s="15">
        <v>180.5</v>
      </c>
      <c r="J749" s="77">
        <v>5</v>
      </c>
      <c r="K749" s="92"/>
    </row>
    <row r="750" spans="1:11" ht="71.400000000000006" x14ac:dyDescent="0.25">
      <c r="A750" s="14" t="s">
        <v>440</v>
      </c>
      <c r="B750" s="14"/>
      <c r="C750" s="14"/>
      <c r="D750" s="16"/>
      <c r="E750" s="16"/>
      <c r="F750" s="14" t="s">
        <v>3447</v>
      </c>
      <c r="G750" s="14"/>
      <c r="H750" s="14"/>
      <c r="I750" s="15"/>
      <c r="J750" s="77"/>
      <c r="K750" s="92"/>
    </row>
    <row r="751" spans="1:11" ht="20.399999999999999" x14ac:dyDescent="0.25">
      <c r="A751" s="14" t="s">
        <v>440</v>
      </c>
      <c r="B751" s="14" t="s">
        <v>3448</v>
      </c>
      <c r="C751" s="14" t="s">
        <v>3449</v>
      </c>
      <c r="D751" s="16">
        <v>46127</v>
      </c>
      <c r="E751" s="16"/>
      <c r="F751" s="14" t="s">
        <v>3450</v>
      </c>
      <c r="G751" s="14"/>
      <c r="H751" s="14" t="s">
        <v>2099</v>
      </c>
      <c r="I751" s="15">
        <v>142</v>
      </c>
      <c r="J751" s="77">
        <v>5</v>
      </c>
      <c r="K751" s="92"/>
    </row>
    <row r="752" spans="1:11" ht="20.399999999999999" x14ac:dyDescent="0.25">
      <c r="A752" s="14" t="s">
        <v>440</v>
      </c>
      <c r="B752" s="14" t="s">
        <v>3451</v>
      </c>
      <c r="C752" s="14" t="s">
        <v>3452</v>
      </c>
      <c r="D752" s="16">
        <v>46127</v>
      </c>
      <c r="E752" s="16"/>
      <c r="F752" s="14" t="s">
        <v>3450</v>
      </c>
      <c r="G752" s="14"/>
      <c r="H752" s="14" t="s">
        <v>2329</v>
      </c>
      <c r="I752" s="15">
        <v>142</v>
      </c>
      <c r="J752" s="77">
        <v>5</v>
      </c>
      <c r="K752" s="92"/>
    </row>
    <row r="753" spans="1:11" ht="20.399999999999999" x14ac:dyDescent="0.25">
      <c r="A753" s="14" t="s">
        <v>440</v>
      </c>
      <c r="B753" s="14" t="s">
        <v>3453</v>
      </c>
      <c r="C753" s="14" t="s">
        <v>3454</v>
      </c>
      <c r="D753" s="16">
        <v>46119</v>
      </c>
      <c r="E753" s="16"/>
      <c r="F753" s="14" t="s">
        <v>3455</v>
      </c>
      <c r="G753" s="14" t="s">
        <v>3456</v>
      </c>
      <c r="H753" s="14" t="s">
        <v>3457</v>
      </c>
      <c r="I753" s="15">
        <v>74.290000000000006</v>
      </c>
      <c r="J753" s="77">
        <v>4</v>
      </c>
      <c r="K753" s="92"/>
    </row>
    <row r="754" spans="1:11" ht="71.400000000000006" x14ac:dyDescent="0.25">
      <c r="A754" s="14" t="s">
        <v>440</v>
      </c>
      <c r="B754" s="14"/>
      <c r="C754" s="14"/>
      <c r="D754" s="16"/>
      <c r="E754" s="16"/>
      <c r="F754" s="14" t="s">
        <v>4124</v>
      </c>
      <c r="G754" s="14"/>
      <c r="H754" s="14"/>
      <c r="I754" s="15"/>
      <c r="J754" s="77"/>
      <c r="K754" s="92"/>
    </row>
    <row r="755" spans="1:11" ht="20.399999999999999" x14ac:dyDescent="0.25">
      <c r="A755" s="14" t="s">
        <v>440</v>
      </c>
      <c r="B755" s="14" t="s">
        <v>3458</v>
      </c>
      <c r="C755" s="14" t="s">
        <v>3459</v>
      </c>
      <c r="D755" s="16">
        <v>46128</v>
      </c>
      <c r="E755" s="16"/>
      <c r="F755" s="14" t="s">
        <v>3460</v>
      </c>
      <c r="G755" s="14"/>
      <c r="H755" s="14" t="s">
        <v>3461</v>
      </c>
      <c r="I755" s="15">
        <v>54.8</v>
      </c>
      <c r="J755" s="77">
        <v>5</v>
      </c>
      <c r="K755" s="92"/>
    </row>
    <row r="756" spans="1:11" ht="30.6" x14ac:dyDescent="0.25">
      <c r="A756" s="14" t="s">
        <v>440</v>
      </c>
      <c r="B756" s="14" t="s">
        <v>3475</v>
      </c>
      <c r="C756" s="14" t="s">
        <v>3476</v>
      </c>
      <c r="D756" s="16">
        <v>46121</v>
      </c>
      <c r="E756" s="16"/>
      <c r="F756" s="14" t="s">
        <v>3477</v>
      </c>
      <c r="G756" s="14" t="s">
        <v>2986</v>
      </c>
      <c r="H756" s="14" t="s">
        <v>2987</v>
      </c>
      <c r="I756" s="15">
        <v>7.2</v>
      </c>
      <c r="J756" s="77">
        <v>5</v>
      </c>
      <c r="K756" s="92"/>
    </row>
    <row r="757" spans="1:11" ht="30.6" x14ac:dyDescent="0.25">
      <c r="A757" s="14" t="s">
        <v>440</v>
      </c>
      <c r="B757" s="14" t="s">
        <v>3502</v>
      </c>
      <c r="C757" s="14" t="s">
        <v>3503</v>
      </c>
      <c r="D757" s="16">
        <v>46127</v>
      </c>
      <c r="E757" s="16"/>
      <c r="F757" s="14" t="s">
        <v>3504</v>
      </c>
      <c r="G757" s="14" t="s">
        <v>3505</v>
      </c>
      <c r="H757" s="14" t="s">
        <v>3506</v>
      </c>
      <c r="I757" s="15">
        <v>35</v>
      </c>
      <c r="J757" s="77">
        <v>5</v>
      </c>
      <c r="K757" s="92"/>
    </row>
    <row r="758" spans="1:11" ht="51" x14ac:dyDescent="0.25">
      <c r="A758" s="14" t="s">
        <v>440</v>
      </c>
      <c r="B758" s="14" t="s">
        <v>3592</v>
      </c>
      <c r="C758" s="14" t="s">
        <v>3593</v>
      </c>
      <c r="D758" s="16">
        <v>46133</v>
      </c>
      <c r="E758" s="16"/>
      <c r="F758" s="14" t="s">
        <v>3594</v>
      </c>
      <c r="G758" s="14" t="s">
        <v>3595</v>
      </c>
      <c r="H758" s="14" t="s">
        <v>3596</v>
      </c>
      <c r="I758" s="15">
        <v>82.15</v>
      </c>
      <c r="J758" s="77">
        <v>5</v>
      </c>
      <c r="K758" s="92"/>
    </row>
    <row r="759" spans="1:11" ht="51" x14ac:dyDescent="0.25">
      <c r="A759" s="14" t="s">
        <v>440</v>
      </c>
      <c r="B759" s="14" t="s">
        <v>3597</v>
      </c>
      <c r="C759" s="14" t="s">
        <v>3598</v>
      </c>
      <c r="D759" s="16">
        <v>46133</v>
      </c>
      <c r="E759" s="16"/>
      <c r="F759" s="14" t="s">
        <v>3599</v>
      </c>
      <c r="G759" s="14" t="s">
        <v>3595</v>
      </c>
      <c r="H759" s="14" t="s">
        <v>3596</v>
      </c>
      <c r="I759" s="15">
        <v>600</v>
      </c>
      <c r="J759" s="77">
        <v>5</v>
      </c>
      <c r="K759" s="92"/>
    </row>
    <row r="760" spans="1:11" ht="20.399999999999999" x14ac:dyDescent="0.25">
      <c r="A760" s="14" t="s">
        <v>440</v>
      </c>
      <c r="B760" s="14" t="s">
        <v>3612</v>
      </c>
      <c r="C760" s="14" t="s">
        <v>3613</v>
      </c>
      <c r="D760" s="16">
        <v>46133</v>
      </c>
      <c r="E760" s="16"/>
      <c r="F760" s="14" t="s">
        <v>3614</v>
      </c>
      <c r="G760" s="14" t="s">
        <v>3615</v>
      </c>
      <c r="H760" s="14" t="s">
        <v>3616</v>
      </c>
      <c r="I760" s="15">
        <v>895.9</v>
      </c>
      <c r="J760" s="77">
        <v>5</v>
      </c>
      <c r="K760" s="92"/>
    </row>
    <row r="761" spans="1:11" ht="30.6" x14ac:dyDescent="0.25">
      <c r="A761" s="14" t="s">
        <v>440</v>
      </c>
      <c r="B761" s="14" t="s">
        <v>3721</v>
      </c>
      <c r="C761" s="14" t="s">
        <v>3722</v>
      </c>
      <c r="D761" s="16">
        <v>46134</v>
      </c>
      <c r="E761" s="16"/>
      <c r="F761" s="14" t="s">
        <v>3723</v>
      </c>
      <c r="G761" s="14"/>
      <c r="H761" s="14" t="s">
        <v>2737</v>
      </c>
      <c r="I761" s="15">
        <v>55</v>
      </c>
      <c r="J761" s="77">
        <v>5</v>
      </c>
      <c r="K761" s="92"/>
    </row>
    <row r="762" spans="1:11" ht="30.6" x14ac:dyDescent="0.25">
      <c r="A762" s="14" t="s">
        <v>440</v>
      </c>
      <c r="B762" s="14" t="s">
        <v>3724</v>
      </c>
      <c r="C762" s="14" t="s">
        <v>3725</v>
      </c>
      <c r="D762" s="16">
        <v>46134</v>
      </c>
      <c r="E762" s="16"/>
      <c r="F762" s="14" t="s">
        <v>3723</v>
      </c>
      <c r="G762" s="14"/>
      <c r="H762" s="14" t="s">
        <v>2749</v>
      </c>
      <c r="I762" s="15">
        <v>55</v>
      </c>
      <c r="J762" s="77">
        <v>5</v>
      </c>
      <c r="K762" s="92"/>
    </row>
    <row r="763" spans="1:11" ht="30.6" x14ac:dyDescent="0.25">
      <c r="A763" s="14" t="s">
        <v>440</v>
      </c>
      <c r="B763" s="14" t="s">
        <v>3726</v>
      </c>
      <c r="C763" s="14" t="s">
        <v>3727</v>
      </c>
      <c r="D763" s="16">
        <v>46134</v>
      </c>
      <c r="E763" s="16"/>
      <c r="F763" s="14" t="s">
        <v>3723</v>
      </c>
      <c r="G763" s="14"/>
      <c r="H763" s="14" t="s">
        <v>3728</v>
      </c>
      <c r="I763" s="15">
        <v>55</v>
      </c>
      <c r="J763" s="77">
        <v>5</v>
      </c>
      <c r="K763" s="92"/>
    </row>
    <row r="764" spans="1:11" ht="30.6" x14ac:dyDescent="0.25">
      <c r="A764" s="14" t="s">
        <v>440</v>
      </c>
      <c r="B764" s="14" t="s">
        <v>3729</v>
      </c>
      <c r="C764" s="14" t="s">
        <v>3730</v>
      </c>
      <c r="D764" s="16">
        <v>46134</v>
      </c>
      <c r="E764" s="16"/>
      <c r="F764" s="14" t="s">
        <v>3723</v>
      </c>
      <c r="G764" s="14"/>
      <c r="H764" s="14" t="s">
        <v>3731</v>
      </c>
      <c r="I764" s="15">
        <v>55</v>
      </c>
      <c r="J764" s="77">
        <v>5</v>
      </c>
      <c r="K764" s="92"/>
    </row>
    <row r="765" spans="1:11" ht="30.6" x14ac:dyDescent="0.25">
      <c r="A765" s="14" t="s">
        <v>440</v>
      </c>
      <c r="B765" s="14" t="s">
        <v>3732</v>
      </c>
      <c r="C765" s="14" t="s">
        <v>3733</v>
      </c>
      <c r="D765" s="16">
        <v>46134</v>
      </c>
      <c r="E765" s="16"/>
      <c r="F765" s="14" t="s">
        <v>3723</v>
      </c>
      <c r="G765" s="14"/>
      <c r="H765" s="14" t="s">
        <v>3734</v>
      </c>
      <c r="I765" s="15">
        <v>55</v>
      </c>
      <c r="J765" s="77">
        <v>5</v>
      </c>
      <c r="K765" s="92"/>
    </row>
    <row r="766" spans="1:11" ht="30.6" x14ac:dyDescent="0.25">
      <c r="A766" s="14" t="s">
        <v>440</v>
      </c>
      <c r="B766" s="14" t="s">
        <v>3735</v>
      </c>
      <c r="C766" s="14" t="s">
        <v>3736</v>
      </c>
      <c r="D766" s="16">
        <v>46134</v>
      </c>
      <c r="E766" s="16"/>
      <c r="F766" s="14" t="s">
        <v>3723</v>
      </c>
      <c r="G766" s="14"/>
      <c r="H766" s="14" t="s">
        <v>2746</v>
      </c>
      <c r="I766" s="15">
        <v>55</v>
      </c>
      <c r="J766" s="77">
        <v>5</v>
      </c>
      <c r="K766" s="92"/>
    </row>
    <row r="767" spans="1:11" ht="30.6" x14ac:dyDescent="0.25">
      <c r="A767" s="14" t="s">
        <v>440</v>
      </c>
      <c r="B767" s="14" t="s">
        <v>3737</v>
      </c>
      <c r="C767" s="14" t="s">
        <v>3738</v>
      </c>
      <c r="D767" s="16">
        <v>46134</v>
      </c>
      <c r="E767" s="16"/>
      <c r="F767" s="14" t="s">
        <v>3723</v>
      </c>
      <c r="G767" s="14"/>
      <c r="H767" s="14" t="s">
        <v>2731</v>
      </c>
      <c r="I767" s="15">
        <v>55</v>
      </c>
      <c r="J767" s="77">
        <v>5</v>
      </c>
      <c r="K767" s="92"/>
    </row>
    <row r="768" spans="1:11" ht="30.6" x14ac:dyDescent="0.25">
      <c r="A768" s="14" t="s">
        <v>440</v>
      </c>
      <c r="B768" s="14" t="s">
        <v>3739</v>
      </c>
      <c r="C768" s="14" t="s">
        <v>3740</v>
      </c>
      <c r="D768" s="16">
        <v>46134</v>
      </c>
      <c r="E768" s="16"/>
      <c r="F768" s="14" t="s">
        <v>3723</v>
      </c>
      <c r="G768" s="14"/>
      <c r="H768" s="14" t="s">
        <v>2755</v>
      </c>
      <c r="I768" s="15">
        <v>55</v>
      </c>
      <c r="J768" s="77">
        <v>5</v>
      </c>
      <c r="K768" s="92"/>
    </row>
    <row r="769" spans="1:11" ht="30.6" x14ac:dyDescent="0.25">
      <c r="A769" s="14" t="s">
        <v>440</v>
      </c>
      <c r="B769" s="14" t="s">
        <v>3741</v>
      </c>
      <c r="C769" s="14" t="s">
        <v>3742</v>
      </c>
      <c r="D769" s="16">
        <v>46134</v>
      </c>
      <c r="E769" s="16"/>
      <c r="F769" s="14" t="s">
        <v>3723</v>
      </c>
      <c r="G769" s="14"/>
      <c r="H769" s="14" t="s">
        <v>2770</v>
      </c>
      <c r="I769" s="15">
        <v>55</v>
      </c>
      <c r="J769" s="77">
        <v>5</v>
      </c>
      <c r="K769" s="92"/>
    </row>
    <row r="770" spans="1:11" ht="30.6" x14ac:dyDescent="0.25">
      <c r="A770" s="14" t="s">
        <v>440</v>
      </c>
      <c r="B770" s="14" t="s">
        <v>3743</v>
      </c>
      <c r="C770" s="14" t="s">
        <v>3744</v>
      </c>
      <c r="D770" s="16">
        <v>46134</v>
      </c>
      <c r="E770" s="16"/>
      <c r="F770" s="14" t="s">
        <v>3723</v>
      </c>
      <c r="G770" s="14"/>
      <c r="H770" s="14" t="s">
        <v>2758</v>
      </c>
      <c r="I770" s="15">
        <v>55</v>
      </c>
      <c r="J770" s="77">
        <v>5</v>
      </c>
      <c r="K770" s="92"/>
    </row>
    <row r="771" spans="1:11" ht="30.6" x14ac:dyDescent="0.25">
      <c r="A771" s="14" t="s">
        <v>440</v>
      </c>
      <c r="B771" s="14" t="s">
        <v>3745</v>
      </c>
      <c r="C771" s="14" t="s">
        <v>3746</v>
      </c>
      <c r="D771" s="16">
        <v>46134</v>
      </c>
      <c r="E771" s="16"/>
      <c r="F771" s="14" t="s">
        <v>3723</v>
      </c>
      <c r="G771" s="14"/>
      <c r="H771" s="14" t="s">
        <v>2761</v>
      </c>
      <c r="I771" s="15">
        <v>55</v>
      </c>
      <c r="J771" s="77">
        <v>5</v>
      </c>
      <c r="K771" s="92"/>
    </row>
    <row r="772" spans="1:11" ht="30.6" x14ac:dyDescent="0.25">
      <c r="A772" s="14" t="s">
        <v>440</v>
      </c>
      <c r="B772" s="14" t="s">
        <v>3747</v>
      </c>
      <c r="C772" s="14" t="s">
        <v>3748</v>
      </c>
      <c r="D772" s="16">
        <v>46134</v>
      </c>
      <c r="E772" s="16"/>
      <c r="F772" s="14" t="s">
        <v>3723</v>
      </c>
      <c r="G772" s="14"/>
      <c r="H772" s="14" t="s">
        <v>2752</v>
      </c>
      <c r="I772" s="15">
        <v>55</v>
      </c>
      <c r="J772" s="77">
        <v>5</v>
      </c>
      <c r="K772" s="92"/>
    </row>
    <row r="773" spans="1:11" ht="30.6" x14ac:dyDescent="0.25">
      <c r="A773" s="14" t="s">
        <v>440</v>
      </c>
      <c r="B773" s="14" t="s">
        <v>3749</v>
      </c>
      <c r="C773" s="14" t="s">
        <v>3750</v>
      </c>
      <c r="D773" s="16">
        <v>46134</v>
      </c>
      <c r="E773" s="16"/>
      <c r="F773" s="14" t="s">
        <v>3723</v>
      </c>
      <c r="G773" s="14"/>
      <c r="H773" s="14" t="s">
        <v>3751</v>
      </c>
      <c r="I773" s="15">
        <v>55</v>
      </c>
      <c r="J773" s="77">
        <v>5</v>
      </c>
      <c r="K773" s="92"/>
    </row>
    <row r="774" spans="1:11" ht="30.6" x14ac:dyDescent="0.25">
      <c r="A774" s="14" t="s">
        <v>440</v>
      </c>
      <c r="B774" s="14" t="s">
        <v>3752</v>
      </c>
      <c r="C774" s="14" t="s">
        <v>3753</v>
      </c>
      <c r="D774" s="16">
        <v>46134</v>
      </c>
      <c r="E774" s="16"/>
      <c r="F774" s="14" t="s">
        <v>3723</v>
      </c>
      <c r="G774" s="14"/>
      <c r="H774" s="14" t="s">
        <v>2740</v>
      </c>
      <c r="I774" s="15">
        <v>55</v>
      </c>
      <c r="J774" s="77">
        <v>5</v>
      </c>
      <c r="K774" s="92"/>
    </row>
    <row r="775" spans="1:11" ht="30.6" x14ac:dyDescent="0.25">
      <c r="A775" s="14" t="s">
        <v>440</v>
      </c>
      <c r="B775" s="14" t="s">
        <v>3754</v>
      </c>
      <c r="C775" s="14" t="s">
        <v>3755</v>
      </c>
      <c r="D775" s="16">
        <v>46134</v>
      </c>
      <c r="E775" s="16"/>
      <c r="F775" s="14" t="s">
        <v>3723</v>
      </c>
      <c r="G775" s="14"/>
      <c r="H775" s="14" t="s">
        <v>3756</v>
      </c>
      <c r="I775" s="15">
        <v>55</v>
      </c>
      <c r="J775" s="77">
        <v>5</v>
      </c>
      <c r="K775" s="92"/>
    </row>
    <row r="776" spans="1:11" ht="30.6" x14ac:dyDescent="0.25">
      <c r="A776" s="14" t="s">
        <v>440</v>
      </c>
      <c r="B776" s="14" t="s">
        <v>3757</v>
      </c>
      <c r="C776" s="14" t="s">
        <v>3758</v>
      </c>
      <c r="D776" s="16">
        <v>46134</v>
      </c>
      <c r="E776" s="16"/>
      <c r="F776" s="14" t="s">
        <v>3723</v>
      </c>
      <c r="G776" s="14"/>
      <c r="H776" s="14" t="s">
        <v>3759</v>
      </c>
      <c r="I776" s="15">
        <v>70</v>
      </c>
      <c r="J776" s="77">
        <v>5</v>
      </c>
      <c r="K776" s="92"/>
    </row>
    <row r="777" spans="1:11" ht="30.6" x14ac:dyDescent="0.25">
      <c r="A777" s="14" t="s">
        <v>440</v>
      </c>
      <c r="B777" s="14" t="s">
        <v>3760</v>
      </c>
      <c r="C777" s="14" t="s">
        <v>3761</v>
      </c>
      <c r="D777" s="16">
        <v>46134</v>
      </c>
      <c r="E777" s="16"/>
      <c r="F777" s="14" t="s">
        <v>3723</v>
      </c>
      <c r="G777" s="14"/>
      <c r="H777" s="14" t="s">
        <v>2776</v>
      </c>
      <c r="I777" s="15">
        <v>70</v>
      </c>
      <c r="J777" s="77">
        <v>5</v>
      </c>
      <c r="K777" s="92"/>
    </row>
    <row r="778" spans="1:11" ht="30.6" x14ac:dyDescent="0.25">
      <c r="A778" s="14" t="s">
        <v>440</v>
      </c>
      <c r="B778" s="14" t="s">
        <v>3762</v>
      </c>
      <c r="C778" s="14" t="s">
        <v>3763</v>
      </c>
      <c r="D778" s="16">
        <v>46134</v>
      </c>
      <c r="E778" s="16"/>
      <c r="F778" s="14" t="s">
        <v>3723</v>
      </c>
      <c r="G778" s="14"/>
      <c r="H778" s="14" t="s">
        <v>3461</v>
      </c>
      <c r="I778" s="15">
        <v>87</v>
      </c>
      <c r="J778" s="77">
        <v>5</v>
      </c>
      <c r="K778" s="92"/>
    </row>
    <row r="779" spans="1:11" ht="30.6" x14ac:dyDescent="0.25">
      <c r="A779" s="14" t="s">
        <v>440</v>
      </c>
      <c r="B779" s="14" t="s">
        <v>3764</v>
      </c>
      <c r="C779" s="14" t="s">
        <v>3765</v>
      </c>
      <c r="D779" s="16">
        <v>46134</v>
      </c>
      <c r="E779" s="16"/>
      <c r="F779" s="14" t="s">
        <v>3723</v>
      </c>
      <c r="G779" s="14"/>
      <c r="H779" s="14" t="s">
        <v>3766</v>
      </c>
      <c r="I779" s="15">
        <v>87</v>
      </c>
      <c r="J779" s="77">
        <v>5</v>
      </c>
      <c r="K779" s="92"/>
    </row>
    <row r="780" spans="1:11" ht="13.2" x14ac:dyDescent="0.25">
      <c r="A780" s="14" t="s">
        <v>440</v>
      </c>
      <c r="B780" s="14" t="s">
        <v>3470</v>
      </c>
      <c r="C780" s="14" t="s">
        <v>3471</v>
      </c>
      <c r="D780" s="16">
        <v>46129</v>
      </c>
      <c r="E780" s="16"/>
      <c r="F780" s="14" t="s">
        <v>3472</v>
      </c>
      <c r="G780" s="14" t="s">
        <v>3473</v>
      </c>
      <c r="H780" s="14" t="s">
        <v>3474</v>
      </c>
      <c r="I780" s="15">
        <v>51</v>
      </c>
      <c r="J780" s="77">
        <v>5</v>
      </c>
      <c r="K780" s="92"/>
    </row>
    <row r="781" spans="1:11" ht="71.400000000000006" x14ac:dyDescent="0.25">
      <c r="A781" s="14" t="s">
        <v>440</v>
      </c>
      <c r="B781" s="14"/>
      <c r="C781" s="14"/>
      <c r="D781" s="16"/>
      <c r="E781" s="16"/>
      <c r="F781" s="14" t="s">
        <v>4123</v>
      </c>
      <c r="G781" s="14"/>
      <c r="H781" s="14"/>
      <c r="I781" s="15"/>
      <c r="J781" s="77"/>
      <c r="K781" s="92"/>
    </row>
    <row r="782" spans="1:11" ht="30.6" x14ac:dyDescent="0.25">
      <c r="A782" s="14" t="s">
        <v>440</v>
      </c>
      <c r="B782" s="14" t="s">
        <v>3478</v>
      </c>
      <c r="C782" s="14" t="s">
        <v>3479</v>
      </c>
      <c r="D782" s="16">
        <v>46121</v>
      </c>
      <c r="E782" s="16"/>
      <c r="F782" s="14" t="s">
        <v>3480</v>
      </c>
      <c r="G782" s="14" t="s">
        <v>2986</v>
      </c>
      <c r="H782" s="14" t="s">
        <v>2987</v>
      </c>
      <c r="I782" s="15">
        <v>7.2</v>
      </c>
      <c r="J782" s="77">
        <v>5</v>
      </c>
      <c r="K782" s="92"/>
    </row>
    <row r="783" spans="1:11" ht="20.399999999999999" x14ac:dyDescent="0.25">
      <c r="A783" s="14" t="s">
        <v>440</v>
      </c>
      <c r="B783" s="14" t="s">
        <v>3660</v>
      </c>
      <c r="C783" s="14" t="s">
        <v>3661</v>
      </c>
      <c r="D783" s="16">
        <v>46134</v>
      </c>
      <c r="E783" s="16"/>
      <c r="F783" s="14" t="s">
        <v>3662</v>
      </c>
      <c r="G783" s="14"/>
      <c r="H783" s="14" t="s">
        <v>3663</v>
      </c>
      <c r="I783" s="15">
        <v>55</v>
      </c>
      <c r="J783" s="77">
        <v>5</v>
      </c>
      <c r="K783" s="92"/>
    </row>
    <row r="784" spans="1:11" ht="20.399999999999999" x14ac:dyDescent="0.25">
      <c r="A784" s="14" t="s">
        <v>440</v>
      </c>
      <c r="B784" s="14" t="s">
        <v>3664</v>
      </c>
      <c r="C784" s="14" t="s">
        <v>3665</v>
      </c>
      <c r="D784" s="16">
        <v>46134</v>
      </c>
      <c r="E784" s="16"/>
      <c r="F784" s="14" t="s">
        <v>3662</v>
      </c>
      <c r="G784" s="14"/>
      <c r="H784" s="14" t="s">
        <v>2460</v>
      </c>
      <c r="I784" s="15">
        <v>55</v>
      </c>
      <c r="J784" s="77">
        <v>5</v>
      </c>
      <c r="K784" s="92"/>
    </row>
    <row r="785" spans="1:11" ht="20.399999999999999" x14ac:dyDescent="0.25">
      <c r="A785" s="14" t="s">
        <v>440</v>
      </c>
      <c r="B785" s="14" t="s">
        <v>3666</v>
      </c>
      <c r="C785" s="14" t="s">
        <v>3667</v>
      </c>
      <c r="D785" s="16">
        <v>46134</v>
      </c>
      <c r="E785" s="16"/>
      <c r="F785" s="14" t="s">
        <v>3662</v>
      </c>
      <c r="G785" s="14"/>
      <c r="H785" s="14" t="s">
        <v>3668</v>
      </c>
      <c r="I785" s="15">
        <v>55</v>
      </c>
      <c r="J785" s="77">
        <v>5</v>
      </c>
      <c r="K785" s="92"/>
    </row>
    <row r="786" spans="1:11" ht="20.399999999999999" x14ac:dyDescent="0.25">
      <c r="A786" s="14" t="s">
        <v>440</v>
      </c>
      <c r="B786" s="14" t="s">
        <v>3669</v>
      </c>
      <c r="C786" s="14" t="s">
        <v>3670</v>
      </c>
      <c r="D786" s="16">
        <v>46134</v>
      </c>
      <c r="E786" s="16"/>
      <c r="F786" s="14" t="s">
        <v>3662</v>
      </c>
      <c r="G786" s="14"/>
      <c r="H786" s="14" t="s">
        <v>3321</v>
      </c>
      <c r="I786" s="15">
        <v>55</v>
      </c>
      <c r="J786" s="77">
        <v>5</v>
      </c>
      <c r="K786" s="92"/>
    </row>
    <row r="787" spans="1:11" ht="20.399999999999999" x14ac:dyDescent="0.25">
      <c r="A787" s="14" t="s">
        <v>440</v>
      </c>
      <c r="B787" s="14" t="s">
        <v>3671</v>
      </c>
      <c r="C787" s="14" t="s">
        <v>3672</v>
      </c>
      <c r="D787" s="16">
        <v>46134</v>
      </c>
      <c r="E787" s="16"/>
      <c r="F787" s="14" t="s">
        <v>3662</v>
      </c>
      <c r="G787" s="14"/>
      <c r="H787" s="14" t="s">
        <v>2418</v>
      </c>
      <c r="I787" s="15">
        <v>55</v>
      </c>
      <c r="J787" s="77">
        <v>5</v>
      </c>
      <c r="K787" s="92"/>
    </row>
    <row r="788" spans="1:11" ht="20.399999999999999" x14ac:dyDescent="0.25">
      <c r="A788" s="14" t="s">
        <v>440</v>
      </c>
      <c r="B788" s="14" t="s">
        <v>3673</v>
      </c>
      <c r="C788" s="14" t="s">
        <v>3674</v>
      </c>
      <c r="D788" s="16">
        <v>46134</v>
      </c>
      <c r="E788" s="16"/>
      <c r="F788" s="14" t="s">
        <v>3662</v>
      </c>
      <c r="G788" s="14"/>
      <c r="H788" s="14" t="s">
        <v>3675</v>
      </c>
      <c r="I788" s="15">
        <v>55</v>
      </c>
      <c r="J788" s="77">
        <v>5</v>
      </c>
      <c r="K788" s="92"/>
    </row>
    <row r="789" spans="1:11" ht="20.399999999999999" x14ac:dyDescent="0.25">
      <c r="A789" s="14" t="s">
        <v>440</v>
      </c>
      <c r="B789" s="14" t="s">
        <v>3676</v>
      </c>
      <c r="C789" s="14" t="s">
        <v>3677</v>
      </c>
      <c r="D789" s="16">
        <v>46134</v>
      </c>
      <c r="E789" s="16"/>
      <c r="F789" s="14" t="s">
        <v>3662</v>
      </c>
      <c r="G789" s="14"/>
      <c r="H789" s="14" t="s">
        <v>3330</v>
      </c>
      <c r="I789" s="15">
        <v>55</v>
      </c>
      <c r="J789" s="77">
        <v>5</v>
      </c>
      <c r="K789" s="92"/>
    </row>
    <row r="790" spans="1:11" ht="20.399999999999999" x14ac:dyDescent="0.25">
      <c r="A790" s="14" t="s">
        <v>440</v>
      </c>
      <c r="B790" s="14" t="s">
        <v>3678</v>
      </c>
      <c r="C790" s="14" t="s">
        <v>3679</v>
      </c>
      <c r="D790" s="16">
        <v>46134</v>
      </c>
      <c r="E790" s="16"/>
      <c r="F790" s="14" t="s">
        <v>3662</v>
      </c>
      <c r="G790" s="14"/>
      <c r="H790" s="14" t="s">
        <v>2463</v>
      </c>
      <c r="I790" s="15">
        <v>55</v>
      </c>
      <c r="J790" s="77">
        <v>5</v>
      </c>
      <c r="K790" s="92"/>
    </row>
    <row r="791" spans="1:11" ht="20.399999999999999" x14ac:dyDescent="0.25">
      <c r="A791" s="14" t="s">
        <v>440</v>
      </c>
      <c r="B791" s="14" t="s">
        <v>3680</v>
      </c>
      <c r="C791" s="14" t="s">
        <v>3681</v>
      </c>
      <c r="D791" s="16">
        <v>46134</v>
      </c>
      <c r="E791" s="16"/>
      <c r="F791" s="14" t="s">
        <v>3662</v>
      </c>
      <c r="G791" s="14"/>
      <c r="H791" s="14" t="s">
        <v>2412</v>
      </c>
      <c r="I791" s="15">
        <v>55</v>
      </c>
      <c r="J791" s="77">
        <v>5</v>
      </c>
      <c r="K791" s="92"/>
    </row>
    <row r="792" spans="1:11" ht="20.399999999999999" x14ac:dyDescent="0.25">
      <c r="A792" s="14" t="s">
        <v>440</v>
      </c>
      <c r="B792" s="14" t="s">
        <v>3682</v>
      </c>
      <c r="C792" s="14" t="s">
        <v>3683</v>
      </c>
      <c r="D792" s="16">
        <v>46134</v>
      </c>
      <c r="E792" s="16"/>
      <c r="F792" s="14" t="s">
        <v>3662</v>
      </c>
      <c r="G792" s="14"/>
      <c r="H792" s="14" t="s">
        <v>2448</v>
      </c>
      <c r="I792" s="15">
        <v>55</v>
      </c>
      <c r="J792" s="77">
        <v>5</v>
      </c>
      <c r="K792" s="92"/>
    </row>
    <row r="793" spans="1:11" ht="20.399999999999999" x14ac:dyDescent="0.25">
      <c r="A793" s="14" t="s">
        <v>440</v>
      </c>
      <c r="B793" s="14" t="s">
        <v>3684</v>
      </c>
      <c r="C793" s="14" t="s">
        <v>3685</v>
      </c>
      <c r="D793" s="16">
        <v>46134</v>
      </c>
      <c r="E793" s="16"/>
      <c r="F793" s="14" t="s">
        <v>3662</v>
      </c>
      <c r="G793" s="14"/>
      <c r="H793" s="14" t="s">
        <v>3338</v>
      </c>
      <c r="I793" s="15">
        <v>55</v>
      </c>
      <c r="J793" s="77">
        <v>5</v>
      </c>
      <c r="K793" s="92"/>
    </row>
    <row r="794" spans="1:11" ht="20.399999999999999" x14ac:dyDescent="0.25">
      <c r="A794" s="14" t="s">
        <v>440</v>
      </c>
      <c r="B794" s="14" t="s">
        <v>3686</v>
      </c>
      <c r="C794" s="14" t="s">
        <v>3687</v>
      </c>
      <c r="D794" s="16">
        <v>46134</v>
      </c>
      <c r="E794" s="16"/>
      <c r="F794" s="14" t="s">
        <v>3662</v>
      </c>
      <c r="G794" s="14"/>
      <c r="H794" s="14" t="s">
        <v>3688</v>
      </c>
      <c r="I794" s="15">
        <v>55</v>
      </c>
      <c r="J794" s="77">
        <v>5</v>
      </c>
      <c r="K794" s="92"/>
    </row>
    <row r="795" spans="1:11" ht="20.399999999999999" x14ac:dyDescent="0.25">
      <c r="A795" s="14" t="s">
        <v>440</v>
      </c>
      <c r="B795" s="14" t="s">
        <v>3689</v>
      </c>
      <c r="C795" s="14" t="s">
        <v>3690</v>
      </c>
      <c r="D795" s="16">
        <v>46134</v>
      </c>
      <c r="E795" s="16"/>
      <c r="F795" s="14" t="s">
        <v>3662</v>
      </c>
      <c r="G795" s="14"/>
      <c r="H795" s="14" t="s">
        <v>3691</v>
      </c>
      <c r="I795" s="15">
        <v>55</v>
      </c>
      <c r="J795" s="77">
        <v>5</v>
      </c>
      <c r="K795" s="92"/>
    </row>
    <row r="796" spans="1:11" ht="20.399999999999999" x14ac:dyDescent="0.25">
      <c r="A796" s="14" t="s">
        <v>440</v>
      </c>
      <c r="B796" s="14" t="s">
        <v>3692</v>
      </c>
      <c r="C796" s="14" t="s">
        <v>3693</v>
      </c>
      <c r="D796" s="16">
        <v>46134</v>
      </c>
      <c r="E796" s="16"/>
      <c r="F796" s="14" t="s">
        <v>3662</v>
      </c>
      <c r="G796" s="14"/>
      <c r="H796" s="14" t="s">
        <v>2454</v>
      </c>
      <c r="I796" s="15">
        <v>55</v>
      </c>
      <c r="J796" s="77">
        <v>5</v>
      </c>
      <c r="K796" s="92"/>
    </row>
    <row r="797" spans="1:11" ht="20.399999999999999" x14ac:dyDescent="0.25">
      <c r="A797" s="14" t="s">
        <v>440</v>
      </c>
      <c r="B797" s="14" t="s">
        <v>3694</v>
      </c>
      <c r="C797" s="14" t="s">
        <v>3695</v>
      </c>
      <c r="D797" s="16">
        <v>46134</v>
      </c>
      <c r="E797" s="16"/>
      <c r="F797" s="14" t="s">
        <v>3662</v>
      </c>
      <c r="G797" s="14"/>
      <c r="H797" s="14" t="s">
        <v>2457</v>
      </c>
      <c r="I797" s="15">
        <v>55</v>
      </c>
      <c r="J797" s="77">
        <v>5</v>
      </c>
      <c r="K797" s="92"/>
    </row>
    <row r="798" spans="1:11" ht="20.399999999999999" x14ac:dyDescent="0.25">
      <c r="A798" s="14" t="s">
        <v>440</v>
      </c>
      <c r="B798" s="14" t="s">
        <v>3696</v>
      </c>
      <c r="C798" s="14" t="s">
        <v>3697</v>
      </c>
      <c r="D798" s="16">
        <v>46134</v>
      </c>
      <c r="E798" s="16"/>
      <c r="F798" s="14" t="s">
        <v>3662</v>
      </c>
      <c r="G798" s="14"/>
      <c r="H798" s="14" t="s">
        <v>3335</v>
      </c>
      <c r="I798" s="15">
        <v>55</v>
      </c>
      <c r="J798" s="77">
        <v>5</v>
      </c>
      <c r="K798" s="92"/>
    </row>
    <row r="799" spans="1:11" ht="20.399999999999999" x14ac:dyDescent="0.25">
      <c r="A799" s="14" t="s">
        <v>440</v>
      </c>
      <c r="B799" s="14" t="s">
        <v>3698</v>
      </c>
      <c r="C799" s="14" t="s">
        <v>3699</v>
      </c>
      <c r="D799" s="16">
        <v>46134</v>
      </c>
      <c r="E799" s="16"/>
      <c r="F799" s="14" t="s">
        <v>3662</v>
      </c>
      <c r="G799" s="14"/>
      <c r="H799" s="14" t="s">
        <v>2466</v>
      </c>
      <c r="I799" s="15">
        <v>55</v>
      </c>
      <c r="J799" s="77">
        <v>5</v>
      </c>
      <c r="K799" s="92"/>
    </row>
    <row r="800" spans="1:11" ht="20.399999999999999" x14ac:dyDescent="0.25">
      <c r="A800" s="14" t="s">
        <v>440</v>
      </c>
      <c r="B800" s="14" t="s">
        <v>3700</v>
      </c>
      <c r="C800" s="14" t="s">
        <v>3701</v>
      </c>
      <c r="D800" s="16">
        <v>46134</v>
      </c>
      <c r="E800" s="16"/>
      <c r="F800" s="14" t="s">
        <v>3662</v>
      </c>
      <c r="G800" s="14"/>
      <c r="H800" s="14" t="s">
        <v>2469</v>
      </c>
      <c r="I800" s="15">
        <v>55</v>
      </c>
      <c r="J800" s="77">
        <v>5</v>
      </c>
      <c r="K800" s="92"/>
    </row>
    <row r="801" spans="1:11" ht="20.399999999999999" x14ac:dyDescent="0.25">
      <c r="A801" s="14" t="s">
        <v>440</v>
      </c>
      <c r="B801" s="14" t="s">
        <v>3702</v>
      </c>
      <c r="C801" s="14" t="s">
        <v>3703</v>
      </c>
      <c r="D801" s="16">
        <v>46134</v>
      </c>
      <c r="E801" s="16"/>
      <c r="F801" s="14" t="s">
        <v>3662</v>
      </c>
      <c r="G801" s="14"/>
      <c r="H801" s="14" t="s">
        <v>3361</v>
      </c>
      <c r="I801" s="15">
        <v>55</v>
      </c>
      <c r="J801" s="77">
        <v>5</v>
      </c>
      <c r="K801" s="92"/>
    </row>
    <row r="802" spans="1:11" ht="20.399999999999999" x14ac:dyDescent="0.25">
      <c r="A802" s="14" t="s">
        <v>440</v>
      </c>
      <c r="B802" s="14" t="s">
        <v>3704</v>
      </c>
      <c r="C802" s="14" t="s">
        <v>3705</v>
      </c>
      <c r="D802" s="16">
        <v>46134</v>
      </c>
      <c r="E802" s="16"/>
      <c r="F802" s="14" t="s">
        <v>3662</v>
      </c>
      <c r="G802" s="14"/>
      <c r="H802" s="14" t="s">
        <v>3706</v>
      </c>
      <c r="I802" s="15">
        <v>55</v>
      </c>
      <c r="J802" s="77">
        <v>5</v>
      </c>
      <c r="K802" s="92"/>
    </row>
    <row r="803" spans="1:11" ht="20.399999999999999" x14ac:dyDescent="0.25">
      <c r="A803" s="14" t="s">
        <v>440</v>
      </c>
      <c r="B803" s="14" t="s">
        <v>3707</v>
      </c>
      <c r="C803" s="14" t="s">
        <v>3708</v>
      </c>
      <c r="D803" s="16">
        <v>46134</v>
      </c>
      <c r="E803" s="16"/>
      <c r="F803" s="14" t="s">
        <v>3662</v>
      </c>
      <c r="G803" s="14"/>
      <c r="H803" s="14" t="s">
        <v>3709</v>
      </c>
      <c r="I803" s="15">
        <v>70</v>
      </c>
      <c r="J803" s="77">
        <v>5</v>
      </c>
      <c r="K803" s="92"/>
    </row>
    <row r="804" spans="1:11" ht="20.399999999999999" x14ac:dyDescent="0.25">
      <c r="A804" s="14" t="s">
        <v>440</v>
      </c>
      <c r="B804" s="14" t="s">
        <v>3710</v>
      </c>
      <c r="C804" s="14" t="s">
        <v>3711</v>
      </c>
      <c r="D804" s="16">
        <v>46134</v>
      </c>
      <c r="E804" s="16"/>
      <c r="F804" s="14" t="s">
        <v>3662</v>
      </c>
      <c r="G804" s="14"/>
      <c r="H804" s="14" t="s">
        <v>2436</v>
      </c>
      <c r="I804" s="15">
        <v>70</v>
      </c>
      <c r="J804" s="77">
        <v>5</v>
      </c>
      <c r="K804" s="92"/>
    </row>
    <row r="805" spans="1:11" ht="20.399999999999999" x14ac:dyDescent="0.25">
      <c r="A805" s="14" t="s">
        <v>440</v>
      </c>
      <c r="B805" s="14" t="s">
        <v>3712</v>
      </c>
      <c r="C805" s="14" t="s">
        <v>3713</v>
      </c>
      <c r="D805" s="16">
        <v>46134</v>
      </c>
      <c r="E805" s="16"/>
      <c r="F805" s="14" t="s">
        <v>3662</v>
      </c>
      <c r="G805" s="14"/>
      <c r="H805" s="14" t="s">
        <v>2475</v>
      </c>
      <c r="I805" s="15">
        <v>70</v>
      </c>
      <c r="J805" s="77">
        <v>5</v>
      </c>
      <c r="K805" s="92"/>
    </row>
    <row r="806" spans="1:11" ht="20.399999999999999" x14ac:dyDescent="0.25">
      <c r="A806" s="14" t="s">
        <v>440</v>
      </c>
      <c r="B806" s="14" t="s">
        <v>3714</v>
      </c>
      <c r="C806" s="14" t="s">
        <v>3715</v>
      </c>
      <c r="D806" s="16">
        <v>46134</v>
      </c>
      <c r="E806" s="16"/>
      <c r="F806" s="14" t="s">
        <v>3662</v>
      </c>
      <c r="G806" s="14"/>
      <c r="H806" s="14" t="s">
        <v>3365</v>
      </c>
      <c r="I806" s="15">
        <v>87</v>
      </c>
      <c r="J806" s="77">
        <v>5</v>
      </c>
      <c r="K806" s="92"/>
    </row>
    <row r="807" spans="1:11" ht="20.399999999999999" x14ac:dyDescent="0.25">
      <c r="A807" s="14" t="s">
        <v>440</v>
      </c>
      <c r="B807" s="14" t="s">
        <v>3716</v>
      </c>
      <c r="C807" s="14" t="s">
        <v>3717</v>
      </c>
      <c r="D807" s="16">
        <v>46134</v>
      </c>
      <c r="E807" s="16"/>
      <c r="F807" s="14" t="s">
        <v>3662</v>
      </c>
      <c r="G807" s="14"/>
      <c r="H807" s="14" t="s">
        <v>2478</v>
      </c>
      <c r="I807" s="15">
        <v>87</v>
      </c>
      <c r="J807" s="77">
        <v>5</v>
      </c>
      <c r="K807" s="92"/>
    </row>
    <row r="808" spans="1:11" ht="20.399999999999999" x14ac:dyDescent="0.25">
      <c r="A808" s="14" t="s">
        <v>440</v>
      </c>
      <c r="B808" s="14" t="s">
        <v>3482</v>
      </c>
      <c r="C808" s="14" t="s">
        <v>3483</v>
      </c>
      <c r="D808" s="16">
        <v>46128</v>
      </c>
      <c r="E808" s="16"/>
      <c r="F808" s="14" t="s">
        <v>3484</v>
      </c>
      <c r="G808" s="14" t="s">
        <v>3485</v>
      </c>
      <c r="H808" s="14" t="s">
        <v>182</v>
      </c>
      <c r="I808" s="15">
        <v>4.5999999999999996</v>
      </c>
      <c r="J808" s="77">
        <v>4</v>
      </c>
      <c r="K808" s="92"/>
    </row>
    <row r="809" spans="1:11" ht="13.2" x14ac:dyDescent="0.25">
      <c r="A809" s="14" t="s">
        <v>440</v>
      </c>
      <c r="B809" s="14" t="s">
        <v>3486</v>
      </c>
      <c r="C809" s="14" t="s">
        <v>3487</v>
      </c>
      <c r="D809" s="16">
        <v>46127</v>
      </c>
      <c r="E809" s="16"/>
      <c r="F809" s="14" t="s">
        <v>3488</v>
      </c>
      <c r="G809" s="14" t="s">
        <v>2112</v>
      </c>
      <c r="H809" s="14" t="s">
        <v>2113</v>
      </c>
      <c r="I809" s="15">
        <v>580</v>
      </c>
      <c r="J809" s="77">
        <v>5</v>
      </c>
      <c r="K809" s="92"/>
    </row>
    <row r="810" spans="1:11" ht="20.399999999999999" x14ac:dyDescent="0.25">
      <c r="A810" s="14" t="s">
        <v>440</v>
      </c>
      <c r="B810" s="14" t="s">
        <v>3489</v>
      </c>
      <c r="C810" s="14" t="s">
        <v>3490</v>
      </c>
      <c r="D810" s="16">
        <v>46127</v>
      </c>
      <c r="E810" s="16"/>
      <c r="F810" s="14" t="s">
        <v>3491</v>
      </c>
      <c r="G810" s="14" t="s">
        <v>3492</v>
      </c>
      <c r="H810" s="14" t="s">
        <v>3493</v>
      </c>
      <c r="I810" s="15">
        <v>119.95</v>
      </c>
      <c r="J810" s="77">
        <v>4</v>
      </c>
      <c r="K810" s="92"/>
    </row>
    <row r="811" spans="1:11" ht="71.400000000000006" x14ac:dyDescent="0.25">
      <c r="A811" s="14" t="s">
        <v>440</v>
      </c>
      <c r="B811" s="14"/>
      <c r="C811" s="14"/>
      <c r="D811" s="16"/>
      <c r="E811" s="16"/>
      <c r="F811" s="319" t="s">
        <v>3507</v>
      </c>
      <c r="G811" s="14"/>
      <c r="H811" s="14"/>
      <c r="I811" s="15"/>
      <c r="J811" s="77"/>
      <c r="K811" s="92"/>
    </row>
    <row r="812" spans="1:11" ht="30.6" x14ac:dyDescent="0.25">
      <c r="A812" s="14" t="s">
        <v>440</v>
      </c>
      <c r="B812" s="14" t="s">
        <v>3508</v>
      </c>
      <c r="C812" s="14" t="s">
        <v>3509</v>
      </c>
      <c r="D812" s="16">
        <v>46127</v>
      </c>
      <c r="E812" s="16"/>
      <c r="F812" s="14" t="s">
        <v>3510</v>
      </c>
      <c r="G812" s="14" t="s">
        <v>3511</v>
      </c>
      <c r="H812" s="14" t="s">
        <v>3512</v>
      </c>
      <c r="I812" s="15">
        <v>802.59</v>
      </c>
      <c r="J812" s="77">
        <v>5</v>
      </c>
      <c r="K812" s="92"/>
    </row>
    <row r="813" spans="1:11" ht="40.799999999999997" x14ac:dyDescent="0.25">
      <c r="A813" s="14" t="s">
        <v>440</v>
      </c>
      <c r="B813" s="14" t="s">
        <v>4049</v>
      </c>
      <c r="C813" s="14" t="s">
        <v>4050</v>
      </c>
      <c r="D813" s="16">
        <v>46142</v>
      </c>
      <c r="E813" s="16"/>
      <c r="F813" s="14" t="s">
        <v>4051</v>
      </c>
      <c r="G813" s="14" t="s">
        <v>2112</v>
      </c>
      <c r="H813" s="14" t="s">
        <v>2113</v>
      </c>
      <c r="I813" s="15">
        <v>400</v>
      </c>
      <c r="J813" s="77">
        <v>5</v>
      </c>
      <c r="K813" s="92"/>
    </row>
    <row r="814" spans="1:11" ht="91.8" x14ac:dyDescent="0.25">
      <c r="A814" s="14" t="s">
        <v>440</v>
      </c>
      <c r="B814" s="14"/>
      <c r="C814" s="14"/>
      <c r="D814" s="16"/>
      <c r="E814" s="16"/>
      <c r="F814" s="14" t="s">
        <v>4122</v>
      </c>
      <c r="G814" s="14"/>
      <c r="H814" s="14"/>
      <c r="I814" s="15"/>
      <c r="J814" s="77"/>
      <c r="K814" s="92"/>
    </row>
    <row r="815" spans="1:11" ht="20.399999999999999" x14ac:dyDescent="0.25">
      <c r="A815" s="14" t="s">
        <v>440</v>
      </c>
      <c r="B815" s="14" t="s">
        <v>3513</v>
      </c>
      <c r="C815" s="14" t="s">
        <v>3514</v>
      </c>
      <c r="D815" s="16">
        <v>46127</v>
      </c>
      <c r="E815" s="16"/>
      <c r="F815" s="14" t="s">
        <v>3515</v>
      </c>
      <c r="G815" s="14" t="s">
        <v>2247</v>
      </c>
      <c r="H815" s="14" t="s">
        <v>2248</v>
      </c>
      <c r="I815" s="15">
        <v>1080</v>
      </c>
      <c r="J815" s="77">
        <v>2</v>
      </c>
      <c r="K815" s="92"/>
    </row>
    <row r="816" spans="1:11" ht="30.6" x14ac:dyDescent="0.25">
      <c r="A816" s="14" t="s">
        <v>440</v>
      </c>
      <c r="B816" s="14" t="s">
        <v>3913</v>
      </c>
      <c r="C816" s="14" t="s">
        <v>3914</v>
      </c>
      <c r="D816" s="16">
        <v>46139</v>
      </c>
      <c r="E816" s="16"/>
      <c r="F816" s="14" t="s">
        <v>3915</v>
      </c>
      <c r="G816" s="14" t="s">
        <v>514</v>
      </c>
      <c r="H816" s="14" t="s">
        <v>515</v>
      </c>
      <c r="I816" s="15">
        <v>180</v>
      </c>
      <c r="J816" s="77">
        <v>2</v>
      </c>
      <c r="K816" s="92"/>
    </row>
    <row r="817" spans="1:11" ht="91.8" x14ac:dyDescent="0.25">
      <c r="A817" s="14" t="s">
        <v>440</v>
      </c>
      <c r="B817" s="14"/>
      <c r="C817" s="14"/>
      <c r="D817" s="16"/>
      <c r="E817" s="16"/>
      <c r="F817" s="14" t="s">
        <v>3519</v>
      </c>
      <c r="G817" s="14"/>
      <c r="H817" s="14"/>
      <c r="I817" s="15"/>
      <c r="J817" s="77"/>
      <c r="K817" s="92"/>
    </row>
    <row r="818" spans="1:11" ht="30.6" x14ac:dyDescent="0.25">
      <c r="A818" s="14" t="s">
        <v>440</v>
      </c>
      <c r="B818" s="14" t="s">
        <v>3520</v>
      </c>
      <c r="C818" s="14" t="s">
        <v>3521</v>
      </c>
      <c r="D818" s="16">
        <v>46127</v>
      </c>
      <c r="E818" s="16"/>
      <c r="F818" s="14" t="s">
        <v>3522</v>
      </c>
      <c r="G818" s="14" t="s">
        <v>492</v>
      </c>
      <c r="H818" s="14" t="s">
        <v>493</v>
      </c>
      <c r="I818" s="15">
        <v>3825.08</v>
      </c>
      <c r="J818" s="77">
        <v>3</v>
      </c>
      <c r="K818" s="92"/>
    </row>
    <row r="819" spans="1:11" ht="20.399999999999999" x14ac:dyDescent="0.25">
      <c r="A819" s="14" t="s">
        <v>440</v>
      </c>
      <c r="B819" s="14" t="s">
        <v>3617</v>
      </c>
      <c r="C819" s="14" t="s">
        <v>3618</v>
      </c>
      <c r="D819" s="16">
        <v>46133</v>
      </c>
      <c r="E819" s="16"/>
      <c r="F819" s="14" t="s">
        <v>3619</v>
      </c>
      <c r="G819" s="14" t="s">
        <v>492</v>
      </c>
      <c r="H819" s="14" t="s">
        <v>493</v>
      </c>
      <c r="I819" s="15">
        <v>30</v>
      </c>
      <c r="J819" s="77">
        <v>3</v>
      </c>
      <c r="K819" s="92"/>
    </row>
    <row r="820" spans="1:11" ht="20.399999999999999" x14ac:dyDescent="0.25">
      <c r="A820" s="14" t="s">
        <v>440</v>
      </c>
      <c r="B820" s="14" t="s">
        <v>3526</v>
      </c>
      <c r="C820" s="14" t="s">
        <v>3527</v>
      </c>
      <c r="D820" s="16">
        <v>46128</v>
      </c>
      <c r="E820" s="16"/>
      <c r="F820" s="14" t="s">
        <v>3528</v>
      </c>
      <c r="G820" s="14" t="s">
        <v>2121</v>
      </c>
      <c r="H820" s="14" t="s">
        <v>2122</v>
      </c>
      <c r="I820" s="15">
        <v>79.97</v>
      </c>
      <c r="J820" s="77">
        <v>3</v>
      </c>
      <c r="K820" s="92"/>
    </row>
    <row r="821" spans="1:11" ht="40.799999999999997" x14ac:dyDescent="0.25">
      <c r="A821" s="14" t="s">
        <v>440</v>
      </c>
      <c r="B821" s="14" t="s">
        <v>3529</v>
      </c>
      <c r="C821" s="14" t="s">
        <v>3530</v>
      </c>
      <c r="D821" s="16">
        <v>46128</v>
      </c>
      <c r="E821" s="16"/>
      <c r="F821" s="14" t="s">
        <v>3531</v>
      </c>
      <c r="G821" s="14" t="s">
        <v>2936</v>
      </c>
      <c r="H821" s="14" t="s">
        <v>2937</v>
      </c>
      <c r="I821" s="15">
        <v>1200</v>
      </c>
      <c r="J821" s="77">
        <v>5</v>
      </c>
      <c r="K821" s="92"/>
    </row>
    <row r="822" spans="1:11" ht="112.2" x14ac:dyDescent="0.25">
      <c r="A822" s="14" t="s">
        <v>440</v>
      </c>
      <c r="B822" s="14"/>
      <c r="C822" s="14"/>
      <c r="D822" s="16"/>
      <c r="E822" s="16"/>
      <c r="F822" s="14" t="s">
        <v>3547</v>
      </c>
      <c r="G822" s="14"/>
      <c r="H822" s="14"/>
      <c r="I822" s="15"/>
      <c r="J822" s="77"/>
      <c r="K822" s="92"/>
    </row>
    <row r="823" spans="1:11" ht="40.799999999999997" x14ac:dyDescent="0.25">
      <c r="A823" s="14" t="s">
        <v>440</v>
      </c>
      <c r="B823" s="14" t="s">
        <v>3537</v>
      </c>
      <c r="C823" s="14" t="s">
        <v>3538</v>
      </c>
      <c r="D823" s="16">
        <v>46128</v>
      </c>
      <c r="E823" s="16"/>
      <c r="F823" s="14" t="s">
        <v>3539</v>
      </c>
      <c r="G823" s="14" t="s">
        <v>3301</v>
      </c>
      <c r="H823" s="14" t="s">
        <v>3302</v>
      </c>
      <c r="I823" s="15">
        <v>320</v>
      </c>
      <c r="J823" s="77">
        <v>2</v>
      </c>
      <c r="K823" s="92"/>
    </row>
    <row r="824" spans="1:11" ht="20.399999999999999" x14ac:dyDescent="0.25">
      <c r="A824" s="14" t="s">
        <v>440</v>
      </c>
      <c r="B824" s="14" t="s">
        <v>3545</v>
      </c>
      <c r="C824" s="14" t="s">
        <v>3546</v>
      </c>
      <c r="D824" s="16">
        <v>46126</v>
      </c>
      <c r="E824" s="16"/>
      <c r="F824" s="14" t="s">
        <v>3548</v>
      </c>
      <c r="G824" s="14"/>
      <c r="H824" s="14" t="s">
        <v>3544</v>
      </c>
      <c r="I824" s="15">
        <v>1340</v>
      </c>
      <c r="J824" s="77">
        <v>2</v>
      </c>
      <c r="K824" s="92"/>
    </row>
    <row r="825" spans="1:11" ht="13.2" x14ac:dyDescent="0.25">
      <c r="A825" s="14" t="s">
        <v>440</v>
      </c>
      <c r="B825" s="14" t="s">
        <v>3106</v>
      </c>
      <c r="C825" s="14" t="s">
        <v>3780</v>
      </c>
      <c r="D825" s="16"/>
      <c r="E825" s="16"/>
      <c r="F825" s="14" t="s">
        <v>3781</v>
      </c>
      <c r="G825" s="14"/>
      <c r="H825" s="14" t="s">
        <v>3550</v>
      </c>
      <c r="I825" s="15">
        <v>800</v>
      </c>
      <c r="J825" s="77">
        <v>2</v>
      </c>
      <c r="K825" s="92"/>
    </row>
    <row r="826" spans="1:11" ht="61.2" x14ac:dyDescent="0.25">
      <c r="A826" s="14" t="s">
        <v>440</v>
      </c>
      <c r="B826" s="14" t="s">
        <v>4031</v>
      </c>
      <c r="C826" s="14" t="s">
        <v>4032</v>
      </c>
      <c r="D826" s="16">
        <v>46142</v>
      </c>
      <c r="E826" s="16"/>
      <c r="F826" s="14" t="s">
        <v>4033</v>
      </c>
      <c r="G826" s="14" t="s">
        <v>2961</v>
      </c>
      <c r="H826" s="14" t="s">
        <v>2962</v>
      </c>
      <c r="I826" s="15">
        <v>416.86</v>
      </c>
      <c r="J826" s="77">
        <v>2</v>
      </c>
      <c r="K826" s="92"/>
    </row>
    <row r="827" spans="1:11" ht="112.2" x14ac:dyDescent="0.25">
      <c r="A827" s="14" t="s">
        <v>440</v>
      </c>
      <c r="B827" s="14"/>
      <c r="C827" s="14"/>
      <c r="D827" s="16"/>
      <c r="E827" s="16"/>
      <c r="F827" s="14" t="s">
        <v>3540</v>
      </c>
      <c r="G827" s="14"/>
      <c r="H827" s="14"/>
      <c r="I827" s="15"/>
      <c r="J827" s="77"/>
      <c r="K827" s="92"/>
    </row>
    <row r="828" spans="1:11" ht="20.399999999999999" x14ac:dyDescent="0.25">
      <c r="A828" s="14" t="s">
        <v>440</v>
      </c>
      <c r="B828" s="14" t="s">
        <v>3541</v>
      </c>
      <c r="C828" s="14" t="s">
        <v>3542</v>
      </c>
      <c r="D828" s="16">
        <v>46126</v>
      </c>
      <c r="E828" s="16"/>
      <c r="F828" s="14" t="s">
        <v>3543</v>
      </c>
      <c r="G828" s="14"/>
      <c r="H828" s="14" t="s">
        <v>3544</v>
      </c>
      <c r="I828" s="15">
        <v>558</v>
      </c>
      <c r="J828" s="77">
        <v>3</v>
      </c>
      <c r="K828" s="92"/>
    </row>
    <row r="829" spans="1:11" ht="40.799999999999997" x14ac:dyDescent="0.25">
      <c r="A829" s="14" t="s">
        <v>440</v>
      </c>
      <c r="B829" s="14" t="s">
        <v>4104</v>
      </c>
      <c r="C829" s="14" t="s">
        <v>4105</v>
      </c>
      <c r="D829" s="16">
        <v>46142</v>
      </c>
      <c r="E829" s="16"/>
      <c r="F829" s="14" t="s">
        <v>4106</v>
      </c>
      <c r="G829" s="14"/>
      <c r="H829" s="14" t="s">
        <v>3544</v>
      </c>
      <c r="I829" s="15">
        <v>-15</v>
      </c>
      <c r="J829" s="77">
        <v>3</v>
      </c>
      <c r="K829" s="92"/>
    </row>
    <row r="830" spans="1:11" ht="20.399999999999999" x14ac:dyDescent="0.25">
      <c r="A830" s="14" t="s">
        <v>440</v>
      </c>
      <c r="B830" s="14" t="s">
        <v>3106</v>
      </c>
      <c r="C830" s="14"/>
      <c r="D830" s="16">
        <v>46128</v>
      </c>
      <c r="E830" s="16"/>
      <c r="F830" s="14" t="s">
        <v>3549</v>
      </c>
      <c r="G830" s="14"/>
      <c r="H830" s="14" t="s">
        <v>3550</v>
      </c>
      <c r="I830" s="15">
        <v>200</v>
      </c>
      <c r="J830" s="77">
        <v>2</v>
      </c>
      <c r="K830" s="92"/>
    </row>
    <row r="831" spans="1:11" ht="51" x14ac:dyDescent="0.25">
      <c r="A831" s="14" t="s">
        <v>440</v>
      </c>
      <c r="B831" s="14" t="s">
        <v>3625</v>
      </c>
      <c r="C831" s="14" t="s">
        <v>3626</v>
      </c>
      <c r="D831" s="16">
        <v>46133</v>
      </c>
      <c r="E831" s="16"/>
      <c r="F831" s="14" t="s">
        <v>3629</v>
      </c>
      <c r="G831" s="14"/>
      <c r="H831" s="14" t="s">
        <v>3627</v>
      </c>
      <c r="I831" s="15">
        <v>0</v>
      </c>
      <c r="J831" s="77">
        <v>2</v>
      </c>
      <c r="K831" s="92"/>
    </row>
    <row r="832" spans="1:11" ht="13.2" x14ac:dyDescent="0.25">
      <c r="A832" s="14" t="s">
        <v>440</v>
      </c>
      <c r="B832" s="14" t="s">
        <v>3106</v>
      </c>
      <c r="C832" s="14"/>
      <c r="D832" s="16">
        <v>46132</v>
      </c>
      <c r="E832" s="16"/>
      <c r="F832" s="14" t="s">
        <v>3628</v>
      </c>
      <c r="G832" s="14"/>
      <c r="H832" s="14" t="s">
        <v>3550</v>
      </c>
      <c r="I832" s="15">
        <v>-136.88999999999999</v>
      </c>
      <c r="J832" s="77">
        <v>2</v>
      </c>
      <c r="K832" s="92"/>
    </row>
    <row r="833" spans="1:11" ht="71.400000000000006" x14ac:dyDescent="0.25">
      <c r="A833" s="14" t="s">
        <v>440</v>
      </c>
      <c r="B833" s="14"/>
      <c r="C833" s="14"/>
      <c r="D833" s="16"/>
      <c r="E833" s="16"/>
      <c r="F833" s="14" t="s">
        <v>4121</v>
      </c>
      <c r="G833" s="14"/>
      <c r="H833" s="14"/>
      <c r="I833" s="15"/>
      <c r="J833" s="77"/>
      <c r="K833" s="92"/>
    </row>
    <row r="834" spans="1:11" ht="40.799999999999997" x14ac:dyDescent="0.25">
      <c r="A834" s="14" t="s">
        <v>440</v>
      </c>
      <c r="B834" s="14" t="s">
        <v>3551</v>
      </c>
      <c r="C834" s="14" t="s">
        <v>3552</v>
      </c>
      <c r="D834" s="16">
        <v>46129</v>
      </c>
      <c r="E834" s="16"/>
      <c r="F834" s="14" t="s">
        <v>3553</v>
      </c>
      <c r="G834" s="14" t="s">
        <v>3374</v>
      </c>
      <c r="H834" s="14" t="s">
        <v>3375</v>
      </c>
      <c r="I834" s="15">
        <v>780</v>
      </c>
      <c r="J834" s="77">
        <v>5</v>
      </c>
      <c r="K834" s="92"/>
    </row>
    <row r="835" spans="1:11" ht="30.6" x14ac:dyDescent="0.25">
      <c r="A835" s="14" t="s">
        <v>440</v>
      </c>
      <c r="B835" s="14" t="s">
        <v>3980</v>
      </c>
      <c r="C835" s="14" t="s">
        <v>3981</v>
      </c>
      <c r="D835" s="16">
        <v>46141</v>
      </c>
      <c r="E835" s="16"/>
      <c r="F835" s="14" t="s">
        <v>3982</v>
      </c>
      <c r="G835" s="14"/>
      <c r="H835" s="14" t="s">
        <v>3983</v>
      </c>
      <c r="I835" s="15">
        <v>55</v>
      </c>
      <c r="J835" s="77">
        <v>5</v>
      </c>
      <c r="K835" s="92"/>
    </row>
    <row r="836" spans="1:11" ht="30.6" x14ac:dyDescent="0.25">
      <c r="A836" s="14" t="s">
        <v>440</v>
      </c>
      <c r="B836" s="14" t="s">
        <v>3984</v>
      </c>
      <c r="C836" s="14" t="s">
        <v>3985</v>
      </c>
      <c r="D836" s="16">
        <v>46141</v>
      </c>
      <c r="E836" s="16"/>
      <c r="F836" s="14" t="s">
        <v>3982</v>
      </c>
      <c r="G836" s="14"/>
      <c r="H836" s="14" t="s">
        <v>3239</v>
      </c>
      <c r="I836" s="15">
        <v>55</v>
      </c>
      <c r="J836" s="77">
        <v>5</v>
      </c>
      <c r="K836" s="92"/>
    </row>
    <row r="837" spans="1:11" ht="30.6" x14ac:dyDescent="0.25">
      <c r="A837" s="14" t="s">
        <v>440</v>
      </c>
      <c r="B837" s="14" t="s">
        <v>3986</v>
      </c>
      <c r="C837" s="14" t="s">
        <v>3987</v>
      </c>
      <c r="D837" s="16">
        <v>46141</v>
      </c>
      <c r="E837" s="16"/>
      <c r="F837" s="14" t="s">
        <v>3982</v>
      </c>
      <c r="G837" s="14"/>
      <c r="H837" s="14" t="s">
        <v>3988</v>
      </c>
      <c r="I837" s="15">
        <v>55</v>
      </c>
      <c r="J837" s="77">
        <v>5</v>
      </c>
      <c r="K837" s="92"/>
    </row>
    <row r="838" spans="1:11" ht="30.6" x14ac:dyDescent="0.25">
      <c r="A838" s="14" t="s">
        <v>440</v>
      </c>
      <c r="B838" s="14" t="s">
        <v>3989</v>
      </c>
      <c r="C838" s="14" t="s">
        <v>3990</v>
      </c>
      <c r="D838" s="16">
        <v>46141</v>
      </c>
      <c r="E838" s="16"/>
      <c r="F838" s="14" t="s">
        <v>3982</v>
      </c>
      <c r="G838" s="14"/>
      <c r="H838" s="14" t="s">
        <v>3224</v>
      </c>
      <c r="I838" s="15">
        <v>55</v>
      </c>
      <c r="J838" s="77">
        <v>5</v>
      </c>
      <c r="K838" s="92"/>
    </row>
    <row r="839" spans="1:11" ht="30.6" x14ac:dyDescent="0.25">
      <c r="A839" s="14" t="s">
        <v>440</v>
      </c>
      <c r="B839" s="14" t="s">
        <v>3991</v>
      </c>
      <c r="C839" s="14" t="s">
        <v>3992</v>
      </c>
      <c r="D839" s="16">
        <v>46141</v>
      </c>
      <c r="E839" s="16"/>
      <c r="F839" s="14" t="s">
        <v>3982</v>
      </c>
      <c r="G839" s="14"/>
      <c r="H839" s="14" t="s">
        <v>3230</v>
      </c>
      <c r="I839" s="15">
        <v>55</v>
      </c>
      <c r="J839" s="77">
        <v>5</v>
      </c>
      <c r="K839" s="92"/>
    </row>
    <row r="840" spans="1:11" ht="30.6" x14ac:dyDescent="0.25">
      <c r="A840" s="14" t="s">
        <v>440</v>
      </c>
      <c r="B840" s="14" t="s">
        <v>3993</v>
      </c>
      <c r="C840" s="14" t="s">
        <v>3994</v>
      </c>
      <c r="D840" s="16">
        <v>46141</v>
      </c>
      <c r="E840" s="16"/>
      <c r="F840" s="14" t="s">
        <v>3982</v>
      </c>
      <c r="G840" s="14"/>
      <c r="H840" s="14" t="s">
        <v>3278</v>
      </c>
      <c r="I840" s="15">
        <v>55</v>
      </c>
      <c r="J840" s="77">
        <v>5</v>
      </c>
      <c r="K840" s="92"/>
    </row>
    <row r="841" spans="1:11" ht="30.6" x14ac:dyDescent="0.25">
      <c r="A841" s="14" t="s">
        <v>440</v>
      </c>
      <c r="B841" s="14" t="s">
        <v>3995</v>
      </c>
      <c r="C841" s="14" t="s">
        <v>3996</v>
      </c>
      <c r="D841" s="16">
        <v>46141</v>
      </c>
      <c r="E841" s="16"/>
      <c r="F841" s="14" t="s">
        <v>3982</v>
      </c>
      <c r="G841" s="14"/>
      <c r="H841" s="14" t="s">
        <v>3242</v>
      </c>
      <c r="I841" s="15">
        <v>55</v>
      </c>
      <c r="J841" s="77">
        <v>5</v>
      </c>
      <c r="K841" s="92"/>
    </row>
    <row r="842" spans="1:11" ht="30.6" x14ac:dyDescent="0.25">
      <c r="A842" s="14" t="s">
        <v>440</v>
      </c>
      <c r="B842" s="14" t="s">
        <v>3997</v>
      </c>
      <c r="C842" s="14" t="s">
        <v>3998</v>
      </c>
      <c r="D842" s="16">
        <v>46141</v>
      </c>
      <c r="E842" s="16"/>
      <c r="F842" s="14" t="s">
        <v>3982</v>
      </c>
      <c r="G842" s="14"/>
      <c r="H842" s="14" t="s">
        <v>3999</v>
      </c>
      <c r="I842" s="15">
        <v>55</v>
      </c>
      <c r="J842" s="77">
        <v>5</v>
      </c>
      <c r="K842" s="92"/>
    </row>
    <row r="843" spans="1:11" ht="30.6" x14ac:dyDescent="0.25">
      <c r="A843" s="14" t="s">
        <v>440</v>
      </c>
      <c r="B843" s="14" t="s">
        <v>4000</v>
      </c>
      <c r="C843" s="14" t="s">
        <v>4001</v>
      </c>
      <c r="D843" s="16">
        <v>46141</v>
      </c>
      <c r="E843" s="16"/>
      <c r="F843" s="14" t="s">
        <v>3982</v>
      </c>
      <c r="G843" s="14"/>
      <c r="H843" s="14" t="s">
        <v>3233</v>
      </c>
      <c r="I843" s="15">
        <v>55</v>
      </c>
      <c r="J843" s="77">
        <v>5</v>
      </c>
      <c r="K843" s="92"/>
    </row>
    <row r="844" spans="1:11" ht="30.6" x14ac:dyDescent="0.25">
      <c r="A844" s="14" t="s">
        <v>440</v>
      </c>
      <c r="B844" s="14" t="s">
        <v>4002</v>
      </c>
      <c r="C844" s="14" t="s">
        <v>4003</v>
      </c>
      <c r="D844" s="16">
        <v>46141</v>
      </c>
      <c r="E844" s="16"/>
      <c r="F844" s="14" t="s">
        <v>3982</v>
      </c>
      <c r="G844" s="14"/>
      <c r="H844" s="14" t="s">
        <v>3248</v>
      </c>
      <c r="I844" s="15">
        <v>55</v>
      </c>
      <c r="J844" s="77">
        <v>5</v>
      </c>
      <c r="K844" s="92"/>
    </row>
    <row r="845" spans="1:11" ht="30.6" x14ac:dyDescent="0.25">
      <c r="A845" s="14" t="s">
        <v>440</v>
      </c>
      <c r="B845" s="14" t="s">
        <v>4004</v>
      </c>
      <c r="C845" s="14" t="s">
        <v>4005</v>
      </c>
      <c r="D845" s="16">
        <v>46141</v>
      </c>
      <c r="E845" s="16"/>
      <c r="F845" s="14" t="s">
        <v>3982</v>
      </c>
      <c r="G845" s="14"/>
      <c r="H845" s="14" t="s">
        <v>4006</v>
      </c>
      <c r="I845" s="15">
        <v>55</v>
      </c>
      <c r="J845" s="77">
        <v>5</v>
      </c>
      <c r="K845" s="92"/>
    </row>
    <row r="846" spans="1:11" ht="30.6" x14ac:dyDescent="0.25">
      <c r="A846" s="14" t="s">
        <v>440</v>
      </c>
      <c r="B846" s="14" t="s">
        <v>4007</v>
      </c>
      <c r="C846" s="14" t="s">
        <v>4008</v>
      </c>
      <c r="D846" s="16">
        <v>46141</v>
      </c>
      <c r="E846" s="16"/>
      <c r="F846" s="14" t="s">
        <v>3982</v>
      </c>
      <c r="G846" s="14"/>
      <c r="H846" s="14" t="s">
        <v>3254</v>
      </c>
      <c r="I846" s="15">
        <v>55</v>
      </c>
      <c r="J846" s="77">
        <v>5</v>
      </c>
      <c r="K846" s="92"/>
    </row>
    <row r="847" spans="1:11" ht="30.6" x14ac:dyDescent="0.25">
      <c r="A847" s="14" t="s">
        <v>440</v>
      </c>
      <c r="B847" s="14" t="s">
        <v>4009</v>
      </c>
      <c r="C847" s="14" t="s">
        <v>4010</v>
      </c>
      <c r="D847" s="16">
        <v>46141</v>
      </c>
      <c r="E847" s="16"/>
      <c r="F847" s="14" t="s">
        <v>3982</v>
      </c>
      <c r="G847" s="14"/>
      <c r="H847" s="14" t="s">
        <v>3269</v>
      </c>
      <c r="I847" s="15">
        <v>55</v>
      </c>
      <c r="J847" s="77">
        <v>5</v>
      </c>
      <c r="K847" s="92"/>
    </row>
    <row r="848" spans="1:11" ht="30.6" x14ac:dyDescent="0.25">
      <c r="A848" s="14" t="s">
        <v>440</v>
      </c>
      <c r="B848" s="14" t="s">
        <v>4011</v>
      </c>
      <c r="C848" s="14" t="s">
        <v>4012</v>
      </c>
      <c r="D848" s="16">
        <v>46141</v>
      </c>
      <c r="E848" s="16"/>
      <c r="F848" s="14" t="s">
        <v>3982</v>
      </c>
      <c r="G848" s="14"/>
      <c r="H848" s="14" t="s">
        <v>3245</v>
      </c>
      <c r="I848" s="15">
        <v>55</v>
      </c>
      <c r="J848" s="77">
        <v>5</v>
      </c>
      <c r="K848" s="92"/>
    </row>
    <row r="849" spans="1:11" ht="30.6" x14ac:dyDescent="0.25">
      <c r="A849" s="14" t="s">
        <v>440</v>
      </c>
      <c r="B849" s="14" t="s">
        <v>4013</v>
      </c>
      <c r="C849" s="14" t="s">
        <v>4014</v>
      </c>
      <c r="D849" s="16">
        <v>46141</v>
      </c>
      <c r="E849" s="16"/>
      <c r="F849" s="14" t="s">
        <v>3982</v>
      </c>
      <c r="G849" s="14"/>
      <c r="H849" s="14" t="s">
        <v>3227</v>
      </c>
      <c r="I849" s="15">
        <v>55</v>
      </c>
      <c r="J849" s="77">
        <v>5</v>
      </c>
      <c r="K849" s="92"/>
    </row>
    <row r="850" spans="1:11" ht="30.6" x14ac:dyDescent="0.25">
      <c r="A850" s="14" t="s">
        <v>440</v>
      </c>
      <c r="B850" s="14" t="s">
        <v>4015</v>
      </c>
      <c r="C850" s="14" t="s">
        <v>4016</v>
      </c>
      <c r="D850" s="16">
        <v>46141</v>
      </c>
      <c r="E850" s="16"/>
      <c r="F850" s="14" t="s">
        <v>3982</v>
      </c>
      <c r="G850" s="14"/>
      <c r="H850" s="14" t="s">
        <v>4017</v>
      </c>
      <c r="I850" s="15">
        <v>55</v>
      </c>
      <c r="J850" s="77">
        <v>5</v>
      </c>
      <c r="K850" s="92"/>
    </row>
    <row r="851" spans="1:11" ht="30.6" x14ac:dyDescent="0.25">
      <c r="A851" s="14" t="s">
        <v>440</v>
      </c>
      <c r="B851" s="14" t="s">
        <v>4018</v>
      </c>
      <c r="C851" s="14" t="s">
        <v>4019</v>
      </c>
      <c r="D851" s="16">
        <v>46141</v>
      </c>
      <c r="E851" s="16"/>
      <c r="F851" s="14" t="s">
        <v>3982</v>
      </c>
      <c r="G851" s="14"/>
      <c r="H851" s="14" t="s">
        <v>3257</v>
      </c>
      <c r="I851" s="15">
        <v>55</v>
      </c>
      <c r="J851" s="77">
        <v>5</v>
      </c>
      <c r="K851" s="92"/>
    </row>
    <row r="852" spans="1:11" ht="30.6" x14ac:dyDescent="0.25">
      <c r="A852" s="14" t="s">
        <v>440</v>
      </c>
      <c r="B852" s="14" t="s">
        <v>4020</v>
      </c>
      <c r="C852" s="14" t="s">
        <v>4021</v>
      </c>
      <c r="D852" s="16">
        <v>46141</v>
      </c>
      <c r="E852" s="16"/>
      <c r="F852" s="14" t="s">
        <v>3982</v>
      </c>
      <c r="G852" s="14"/>
      <c r="H852" s="14" t="s">
        <v>3272</v>
      </c>
      <c r="I852" s="15">
        <v>55</v>
      </c>
      <c r="J852" s="77">
        <v>5</v>
      </c>
      <c r="K852" s="92"/>
    </row>
    <row r="853" spans="1:11" ht="30.6" x14ac:dyDescent="0.25">
      <c r="A853" s="14" t="s">
        <v>440</v>
      </c>
      <c r="B853" s="14" t="s">
        <v>4022</v>
      </c>
      <c r="C853" s="14" t="s">
        <v>4023</v>
      </c>
      <c r="D853" s="16">
        <v>46141</v>
      </c>
      <c r="E853" s="16"/>
      <c r="F853" s="14" t="s">
        <v>3982</v>
      </c>
      <c r="G853" s="14"/>
      <c r="H853" s="14" t="s">
        <v>3287</v>
      </c>
      <c r="I853" s="15">
        <v>70</v>
      </c>
      <c r="J853" s="77">
        <v>5</v>
      </c>
      <c r="K853" s="92"/>
    </row>
    <row r="854" spans="1:11" ht="30.6" x14ac:dyDescent="0.25">
      <c r="A854" s="14" t="s">
        <v>440</v>
      </c>
      <c r="B854" s="14" t="s">
        <v>4024</v>
      </c>
      <c r="C854" s="14" t="s">
        <v>4025</v>
      </c>
      <c r="D854" s="16">
        <v>46141</v>
      </c>
      <c r="E854" s="16"/>
      <c r="F854" s="14" t="s">
        <v>3982</v>
      </c>
      <c r="G854" s="14"/>
      <c r="H854" s="14" t="s">
        <v>4026</v>
      </c>
      <c r="I854" s="15">
        <v>70</v>
      </c>
      <c r="J854" s="77">
        <v>5</v>
      </c>
      <c r="K854" s="92"/>
    </row>
    <row r="855" spans="1:11" ht="30.6" x14ac:dyDescent="0.25">
      <c r="A855" s="14" t="s">
        <v>440</v>
      </c>
      <c r="B855" s="14" t="s">
        <v>4027</v>
      </c>
      <c r="C855" s="14" t="s">
        <v>4028</v>
      </c>
      <c r="D855" s="16">
        <v>46141</v>
      </c>
      <c r="E855" s="16"/>
      <c r="F855" s="14" t="s">
        <v>3982</v>
      </c>
      <c r="G855" s="14"/>
      <c r="H855" s="14" t="s">
        <v>3281</v>
      </c>
      <c r="I855" s="15">
        <v>87</v>
      </c>
      <c r="J855" s="77">
        <v>5</v>
      </c>
      <c r="K855" s="92"/>
    </row>
    <row r="856" spans="1:11" ht="30.6" x14ac:dyDescent="0.25">
      <c r="A856" s="14" t="s">
        <v>440</v>
      </c>
      <c r="B856" s="14" t="s">
        <v>4029</v>
      </c>
      <c r="C856" s="14" t="s">
        <v>4030</v>
      </c>
      <c r="D856" s="16">
        <v>46141</v>
      </c>
      <c r="E856" s="16"/>
      <c r="F856" s="14" t="s">
        <v>3982</v>
      </c>
      <c r="G856" s="14"/>
      <c r="H856" s="14" t="s">
        <v>3284</v>
      </c>
      <c r="I856" s="15">
        <v>87</v>
      </c>
      <c r="J856" s="77">
        <v>5</v>
      </c>
      <c r="K856" s="92"/>
    </row>
    <row r="857" spans="1:11" ht="30.6" x14ac:dyDescent="0.25">
      <c r="A857" s="14" t="s">
        <v>440</v>
      </c>
      <c r="B857" s="14" t="s">
        <v>4052</v>
      </c>
      <c r="C857" s="14" t="s">
        <v>4053</v>
      </c>
      <c r="D857" s="16">
        <v>46142</v>
      </c>
      <c r="E857" s="16"/>
      <c r="F857" s="14" t="s">
        <v>3982</v>
      </c>
      <c r="G857" s="14"/>
      <c r="H857" s="14" t="s">
        <v>4054</v>
      </c>
      <c r="I857" s="15">
        <v>70</v>
      </c>
      <c r="J857" s="77">
        <v>5</v>
      </c>
      <c r="K857" s="92"/>
    </row>
    <row r="858" spans="1:11" ht="71.400000000000006" x14ac:dyDescent="0.25">
      <c r="A858" s="14" t="s">
        <v>440</v>
      </c>
      <c r="B858" s="14"/>
      <c r="C858" s="14"/>
      <c r="D858" s="16"/>
      <c r="E858" s="16"/>
      <c r="F858" s="14" t="s">
        <v>4120</v>
      </c>
      <c r="G858" s="14"/>
      <c r="H858" s="14"/>
      <c r="I858" s="15"/>
      <c r="J858" s="77"/>
      <c r="K858" s="92"/>
    </row>
    <row r="859" spans="1:11" ht="40.799999999999997" x14ac:dyDescent="0.25">
      <c r="A859" s="14" t="s">
        <v>440</v>
      </c>
      <c r="B859" s="14" t="s">
        <v>3554</v>
      </c>
      <c r="C859" s="14" t="s">
        <v>3555</v>
      </c>
      <c r="D859" s="16">
        <v>46129</v>
      </c>
      <c r="E859" s="16"/>
      <c r="F859" s="14" t="s">
        <v>3556</v>
      </c>
      <c r="G859" s="14" t="s">
        <v>3374</v>
      </c>
      <c r="H859" s="14" t="s">
        <v>3375</v>
      </c>
      <c r="I859" s="15">
        <v>780</v>
      </c>
      <c r="J859" s="77">
        <v>5</v>
      </c>
      <c r="K859" s="92"/>
    </row>
    <row r="860" spans="1:11" ht="30.6" x14ac:dyDescent="0.25">
      <c r="A860" s="14" t="s">
        <v>440</v>
      </c>
      <c r="B860" s="14" t="s">
        <v>4055</v>
      </c>
      <c r="C860" s="14" t="s">
        <v>4056</v>
      </c>
      <c r="D860" s="16">
        <v>46142</v>
      </c>
      <c r="E860" s="16"/>
      <c r="F860" s="14" t="s">
        <v>4057</v>
      </c>
      <c r="G860" s="14"/>
      <c r="H860" s="14" t="s">
        <v>3983</v>
      </c>
      <c r="I860" s="15">
        <v>55</v>
      </c>
      <c r="J860" s="77">
        <v>5</v>
      </c>
      <c r="K860" s="92"/>
    </row>
    <row r="861" spans="1:11" ht="30.6" x14ac:dyDescent="0.25">
      <c r="A861" s="14" t="s">
        <v>440</v>
      </c>
      <c r="B861" s="14" t="s">
        <v>4058</v>
      </c>
      <c r="C861" s="14" t="s">
        <v>4059</v>
      </c>
      <c r="D861" s="16">
        <v>46142</v>
      </c>
      <c r="E861" s="16"/>
      <c r="F861" s="14" t="s">
        <v>4057</v>
      </c>
      <c r="G861" s="14"/>
      <c r="H861" s="14" t="s">
        <v>3239</v>
      </c>
      <c r="I861" s="15">
        <v>55</v>
      </c>
      <c r="J861" s="77">
        <v>5</v>
      </c>
      <c r="K861" s="92"/>
    </row>
    <row r="862" spans="1:11" ht="30.6" x14ac:dyDescent="0.25">
      <c r="A862" s="14" t="s">
        <v>440</v>
      </c>
      <c r="B862" s="14" t="s">
        <v>4060</v>
      </c>
      <c r="C862" s="14" t="s">
        <v>4061</v>
      </c>
      <c r="D862" s="16">
        <v>46142</v>
      </c>
      <c r="E862" s="16"/>
      <c r="F862" s="14" t="s">
        <v>4057</v>
      </c>
      <c r="G862" s="14"/>
      <c r="H862" s="14" t="s">
        <v>3257</v>
      </c>
      <c r="I862" s="15">
        <v>55</v>
      </c>
      <c r="J862" s="77">
        <v>5</v>
      </c>
      <c r="K862" s="92"/>
    </row>
    <row r="863" spans="1:11" ht="30.6" x14ac:dyDescent="0.25">
      <c r="A863" s="14" t="s">
        <v>440</v>
      </c>
      <c r="B863" s="14" t="s">
        <v>4062</v>
      </c>
      <c r="C863" s="14" t="s">
        <v>4063</v>
      </c>
      <c r="D863" s="16">
        <v>46142</v>
      </c>
      <c r="E863" s="16"/>
      <c r="F863" s="14" t="s">
        <v>4057</v>
      </c>
      <c r="G863" s="14"/>
      <c r="H863" s="14" t="s">
        <v>3224</v>
      </c>
      <c r="I863" s="15">
        <v>55</v>
      </c>
      <c r="J863" s="77">
        <v>5</v>
      </c>
      <c r="K863" s="92"/>
    </row>
    <row r="864" spans="1:11" ht="30.6" x14ac:dyDescent="0.25">
      <c r="A864" s="14" t="s">
        <v>440</v>
      </c>
      <c r="B864" s="14" t="s">
        <v>4064</v>
      </c>
      <c r="C864" s="14" t="s">
        <v>4065</v>
      </c>
      <c r="D864" s="16">
        <v>46142</v>
      </c>
      <c r="E864" s="16"/>
      <c r="F864" s="14" t="s">
        <v>4057</v>
      </c>
      <c r="G864" s="14"/>
      <c r="H864" s="14" t="s">
        <v>4066</v>
      </c>
      <c r="I864" s="15">
        <v>55</v>
      </c>
      <c r="J864" s="77">
        <v>5</v>
      </c>
      <c r="K864" s="92"/>
    </row>
    <row r="865" spans="1:11" ht="30.6" x14ac:dyDescent="0.25">
      <c r="A865" s="14" t="s">
        <v>440</v>
      </c>
      <c r="B865" s="14" t="s">
        <v>4067</v>
      </c>
      <c r="C865" s="14" t="s">
        <v>4068</v>
      </c>
      <c r="D865" s="16">
        <v>46142</v>
      </c>
      <c r="E865" s="16"/>
      <c r="F865" s="14" t="s">
        <v>4057</v>
      </c>
      <c r="G865" s="14"/>
      <c r="H865" s="14" t="s">
        <v>3242</v>
      </c>
      <c r="I865" s="15">
        <v>55</v>
      </c>
      <c r="J865" s="77">
        <v>5</v>
      </c>
      <c r="K865" s="92"/>
    </row>
    <row r="866" spans="1:11" ht="30.6" x14ac:dyDescent="0.25">
      <c r="A866" s="14" t="s">
        <v>440</v>
      </c>
      <c r="B866" s="14" t="s">
        <v>4069</v>
      </c>
      <c r="C866" s="14" t="s">
        <v>4070</v>
      </c>
      <c r="D866" s="16">
        <v>46142</v>
      </c>
      <c r="E866" s="16"/>
      <c r="F866" s="14" t="s">
        <v>4057</v>
      </c>
      <c r="G866" s="14"/>
      <c r="H866" s="14" t="s">
        <v>3999</v>
      </c>
      <c r="I866" s="15">
        <v>55</v>
      </c>
      <c r="J866" s="77">
        <v>5</v>
      </c>
      <c r="K866" s="92"/>
    </row>
    <row r="867" spans="1:11" ht="30.6" x14ac:dyDescent="0.25">
      <c r="A867" s="14" t="s">
        <v>440</v>
      </c>
      <c r="B867" s="14" t="s">
        <v>4071</v>
      </c>
      <c r="C867" s="14" t="s">
        <v>4072</v>
      </c>
      <c r="D867" s="16">
        <v>46142</v>
      </c>
      <c r="E867" s="16"/>
      <c r="F867" s="14" t="s">
        <v>4057</v>
      </c>
      <c r="G867" s="14"/>
      <c r="H867" s="14" t="s">
        <v>3233</v>
      </c>
      <c r="I867" s="15">
        <v>55</v>
      </c>
      <c r="J867" s="77">
        <v>5</v>
      </c>
      <c r="K867" s="92"/>
    </row>
    <row r="868" spans="1:11" ht="30.6" x14ac:dyDescent="0.25">
      <c r="A868" s="14" t="s">
        <v>440</v>
      </c>
      <c r="B868" s="14" t="s">
        <v>4073</v>
      </c>
      <c r="C868" s="14" t="s">
        <v>4074</v>
      </c>
      <c r="D868" s="16">
        <v>46142</v>
      </c>
      <c r="E868" s="16"/>
      <c r="F868" s="14" t="s">
        <v>4057</v>
      </c>
      <c r="G868" s="14"/>
      <c r="H868" s="14" t="s">
        <v>3248</v>
      </c>
      <c r="I868" s="15">
        <v>55</v>
      </c>
      <c r="J868" s="77">
        <v>5</v>
      </c>
      <c r="K868" s="92"/>
    </row>
    <row r="869" spans="1:11" ht="30.6" x14ac:dyDescent="0.25">
      <c r="A869" s="14" t="s">
        <v>440</v>
      </c>
      <c r="B869" s="14" t="s">
        <v>4075</v>
      </c>
      <c r="C869" s="14" t="s">
        <v>4076</v>
      </c>
      <c r="D869" s="16">
        <v>46142</v>
      </c>
      <c r="E869" s="16"/>
      <c r="F869" s="14" t="s">
        <v>4057</v>
      </c>
      <c r="G869" s="14"/>
      <c r="H869" s="14" t="s">
        <v>4077</v>
      </c>
      <c r="I869" s="15">
        <v>55</v>
      </c>
      <c r="J869" s="77">
        <v>5</v>
      </c>
      <c r="K869" s="92"/>
    </row>
    <row r="870" spans="1:11" ht="30.6" x14ac:dyDescent="0.25">
      <c r="A870" s="14" t="s">
        <v>440</v>
      </c>
      <c r="B870" s="14" t="s">
        <v>4078</v>
      </c>
      <c r="C870" s="14" t="s">
        <v>4079</v>
      </c>
      <c r="D870" s="16">
        <v>46142</v>
      </c>
      <c r="E870" s="16"/>
      <c r="F870" s="14" t="s">
        <v>4057</v>
      </c>
      <c r="G870" s="14"/>
      <c r="H870" s="14" t="s">
        <v>3254</v>
      </c>
      <c r="I870" s="15">
        <v>55</v>
      </c>
      <c r="J870" s="77">
        <v>5</v>
      </c>
      <c r="K870" s="92"/>
    </row>
    <row r="871" spans="1:11" ht="30.6" x14ac:dyDescent="0.25">
      <c r="A871" s="14" t="s">
        <v>440</v>
      </c>
      <c r="B871" s="14" t="s">
        <v>4080</v>
      </c>
      <c r="C871" s="14" t="s">
        <v>4081</v>
      </c>
      <c r="D871" s="16">
        <v>46142</v>
      </c>
      <c r="E871" s="16"/>
      <c r="F871" s="14" t="s">
        <v>4057</v>
      </c>
      <c r="G871" s="14"/>
      <c r="H871" s="14" t="s">
        <v>4006</v>
      </c>
      <c r="I871" s="15">
        <v>55</v>
      </c>
      <c r="J871" s="77">
        <v>5</v>
      </c>
      <c r="K871" s="92"/>
    </row>
    <row r="872" spans="1:11" ht="30.6" x14ac:dyDescent="0.25">
      <c r="A872" s="14" t="s">
        <v>440</v>
      </c>
      <c r="B872" s="14" t="s">
        <v>4082</v>
      </c>
      <c r="C872" s="14" t="s">
        <v>4083</v>
      </c>
      <c r="D872" s="16">
        <v>46142</v>
      </c>
      <c r="E872" s="16"/>
      <c r="F872" s="14" t="s">
        <v>4057</v>
      </c>
      <c r="G872" s="14"/>
      <c r="H872" s="14" t="s">
        <v>3988</v>
      </c>
      <c r="I872" s="15">
        <v>55</v>
      </c>
      <c r="J872" s="77">
        <v>5</v>
      </c>
      <c r="K872" s="92"/>
    </row>
    <row r="873" spans="1:11" ht="30.6" x14ac:dyDescent="0.25">
      <c r="A873" s="14" t="s">
        <v>440</v>
      </c>
      <c r="B873" s="14" t="s">
        <v>4084</v>
      </c>
      <c r="C873" s="14" t="s">
        <v>4085</v>
      </c>
      <c r="D873" s="16">
        <v>46142</v>
      </c>
      <c r="E873" s="16"/>
      <c r="F873" s="14" t="s">
        <v>4057</v>
      </c>
      <c r="G873" s="14"/>
      <c r="H873" s="14" t="s">
        <v>3245</v>
      </c>
      <c r="I873" s="15">
        <v>55</v>
      </c>
      <c r="J873" s="77">
        <v>5</v>
      </c>
      <c r="K873" s="92"/>
    </row>
    <row r="874" spans="1:11" ht="30.6" x14ac:dyDescent="0.25">
      <c r="A874" s="14" t="s">
        <v>440</v>
      </c>
      <c r="B874" s="14" t="s">
        <v>4086</v>
      </c>
      <c r="C874" s="14" t="s">
        <v>4087</v>
      </c>
      <c r="D874" s="16">
        <v>46142</v>
      </c>
      <c r="E874" s="16"/>
      <c r="F874" s="14" t="s">
        <v>4057</v>
      </c>
      <c r="G874" s="14"/>
      <c r="H874" s="14" t="s">
        <v>4017</v>
      </c>
      <c r="I874" s="15">
        <v>55</v>
      </c>
      <c r="J874" s="77">
        <v>5</v>
      </c>
      <c r="K874" s="92"/>
    </row>
    <row r="875" spans="1:11" ht="30.6" x14ac:dyDescent="0.25">
      <c r="A875" s="14" t="s">
        <v>440</v>
      </c>
      <c r="B875" s="14" t="s">
        <v>4088</v>
      </c>
      <c r="C875" s="14" t="s">
        <v>4089</v>
      </c>
      <c r="D875" s="16">
        <v>46142</v>
      </c>
      <c r="E875" s="16"/>
      <c r="F875" s="14" t="s">
        <v>4057</v>
      </c>
      <c r="G875" s="14"/>
      <c r="H875" s="14" t="s">
        <v>4026</v>
      </c>
      <c r="I875" s="15">
        <v>55</v>
      </c>
      <c r="J875" s="77">
        <v>5</v>
      </c>
      <c r="K875" s="92"/>
    </row>
    <row r="876" spans="1:11" ht="30.6" x14ac:dyDescent="0.25">
      <c r="A876" s="14" t="s">
        <v>440</v>
      </c>
      <c r="B876" s="14" t="s">
        <v>4090</v>
      </c>
      <c r="C876" s="14" t="s">
        <v>4091</v>
      </c>
      <c r="D876" s="16">
        <v>46142</v>
      </c>
      <c r="E876" s="16"/>
      <c r="F876" s="14" t="s">
        <v>4057</v>
      </c>
      <c r="G876" s="14"/>
      <c r="H876" s="14" t="s">
        <v>3269</v>
      </c>
      <c r="I876" s="15">
        <v>55</v>
      </c>
      <c r="J876" s="77">
        <v>5</v>
      </c>
      <c r="K876" s="92"/>
    </row>
    <row r="877" spans="1:11" ht="30.6" x14ac:dyDescent="0.25">
      <c r="A877" s="14" t="s">
        <v>440</v>
      </c>
      <c r="B877" s="14" t="s">
        <v>4092</v>
      </c>
      <c r="C877" s="14" t="s">
        <v>4093</v>
      </c>
      <c r="D877" s="16">
        <v>46142</v>
      </c>
      <c r="E877" s="16"/>
      <c r="F877" s="14" t="s">
        <v>4057</v>
      </c>
      <c r="G877" s="14"/>
      <c r="H877" s="14" t="s">
        <v>3272</v>
      </c>
      <c r="I877" s="15">
        <v>55</v>
      </c>
      <c r="J877" s="77">
        <v>5</v>
      </c>
      <c r="K877" s="92"/>
    </row>
    <row r="878" spans="1:11" ht="30.6" x14ac:dyDescent="0.25">
      <c r="A878" s="14" t="s">
        <v>440</v>
      </c>
      <c r="B878" s="14" t="s">
        <v>4094</v>
      </c>
      <c r="C878" s="14" t="s">
        <v>4095</v>
      </c>
      <c r="D878" s="16">
        <v>46142</v>
      </c>
      <c r="E878" s="16"/>
      <c r="F878" s="14" t="s">
        <v>4057</v>
      </c>
      <c r="G878" s="14"/>
      <c r="H878" s="14" t="s">
        <v>4054</v>
      </c>
      <c r="I878" s="15">
        <v>70</v>
      </c>
      <c r="J878" s="77">
        <v>5</v>
      </c>
      <c r="K878" s="92"/>
    </row>
    <row r="879" spans="1:11" ht="30.6" x14ac:dyDescent="0.25">
      <c r="A879" s="14" t="s">
        <v>440</v>
      </c>
      <c r="B879" s="14" t="s">
        <v>4096</v>
      </c>
      <c r="C879" s="14" t="s">
        <v>4097</v>
      </c>
      <c r="D879" s="16">
        <v>46142</v>
      </c>
      <c r="E879" s="16"/>
      <c r="F879" s="14" t="s">
        <v>4057</v>
      </c>
      <c r="G879" s="14"/>
      <c r="H879" s="14" t="s">
        <v>3278</v>
      </c>
      <c r="I879" s="15">
        <v>70</v>
      </c>
      <c r="J879" s="77">
        <v>5</v>
      </c>
      <c r="K879" s="92"/>
    </row>
    <row r="880" spans="1:11" ht="30.6" x14ac:dyDescent="0.25">
      <c r="A880" s="14" t="s">
        <v>440</v>
      </c>
      <c r="B880" s="14" t="s">
        <v>4098</v>
      </c>
      <c r="C880" s="14" t="s">
        <v>4099</v>
      </c>
      <c r="D880" s="16">
        <v>46142</v>
      </c>
      <c r="E880" s="16"/>
      <c r="F880" s="14" t="s">
        <v>4057</v>
      </c>
      <c r="G880" s="14"/>
      <c r="H880" s="14" t="s">
        <v>3281</v>
      </c>
      <c r="I880" s="15">
        <v>70</v>
      </c>
      <c r="J880" s="77">
        <v>5</v>
      </c>
      <c r="K880" s="92"/>
    </row>
    <row r="881" spans="1:11" ht="30.6" x14ac:dyDescent="0.25">
      <c r="A881" s="14" t="s">
        <v>440</v>
      </c>
      <c r="B881" s="14" t="s">
        <v>4100</v>
      </c>
      <c r="C881" s="14" t="s">
        <v>4101</v>
      </c>
      <c r="D881" s="16">
        <v>46142</v>
      </c>
      <c r="E881" s="16"/>
      <c r="F881" s="14" t="s">
        <v>4057</v>
      </c>
      <c r="G881" s="14"/>
      <c r="H881" s="14" t="s">
        <v>3287</v>
      </c>
      <c r="I881" s="15">
        <v>87</v>
      </c>
      <c r="J881" s="77">
        <v>5</v>
      </c>
      <c r="K881" s="92"/>
    </row>
    <row r="882" spans="1:11" ht="30.6" x14ac:dyDescent="0.25">
      <c r="A882" s="14" t="s">
        <v>440</v>
      </c>
      <c r="B882" s="14" t="s">
        <v>4102</v>
      </c>
      <c r="C882" s="14" t="s">
        <v>4103</v>
      </c>
      <c r="D882" s="16">
        <v>46142</v>
      </c>
      <c r="E882" s="16"/>
      <c r="F882" s="14" t="s">
        <v>4057</v>
      </c>
      <c r="G882" s="14"/>
      <c r="H882" s="14" t="s">
        <v>3284</v>
      </c>
      <c r="I882" s="15">
        <v>87</v>
      </c>
      <c r="J882" s="77">
        <v>5</v>
      </c>
      <c r="K882" s="92"/>
    </row>
    <row r="883" spans="1:11" ht="20.399999999999999" x14ac:dyDescent="0.25">
      <c r="A883" s="14" t="s">
        <v>440</v>
      </c>
      <c r="B883" s="14" t="s">
        <v>3562</v>
      </c>
      <c r="C883" s="14" t="s">
        <v>3563</v>
      </c>
      <c r="D883" s="16">
        <v>46129</v>
      </c>
      <c r="E883" s="16"/>
      <c r="F883" s="14" t="s">
        <v>3564</v>
      </c>
      <c r="G883" s="14" t="s">
        <v>2617</v>
      </c>
      <c r="H883" s="14" t="s">
        <v>2618</v>
      </c>
      <c r="I883" s="15">
        <v>500</v>
      </c>
      <c r="J883" s="77">
        <v>2</v>
      </c>
      <c r="K883" s="92"/>
    </row>
    <row r="884" spans="1:11" ht="20.399999999999999" x14ac:dyDescent="0.25">
      <c r="A884" s="14" t="s">
        <v>440</v>
      </c>
      <c r="B884" s="14" t="s">
        <v>3565</v>
      </c>
      <c r="C884" s="14" t="s">
        <v>3566</v>
      </c>
      <c r="D884" s="16">
        <v>46129</v>
      </c>
      <c r="E884" s="16"/>
      <c r="F884" s="14" t="s">
        <v>3567</v>
      </c>
      <c r="G884" s="14" t="s">
        <v>3568</v>
      </c>
      <c r="H884" s="14" t="s">
        <v>3569</v>
      </c>
      <c r="I884" s="15">
        <v>51.66</v>
      </c>
      <c r="J884" s="77">
        <v>4</v>
      </c>
      <c r="K884" s="92"/>
    </row>
    <row r="885" spans="1:11" ht="40.799999999999997" x14ac:dyDescent="0.25">
      <c r="A885" s="14" t="s">
        <v>440</v>
      </c>
      <c r="B885" s="14" t="s">
        <v>3570</v>
      </c>
      <c r="C885" s="14" t="s">
        <v>3571</v>
      </c>
      <c r="D885" s="16">
        <v>46129</v>
      </c>
      <c r="E885" s="16"/>
      <c r="F885" s="14" t="s">
        <v>3572</v>
      </c>
      <c r="G885" s="14" t="s">
        <v>2112</v>
      </c>
      <c r="H885" s="14" t="s">
        <v>2113</v>
      </c>
      <c r="I885" s="15">
        <v>69.599999999999994</v>
      </c>
      <c r="J885" s="77">
        <v>5</v>
      </c>
      <c r="K885" s="92"/>
    </row>
    <row r="886" spans="1:11" ht="20.399999999999999" x14ac:dyDescent="0.25">
      <c r="A886" s="14" t="s">
        <v>440</v>
      </c>
      <c r="B886" s="14" t="s">
        <v>3609</v>
      </c>
      <c r="C886" s="14" t="s">
        <v>3610</v>
      </c>
      <c r="D886" s="16">
        <v>46133</v>
      </c>
      <c r="E886" s="16"/>
      <c r="F886" s="14" t="s">
        <v>3611</v>
      </c>
      <c r="G886" s="14" t="s">
        <v>3397</v>
      </c>
      <c r="H886" s="14" t="s">
        <v>3398</v>
      </c>
      <c r="I886" s="15">
        <v>100.77</v>
      </c>
      <c r="J886" s="77">
        <v>4</v>
      </c>
      <c r="K886" s="92"/>
    </row>
    <row r="887" spans="1:11" ht="20.399999999999999" x14ac:dyDescent="0.25">
      <c r="A887" s="14" t="s">
        <v>440</v>
      </c>
      <c r="B887" s="14" t="s">
        <v>3620</v>
      </c>
      <c r="C887" s="14" t="s">
        <v>3621</v>
      </c>
      <c r="D887" s="16">
        <v>46133</v>
      </c>
      <c r="E887" s="16"/>
      <c r="F887" s="14" t="s">
        <v>3622</v>
      </c>
      <c r="G887" s="14" t="s">
        <v>2278</v>
      </c>
      <c r="H887" s="14" t="s">
        <v>2279</v>
      </c>
      <c r="I887" s="15">
        <v>238</v>
      </c>
      <c r="J887" s="77">
        <v>5</v>
      </c>
      <c r="K887" s="92"/>
    </row>
    <row r="888" spans="1:11" ht="13.2" x14ac:dyDescent="0.25">
      <c r="A888" s="14" t="s">
        <v>440</v>
      </c>
      <c r="B888" s="14" t="s">
        <v>3801</v>
      </c>
      <c r="C888" s="14" t="s">
        <v>3620</v>
      </c>
      <c r="D888" s="16">
        <v>46136</v>
      </c>
      <c r="E888" s="16"/>
      <c r="F888" s="14" t="s">
        <v>3802</v>
      </c>
      <c r="G888" s="14"/>
      <c r="H888" s="14" t="s">
        <v>3803</v>
      </c>
      <c r="I888" s="15">
        <v>54.74</v>
      </c>
      <c r="J888" s="77">
        <v>5</v>
      </c>
      <c r="K888" s="92"/>
    </row>
    <row r="889" spans="1:11" ht="20.399999999999999" x14ac:dyDescent="0.25">
      <c r="A889" s="14" t="s">
        <v>440</v>
      </c>
      <c r="B889" s="14" t="s">
        <v>3804</v>
      </c>
      <c r="C889" s="14" t="s">
        <v>3805</v>
      </c>
      <c r="D889" s="16">
        <v>46111</v>
      </c>
      <c r="E889" s="16"/>
      <c r="F889" s="14" t="s">
        <v>3814</v>
      </c>
      <c r="G889" s="14" t="s">
        <v>3807</v>
      </c>
      <c r="H889" s="14" t="s">
        <v>3806</v>
      </c>
      <c r="I889" s="15">
        <v>0</v>
      </c>
      <c r="J889" s="77">
        <v>3</v>
      </c>
      <c r="K889" s="92"/>
    </row>
    <row r="890" spans="1:11" ht="13.2" x14ac:dyDescent="0.25">
      <c r="A890" s="14" t="s">
        <v>440</v>
      </c>
      <c r="B890" s="14" t="s">
        <v>3808</v>
      </c>
      <c r="C890" s="14" t="s">
        <v>3804</v>
      </c>
      <c r="D890" s="16">
        <v>46136</v>
      </c>
      <c r="E890" s="16"/>
      <c r="F890" s="14" t="s">
        <v>3809</v>
      </c>
      <c r="G890" s="14"/>
      <c r="H890" s="14" t="s">
        <v>3803</v>
      </c>
      <c r="I890" s="15">
        <v>1150.92</v>
      </c>
      <c r="J890" s="77">
        <v>3</v>
      </c>
      <c r="K890" s="92"/>
    </row>
    <row r="891" spans="1:11" ht="20.399999999999999" x14ac:dyDescent="0.25">
      <c r="A891" s="14" t="s">
        <v>440</v>
      </c>
      <c r="B891" s="14" t="s">
        <v>3812</v>
      </c>
      <c r="C891" s="14" t="s">
        <v>3813</v>
      </c>
      <c r="D891" s="16">
        <v>46100</v>
      </c>
      <c r="E891" s="16"/>
      <c r="F891" s="14" t="s">
        <v>3815</v>
      </c>
      <c r="G891" s="14" t="s">
        <v>3807</v>
      </c>
      <c r="H891" s="14" t="s">
        <v>3806</v>
      </c>
      <c r="I891" s="15">
        <v>0</v>
      </c>
      <c r="J891" s="77">
        <v>3</v>
      </c>
      <c r="K891" s="92"/>
    </row>
    <row r="892" spans="1:11" ht="13.2" x14ac:dyDescent="0.25">
      <c r="A892" s="14" t="s">
        <v>440</v>
      </c>
      <c r="B892" s="14" t="s">
        <v>3816</v>
      </c>
      <c r="C892" s="14" t="s">
        <v>3812</v>
      </c>
      <c r="D892" s="16">
        <v>46136</v>
      </c>
      <c r="E892" s="16"/>
      <c r="F892" s="14" t="s">
        <v>3817</v>
      </c>
      <c r="G892" s="14"/>
      <c r="H892" s="14" t="s">
        <v>3803</v>
      </c>
      <c r="I892" s="15">
        <v>289.77999999999997</v>
      </c>
      <c r="J892" s="77">
        <v>3</v>
      </c>
      <c r="K892" s="92"/>
    </row>
    <row r="893" spans="1:11" ht="51" x14ac:dyDescent="0.25">
      <c r="A893" s="14" t="s">
        <v>440</v>
      </c>
      <c r="B893" s="14" t="s">
        <v>3818</v>
      </c>
      <c r="C893" s="14" t="s">
        <v>3819</v>
      </c>
      <c r="D893" s="16">
        <v>46091</v>
      </c>
      <c r="E893" s="16"/>
      <c r="F893" s="14" t="s">
        <v>3820</v>
      </c>
      <c r="G893" s="14" t="s">
        <v>3807</v>
      </c>
      <c r="H893" s="14" t="s">
        <v>3806</v>
      </c>
      <c r="I893" s="15">
        <v>0</v>
      </c>
      <c r="J893" s="77">
        <v>3</v>
      </c>
      <c r="K893" s="92"/>
    </row>
    <row r="894" spans="1:11" ht="13.2" x14ac:dyDescent="0.25">
      <c r="A894" s="14" t="s">
        <v>440</v>
      </c>
      <c r="B894" s="14" t="s">
        <v>3821</v>
      </c>
      <c r="C894" s="14" t="s">
        <v>3818</v>
      </c>
      <c r="D894" s="16">
        <v>46136</v>
      </c>
      <c r="E894" s="16"/>
      <c r="F894" s="14" t="s">
        <v>3822</v>
      </c>
      <c r="G894" s="14"/>
      <c r="H894" s="14" t="s">
        <v>3803</v>
      </c>
      <c r="I894" s="15">
        <v>3267.51</v>
      </c>
      <c r="J894" s="77">
        <v>3</v>
      </c>
      <c r="K894" s="92"/>
    </row>
    <row r="895" spans="1:11" ht="91.8" x14ac:dyDescent="0.25">
      <c r="A895" s="14" t="s">
        <v>440</v>
      </c>
      <c r="B895" s="14"/>
      <c r="C895" s="14"/>
      <c r="D895" s="16"/>
      <c r="E895" s="16"/>
      <c r="F895" s="14" t="s">
        <v>3632</v>
      </c>
      <c r="G895" s="14"/>
      <c r="H895" s="14"/>
      <c r="I895" s="15"/>
      <c r="J895" s="77"/>
      <c r="K895" s="92"/>
    </row>
    <row r="896" spans="1:11" ht="40.799999999999997" x14ac:dyDescent="0.25">
      <c r="A896" s="14" t="s">
        <v>440</v>
      </c>
      <c r="B896" s="14" t="s">
        <v>3630</v>
      </c>
      <c r="C896" s="14" t="s">
        <v>3631</v>
      </c>
      <c r="D896" s="16">
        <v>46133</v>
      </c>
      <c r="E896" s="16"/>
      <c r="F896" s="14" t="s">
        <v>3633</v>
      </c>
      <c r="G896" s="14" t="s">
        <v>2642</v>
      </c>
      <c r="H896" s="14" t="s">
        <v>2643</v>
      </c>
      <c r="I896" s="15">
        <v>5102</v>
      </c>
      <c r="J896" s="77">
        <v>2</v>
      </c>
      <c r="K896" s="92"/>
    </row>
    <row r="897" spans="1:12" ht="91.8" x14ac:dyDescent="0.25">
      <c r="A897" s="14" t="s">
        <v>440</v>
      </c>
      <c r="B897" s="14"/>
      <c r="C897" s="14"/>
      <c r="D897" s="16"/>
      <c r="E897" s="16"/>
      <c r="F897" s="14" t="s">
        <v>4043</v>
      </c>
      <c r="G897" s="14"/>
      <c r="H897" s="14"/>
      <c r="I897" s="15"/>
      <c r="J897" s="77"/>
      <c r="K897" s="92"/>
    </row>
    <row r="898" spans="1:12" ht="13.2" x14ac:dyDescent="0.25">
      <c r="A898" s="14" t="s">
        <v>440</v>
      </c>
      <c r="B898" s="14" t="s">
        <v>3106</v>
      </c>
      <c r="C898" s="14"/>
      <c r="D898" s="16">
        <v>46133</v>
      </c>
      <c r="E898" s="16"/>
      <c r="F898" s="14" t="s">
        <v>3649</v>
      </c>
      <c r="G898" s="14"/>
      <c r="H898" s="14" t="s">
        <v>3648</v>
      </c>
      <c r="I898" s="15">
        <v>500</v>
      </c>
      <c r="J898" s="77">
        <v>3</v>
      </c>
      <c r="K898" s="92"/>
    </row>
    <row r="899" spans="1:12" ht="20.399999999999999" x14ac:dyDescent="0.25">
      <c r="A899" s="14" t="s">
        <v>440</v>
      </c>
      <c r="B899" s="14" t="s">
        <v>3106</v>
      </c>
      <c r="C899" s="14"/>
      <c r="D899" s="16">
        <v>46142</v>
      </c>
      <c r="E899" s="16"/>
      <c r="F899" s="14" t="s">
        <v>4113</v>
      </c>
      <c r="G899" s="14"/>
      <c r="H899" s="14" t="s">
        <v>3648</v>
      </c>
      <c r="I899" s="15">
        <v>-248.55</v>
      </c>
      <c r="J899" s="77">
        <v>3</v>
      </c>
      <c r="K899" s="92"/>
    </row>
    <row r="900" spans="1:12" ht="20.399999999999999" x14ac:dyDescent="0.25">
      <c r="A900" s="14" t="s">
        <v>440</v>
      </c>
      <c r="B900" s="14" t="s">
        <v>3767</v>
      </c>
      <c r="C900" s="14" t="s">
        <v>3768</v>
      </c>
      <c r="D900" s="16">
        <v>46134</v>
      </c>
      <c r="E900" s="16"/>
      <c r="F900" s="14" t="s">
        <v>3769</v>
      </c>
      <c r="G900" s="14"/>
      <c r="H900" s="14" t="s">
        <v>3770</v>
      </c>
      <c r="I900" s="15">
        <v>644</v>
      </c>
      <c r="J900" s="77">
        <v>3</v>
      </c>
      <c r="K900"/>
      <c r="L900"/>
    </row>
    <row r="901" spans="1:12" ht="30.6" x14ac:dyDescent="0.25">
      <c r="A901" s="14" t="s">
        <v>440</v>
      </c>
      <c r="B901" s="14" t="s">
        <v>4039</v>
      </c>
      <c r="C901" s="14" t="s">
        <v>4040</v>
      </c>
      <c r="D901" s="16">
        <v>46142</v>
      </c>
      <c r="E901" s="16"/>
      <c r="F901" s="14" t="s">
        <v>4041</v>
      </c>
      <c r="G901" s="14"/>
      <c r="H901" s="14" t="s">
        <v>4042</v>
      </c>
      <c r="I901" s="15">
        <v>6192</v>
      </c>
      <c r="J901" s="77">
        <v>3</v>
      </c>
      <c r="K901"/>
      <c r="L901"/>
    </row>
    <row r="902" spans="1:12" ht="30.6" x14ac:dyDescent="0.25">
      <c r="A902" s="14" t="s">
        <v>440</v>
      </c>
      <c r="B902" s="14" t="s">
        <v>4044</v>
      </c>
      <c r="C902" s="14" t="s">
        <v>4045</v>
      </c>
      <c r="D902" s="16">
        <v>46142</v>
      </c>
      <c r="E902" s="16"/>
      <c r="F902" s="14" t="s">
        <v>4046</v>
      </c>
      <c r="G902" s="14" t="s">
        <v>4047</v>
      </c>
      <c r="H902" s="14" t="s">
        <v>4048</v>
      </c>
      <c r="I902" s="15">
        <v>1800</v>
      </c>
      <c r="J902" s="77">
        <v>3</v>
      </c>
      <c r="K902"/>
      <c r="L902"/>
    </row>
    <row r="903" spans="1:12" ht="13.2" x14ac:dyDescent="0.25">
      <c r="A903" s="14" t="s">
        <v>440</v>
      </c>
      <c r="B903" s="14" t="s">
        <v>3718</v>
      </c>
      <c r="C903" s="14" t="s">
        <v>3719</v>
      </c>
      <c r="D903" s="16">
        <v>46136</v>
      </c>
      <c r="E903" s="16"/>
      <c r="F903" s="14" t="s">
        <v>3720</v>
      </c>
      <c r="G903" s="14" t="s">
        <v>2638</v>
      </c>
      <c r="H903" s="14" t="s">
        <v>2639</v>
      </c>
      <c r="I903" s="15">
        <v>73.760000000000005</v>
      </c>
      <c r="J903" s="77">
        <v>5</v>
      </c>
      <c r="K903" s="92"/>
    </row>
    <row r="904" spans="1:12" ht="20.399999999999999" x14ac:dyDescent="0.25">
      <c r="A904" s="14" t="s">
        <v>440</v>
      </c>
      <c r="B904" s="14" t="s">
        <v>3771</v>
      </c>
      <c r="C904" s="14" t="s">
        <v>3772</v>
      </c>
      <c r="D904" s="16">
        <v>46135</v>
      </c>
      <c r="E904" s="16"/>
      <c r="F904" s="14" t="s">
        <v>3775</v>
      </c>
      <c r="G904" s="14" t="s">
        <v>3773</v>
      </c>
      <c r="H904" s="14" t="s">
        <v>3774</v>
      </c>
      <c r="I904" s="15">
        <v>84.08</v>
      </c>
      <c r="J904" s="77">
        <v>4</v>
      </c>
      <c r="K904" s="92"/>
    </row>
    <row r="905" spans="1:12" ht="71.400000000000006" x14ac:dyDescent="0.25">
      <c r="A905" s="14" t="s">
        <v>440</v>
      </c>
      <c r="B905" s="14"/>
      <c r="C905" s="14"/>
      <c r="D905" s="16"/>
      <c r="E905" s="16"/>
      <c r="F905" s="14" t="s">
        <v>4118</v>
      </c>
      <c r="G905" s="14"/>
      <c r="H905" s="14"/>
      <c r="I905" s="15"/>
      <c r="J905" s="77"/>
      <c r="K905" s="92"/>
    </row>
    <row r="906" spans="1:12" ht="20.399999999999999" x14ac:dyDescent="0.25">
      <c r="A906" s="14" t="s">
        <v>440</v>
      </c>
      <c r="B906" s="14" t="s">
        <v>3783</v>
      </c>
      <c r="C906" s="14" t="s">
        <v>3784</v>
      </c>
      <c r="D906" s="16">
        <v>46154</v>
      </c>
      <c r="E906" s="16"/>
      <c r="F906" s="14" t="s">
        <v>3785</v>
      </c>
      <c r="G906" s="14" t="s">
        <v>2986</v>
      </c>
      <c r="H906" s="14" t="s">
        <v>2987</v>
      </c>
      <c r="I906" s="15">
        <v>7.65</v>
      </c>
      <c r="J906" s="77">
        <v>5</v>
      </c>
      <c r="K906" s="92"/>
    </row>
    <row r="907" spans="1:12" ht="20.399999999999999" x14ac:dyDescent="0.25">
      <c r="A907" s="14" t="s">
        <v>440</v>
      </c>
      <c r="B907" s="14" t="s">
        <v>3791</v>
      </c>
      <c r="C907" s="14" t="s">
        <v>3792</v>
      </c>
      <c r="D907" s="16">
        <v>46136</v>
      </c>
      <c r="E907" s="16"/>
      <c r="F907" s="14" t="s">
        <v>3793</v>
      </c>
      <c r="G907" s="14" t="s">
        <v>3397</v>
      </c>
      <c r="H907" s="14" t="s">
        <v>3398</v>
      </c>
      <c r="I907" s="15">
        <v>113.97</v>
      </c>
      <c r="J907" s="77">
        <v>4</v>
      </c>
      <c r="K907" s="92"/>
    </row>
    <row r="908" spans="1:12" ht="30.6" x14ac:dyDescent="0.25">
      <c r="A908" s="14" t="s">
        <v>440</v>
      </c>
      <c r="B908" s="14" t="s">
        <v>3794</v>
      </c>
      <c r="C908" s="14" t="s">
        <v>3795</v>
      </c>
      <c r="D908" s="16">
        <v>46136</v>
      </c>
      <c r="E908" s="16"/>
      <c r="F908" s="14" t="s">
        <v>3796</v>
      </c>
      <c r="G908" s="14" t="s">
        <v>2278</v>
      </c>
      <c r="H908" s="14" t="s">
        <v>2279</v>
      </c>
      <c r="I908" s="15">
        <v>1186.5999999999999</v>
      </c>
      <c r="J908" s="77">
        <v>5</v>
      </c>
      <c r="K908" s="92"/>
    </row>
    <row r="909" spans="1:12" ht="91.8" x14ac:dyDescent="0.25">
      <c r="A909" s="14" t="s">
        <v>440</v>
      </c>
      <c r="B909" s="14"/>
      <c r="C909" s="14"/>
      <c r="D909" s="16"/>
      <c r="E909" s="16"/>
      <c r="F909" s="14" t="s">
        <v>4119</v>
      </c>
      <c r="G909" s="14"/>
      <c r="H909" s="14"/>
      <c r="I909" s="15"/>
      <c r="J909" s="77"/>
      <c r="K909" s="92"/>
    </row>
    <row r="910" spans="1:12" ht="20.399999999999999" x14ac:dyDescent="0.25">
      <c r="A910" s="14" t="s">
        <v>440</v>
      </c>
      <c r="B910" s="14" t="s">
        <v>3907</v>
      </c>
      <c r="C910" s="14" t="s">
        <v>3908</v>
      </c>
      <c r="D910" s="16">
        <v>46140</v>
      </c>
      <c r="E910" s="16"/>
      <c r="F910" s="14" t="s">
        <v>3909</v>
      </c>
      <c r="G910" s="14"/>
      <c r="H910" s="14" t="s">
        <v>3893</v>
      </c>
      <c r="I910" s="15">
        <v>221.47</v>
      </c>
      <c r="J910" s="77">
        <v>3</v>
      </c>
      <c r="K910" s="92"/>
    </row>
    <row r="911" spans="1:12" ht="30.6" x14ac:dyDescent="0.25">
      <c r="A911" s="14" t="s">
        <v>440</v>
      </c>
      <c r="B911" s="14" t="s">
        <v>3949</v>
      </c>
      <c r="C911" s="14" t="s">
        <v>3950</v>
      </c>
      <c r="D911" s="16">
        <v>46140</v>
      </c>
      <c r="E911" s="16"/>
      <c r="F911" s="14" t="s">
        <v>3951</v>
      </c>
      <c r="G911" s="14" t="s">
        <v>492</v>
      </c>
      <c r="H911" s="14" t="s">
        <v>493</v>
      </c>
      <c r="I911" s="15">
        <v>2550.0500000000002</v>
      </c>
      <c r="J911" s="77">
        <v>3</v>
      </c>
      <c r="K911" s="92"/>
    </row>
    <row r="912" spans="1:12" ht="20.399999999999999" x14ac:dyDescent="0.25">
      <c r="A912" s="14" t="s">
        <v>440</v>
      </c>
      <c r="B912" s="14" t="s">
        <v>3952</v>
      </c>
      <c r="C912" s="14" t="s">
        <v>3953</v>
      </c>
      <c r="D912" s="16">
        <v>46140</v>
      </c>
      <c r="E912" s="16"/>
      <c r="F912" s="14" t="s">
        <v>3954</v>
      </c>
      <c r="G912" s="14" t="s">
        <v>3116</v>
      </c>
      <c r="H912" s="14" t="s">
        <v>3117</v>
      </c>
      <c r="I912" s="15">
        <v>102.8</v>
      </c>
      <c r="J912" s="77">
        <v>3</v>
      </c>
      <c r="K912" s="92"/>
    </row>
    <row r="913" spans="1:11" ht="20.399999999999999" x14ac:dyDescent="0.25">
      <c r="A913" s="14" t="s">
        <v>440</v>
      </c>
      <c r="B913" s="14" t="s">
        <v>3952</v>
      </c>
      <c r="C913" s="14" t="s">
        <v>3953</v>
      </c>
      <c r="D913" s="16">
        <v>46140</v>
      </c>
      <c r="E913" s="16"/>
      <c r="F913" s="14" t="s">
        <v>3954</v>
      </c>
      <c r="G913" s="14" t="s">
        <v>3116</v>
      </c>
      <c r="H913" s="14" t="s">
        <v>3117</v>
      </c>
      <c r="I913" s="15">
        <v>77.959999999999994</v>
      </c>
      <c r="J913" s="77">
        <v>5</v>
      </c>
      <c r="K913" s="92"/>
    </row>
    <row r="914" spans="1:11" ht="20.399999999999999" x14ac:dyDescent="0.25">
      <c r="A914" s="14" t="s">
        <v>440</v>
      </c>
      <c r="B914" s="14" t="s">
        <v>3952</v>
      </c>
      <c r="C914" s="14" t="s">
        <v>3953</v>
      </c>
      <c r="D914" s="16">
        <v>46140</v>
      </c>
      <c r="E914" s="16"/>
      <c r="F914" s="14" t="s">
        <v>3954</v>
      </c>
      <c r="G914" s="14" t="s">
        <v>3116</v>
      </c>
      <c r="H914" s="14" t="s">
        <v>3117</v>
      </c>
      <c r="I914" s="15">
        <v>33.83</v>
      </c>
      <c r="J914" s="77">
        <v>5</v>
      </c>
      <c r="K914" s="92"/>
    </row>
    <row r="915" spans="1:11" ht="20.399999999999999" x14ac:dyDescent="0.25">
      <c r="A915" s="14" t="s">
        <v>440</v>
      </c>
      <c r="B915" s="14" t="s">
        <v>3952</v>
      </c>
      <c r="C915" s="14" t="s">
        <v>3953</v>
      </c>
      <c r="D915" s="16">
        <v>46140</v>
      </c>
      <c r="E915" s="16"/>
      <c r="F915" s="14" t="s">
        <v>3954</v>
      </c>
      <c r="G915" s="14" t="s">
        <v>3116</v>
      </c>
      <c r="H915" s="14" t="s">
        <v>3117</v>
      </c>
      <c r="I915" s="15">
        <v>448.54</v>
      </c>
      <c r="J915" s="77">
        <v>4</v>
      </c>
      <c r="K915" s="92"/>
    </row>
    <row r="916" spans="1:11" ht="71.400000000000006" x14ac:dyDescent="0.25">
      <c r="A916" s="14" t="s">
        <v>440</v>
      </c>
      <c r="B916" s="14"/>
      <c r="C916" s="14"/>
      <c r="D916" s="16"/>
      <c r="E916" s="16"/>
      <c r="F916" s="14" t="s">
        <v>4117</v>
      </c>
      <c r="G916" s="14"/>
      <c r="H916" s="14"/>
      <c r="I916" s="15"/>
      <c r="J916" s="77"/>
      <c r="K916" s="92"/>
    </row>
    <row r="917" spans="1:11" ht="20.399999999999999" x14ac:dyDescent="0.25">
      <c r="A917" s="14" t="s">
        <v>440</v>
      </c>
      <c r="B917" s="14" t="s">
        <v>3956</v>
      </c>
      <c r="C917" s="14" t="s">
        <v>3957</v>
      </c>
      <c r="D917" s="16">
        <v>46141</v>
      </c>
      <c r="E917" s="16"/>
      <c r="F917" s="14" t="s">
        <v>3958</v>
      </c>
      <c r="G917" s="14"/>
      <c r="H917" s="14" t="s">
        <v>2329</v>
      </c>
      <c r="I917" s="15">
        <v>162</v>
      </c>
      <c r="J917" s="77">
        <v>5</v>
      </c>
      <c r="K917" s="92"/>
    </row>
    <row r="918" spans="1:11" ht="20.399999999999999" x14ac:dyDescent="0.25">
      <c r="A918" s="14" t="s">
        <v>440</v>
      </c>
      <c r="B918" s="14" t="s">
        <v>3959</v>
      </c>
      <c r="C918" s="14" t="s">
        <v>3960</v>
      </c>
      <c r="D918" s="16">
        <v>46141</v>
      </c>
      <c r="E918" s="16"/>
      <c r="F918" s="14" t="s">
        <v>3958</v>
      </c>
      <c r="G918" s="14"/>
      <c r="H918" s="14" t="s">
        <v>2099</v>
      </c>
      <c r="I918" s="15">
        <v>162</v>
      </c>
      <c r="J918" s="77">
        <v>5</v>
      </c>
      <c r="K918" s="92"/>
    </row>
    <row r="919" spans="1:11" ht="20.399999999999999" x14ac:dyDescent="0.25">
      <c r="A919" s="14" t="s">
        <v>440</v>
      </c>
      <c r="B919" s="14" t="s">
        <v>3961</v>
      </c>
      <c r="C919" s="14" t="s">
        <v>3962</v>
      </c>
      <c r="D919" s="16">
        <v>46141</v>
      </c>
      <c r="E919" s="16"/>
      <c r="F919" s="14" t="s">
        <v>3958</v>
      </c>
      <c r="G919" s="14"/>
      <c r="H919" s="14" t="s">
        <v>3004</v>
      </c>
      <c r="I919" s="15">
        <v>162</v>
      </c>
      <c r="J919" s="77">
        <v>5</v>
      </c>
      <c r="K919" s="92"/>
    </row>
    <row r="920" spans="1:11" ht="20.399999999999999" x14ac:dyDescent="0.25">
      <c r="A920" s="14" t="s">
        <v>440</v>
      </c>
      <c r="B920" s="14" t="s">
        <v>3963</v>
      </c>
      <c r="C920" s="14" t="s">
        <v>3964</v>
      </c>
      <c r="D920" s="16">
        <v>46141</v>
      </c>
      <c r="E920" s="16"/>
      <c r="F920" s="14" t="s">
        <v>3958</v>
      </c>
      <c r="G920" s="14"/>
      <c r="H920" s="14" t="s">
        <v>3965</v>
      </c>
      <c r="I920" s="15">
        <v>162</v>
      </c>
      <c r="J920" s="77">
        <v>5</v>
      </c>
      <c r="K920" s="92"/>
    </row>
    <row r="921" spans="1:11" ht="20.399999999999999" x14ac:dyDescent="0.25">
      <c r="A921" s="14" t="s">
        <v>440</v>
      </c>
      <c r="B921" s="14" t="s">
        <v>3966</v>
      </c>
      <c r="C921" s="14" t="s">
        <v>3967</v>
      </c>
      <c r="D921" s="16">
        <v>46141</v>
      </c>
      <c r="E921" s="16"/>
      <c r="F921" s="14" t="s">
        <v>3958</v>
      </c>
      <c r="G921" s="14"/>
      <c r="H921" s="14" t="s">
        <v>3968</v>
      </c>
      <c r="I921" s="15">
        <v>162</v>
      </c>
      <c r="J921" s="77">
        <v>5</v>
      </c>
      <c r="K921" s="92"/>
    </row>
    <row r="922" spans="1:11" ht="20.399999999999999" x14ac:dyDescent="0.25">
      <c r="A922" s="14" t="s">
        <v>440</v>
      </c>
      <c r="B922" s="14" t="s">
        <v>3975</v>
      </c>
      <c r="C922" s="14" t="s">
        <v>3976</v>
      </c>
      <c r="D922" s="16">
        <v>46141</v>
      </c>
      <c r="E922" s="16"/>
      <c r="F922" s="14" t="s">
        <v>3977</v>
      </c>
      <c r="G922" s="14" t="s">
        <v>3978</v>
      </c>
      <c r="H922" s="14" t="s">
        <v>3979</v>
      </c>
      <c r="I922" s="15">
        <v>110.7</v>
      </c>
      <c r="J922" s="77">
        <v>4</v>
      </c>
      <c r="K922" s="92"/>
    </row>
    <row r="923" spans="1:11" ht="91.8" x14ac:dyDescent="0.25">
      <c r="A923" s="14" t="s">
        <v>440</v>
      </c>
      <c r="B923" s="14"/>
      <c r="C923" s="14"/>
      <c r="D923" s="16"/>
      <c r="E923" s="16"/>
      <c r="F923" s="14" t="s">
        <v>4034</v>
      </c>
      <c r="G923" s="14"/>
      <c r="H923" s="14"/>
      <c r="I923" s="15"/>
      <c r="J923" s="77"/>
      <c r="K923" s="92"/>
    </row>
    <row r="924" spans="1:11" ht="30.6" x14ac:dyDescent="0.25">
      <c r="A924" s="14" t="s">
        <v>440</v>
      </c>
      <c r="B924" s="14" t="s">
        <v>4035</v>
      </c>
      <c r="C924" s="14" t="s">
        <v>4036</v>
      </c>
      <c r="D924" s="16">
        <v>46142</v>
      </c>
      <c r="E924" s="16"/>
      <c r="F924" s="14" t="s">
        <v>4038</v>
      </c>
      <c r="G924" s="14"/>
      <c r="H924" s="14" t="s">
        <v>4037</v>
      </c>
      <c r="I924" s="15">
        <v>29580.73</v>
      </c>
      <c r="J924" s="77">
        <v>3</v>
      </c>
      <c r="K924" s="92"/>
    </row>
    <row r="925" spans="1:11" ht="13.2" x14ac:dyDescent="0.25">
      <c r="A925" s="14" t="s">
        <v>440</v>
      </c>
      <c r="B925" s="14" t="s">
        <v>3106</v>
      </c>
      <c r="C925" s="14"/>
      <c r="D925" s="16">
        <v>46142</v>
      </c>
      <c r="E925" s="16"/>
      <c r="F925" s="14" t="s">
        <v>2970</v>
      </c>
      <c r="G925" s="14"/>
      <c r="H925" s="14" t="s">
        <v>2871</v>
      </c>
      <c r="I925" s="15">
        <v>22</v>
      </c>
      <c r="J925" s="77">
        <v>4</v>
      </c>
      <c r="K925" s="92"/>
    </row>
    <row r="926" spans="1:11" ht="91.8" x14ac:dyDescent="0.25">
      <c r="A926" s="14" t="s">
        <v>440</v>
      </c>
      <c r="B926" s="14"/>
      <c r="C926" s="14"/>
      <c r="D926" s="16"/>
      <c r="E926" s="16"/>
      <c r="F926" s="14" t="s">
        <v>4107</v>
      </c>
      <c r="G926" s="14"/>
      <c r="H926" s="14"/>
      <c r="I926" s="15"/>
      <c r="J926" s="77"/>
      <c r="K926" s="92"/>
    </row>
    <row r="927" spans="1:11" ht="40.799999999999997" x14ac:dyDescent="0.25">
      <c r="A927" s="14" t="s">
        <v>440</v>
      </c>
      <c r="B927" s="14" t="s">
        <v>4108</v>
      </c>
      <c r="C927" s="14" t="s">
        <v>4109</v>
      </c>
      <c r="D927" s="16">
        <v>46142</v>
      </c>
      <c r="E927" s="16"/>
      <c r="F927" s="14" t="s">
        <v>4110</v>
      </c>
      <c r="G927" s="14"/>
      <c r="H927" s="14" t="s">
        <v>4111</v>
      </c>
      <c r="I927" s="15">
        <v>3420</v>
      </c>
      <c r="J927" s="77">
        <v>2</v>
      </c>
      <c r="K927" s="92"/>
    </row>
    <row r="928" spans="1:11" ht="13.2" x14ac:dyDescent="0.25">
      <c r="A928" s="14" t="s">
        <v>440</v>
      </c>
      <c r="B928" s="14" t="s">
        <v>536</v>
      </c>
      <c r="C928" s="14"/>
      <c r="D928" s="16">
        <v>46142</v>
      </c>
      <c r="E928" s="16"/>
      <c r="F928" s="14" t="s">
        <v>4112</v>
      </c>
      <c r="G928" s="14"/>
      <c r="H928" s="14" t="s">
        <v>469</v>
      </c>
      <c r="I928" s="15">
        <v>408.8</v>
      </c>
      <c r="J928" s="77">
        <v>5</v>
      </c>
      <c r="K928" s="92"/>
    </row>
    <row r="929" spans="1:11" ht="13.2" x14ac:dyDescent="0.25">
      <c r="A929" s="14" t="s">
        <v>440</v>
      </c>
      <c r="B929" s="14" t="s">
        <v>536</v>
      </c>
      <c r="C929" s="14"/>
      <c r="D929" s="16">
        <v>46142</v>
      </c>
      <c r="E929" s="16"/>
      <c r="F929" s="14" t="s">
        <v>4112</v>
      </c>
      <c r="G929" s="14"/>
      <c r="H929" s="14" t="s">
        <v>469</v>
      </c>
      <c r="I929" s="15">
        <v>204.4</v>
      </c>
      <c r="J929" s="77">
        <v>3</v>
      </c>
      <c r="K929" s="92"/>
    </row>
    <row r="930" spans="1:11" ht="13.2" x14ac:dyDescent="0.25">
      <c r="A930" s="14" t="s">
        <v>440</v>
      </c>
      <c r="B930" s="14" t="s">
        <v>536</v>
      </c>
      <c r="C930" s="14"/>
      <c r="D930" s="16">
        <v>46142</v>
      </c>
      <c r="E930" s="16"/>
      <c r="F930" s="14" t="s">
        <v>4112</v>
      </c>
      <c r="G930" s="14"/>
      <c r="H930" s="14" t="s">
        <v>469</v>
      </c>
      <c r="I930" s="15">
        <v>306.60000000000002</v>
      </c>
      <c r="J930" s="77">
        <v>4</v>
      </c>
      <c r="K930" s="92"/>
    </row>
    <row r="931" spans="1:11" ht="13.2" x14ac:dyDescent="0.25">
      <c r="A931" s="14" t="s">
        <v>440</v>
      </c>
      <c r="B931" s="14" t="s">
        <v>4114</v>
      </c>
      <c r="C931" s="14" t="s">
        <v>4115</v>
      </c>
      <c r="D931" s="16">
        <v>46142</v>
      </c>
      <c r="E931" s="16"/>
      <c r="F931" s="14" t="s">
        <v>4116</v>
      </c>
      <c r="G931" s="14" t="s">
        <v>2638</v>
      </c>
      <c r="H931" s="14" t="s">
        <v>2639</v>
      </c>
      <c r="I931" s="15">
        <v>167.43</v>
      </c>
      <c r="J931" s="77">
        <v>5</v>
      </c>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ht="13.2" x14ac:dyDescent="0.25">
      <c r="A4691" s="14"/>
      <c r="B4691" s="14"/>
      <c r="C4691" s="14"/>
      <c r="D4691" s="16"/>
      <c r="E4691" s="16"/>
      <c r="F4691" s="14"/>
      <c r="G4691" s="14"/>
      <c r="H4691" s="14"/>
      <c r="I4691" s="15"/>
      <c r="J4691" s="77"/>
      <c r="K4691" s="92"/>
    </row>
    <row r="4692" spans="1:11" ht="13.2" x14ac:dyDescent="0.25">
      <c r="A4692" s="14"/>
      <c r="B4692" s="14"/>
      <c r="C4692" s="14"/>
      <c r="D4692" s="16"/>
      <c r="E4692" s="16"/>
      <c r="F4692" s="14"/>
      <c r="G4692" s="14"/>
      <c r="H4692" s="14"/>
      <c r="I4692" s="15"/>
      <c r="J4692" s="77"/>
      <c r="K4692" s="92"/>
    </row>
    <row r="4693" spans="1:11" ht="13.2" x14ac:dyDescent="0.25">
      <c r="A4693" s="14"/>
      <c r="B4693" s="14"/>
      <c r="C4693" s="14"/>
      <c r="D4693" s="16"/>
      <c r="E4693" s="16"/>
      <c r="F4693" s="14"/>
      <c r="G4693" s="14"/>
      <c r="H4693" s="14"/>
      <c r="I4693" s="15"/>
      <c r="J4693" s="77"/>
      <c r="K4693" s="92"/>
    </row>
    <row r="4694" spans="1:11" ht="13.2" x14ac:dyDescent="0.25">
      <c r="A4694" s="14"/>
      <c r="B4694" s="14"/>
      <c r="C4694" s="14"/>
      <c r="D4694" s="16"/>
      <c r="E4694" s="16"/>
      <c r="F4694" s="14"/>
      <c r="G4694" s="14"/>
      <c r="H4694" s="14"/>
      <c r="I4694" s="15"/>
      <c r="J4694" s="77"/>
      <c r="K4694" s="92"/>
    </row>
    <row r="4695" spans="1:11" ht="13.2" x14ac:dyDescent="0.25">
      <c r="A4695" s="14"/>
      <c r="B4695" s="14"/>
      <c r="C4695" s="14"/>
      <c r="D4695" s="16"/>
      <c r="E4695" s="16"/>
      <c r="F4695" s="14"/>
      <c r="G4695" s="14"/>
      <c r="H4695" s="14"/>
      <c r="I4695" s="15"/>
      <c r="J4695" s="77"/>
      <c r="K4695" s="92"/>
    </row>
    <row r="4696" spans="1:11" ht="13.2" x14ac:dyDescent="0.25">
      <c r="A4696" s="14"/>
      <c r="B4696" s="14"/>
      <c r="C4696" s="14"/>
      <c r="D4696" s="16"/>
      <c r="E4696" s="16"/>
      <c r="F4696" s="14"/>
      <c r="G4696" s="14"/>
      <c r="H4696" s="14"/>
      <c r="I4696" s="15"/>
      <c r="J4696" s="77"/>
      <c r="K4696" s="92"/>
    </row>
    <row r="4697" spans="1:11" ht="13.2" x14ac:dyDescent="0.25">
      <c r="A4697" s="14"/>
      <c r="B4697" s="14"/>
      <c r="C4697" s="14"/>
      <c r="D4697" s="16"/>
      <c r="E4697" s="16"/>
      <c r="F4697" s="14"/>
      <c r="G4697" s="14"/>
      <c r="H4697" s="14"/>
      <c r="I4697" s="15"/>
      <c r="J4697" s="77"/>
      <c r="K4697" s="92"/>
    </row>
    <row r="4698" spans="1:11" ht="13.2" x14ac:dyDescent="0.25">
      <c r="A4698" s="14"/>
      <c r="B4698" s="14"/>
      <c r="C4698" s="14"/>
      <c r="D4698" s="16"/>
      <c r="E4698" s="16"/>
      <c r="F4698" s="14"/>
      <c r="G4698" s="14"/>
      <c r="H4698" s="14"/>
      <c r="I4698" s="15"/>
      <c r="J4698" s="77"/>
      <c r="K4698" s="92"/>
    </row>
    <row r="4699" spans="1:11" ht="13.2" x14ac:dyDescent="0.25">
      <c r="A4699" s="14"/>
      <c r="B4699" s="14"/>
      <c r="C4699" s="14"/>
      <c r="D4699" s="16"/>
      <c r="E4699" s="16"/>
      <c r="F4699" s="14"/>
      <c r="G4699" s="14"/>
      <c r="H4699" s="14"/>
      <c r="I4699" s="15"/>
      <c r="J4699" s="77"/>
      <c r="K4699" s="92"/>
    </row>
    <row r="4700" spans="1:11" ht="13.2" x14ac:dyDescent="0.25">
      <c r="A4700" s="14"/>
      <c r="B4700" s="14"/>
      <c r="C4700" s="14"/>
      <c r="D4700" s="16"/>
      <c r="E4700" s="16"/>
      <c r="F4700" s="14"/>
      <c r="G4700" s="14"/>
      <c r="H4700" s="14"/>
      <c r="I4700" s="15"/>
      <c r="J4700" s="77"/>
      <c r="K4700" s="92"/>
    </row>
    <row r="4701" spans="1:11" ht="13.2" x14ac:dyDescent="0.25">
      <c r="A4701" s="14"/>
      <c r="B4701" s="14"/>
      <c r="C4701" s="14"/>
      <c r="D4701" s="16"/>
      <c r="E4701" s="16"/>
      <c r="F4701" s="14"/>
      <c r="G4701" s="14"/>
      <c r="H4701" s="14"/>
      <c r="I4701" s="15"/>
      <c r="J4701" s="77"/>
      <c r="K4701" s="92"/>
    </row>
    <row r="4702" spans="1:11" ht="13.2" x14ac:dyDescent="0.25">
      <c r="A4702" s="14"/>
      <c r="B4702" s="14"/>
      <c r="C4702" s="14"/>
      <c r="D4702" s="16"/>
      <c r="E4702" s="16"/>
      <c r="F4702" s="14"/>
      <c r="G4702" s="14"/>
      <c r="H4702" s="14"/>
      <c r="I4702" s="15"/>
      <c r="J4702" s="77"/>
      <c r="K4702" s="92"/>
    </row>
    <row r="4703" spans="1:11" ht="13.2" x14ac:dyDescent="0.25">
      <c r="A4703" s="14"/>
      <c r="B4703" s="14"/>
      <c r="C4703" s="14"/>
      <c r="D4703" s="16"/>
      <c r="E4703" s="16"/>
      <c r="F4703" s="14"/>
      <c r="G4703" s="14"/>
      <c r="H4703" s="14"/>
      <c r="I4703" s="15"/>
      <c r="J4703" s="77"/>
      <c r="K4703" s="92"/>
    </row>
    <row r="4704" spans="1:11" ht="13.2" x14ac:dyDescent="0.25">
      <c r="A4704" s="14"/>
      <c r="B4704" s="14"/>
      <c r="C4704" s="14"/>
      <c r="D4704" s="16"/>
      <c r="E4704" s="16"/>
      <c r="F4704" s="14"/>
      <c r="G4704" s="14"/>
      <c r="H4704" s="14"/>
      <c r="I4704" s="15"/>
      <c r="J4704" s="77"/>
      <c r="K4704" s="92"/>
    </row>
    <row r="4705" spans="1:11" ht="13.2" x14ac:dyDescent="0.25">
      <c r="A4705" s="14"/>
      <c r="B4705" s="14"/>
      <c r="C4705" s="14"/>
      <c r="D4705" s="16"/>
      <c r="E4705" s="16"/>
      <c r="F4705" s="14"/>
      <c r="G4705" s="14"/>
      <c r="H4705" s="14"/>
      <c r="I4705" s="15"/>
      <c r="J4705" s="77"/>
      <c r="K4705" s="92"/>
    </row>
    <row r="4706" spans="1:11" ht="13.2" x14ac:dyDescent="0.25">
      <c r="A4706" s="14"/>
      <c r="B4706" s="14"/>
      <c r="C4706" s="14"/>
      <c r="D4706" s="16"/>
      <c r="E4706" s="16"/>
      <c r="F4706" s="14"/>
      <c r="G4706" s="14"/>
      <c r="H4706" s="14"/>
      <c r="I4706" s="15"/>
      <c r="J4706" s="77"/>
      <c r="K4706" s="92"/>
    </row>
    <row r="4707" spans="1:11" ht="13.2" x14ac:dyDescent="0.25">
      <c r="A4707" s="14"/>
      <c r="B4707" s="14"/>
      <c r="C4707" s="14"/>
      <c r="D4707" s="16"/>
      <c r="E4707" s="16"/>
      <c r="F4707" s="14"/>
      <c r="G4707" s="14"/>
      <c r="H4707" s="14"/>
      <c r="I4707" s="15"/>
      <c r="J4707" s="77"/>
      <c r="K4707" s="92"/>
    </row>
    <row r="4708" spans="1:11" ht="13.2" x14ac:dyDescent="0.25">
      <c r="A4708" s="14"/>
      <c r="B4708" s="14"/>
      <c r="C4708" s="14"/>
      <c r="D4708" s="16"/>
      <c r="E4708" s="16"/>
      <c r="F4708" s="14"/>
      <c r="G4708" s="14"/>
      <c r="H4708" s="14"/>
      <c r="I4708" s="15"/>
      <c r="J4708" s="77"/>
      <c r="K4708" s="92"/>
    </row>
    <row r="4709" spans="1:11" ht="13.2" x14ac:dyDescent="0.25">
      <c r="A4709" s="14"/>
      <c r="B4709" s="14"/>
      <c r="C4709" s="14"/>
      <c r="D4709" s="16"/>
      <c r="E4709" s="16"/>
      <c r="F4709" s="14"/>
      <c r="G4709" s="14"/>
      <c r="H4709" s="14"/>
      <c r="I4709" s="15"/>
      <c r="J4709" s="77"/>
      <c r="K4709" s="92"/>
    </row>
    <row r="4710" spans="1:11" ht="13.2" x14ac:dyDescent="0.25">
      <c r="A4710" s="14"/>
      <c r="B4710" s="14"/>
      <c r="C4710" s="14"/>
      <c r="D4710" s="16"/>
      <c r="E4710" s="16"/>
      <c r="F4710" s="14"/>
      <c r="G4710" s="14"/>
      <c r="H4710" s="14"/>
      <c r="I4710" s="15"/>
      <c r="J4710" s="77"/>
      <c r="K4710" s="92"/>
    </row>
    <row r="4711" spans="1:11" ht="13.2" x14ac:dyDescent="0.25">
      <c r="A4711" s="14"/>
      <c r="B4711" s="14"/>
      <c r="C4711" s="14"/>
      <c r="D4711" s="16"/>
      <c r="E4711" s="16"/>
      <c r="F4711" s="14"/>
      <c r="G4711" s="14"/>
      <c r="H4711" s="14"/>
      <c r="I4711" s="15"/>
      <c r="J4711" s="77"/>
      <c r="K4711" s="92"/>
    </row>
    <row r="4712" spans="1:11" ht="13.2" x14ac:dyDescent="0.25">
      <c r="A4712" s="14"/>
      <c r="B4712" s="14"/>
      <c r="C4712" s="14"/>
      <c r="D4712" s="16"/>
      <c r="E4712" s="16"/>
      <c r="F4712" s="14"/>
      <c r="G4712" s="14"/>
      <c r="H4712" s="14"/>
      <c r="I4712" s="15"/>
      <c r="J4712" s="77"/>
      <c r="K4712" s="92"/>
    </row>
    <row r="4713" spans="1:11" ht="13.2" x14ac:dyDescent="0.25">
      <c r="A4713" s="14"/>
      <c r="B4713" s="14"/>
      <c r="C4713" s="14"/>
      <c r="D4713" s="16"/>
      <c r="E4713" s="16"/>
      <c r="F4713" s="14"/>
      <c r="G4713" s="14"/>
      <c r="H4713" s="14"/>
      <c r="I4713" s="15"/>
      <c r="J4713" s="77"/>
      <c r="K4713" s="92"/>
    </row>
    <row r="4714" spans="1:11" ht="13.2" x14ac:dyDescent="0.25">
      <c r="A4714" s="14"/>
      <c r="B4714" s="14"/>
      <c r="C4714" s="14"/>
      <c r="D4714" s="16"/>
      <c r="E4714" s="16"/>
      <c r="F4714" s="14"/>
      <c r="G4714" s="14"/>
      <c r="H4714" s="14"/>
      <c r="I4714" s="15"/>
      <c r="J4714" s="77"/>
      <c r="K4714" s="92"/>
    </row>
    <row r="4715" spans="1:11" ht="13.2" x14ac:dyDescent="0.25">
      <c r="A4715" s="14"/>
      <c r="B4715" s="14"/>
      <c r="C4715" s="14"/>
      <c r="D4715" s="16"/>
      <c r="E4715" s="16"/>
      <c r="F4715" s="14"/>
      <c r="G4715" s="14"/>
      <c r="H4715" s="14"/>
      <c r="I4715" s="15"/>
      <c r="J4715" s="77"/>
      <c r="K4715" s="92"/>
    </row>
    <row r="4716" spans="1:11" ht="13.2" x14ac:dyDescent="0.25">
      <c r="A4716" s="14"/>
      <c r="B4716" s="14"/>
      <c r="C4716" s="14"/>
      <c r="D4716" s="16"/>
      <c r="E4716" s="16"/>
      <c r="F4716" s="14"/>
      <c r="G4716" s="14"/>
      <c r="H4716" s="14"/>
      <c r="I4716" s="15"/>
      <c r="J4716" s="77"/>
      <c r="K4716" s="92"/>
    </row>
    <row r="4717" spans="1:11" ht="13.2" x14ac:dyDescent="0.25">
      <c r="A4717" s="14"/>
      <c r="B4717" s="14"/>
      <c r="C4717" s="14"/>
      <c r="D4717" s="16"/>
      <c r="E4717" s="16"/>
      <c r="F4717" s="14"/>
      <c r="G4717" s="14"/>
      <c r="H4717" s="14"/>
      <c r="I4717" s="15"/>
      <c r="J4717" s="77"/>
      <c r="K4717" s="92"/>
    </row>
    <row r="4718" spans="1:11" ht="13.2" x14ac:dyDescent="0.25">
      <c r="A4718" s="14"/>
      <c r="B4718" s="14"/>
      <c r="C4718" s="14"/>
      <c r="D4718" s="16"/>
      <c r="E4718" s="16"/>
      <c r="F4718" s="14"/>
      <c r="G4718" s="14"/>
      <c r="H4718" s="14"/>
      <c r="I4718" s="15"/>
      <c r="J4718" s="77"/>
      <c r="K4718" s="92"/>
    </row>
    <row r="4719" spans="1:11" ht="13.2" x14ac:dyDescent="0.25">
      <c r="A4719" s="14"/>
      <c r="B4719" s="14"/>
      <c r="C4719" s="14"/>
      <c r="D4719" s="16"/>
      <c r="E4719" s="16"/>
      <c r="F4719" s="14"/>
      <c r="G4719" s="14"/>
      <c r="H4719" s="14"/>
      <c r="I4719" s="15"/>
      <c r="J4719" s="77"/>
      <c r="K4719" s="92"/>
    </row>
    <row r="4720" spans="1:11" ht="13.2" x14ac:dyDescent="0.25">
      <c r="A4720" s="14"/>
      <c r="B4720" s="14"/>
      <c r="C4720" s="14"/>
      <c r="D4720" s="16"/>
      <c r="E4720" s="16"/>
      <c r="F4720" s="14"/>
      <c r="G4720" s="14"/>
      <c r="H4720" s="14"/>
      <c r="I4720" s="15"/>
      <c r="J4720" s="77"/>
      <c r="K4720" s="92"/>
    </row>
    <row r="4721" spans="1:11" ht="13.2" x14ac:dyDescent="0.25">
      <c r="A4721" s="14"/>
      <c r="B4721" s="14"/>
      <c r="C4721" s="14"/>
      <c r="D4721" s="16"/>
      <c r="E4721" s="16"/>
      <c r="F4721" s="14"/>
      <c r="G4721" s="14"/>
      <c r="H4721" s="14"/>
      <c r="I4721" s="15"/>
      <c r="J4721" s="77"/>
      <c r="K4721" s="92"/>
    </row>
    <row r="4722" spans="1:11" ht="13.2" x14ac:dyDescent="0.25">
      <c r="A4722" s="14"/>
      <c r="B4722" s="14"/>
      <c r="C4722" s="14"/>
      <c r="D4722" s="16"/>
      <c r="E4722" s="16"/>
      <c r="F4722" s="14"/>
      <c r="G4722" s="14"/>
      <c r="H4722" s="14"/>
      <c r="I4722" s="15"/>
      <c r="J4722" s="77"/>
      <c r="K4722" s="92"/>
    </row>
    <row r="4723" spans="1:11" ht="13.2" x14ac:dyDescent="0.25">
      <c r="A4723" s="14"/>
      <c r="B4723" s="14"/>
      <c r="C4723" s="14"/>
      <c r="D4723" s="16"/>
      <c r="E4723" s="16"/>
      <c r="F4723" s="14"/>
      <c r="G4723" s="14"/>
      <c r="H4723" s="14"/>
      <c r="I4723" s="15"/>
      <c r="J4723" s="77"/>
      <c r="K4723" s="92"/>
    </row>
    <row r="4724" spans="1:11" ht="13.2" x14ac:dyDescent="0.25">
      <c r="A4724" s="14"/>
      <c r="B4724" s="14"/>
      <c r="C4724" s="14"/>
      <c r="D4724" s="16"/>
      <c r="E4724" s="16"/>
      <c r="F4724" s="14"/>
      <c r="G4724" s="14"/>
      <c r="H4724" s="14"/>
      <c r="I4724" s="15"/>
      <c r="J4724" s="77"/>
      <c r="K4724" s="92"/>
    </row>
    <row r="4725" spans="1:11" ht="13.2" x14ac:dyDescent="0.25">
      <c r="A4725" s="14"/>
      <c r="B4725" s="14"/>
      <c r="C4725" s="14"/>
      <c r="D4725" s="16"/>
      <c r="E4725" s="16"/>
      <c r="F4725" s="14"/>
      <c r="G4725" s="14"/>
      <c r="H4725" s="14"/>
      <c r="I4725" s="15"/>
      <c r="J4725" s="77"/>
      <c r="K4725" s="92"/>
    </row>
    <row r="4726" spans="1:11" ht="13.2" x14ac:dyDescent="0.25">
      <c r="A4726" s="14"/>
      <c r="B4726" s="14"/>
      <c r="C4726" s="14"/>
      <c r="D4726" s="16"/>
      <c r="E4726" s="16"/>
      <c r="F4726" s="14"/>
      <c r="G4726" s="14"/>
      <c r="H4726" s="14"/>
      <c r="I4726" s="15"/>
      <c r="J4726" s="77"/>
      <c r="K4726" s="92"/>
    </row>
    <row r="4727" spans="1:11" ht="13.2" x14ac:dyDescent="0.25">
      <c r="A4727" s="14"/>
      <c r="B4727" s="14"/>
      <c r="C4727" s="14"/>
      <c r="D4727" s="16"/>
      <c r="E4727" s="16"/>
      <c r="F4727" s="14"/>
      <c r="G4727" s="14"/>
      <c r="H4727" s="14"/>
      <c r="I4727" s="15"/>
      <c r="J4727" s="77"/>
      <c r="K4727" s="92"/>
    </row>
    <row r="4728" spans="1:11" ht="13.2" x14ac:dyDescent="0.25">
      <c r="A4728" s="14"/>
      <c r="B4728" s="14"/>
      <c r="C4728" s="14"/>
      <c r="D4728" s="16"/>
      <c r="E4728" s="16"/>
      <c r="F4728" s="14"/>
      <c r="G4728" s="14"/>
      <c r="H4728" s="14"/>
      <c r="I4728" s="15"/>
      <c r="J4728" s="77"/>
      <c r="K4728" s="92"/>
    </row>
    <row r="4729" spans="1:11" ht="13.2" x14ac:dyDescent="0.25">
      <c r="A4729" s="14"/>
      <c r="B4729" s="14"/>
      <c r="C4729" s="14"/>
      <c r="D4729" s="16"/>
      <c r="E4729" s="16"/>
      <c r="F4729" s="14"/>
      <c r="G4729" s="14"/>
      <c r="H4729" s="14"/>
      <c r="I4729" s="15"/>
      <c r="J4729" s="77"/>
      <c r="K4729" s="92"/>
    </row>
    <row r="4730" spans="1:11" ht="13.2" x14ac:dyDescent="0.25">
      <c r="A4730" s="14"/>
      <c r="B4730" s="14"/>
      <c r="C4730" s="14"/>
      <c r="D4730" s="16"/>
      <c r="E4730" s="16"/>
      <c r="F4730" s="14"/>
      <c r="G4730" s="14"/>
      <c r="H4730" s="14"/>
      <c r="I4730" s="15"/>
      <c r="J4730" s="77"/>
      <c r="K4730" s="92"/>
    </row>
    <row r="4731" spans="1:11" ht="13.2" x14ac:dyDescent="0.25">
      <c r="A4731" s="14"/>
      <c r="B4731" s="14"/>
      <c r="C4731" s="14"/>
      <c r="D4731" s="16"/>
      <c r="E4731" s="16"/>
      <c r="F4731" s="14"/>
      <c r="G4731" s="14"/>
      <c r="H4731" s="14"/>
      <c r="I4731" s="15"/>
      <c r="J4731" s="77"/>
      <c r="K4731" s="92"/>
    </row>
    <row r="4732" spans="1:11" ht="13.2" x14ac:dyDescent="0.25">
      <c r="A4732" s="14"/>
      <c r="B4732" s="14"/>
      <c r="C4732" s="14"/>
      <c r="D4732" s="16"/>
      <c r="E4732" s="16"/>
      <c r="F4732" s="14"/>
      <c r="G4732" s="14"/>
      <c r="H4732" s="14"/>
      <c r="I4732" s="15"/>
      <c r="J4732" s="77"/>
      <c r="K4732" s="92"/>
    </row>
    <row r="4733" spans="1:11" ht="13.2" x14ac:dyDescent="0.25">
      <c r="A4733" s="14"/>
      <c r="B4733" s="14"/>
      <c r="C4733" s="14"/>
      <c r="D4733" s="16"/>
      <c r="E4733" s="16"/>
      <c r="F4733" s="14"/>
      <c r="G4733" s="14"/>
      <c r="H4733" s="14"/>
      <c r="I4733" s="15"/>
      <c r="J4733" s="77"/>
      <c r="K4733" s="92"/>
    </row>
    <row r="4734" spans="1:11" ht="13.2" x14ac:dyDescent="0.25">
      <c r="A4734" s="14"/>
      <c r="B4734" s="14"/>
      <c r="C4734" s="14"/>
      <c r="D4734" s="16"/>
      <c r="E4734" s="16"/>
      <c r="F4734" s="14"/>
      <c r="G4734" s="14"/>
      <c r="H4734" s="14"/>
      <c r="I4734" s="15"/>
      <c r="J4734" s="77"/>
      <c r="K4734" s="92"/>
    </row>
    <row r="4735" spans="1:11" ht="13.2" x14ac:dyDescent="0.25">
      <c r="A4735" s="14"/>
      <c r="B4735" s="14"/>
      <c r="C4735" s="14"/>
      <c r="D4735" s="16"/>
      <c r="E4735" s="16"/>
      <c r="F4735" s="14"/>
      <c r="G4735" s="14"/>
      <c r="H4735" s="14"/>
      <c r="I4735" s="15"/>
      <c r="J4735" s="77"/>
      <c r="K4735" s="92"/>
    </row>
    <row r="4736" spans="1:11" ht="13.2" x14ac:dyDescent="0.25">
      <c r="A4736" s="14"/>
      <c r="B4736" s="14"/>
      <c r="C4736" s="14"/>
      <c r="D4736" s="16"/>
      <c r="E4736" s="16"/>
      <c r="F4736" s="14"/>
      <c r="G4736" s="14"/>
      <c r="H4736" s="14"/>
      <c r="I4736" s="15"/>
      <c r="J4736" s="77"/>
      <c r="K4736" s="92"/>
    </row>
    <row r="4737" spans="1:11" ht="13.2" x14ac:dyDescent="0.25">
      <c r="A4737" s="14"/>
      <c r="B4737" s="14"/>
      <c r="C4737" s="14"/>
      <c r="D4737" s="16"/>
      <c r="E4737" s="16"/>
      <c r="F4737" s="14"/>
      <c r="G4737" s="14"/>
      <c r="H4737" s="14"/>
      <c r="I4737" s="15"/>
      <c r="J4737" s="77"/>
      <c r="K4737" s="92"/>
    </row>
    <row r="4738" spans="1:11" ht="13.2" x14ac:dyDescent="0.25">
      <c r="A4738" s="14"/>
      <c r="B4738" s="14"/>
      <c r="C4738" s="14"/>
      <c r="D4738" s="16"/>
      <c r="E4738" s="16"/>
      <c r="F4738" s="14"/>
      <c r="G4738" s="14"/>
      <c r="H4738" s="14"/>
      <c r="I4738" s="15"/>
      <c r="J4738" s="77"/>
      <c r="K4738" s="92"/>
    </row>
    <row r="4739" spans="1:11" ht="13.2" x14ac:dyDescent="0.25">
      <c r="A4739" s="14"/>
      <c r="B4739" s="14"/>
      <c r="C4739" s="14"/>
      <c r="D4739" s="16"/>
      <c r="E4739" s="16"/>
      <c r="F4739" s="14"/>
      <c r="G4739" s="14"/>
      <c r="H4739" s="14"/>
      <c r="I4739" s="15"/>
      <c r="J4739" s="77"/>
      <c r="K4739" s="92"/>
    </row>
    <row r="4740" spans="1:11" ht="13.2" x14ac:dyDescent="0.25">
      <c r="A4740" s="14"/>
      <c r="B4740" s="14"/>
      <c r="C4740" s="14"/>
      <c r="D4740" s="16"/>
      <c r="E4740" s="16"/>
      <c r="F4740" s="14"/>
      <c r="G4740" s="14"/>
      <c r="H4740" s="14"/>
      <c r="I4740" s="15"/>
      <c r="J4740" s="77"/>
      <c r="K4740" s="92"/>
    </row>
    <row r="4741" spans="1:11" ht="13.2" x14ac:dyDescent="0.25">
      <c r="A4741" s="14"/>
      <c r="B4741" s="14"/>
      <c r="C4741" s="14"/>
      <c r="D4741" s="16"/>
      <c r="E4741" s="16"/>
      <c r="F4741" s="14"/>
      <c r="G4741" s="14"/>
      <c r="H4741" s="14"/>
      <c r="I4741" s="15"/>
      <c r="J4741" s="77"/>
      <c r="K4741" s="92"/>
    </row>
    <row r="4742" spans="1:11" ht="13.2" x14ac:dyDescent="0.25">
      <c r="A4742" s="14"/>
      <c r="B4742" s="14"/>
      <c r="C4742" s="14"/>
      <c r="D4742" s="16"/>
      <c r="E4742" s="16"/>
      <c r="F4742" s="14"/>
      <c r="G4742" s="14"/>
      <c r="H4742" s="14"/>
      <c r="I4742" s="15"/>
      <c r="J4742" s="77"/>
      <c r="K4742" s="92"/>
    </row>
    <row r="4743" spans="1:11" ht="13.2" x14ac:dyDescent="0.25">
      <c r="A4743" s="14"/>
      <c r="B4743" s="14"/>
      <c r="C4743" s="14"/>
      <c r="D4743" s="16"/>
      <c r="E4743" s="16"/>
      <c r="F4743" s="14"/>
      <c r="G4743" s="14"/>
      <c r="H4743" s="14"/>
      <c r="I4743" s="15"/>
      <c r="J4743" s="77"/>
      <c r="K4743" s="92"/>
    </row>
    <row r="4744" spans="1:11" ht="13.2" x14ac:dyDescent="0.25">
      <c r="A4744" s="14"/>
      <c r="B4744" s="14"/>
      <c r="C4744" s="14"/>
      <c r="D4744" s="16"/>
      <c r="E4744" s="16"/>
      <c r="F4744" s="14"/>
      <c r="G4744" s="14"/>
      <c r="H4744" s="14"/>
      <c r="I4744" s="15"/>
      <c r="J4744" s="77"/>
      <c r="K4744" s="92"/>
    </row>
    <row r="4745" spans="1:11" ht="13.2" x14ac:dyDescent="0.25">
      <c r="A4745" s="14"/>
      <c r="B4745" s="14"/>
      <c r="C4745" s="14"/>
      <c r="D4745" s="16"/>
      <c r="E4745" s="16"/>
      <c r="F4745" s="14"/>
      <c r="G4745" s="14"/>
      <c r="H4745" s="14"/>
      <c r="I4745" s="15"/>
      <c r="J4745" s="77"/>
      <c r="K4745" s="92"/>
    </row>
    <row r="4746" spans="1:11" ht="13.2" x14ac:dyDescent="0.25">
      <c r="A4746" s="14"/>
      <c r="B4746" s="14"/>
      <c r="C4746" s="14"/>
      <c r="D4746" s="16"/>
      <c r="E4746" s="16"/>
      <c r="F4746" s="14"/>
      <c r="G4746" s="14"/>
      <c r="H4746" s="14"/>
      <c r="I4746" s="15"/>
      <c r="J4746" s="77"/>
      <c r="K4746" s="92"/>
    </row>
    <row r="4747" spans="1:11" ht="13.2" x14ac:dyDescent="0.25">
      <c r="A4747" s="14"/>
      <c r="B4747" s="14"/>
      <c r="C4747" s="14"/>
      <c r="D4747" s="16"/>
      <c r="E4747" s="16"/>
      <c r="F4747" s="14"/>
      <c r="G4747" s="14"/>
      <c r="H4747" s="14"/>
      <c r="I4747" s="15"/>
      <c r="J4747" s="77"/>
      <c r="K4747" s="92"/>
    </row>
    <row r="4748" spans="1:11" ht="13.2" x14ac:dyDescent="0.25">
      <c r="A4748" s="14"/>
      <c r="B4748" s="14"/>
      <c r="C4748" s="14"/>
      <c r="D4748" s="16"/>
      <c r="E4748" s="16"/>
      <c r="F4748" s="14"/>
      <c r="G4748" s="14"/>
      <c r="H4748" s="14"/>
      <c r="I4748" s="15"/>
      <c r="J4748" s="77"/>
      <c r="K4748" s="92"/>
    </row>
    <row r="4749" spans="1:11" ht="13.2" x14ac:dyDescent="0.25">
      <c r="A4749" s="14"/>
      <c r="B4749" s="14"/>
      <c r="C4749" s="14"/>
      <c r="D4749" s="16"/>
      <c r="E4749" s="16"/>
      <c r="F4749" s="14"/>
      <c r="G4749" s="14"/>
      <c r="H4749" s="14"/>
      <c r="I4749" s="15"/>
      <c r="J4749" s="77"/>
      <c r="K4749" s="92"/>
    </row>
    <row r="4750" spans="1:11" ht="13.2" x14ac:dyDescent="0.25">
      <c r="A4750" s="14"/>
      <c r="B4750" s="14"/>
      <c r="C4750" s="14"/>
      <c r="D4750" s="16"/>
      <c r="E4750" s="16"/>
      <c r="F4750" s="14"/>
      <c r="G4750" s="14"/>
      <c r="H4750" s="14"/>
      <c r="I4750" s="15"/>
      <c r="J4750" s="77"/>
      <c r="K4750" s="92"/>
    </row>
    <row r="4751" spans="1:11" ht="13.2" x14ac:dyDescent="0.25">
      <c r="A4751" s="14"/>
      <c r="B4751" s="14"/>
      <c r="C4751" s="14"/>
      <c r="D4751" s="16"/>
      <c r="E4751" s="16"/>
      <c r="F4751" s="14"/>
      <c r="G4751" s="14"/>
      <c r="H4751" s="14"/>
      <c r="I4751" s="15"/>
      <c r="J4751" s="77"/>
      <c r="K4751" s="92"/>
    </row>
    <row r="4752" spans="1:11" ht="13.2" x14ac:dyDescent="0.25">
      <c r="A4752" s="14"/>
      <c r="B4752" s="14"/>
      <c r="C4752" s="14"/>
      <c r="D4752" s="16"/>
      <c r="E4752" s="16"/>
      <c r="F4752" s="14"/>
      <c r="G4752" s="14"/>
      <c r="H4752" s="14"/>
      <c r="I4752" s="15"/>
      <c r="J4752" s="77"/>
      <c r="K4752" s="92"/>
    </row>
    <row r="4753" spans="1:11" ht="13.2" x14ac:dyDescent="0.25">
      <c r="A4753" s="14"/>
      <c r="B4753" s="14"/>
      <c r="C4753" s="14"/>
      <c r="D4753" s="16"/>
      <c r="E4753" s="16"/>
      <c r="F4753" s="14"/>
      <c r="G4753" s="14"/>
      <c r="H4753" s="14"/>
      <c r="I4753" s="15"/>
      <c r="J4753" s="77"/>
      <c r="K4753" s="92"/>
    </row>
    <row r="4754" spans="1:11" ht="13.2" x14ac:dyDescent="0.25">
      <c r="A4754" s="14"/>
      <c r="B4754" s="14"/>
      <c r="C4754" s="14"/>
      <c r="D4754" s="16"/>
      <c r="E4754" s="16"/>
      <c r="F4754" s="14"/>
      <c r="G4754" s="14"/>
      <c r="H4754" s="14"/>
      <c r="I4754" s="15"/>
      <c r="J4754" s="77"/>
      <c r="K4754" s="92"/>
    </row>
    <row r="4755" spans="1:11" ht="13.2" x14ac:dyDescent="0.25">
      <c r="A4755" s="14"/>
      <c r="B4755" s="14"/>
      <c r="C4755" s="14"/>
      <c r="D4755" s="16"/>
      <c r="E4755" s="16"/>
      <c r="F4755" s="14"/>
      <c r="G4755" s="14"/>
      <c r="H4755" s="14"/>
      <c r="I4755" s="15"/>
      <c r="J4755" s="77"/>
      <c r="K4755" s="92"/>
    </row>
    <row r="4756" spans="1:11" ht="13.2" x14ac:dyDescent="0.25">
      <c r="A4756" s="14"/>
      <c r="B4756" s="14"/>
      <c r="C4756" s="14"/>
      <c r="D4756" s="16"/>
      <c r="E4756" s="16"/>
      <c r="F4756" s="14"/>
      <c r="G4756" s="14"/>
      <c r="H4756" s="14"/>
      <c r="I4756" s="15"/>
      <c r="J4756" s="77"/>
      <c r="K4756" s="92"/>
    </row>
    <row r="4757" spans="1:11" ht="13.2" x14ac:dyDescent="0.25">
      <c r="A4757" s="14"/>
      <c r="B4757" s="14"/>
      <c r="C4757" s="14"/>
      <c r="D4757" s="16"/>
      <c r="E4757" s="16"/>
      <c r="F4757" s="14"/>
      <c r="G4757" s="14"/>
      <c r="H4757" s="14"/>
      <c r="I4757" s="15"/>
      <c r="J4757" s="77"/>
      <c r="K4757" s="92"/>
    </row>
    <row r="4758" spans="1:11" ht="13.2" x14ac:dyDescent="0.25">
      <c r="A4758" s="14"/>
      <c r="B4758" s="14"/>
      <c r="C4758" s="14"/>
      <c r="D4758" s="16"/>
      <c r="E4758" s="16"/>
      <c r="F4758" s="14"/>
      <c r="G4758" s="14"/>
      <c r="H4758" s="14"/>
      <c r="I4758" s="15"/>
      <c r="J4758" s="77"/>
      <c r="K4758" s="92"/>
    </row>
    <row r="4759" spans="1:11" ht="13.2" x14ac:dyDescent="0.25">
      <c r="A4759" s="14"/>
      <c r="B4759" s="14"/>
      <c r="C4759" s="14"/>
      <c r="D4759" s="16"/>
      <c r="E4759" s="16"/>
      <c r="F4759" s="14"/>
      <c r="G4759" s="14"/>
      <c r="H4759" s="14"/>
      <c r="I4759" s="15"/>
      <c r="J4759" s="77"/>
      <c r="K4759" s="92"/>
    </row>
    <row r="4760" spans="1:11" ht="13.2" x14ac:dyDescent="0.25">
      <c r="A4760" s="14"/>
      <c r="B4760" s="14"/>
      <c r="C4760" s="14"/>
      <c r="D4760" s="16"/>
      <c r="E4760" s="16"/>
      <c r="F4760" s="14"/>
      <c r="G4760" s="14"/>
      <c r="H4760" s="14"/>
      <c r="I4760" s="15"/>
      <c r="J4760" s="77"/>
      <c r="K4760" s="92"/>
    </row>
    <row r="4761" spans="1:11" ht="13.2" x14ac:dyDescent="0.25">
      <c r="A4761" s="14"/>
      <c r="B4761" s="14"/>
      <c r="C4761" s="14"/>
      <c r="D4761" s="16"/>
      <c r="E4761" s="16"/>
      <c r="F4761" s="14"/>
      <c r="G4761" s="14"/>
      <c r="H4761" s="14"/>
      <c r="I4761" s="15"/>
      <c r="J4761" s="77"/>
      <c r="K4761" s="92"/>
    </row>
    <row r="4762" spans="1:11" ht="13.2" x14ac:dyDescent="0.25">
      <c r="A4762" s="14"/>
      <c r="B4762" s="14"/>
      <c r="C4762" s="14"/>
      <c r="D4762" s="16"/>
      <c r="E4762" s="16"/>
      <c r="F4762" s="14"/>
      <c r="G4762" s="14"/>
      <c r="H4762" s="14"/>
      <c r="I4762" s="15"/>
      <c r="J4762" s="77"/>
      <c r="K4762" s="92"/>
    </row>
    <row r="4763" spans="1:11" ht="13.2" x14ac:dyDescent="0.25">
      <c r="A4763" s="14"/>
      <c r="B4763" s="14"/>
      <c r="C4763" s="14"/>
      <c r="D4763" s="16"/>
      <c r="E4763" s="16"/>
      <c r="F4763" s="14"/>
      <c r="G4763" s="14"/>
      <c r="H4763" s="14"/>
      <c r="I4763" s="15"/>
      <c r="J4763" s="77"/>
      <c r="K4763" s="92"/>
    </row>
    <row r="4764" spans="1:11" ht="13.2" x14ac:dyDescent="0.25">
      <c r="A4764" s="14"/>
      <c r="B4764" s="14"/>
      <c r="C4764" s="14"/>
      <c r="D4764" s="16"/>
      <c r="E4764" s="16"/>
      <c r="F4764" s="14"/>
      <c r="G4764" s="14"/>
      <c r="H4764" s="14"/>
      <c r="I4764" s="15"/>
      <c r="J4764" s="77"/>
      <c r="K4764" s="92"/>
    </row>
    <row r="4765" spans="1:11" ht="13.2" x14ac:dyDescent="0.25">
      <c r="A4765" s="14"/>
      <c r="B4765" s="14"/>
      <c r="C4765" s="14"/>
      <c r="D4765" s="16"/>
      <c r="E4765" s="16"/>
      <c r="F4765" s="14"/>
      <c r="G4765" s="14"/>
      <c r="H4765" s="14"/>
      <c r="I4765" s="15"/>
      <c r="J4765" s="77"/>
      <c r="K4765" s="92"/>
    </row>
    <row r="4766" spans="1:11" ht="13.2" x14ac:dyDescent="0.25">
      <c r="A4766" s="14"/>
      <c r="B4766" s="14"/>
      <c r="C4766" s="14"/>
      <c r="D4766" s="16"/>
      <c r="E4766" s="16"/>
      <c r="F4766" s="14"/>
      <c r="G4766" s="14"/>
      <c r="H4766" s="14"/>
      <c r="I4766" s="15"/>
      <c r="J4766" s="77"/>
      <c r="K4766" s="92"/>
    </row>
    <row r="4767" spans="1:11" ht="13.2" x14ac:dyDescent="0.25">
      <c r="A4767" s="14"/>
      <c r="B4767" s="14"/>
      <c r="C4767" s="14"/>
      <c r="D4767" s="16"/>
      <c r="E4767" s="16"/>
      <c r="F4767" s="14"/>
      <c r="G4767" s="14"/>
      <c r="H4767" s="14"/>
      <c r="I4767" s="15"/>
      <c r="J4767" s="77"/>
      <c r="K4767" s="92"/>
    </row>
    <row r="4768" spans="1:11" ht="13.2" x14ac:dyDescent="0.25">
      <c r="A4768" s="14"/>
      <c r="B4768" s="14"/>
      <c r="C4768" s="14"/>
      <c r="D4768" s="16"/>
      <c r="E4768" s="16"/>
      <c r="F4768" s="14"/>
      <c r="G4768" s="14"/>
      <c r="H4768" s="14"/>
      <c r="I4768" s="15"/>
      <c r="J4768" s="77"/>
      <c r="K4768" s="92"/>
    </row>
    <row r="4769" spans="1:11" ht="13.2" x14ac:dyDescent="0.25">
      <c r="A4769" s="14"/>
      <c r="B4769" s="14"/>
      <c r="C4769" s="14"/>
      <c r="D4769" s="16"/>
      <c r="E4769" s="16"/>
      <c r="F4769" s="14"/>
      <c r="G4769" s="14"/>
      <c r="H4769" s="14"/>
      <c r="I4769" s="15"/>
      <c r="J4769" s="77"/>
      <c r="K4769" s="92"/>
    </row>
    <row r="4770" spans="1:11" ht="13.2" x14ac:dyDescent="0.25">
      <c r="A4770" s="14"/>
      <c r="B4770" s="14"/>
      <c r="C4770" s="14"/>
      <c r="D4770" s="16"/>
      <c r="E4770" s="16"/>
      <c r="F4770" s="14"/>
      <c r="G4770" s="14"/>
      <c r="H4770" s="14"/>
      <c r="I4770" s="15"/>
      <c r="J4770" s="77"/>
      <c r="K4770" s="92"/>
    </row>
    <row r="4771" spans="1:11" ht="13.2" x14ac:dyDescent="0.25">
      <c r="A4771" s="14"/>
      <c r="B4771" s="14"/>
      <c r="C4771" s="14"/>
      <c r="D4771" s="16"/>
      <c r="E4771" s="16"/>
      <c r="F4771" s="14"/>
      <c r="G4771" s="14"/>
      <c r="H4771" s="14"/>
      <c r="I4771" s="15"/>
      <c r="J4771" s="77"/>
      <c r="K4771" s="92"/>
    </row>
    <row r="4772" spans="1:11" ht="13.2" x14ac:dyDescent="0.25">
      <c r="A4772" s="14"/>
      <c r="B4772" s="14"/>
      <c r="C4772" s="14"/>
      <c r="D4772" s="16"/>
      <c r="E4772" s="16"/>
      <c r="F4772" s="14"/>
      <c r="G4772" s="14"/>
      <c r="H4772" s="14"/>
      <c r="I4772" s="15"/>
      <c r="J4772" s="77"/>
      <c r="K4772" s="92"/>
    </row>
    <row r="4773" spans="1:11" ht="13.2" x14ac:dyDescent="0.25">
      <c r="A4773" s="14"/>
      <c r="B4773" s="14"/>
      <c r="C4773" s="14"/>
      <c r="D4773" s="16"/>
      <c r="E4773" s="16"/>
      <c r="F4773" s="14"/>
      <c r="G4773" s="14"/>
      <c r="H4773" s="14"/>
      <c r="I4773" s="15"/>
      <c r="J4773" s="77"/>
      <c r="K4773" s="92"/>
    </row>
    <row r="4774" spans="1:11" ht="13.2" x14ac:dyDescent="0.25">
      <c r="A4774" s="14"/>
      <c r="B4774" s="14"/>
      <c r="C4774" s="14"/>
      <c r="D4774" s="16"/>
      <c r="E4774" s="16"/>
      <c r="F4774" s="14"/>
      <c r="G4774" s="14"/>
      <c r="H4774" s="14"/>
      <c r="I4774" s="15"/>
      <c r="J4774" s="77"/>
      <c r="K4774" s="92"/>
    </row>
    <row r="4775" spans="1:11" ht="13.2" x14ac:dyDescent="0.25">
      <c r="A4775" s="14"/>
      <c r="B4775" s="14"/>
      <c r="C4775" s="14"/>
      <c r="D4775" s="16"/>
      <c r="E4775" s="16"/>
      <c r="F4775" s="14"/>
      <c r="G4775" s="14"/>
      <c r="H4775" s="14"/>
      <c r="I4775" s="15"/>
      <c r="J4775" s="77"/>
      <c r="K4775" s="92"/>
    </row>
    <row r="4776" spans="1:11" ht="13.2" x14ac:dyDescent="0.25">
      <c r="A4776" s="14"/>
      <c r="B4776" s="14"/>
      <c r="C4776" s="14"/>
      <c r="D4776" s="16"/>
      <c r="E4776" s="16"/>
      <c r="F4776" s="14"/>
      <c r="G4776" s="14"/>
      <c r="H4776" s="14"/>
      <c r="I4776" s="15"/>
      <c r="J4776" s="77"/>
      <c r="K4776" s="92"/>
    </row>
    <row r="4777" spans="1:11" ht="13.2" x14ac:dyDescent="0.25">
      <c r="A4777" s="14"/>
      <c r="B4777" s="14"/>
      <c r="C4777" s="14"/>
      <c r="D4777" s="16"/>
      <c r="E4777" s="16"/>
      <c r="F4777" s="14"/>
      <c r="G4777" s="14"/>
      <c r="H4777" s="14"/>
      <c r="I4777" s="15"/>
      <c r="J4777" s="77"/>
      <c r="K4777" s="92"/>
    </row>
    <row r="4778" spans="1:11" ht="13.2" x14ac:dyDescent="0.25">
      <c r="A4778" s="14"/>
      <c r="B4778" s="14"/>
      <c r="C4778" s="14"/>
      <c r="D4778" s="16"/>
      <c r="E4778" s="16"/>
      <c r="F4778" s="14"/>
      <c r="G4778" s="14"/>
      <c r="H4778" s="14"/>
      <c r="I4778" s="15"/>
      <c r="J4778" s="77"/>
      <c r="K4778" s="92"/>
    </row>
    <row r="4779" spans="1:11" ht="13.2" x14ac:dyDescent="0.25">
      <c r="A4779" s="14"/>
      <c r="B4779" s="14"/>
      <c r="C4779" s="14"/>
      <c r="D4779" s="16"/>
      <c r="E4779" s="16"/>
      <c r="F4779" s="14"/>
      <c r="G4779" s="14"/>
      <c r="H4779" s="14"/>
      <c r="I4779" s="15"/>
      <c r="J4779" s="77"/>
      <c r="K4779" s="92"/>
    </row>
    <row r="4780" spans="1:11" ht="13.2" x14ac:dyDescent="0.25">
      <c r="A4780" s="14"/>
      <c r="B4780" s="14"/>
      <c r="C4780" s="14"/>
      <c r="D4780" s="16"/>
      <c r="E4780" s="16"/>
      <c r="F4780" s="14"/>
      <c r="G4780" s="14"/>
      <c r="H4780" s="14"/>
      <c r="I4780" s="15"/>
      <c r="J4780" s="77"/>
      <c r="K4780" s="92"/>
    </row>
    <row r="4781" spans="1:11" ht="13.2" x14ac:dyDescent="0.25">
      <c r="A4781" s="14"/>
      <c r="B4781" s="14"/>
      <c r="C4781" s="14"/>
      <c r="D4781" s="16"/>
      <c r="E4781" s="16"/>
      <c r="F4781" s="14"/>
      <c r="G4781" s="14"/>
      <c r="H4781" s="14"/>
      <c r="I4781" s="15"/>
      <c r="J4781" s="77"/>
      <c r="K4781" s="92"/>
    </row>
    <row r="4782" spans="1:11" ht="13.2" x14ac:dyDescent="0.25">
      <c r="A4782" s="14"/>
      <c r="B4782" s="14"/>
      <c r="C4782" s="14"/>
      <c r="D4782" s="16"/>
      <c r="E4782" s="16"/>
      <c r="F4782" s="14"/>
      <c r="G4782" s="14"/>
      <c r="H4782" s="14"/>
      <c r="I4782" s="15"/>
      <c r="J4782" s="77"/>
      <c r="K4782" s="92"/>
    </row>
    <row r="4783" spans="1:11" ht="13.2" x14ac:dyDescent="0.25">
      <c r="A4783" s="14"/>
      <c r="B4783" s="14"/>
      <c r="C4783" s="14"/>
      <c r="D4783" s="16"/>
      <c r="E4783" s="16"/>
      <c r="F4783" s="14"/>
      <c r="G4783" s="14"/>
      <c r="H4783" s="14"/>
      <c r="I4783" s="15"/>
      <c r="J4783" s="77"/>
      <c r="K4783" s="92"/>
    </row>
    <row r="4784" spans="1:11" ht="13.2" x14ac:dyDescent="0.25">
      <c r="A4784" s="14"/>
      <c r="B4784" s="14"/>
      <c r="C4784" s="14"/>
      <c r="D4784" s="16"/>
      <c r="E4784" s="16"/>
      <c r="F4784" s="14"/>
      <c r="G4784" s="14"/>
      <c r="H4784" s="14"/>
      <c r="I4784" s="15"/>
      <c r="J4784" s="77"/>
      <c r="K4784" s="92"/>
    </row>
    <row r="4785" spans="1:11" ht="13.2" x14ac:dyDescent="0.25">
      <c r="A4785" s="14"/>
      <c r="B4785" s="14"/>
      <c r="C4785" s="14"/>
      <c r="D4785" s="16"/>
      <c r="E4785" s="16"/>
      <c r="F4785" s="14"/>
      <c r="G4785" s="14"/>
      <c r="H4785" s="14"/>
      <c r="I4785" s="15"/>
      <c r="J4785" s="77"/>
      <c r="K4785" s="92"/>
    </row>
    <row r="4786" spans="1:11" ht="13.2" x14ac:dyDescent="0.25">
      <c r="A4786" s="14"/>
      <c r="B4786" s="14"/>
      <c r="C4786" s="14"/>
      <c r="D4786" s="16"/>
      <c r="E4786" s="16"/>
      <c r="F4786" s="14"/>
      <c r="G4786" s="14"/>
      <c r="H4786" s="14"/>
      <c r="I4786" s="15"/>
      <c r="J4786" s="77"/>
      <c r="K4786" s="92"/>
    </row>
    <row r="4787" spans="1:11" ht="13.2" x14ac:dyDescent="0.25">
      <c r="A4787" s="14"/>
      <c r="B4787" s="14"/>
      <c r="C4787" s="14"/>
      <c r="D4787" s="16"/>
      <c r="E4787" s="16"/>
      <c r="F4787" s="14"/>
      <c r="G4787" s="14"/>
      <c r="H4787" s="14"/>
      <c r="I4787" s="15"/>
      <c r="J4787" s="77"/>
      <c r="K4787" s="92"/>
    </row>
    <row r="4788" spans="1:11" ht="13.2" x14ac:dyDescent="0.25">
      <c r="A4788" s="14"/>
      <c r="B4788" s="14"/>
      <c r="C4788" s="14"/>
      <c r="D4788" s="16"/>
      <c r="E4788" s="16"/>
      <c r="F4788" s="14"/>
      <c r="G4788" s="14"/>
      <c r="H4788" s="14"/>
      <c r="I4788" s="15"/>
      <c r="J4788" s="77"/>
      <c r="K4788" s="92"/>
    </row>
    <row r="4789" spans="1:11" ht="13.2" x14ac:dyDescent="0.25">
      <c r="A4789" s="14"/>
      <c r="B4789" s="14"/>
      <c r="C4789" s="14"/>
      <c r="D4789" s="16"/>
      <c r="E4789" s="16"/>
      <c r="F4789" s="14"/>
      <c r="G4789" s="14"/>
      <c r="H4789" s="14"/>
      <c r="I4789" s="15"/>
      <c r="J4789" s="77"/>
      <c r="K4789" s="92"/>
    </row>
    <row r="4790" spans="1:11" ht="13.2" x14ac:dyDescent="0.25">
      <c r="A4790" s="14"/>
      <c r="B4790" s="14"/>
      <c r="C4790" s="14"/>
      <c r="D4790" s="16"/>
      <c r="E4790" s="16"/>
      <c r="F4790" s="14"/>
      <c r="G4790" s="14"/>
      <c r="H4790" s="14"/>
      <c r="I4790" s="15"/>
      <c r="J4790" s="77"/>
      <c r="K4790" s="92"/>
    </row>
    <row r="4791" spans="1:11" ht="13.2" x14ac:dyDescent="0.25">
      <c r="A4791" s="14"/>
      <c r="B4791" s="14"/>
      <c r="C4791" s="14"/>
      <c r="D4791" s="16"/>
      <c r="E4791" s="16"/>
      <c r="F4791" s="14"/>
      <c r="G4791" s="14"/>
      <c r="H4791" s="14"/>
      <c r="I4791" s="15"/>
      <c r="J4791" s="77"/>
      <c r="K4791" s="92"/>
    </row>
    <row r="4792" spans="1:11" ht="13.2" x14ac:dyDescent="0.25">
      <c r="A4792" s="14"/>
      <c r="B4792" s="14"/>
      <c r="C4792" s="14"/>
      <c r="D4792" s="16"/>
      <c r="E4792" s="16"/>
      <c r="F4792" s="14"/>
      <c r="G4792" s="14"/>
      <c r="H4792" s="14"/>
      <c r="I4792" s="15"/>
      <c r="J4792" s="77"/>
      <c r="K4792" s="92"/>
    </row>
    <row r="4793" spans="1:11" ht="13.2" x14ac:dyDescent="0.25">
      <c r="A4793" s="14"/>
      <c r="B4793" s="14"/>
      <c r="C4793" s="14"/>
      <c r="D4793" s="16"/>
      <c r="E4793" s="16"/>
      <c r="F4793" s="14"/>
      <c r="G4793" s="14"/>
      <c r="H4793" s="14"/>
      <c r="I4793" s="15"/>
      <c r="J4793" s="77"/>
      <c r="K4793" s="92"/>
    </row>
    <row r="4794" spans="1:11" ht="13.2" x14ac:dyDescent="0.25">
      <c r="A4794" s="14"/>
      <c r="B4794" s="14"/>
      <c r="C4794" s="14"/>
      <c r="D4794" s="16"/>
      <c r="E4794" s="16"/>
      <c r="F4794" s="14"/>
      <c r="G4794" s="14"/>
      <c r="H4794" s="14"/>
      <c r="I4794" s="15"/>
      <c r="J4794" s="77"/>
      <c r="K4794" s="92"/>
    </row>
    <row r="4795" spans="1:11" ht="13.2" x14ac:dyDescent="0.25">
      <c r="A4795" s="14"/>
      <c r="B4795" s="14"/>
      <c r="C4795" s="14"/>
      <c r="D4795" s="16"/>
      <c r="E4795" s="16"/>
      <c r="F4795" s="14"/>
      <c r="G4795" s="14"/>
      <c r="H4795" s="14"/>
      <c r="I4795" s="15"/>
      <c r="J4795" s="77"/>
      <c r="K4795" s="92"/>
    </row>
    <row r="4796" spans="1:11" ht="13.2" x14ac:dyDescent="0.25">
      <c r="A4796" s="14"/>
      <c r="B4796" s="14"/>
      <c r="C4796" s="14"/>
      <c r="D4796" s="16"/>
      <c r="E4796" s="16"/>
      <c r="F4796" s="14"/>
      <c r="G4796" s="14"/>
      <c r="H4796" s="14"/>
      <c r="I4796" s="15"/>
      <c r="J4796" s="77"/>
      <c r="K4796" s="92"/>
    </row>
    <row r="4797" spans="1:11" ht="13.2" x14ac:dyDescent="0.25">
      <c r="A4797" s="14"/>
      <c r="B4797" s="14"/>
      <c r="C4797" s="14"/>
      <c r="D4797" s="16"/>
      <c r="E4797" s="16"/>
      <c r="F4797" s="14"/>
      <c r="G4797" s="14"/>
      <c r="H4797" s="14"/>
      <c r="I4797" s="15"/>
      <c r="J4797" s="77"/>
      <c r="K4797" s="92"/>
    </row>
    <row r="4798" spans="1:11" ht="13.2" x14ac:dyDescent="0.25">
      <c r="A4798" s="14"/>
      <c r="B4798" s="14"/>
      <c r="C4798" s="14"/>
      <c r="D4798" s="16"/>
      <c r="E4798" s="16"/>
      <c r="F4798" s="14"/>
      <c r="G4798" s="14"/>
      <c r="H4798" s="14"/>
      <c r="I4798" s="15"/>
      <c r="J4798" s="77"/>
      <c r="K4798" s="92"/>
    </row>
    <row r="4799" spans="1:11" ht="13.2" x14ac:dyDescent="0.25">
      <c r="A4799" s="14"/>
      <c r="B4799" s="14"/>
      <c r="C4799" s="14"/>
      <c r="D4799" s="16"/>
      <c r="E4799" s="16"/>
      <c r="F4799" s="14"/>
      <c r="G4799" s="14"/>
      <c r="H4799" s="14"/>
      <c r="I4799" s="15"/>
      <c r="J4799" s="77"/>
      <c r="K4799" s="92"/>
    </row>
    <row r="4800" spans="1:11" ht="13.2" x14ac:dyDescent="0.25">
      <c r="A4800" s="14"/>
      <c r="B4800" s="14"/>
      <c r="C4800" s="14"/>
      <c r="D4800" s="16"/>
      <c r="E4800" s="16"/>
      <c r="F4800" s="14"/>
      <c r="G4800" s="14"/>
      <c r="H4800" s="14"/>
      <c r="I4800" s="15"/>
      <c r="J4800" s="77"/>
      <c r="K4800" s="92"/>
    </row>
    <row r="4801" spans="1:11" ht="13.2" x14ac:dyDescent="0.25">
      <c r="A4801" s="14"/>
      <c r="B4801" s="14"/>
      <c r="C4801" s="14"/>
      <c r="D4801" s="16"/>
      <c r="E4801" s="16"/>
      <c r="F4801" s="14"/>
      <c r="G4801" s="14"/>
      <c r="H4801" s="14"/>
      <c r="I4801" s="15"/>
      <c r="J4801" s="77"/>
      <c r="K4801" s="92"/>
    </row>
    <row r="4802" spans="1:11" ht="13.2" x14ac:dyDescent="0.25">
      <c r="A4802" s="14"/>
      <c r="B4802" s="14"/>
      <c r="C4802" s="14"/>
      <c r="D4802" s="16"/>
      <c r="E4802" s="16"/>
      <c r="F4802" s="14"/>
      <c r="G4802" s="14"/>
      <c r="H4802" s="14"/>
      <c r="I4802" s="15"/>
      <c r="J4802" s="77"/>
      <c r="K4802" s="92"/>
    </row>
    <row r="4803" spans="1:11" ht="13.2" x14ac:dyDescent="0.25">
      <c r="A4803" s="14"/>
      <c r="B4803" s="14"/>
      <c r="C4803" s="14"/>
      <c r="D4803" s="16"/>
      <c r="E4803" s="16"/>
      <c r="F4803" s="14"/>
      <c r="G4803" s="14"/>
      <c r="H4803" s="14"/>
      <c r="I4803" s="15"/>
      <c r="J4803" s="77"/>
      <c r="K4803" s="92"/>
    </row>
    <row r="4804" spans="1:11" ht="13.2" x14ac:dyDescent="0.25">
      <c r="A4804" s="14"/>
      <c r="B4804" s="14"/>
      <c r="C4804" s="14"/>
      <c r="D4804" s="16"/>
      <c r="E4804" s="16"/>
      <c r="F4804" s="14"/>
      <c r="G4804" s="14"/>
      <c r="H4804" s="14"/>
      <c r="I4804" s="15"/>
      <c r="J4804" s="77"/>
      <c r="K4804" s="92"/>
    </row>
    <row r="4805" spans="1:11" ht="13.2" x14ac:dyDescent="0.25">
      <c r="A4805" s="14"/>
      <c r="B4805" s="14"/>
      <c r="C4805" s="14"/>
      <c r="D4805" s="16"/>
      <c r="E4805" s="16"/>
      <c r="F4805" s="14"/>
      <c r="G4805" s="14"/>
      <c r="H4805" s="14"/>
      <c r="I4805" s="15"/>
      <c r="J4805" s="77"/>
      <c r="K4805" s="92"/>
    </row>
    <row r="4806" spans="1:11" ht="13.2" x14ac:dyDescent="0.25">
      <c r="A4806" s="14"/>
      <c r="B4806" s="14"/>
      <c r="C4806" s="14"/>
      <c r="D4806" s="16"/>
      <c r="E4806" s="16"/>
      <c r="F4806" s="14"/>
      <c r="G4806" s="14"/>
      <c r="H4806" s="14"/>
      <c r="I4806" s="15"/>
      <c r="J4806" s="77"/>
      <c r="K4806" s="92"/>
    </row>
    <row r="4807" spans="1:11" ht="13.2" x14ac:dyDescent="0.25">
      <c r="A4807" s="14"/>
      <c r="B4807" s="14"/>
      <c r="C4807" s="14"/>
      <c r="D4807" s="16"/>
      <c r="E4807" s="16"/>
      <c r="F4807" s="14"/>
      <c r="G4807" s="14"/>
      <c r="H4807" s="14"/>
      <c r="I4807" s="15"/>
      <c r="J4807" s="77"/>
      <c r="K4807" s="92"/>
    </row>
    <row r="4808" spans="1:11" ht="13.2" x14ac:dyDescent="0.25">
      <c r="A4808" s="14"/>
      <c r="B4808" s="14"/>
      <c r="C4808" s="14"/>
      <c r="D4808" s="16"/>
      <c r="E4808" s="16"/>
      <c r="F4808" s="14"/>
      <c r="G4808" s="14"/>
      <c r="H4808" s="14"/>
      <c r="I4808" s="15"/>
      <c r="J4808" s="77"/>
      <c r="K4808" s="92"/>
    </row>
    <row r="4809" spans="1:11" ht="13.2" x14ac:dyDescent="0.25">
      <c r="A4809" s="14"/>
      <c r="B4809" s="14"/>
      <c r="C4809" s="14"/>
      <c r="D4809" s="16"/>
      <c r="E4809" s="16"/>
      <c r="F4809" s="14"/>
      <c r="G4809" s="14"/>
      <c r="H4809" s="14"/>
      <c r="I4809" s="15"/>
      <c r="J4809" s="77"/>
      <c r="K4809" s="92"/>
    </row>
    <row r="4810" spans="1:11" ht="13.2" x14ac:dyDescent="0.25">
      <c r="A4810" s="14"/>
      <c r="B4810" s="14"/>
      <c r="C4810" s="14"/>
      <c r="D4810" s="16"/>
      <c r="E4810" s="16"/>
      <c r="F4810" s="14"/>
      <c r="G4810" s="14"/>
      <c r="H4810" s="14"/>
      <c r="I4810" s="15"/>
      <c r="J4810" s="77"/>
      <c r="K4810" s="92"/>
    </row>
    <row r="4811" spans="1:11" ht="13.2" x14ac:dyDescent="0.25">
      <c r="A4811" s="14"/>
      <c r="B4811" s="14"/>
      <c r="C4811" s="14"/>
      <c r="D4811" s="16"/>
      <c r="E4811" s="16"/>
      <c r="F4811" s="14"/>
      <c r="G4811" s="14"/>
      <c r="H4811" s="14"/>
      <c r="I4811" s="15"/>
      <c r="J4811" s="77"/>
      <c r="K4811" s="92"/>
    </row>
    <row r="4812" spans="1:11" ht="13.2" x14ac:dyDescent="0.25">
      <c r="A4812" s="14"/>
      <c r="B4812" s="14"/>
      <c r="C4812" s="14"/>
      <c r="D4812" s="16"/>
      <c r="E4812" s="16"/>
      <c r="F4812" s="14"/>
      <c r="G4812" s="14"/>
      <c r="H4812" s="14"/>
      <c r="I4812" s="15"/>
      <c r="J4812" s="77"/>
      <c r="K4812" s="92"/>
    </row>
    <row r="4813" spans="1:11" ht="13.2" x14ac:dyDescent="0.25">
      <c r="A4813" s="14"/>
      <c r="B4813" s="14"/>
      <c r="C4813" s="14"/>
      <c r="D4813" s="16"/>
      <c r="E4813" s="16"/>
      <c r="F4813" s="14"/>
      <c r="G4813" s="14"/>
      <c r="H4813" s="14"/>
      <c r="I4813" s="15"/>
      <c r="J4813" s="77"/>
      <c r="K4813" s="92"/>
    </row>
    <row r="4814" spans="1:11" ht="13.2" x14ac:dyDescent="0.25">
      <c r="A4814" s="14"/>
      <c r="B4814" s="14"/>
      <c r="C4814" s="14"/>
      <c r="D4814" s="16"/>
      <c r="E4814" s="16"/>
      <c r="F4814" s="14"/>
      <c r="G4814" s="14"/>
      <c r="H4814" s="14"/>
      <c r="I4814" s="15"/>
      <c r="J4814" s="77"/>
      <c r="K4814" s="92"/>
    </row>
    <row r="4815" spans="1:11" ht="13.2" x14ac:dyDescent="0.25">
      <c r="A4815" s="14"/>
      <c r="B4815" s="14"/>
      <c r="C4815" s="14"/>
      <c r="D4815" s="16"/>
      <c r="E4815" s="16"/>
      <c r="F4815" s="14"/>
      <c r="G4815" s="14"/>
      <c r="H4815" s="14"/>
      <c r="I4815" s="15"/>
      <c r="J4815" s="77"/>
      <c r="K4815" s="92"/>
    </row>
    <row r="4816" spans="1:11" ht="13.2" x14ac:dyDescent="0.25">
      <c r="A4816" s="14"/>
      <c r="B4816" s="14"/>
      <c r="C4816" s="14"/>
      <c r="D4816" s="16"/>
      <c r="E4816" s="16"/>
      <c r="F4816" s="14"/>
      <c r="G4816" s="14"/>
      <c r="H4816" s="14"/>
      <c r="I4816" s="15"/>
      <c r="J4816" s="77"/>
      <c r="K4816" s="92"/>
    </row>
    <row r="4817" spans="1:11" ht="13.2" x14ac:dyDescent="0.25">
      <c r="A4817" s="14"/>
      <c r="B4817" s="14"/>
      <c r="C4817" s="14"/>
      <c r="D4817" s="16"/>
      <c r="E4817" s="16"/>
      <c r="F4817" s="14"/>
      <c r="G4817" s="14"/>
      <c r="H4817" s="14"/>
      <c r="I4817" s="15"/>
      <c r="J4817" s="77"/>
      <c r="K4817" s="92"/>
    </row>
    <row r="4818" spans="1:11" ht="13.2" x14ac:dyDescent="0.25">
      <c r="A4818" s="14"/>
      <c r="B4818" s="14"/>
      <c r="C4818" s="14"/>
      <c r="D4818" s="16"/>
      <c r="E4818" s="16"/>
      <c r="F4818" s="14"/>
      <c r="G4818" s="14"/>
      <c r="H4818" s="14"/>
      <c r="I4818" s="15"/>
      <c r="J4818" s="77"/>
      <c r="K4818" s="92"/>
    </row>
    <row r="4819" spans="1:11" ht="13.2" x14ac:dyDescent="0.25">
      <c r="A4819" s="14"/>
      <c r="B4819" s="14"/>
      <c r="C4819" s="14"/>
      <c r="D4819" s="16"/>
      <c r="E4819" s="16"/>
      <c r="F4819" s="14"/>
      <c r="G4819" s="14"/>
      <c r="H4819" s="14"/>
      <c r="I4819" s="15"/>
      <c r="J4819" s="77"/>
      <c r="K4819" s="92"/>
    </row>
    <row r="4820" spans="1:11" ht="13.2" x14ac:dyDescent="0.25">
      <c r="A4820" s="14"/>
      <c r="B4820" s="14"/>
      <c r="C4820" s="14"/>
      <c r="D4820" s="16"/>
      <c r="E4820" s="16"/>
      <c r="F4820" s="14"/>
      <c r="G4820" s="14"/>
      <c r="H4820" s="14"/>
      <c r="I4820" s="15"/>
      <c r="J4820" s="77"/>
      <c r="K4820" s="92"/>
    </row>
    <row r="4821" spans="1:11" ht="13.2" x14ac:dyDescent="0.25">
      <c r="A4821" s="14"/>
      <c r="B4821" s="14"/>
      <c r="C4821" s="14"/>
      <c r="D4821" s="16"/>
      <c r="E4821" s="16"/>
      <c r="F4821" s="14"/>
      <c r="G4821" s="14"/>
      <c r="H4821" s="14"/>
      <c r="I4821" s="15"/>
      <c r="J4821" s="77"/>
      <c r="K4821" s="92"/>
    </row>
    <row r="4822" spans="1:11" ht="13.2" x14ac:dyDescent="0.25">
      <c r="A4822" s="14"/>
      <c r="B4822" s="14"/>
      <c r="C4822" s="14"/>
      <c r="D4822" s="16"/>
      <c r="E4822" s="16"/>
      <c r="F4822" s="14"/>
      <c r="G4822" s="14"/>
      <c r="H4822" s="14"/>
      <c r="I4822" s="15"/>
      <c r="J4822" s="77"/>
      <c r="K4822" s="92"/>
    </row>
    <row r="4823" spans="1:11" ht="13.2" x14ac:dyDescent="0.25">
      <c r="A4823" s="14"/>
      <c r="B4823" s="14"/>
      <c r="C4823" s="14"/>
      <c r="D4823" s="16"/>
      <c r="E4823" s="16"/>
      <c r="F4823" s="14"/>
      <c r="G4823" s="14"/>
      <c r="H4823" s="14"/>
      <c r="I4823" s="15"/>
      <c r="J4823" s="77"/>
      <c r="K4823" s="92"/>
    </row>
    <row r="4824" spans="1:11" ht="13.2" x14ac:dyDescent="0.25">
      <c r="A4824" s="14"/>
      <c r="B4824" s="14"/>
      <c r="C4824" s="14"/>
      <c r="D4824" s="16"/>
      <c r="E4824" s="16"/>
      <c r="F4824" s="14"/>
      <c r="G4824" s="14"/>
      <c r="H4824" s="14"/>
      <c r="I4824" s="15"/>
      <c r="J4824" s="77"/>
      <c r="K4824" s="92"/>
    </row>
    <row r="4825" spans="1:11" ht="13.2" x14ac:dyDescent="0.25">
      <c r="A4825" s="14"/>
      <c r="B4825" s="14"/>
      <c r="C4825" s="14"/>
      <c r="D4825" s="16"/>
      <c r="E4825" s="16"/>
      <c r="F4825" s="14"/>
      <c r="G4825" s="14"/>
      <c r="H4825" s="14"/>
      <c r="I4825" s="15"/>
      <c r="J4825" s="77"/>
      <c r="K4825" s="92"/>
    </row>
    <row r="4826" spans="1:11" ht="13.2" x14ac:dyDescent="0.25">
      <c r="A4826" s="14"/>
      <c r="B4826" s="14"/>
      <c r="C4826" s="14"/>
      <c r="D4826" s="16"/>
      <c r="E4826" s="16"/>
      <c r="F4826" s="14"/>
      <c r="G4826" s="14"/>
      <c r="H4826" s="14"/>
      <c r="I4826" s="15"/>
      <c r="J4826" s="77"/>
      <c r="K4826" s="92"/>
    </row>
    <row r="4827" spans="1:11" ht="13.2" x14ac:dyDescent="0.25">
      <c r="A4827" s="14"/>
      <c r="B4827" s="14"/>
      <c r="C4827" s="14"/>
      <c r="D4827" s="16"/>
      <c r="E4827" s="16"/>
      <c r="F4827" s="14"/>
      <c r="G4827" s="14"/>
      <c r="H4827" s="14"/>
      <c r="I4827" s="15"/>
      <c r="J4827" s="77"/>
      <c r="K4827" s="92"/>
    </row>
    <row r="4828" spans="1:11" ht="13.2" x14ac:dyDescent="0.25">
      <c r="A4828" s="14"/>
      <c r="B4828" s="14"/>
      <c r="C4828" s="14"/>
      <c r="D4828" s="16"/>
      <c r="E4828" s="16"/>
      <c r="F4828" s="14"/>
      <c r="G4828" s="14"/>
      <c r="H4828" s="14"/>
      <c r="I4828" s="15"/>
      <c r="J4828" s="77"/>
      <c r="K4828" s="92"/>
    </row>
    <row r="4829" spans="1:11" ht="13.2" x14ac:dyDescent="0.25">
      <c r="A4829" s="14"/>
      <c r="B4829" s="14"/>
      <c r="C4829" s="14"/>
      <c r="D4829" s="16"/>
      <c r="E4829" s="16"/>
      <c r="F4829" s="14"/>
      <c r="G4829" s="14"/>
      <c r="H4829" s="14"/>
      <c r="I4829" s="15"/>
      <c r="J4829" s="77"/>
      <c r="K4829" s="92"/>
    </row>
    <row r="4830" spans="1:11" ht="13.2" x14ac:dyDescent="0.25">
      <c r="A4830" s="14"/>
      <c r="B4830" s="14"/>
      <c r="C4830" s="14"/>
      <c r="D4830" s="16"/>
      <c r="E4830" s="16"/>
      <c r="F4830" s="14"/>
      <c r="G4830" s="14"/>
      <c r="H4830" s="14"/>
      <c r="I4830" s="15"/>
      <c r="J4830" s="77"/>
      <c r="K4830" s="92"/>
    </row>
    <row r="4831" spans="1:11" ht="13.2" x14ac:dyDescent="0.25">
      <c r="A4831" s="14"/>
      <c r="B4831" s="14"/>
      <c r="C4831" s="14"/>
      <c r="D4831" s="16"/>
      <c r="E4831" s="16"/>
      <c r="F4831" s="14"/>
      <c r="G4831" s="14"/>
      <c r="H4831" s="14"/>
      <c r="I4831" s="15"/>
      <c r="J4831" s="77"/>
      <c r="K4831" s="92"/>
    </row>
    <row r="4832" spans="1:11" ht="13.2" x14ac:dyDescent="0.25">
      <c r="A4832" s="14"/>
      <c r="B4832" s="14"/>
      <c r="C4832" s="14"/>
      <c r="D4832" s="16"/>
      <c r="E4832" s="16"/>
      <c r="F4832" s="14"/>
      <c r="G4832" s="14"/>
      <c r="H4832" s="14"/>
      <c r="I4832" s="15"/>
      <c r="J4832" s="77"/>
      <c r="K4832" s="92"/>
    </row>
    <row r="4833" spans="1:11" ht="13.2" x14ac:dyDescent="0.25">
      <c r="A4833" s="14"/>
      <c r="B4833" s="14"/>
      <c r="C4833" s="14"/>
      <c r="D4833" s="16"/>
      <c r="E4833" s="16"/>
      <c r="F4833" s="14"/>
      <c r="G4833" s="14"/>
      <c r="H4833" s="14"/>
      <c r="I4833" s="15"/>
      <c r="J4833" s="77"/>
      <c r="K4833" s="92"/>
    </row>
    <row r="4834" spans="1:11" ht="13.2" x14ac:dyDescent="0.25">
      <c r="A4834" s="14"/>
      <c r="B4834" s="14"/>
      <c r="C4834" s="14"/>
      <c r="D4834" s="16"/>
      <c r="E4834" s="16"/>
      <c r="F4834" s="14"/>
      <c r="G4834" s="14"/>
      <c r="H4834" s="14"/>
      <c r="I4834" s="15"/>
      <c r="J4834" s="77"/>
      <c r="K4834" s="92"/>
    </row>
    <row r="4835" spans="1:11" ht="13.2" x14ac:dyDescent="0.25">
      <c r="A4835" s="14"/>
      <c r="B4835" s="14"/>
      <c r="C4835" s="14"/>
      <c r="D4835" s="16"/>
      <c r="E4835" s="16"/>
      <c r="F4835" s="14"/>
      <c r="G4835" s="14"/>
      <c r="H4835" s="14"/>
      <c r="I4835" s="15"/>
      <c r="J4835" s="77"/>
      <c r="K4835" s="92"/>
    </row>
    <row r="4836" spans="1:11" ht="13.2" x14ac:dyDescent="0.25">
      <c r="A4836" s="14"/>
      <c r="B4836" s="14"/>
      <c r="C4836" s="14"/>
      <c r="D4836" s="16"/>
      <c r="E4836" s="16"/>
      <c r="F4836" s="14"/>
      <c r="G4836" s="14"/>
      <c r="H4836" s="14"/>
      <c r="I4836" s="15"/>
      <c r="J4836" s="77"/>
      <c r="K4836" s="92"/>
    </row>
    <row r="4837" spans="1:11" ht="13.2" x14ac:dyDescent="0.25">
      <c r="A4837" s="14"/>
      <c r="B4837" s="14"/>
      <c r="C4837" s="14"/>
      <c r="D4837" s="16"/>
      <c r="E4837" s="16"/>
      <c r="F4837" s="14"/>
      <c r="G4837" s="14"/>
      <c r="H4837" s="14"/>
      <c r="I4837" s="15"/>
      <c r="J4837" s="77"/>
      <c r="K4837" s="92"/>
    </row>
    <row r="4838" spans="1:11" ht="13.2" x14ac:dyDescent="0.25">
      <c r="A4838" s="14"/>
      <c r="B4838" s="14"/>
      <c r="C4838" s="14"/>
      <c r="D4838" s="16"/>
      <c r="E4838" s="16"/>
      <c r="F4838" s="14"/>
      <c r="G4838" s="14"/>
      <c r="H4838" s="14"/>
      <c r="I4838" s="15"/>
      <c r="J4838" s="77"/>
      <c r="K4838" s="92"/>
    </row>
    <row r="4839" spans="1:11" ht="13.2" x14ac:dyDescent="0.25">
      <c r="A4839" s="14"/>
      <c r="B4839" s="14"/>
      <c r="C4839" s="14"/>
      <c r="D4839" s="16"/>
      <c r="E4839" s="16"/>
      <c r="F4839" s="14"/>
      <c r="G4839" s="14"/>
      <c r="H4839" s="14"/>
      <c r="I4839" s="15"/>
      <c r="J4839" s="77"/>
      <c r="K4839" s="92"/>
    </row>
    <row r="4840" spans="1:11" ht="13.2" x14ac:dyDescent="0.25">
      <c r="A4840" s="14"/>
      <c r="B4840" s="14"/>
      <c r="C4840" s="14"/>
      <c r="D4840" s="16"/>
      <c r="E4840" s="16"/>
      <c r="F4840" s="14"/>
      <c r="G4840" s="14"/>
      <c r="H4840" s="14"/>
      <c r="I4840" s="15"/>
      <c r="J4840" s="77"/>
      <c r="K4840" s="92"/>
    </row>
    <row r="4841" spans="1:11" ht="13.2" x14ac:dyDescent="0.25">
      <c r="A4841" s="14"/>
      <c r="B4841" s="14"/>
      <c r="C4841" s="14"/>
      <c r="D4841" s="16"/>
      <c r="E4841" s="16"/>
      <c r="F4841" s="14"/>
      <c r="G4841" s="14"/>
      <c r="H4841" s="14"/>
      <c r="I4841" s="15"/>
      <c r="J4841" s="77"/>
      <c r="K4841" s="92"/>
    </row>
    <row r="4842" spans="1:11" ht="13.2" x14ac:dyDescent="0.25">
      <c r="A4842" s="14"/>
      <c r="B4842" s="14"/>
      <c r="C4842" s="14"/>
      <c r="D4842" s="16"/>
      <c r="E4842" s="16"/>
      <c r="F4842" s="14"/>
      <c r="G4842" s="14"/>
      <c r="H4842" s="14"/>
      <c r="I4842" s="15"/>
      <c r="J4842" s="77"/>
      <c r="K4842" s="92"/>
    </row>
    <row r="4843" spans="1:11" ht="13.2" x14ac:dyDescent="0.25">
      <c r="A4843" s="14"/>
      <c r="B4843" s="14"/>
      <c r="C4843" s="14"/>
      <c r="D4843" s="16"/>
      <c r="E4843" s="16"/>
      <c r="F4843" s="14"/>
      <c r="G4843" s="14"/>
      <c r="H4843" s="14"/>
      <c r="I4843" s="15"/>
      <c r="J4843" s="77"/>
      <c r="K4843" s="92"/>
    </row>
    <row r="4844" spans="1:11" ht="13.2" x14ac:dyDescent="0.25">
      <c r="A4844" s="14"/>
      <c r="B4844" s="14"/>
      <c r="C4844" s="14"/>
      <c r="D4844" s="16"/>
      <c r="E4844" s="16"/>
      <c r="F4844" s="14"/>
      <c r="G4844" s="14"/>
      <c r="H4844" s="14"/>
      <c r="I4844" s="15"/>
      <c r="J4844" s="77"/>
      <c r="K4844" s="92"/>
    </row>
    <row r="4845" spans="1:11" ht="13.2" x14ac:dyDescent="0.25">
      <c r="A4845" s="14"/>
      <c r="B4845" s="14"/>
      <c r="C4845" s="14"/>
      <c r="D4845" s="16"/>
      <c r="E4845" s="16"/>
      <c r="F4845" s="14"/>
      <c r="G4845" s="14"/>
      <c r="H4845" s="14"/>
      <c r="I4845" s="15"/>
      <c r="J4845" s="77"/>
      <c r="K4845" s="92"/>
    </row>
    <row r="4846" spans="1:11" ht="13.2" x14ac:dyDescent="0.25">
      <c r="A4846" s="14"/>
      <c r="B4846" s="14"/>
      <c r="C4846" s="14"/>
      <c r="D4846" s="16"/>
      <c r="E4846" s="16"/>
      <c r="F4846" s="14"/>
      <c r="G4846" s="14"/>
      <c r="H4846" s="14"/>
      <c r="I4846" s="15"/>
      <c r="J4846" s="77"/>
      <c r="K4846" s="92"/>
    </row>
    <row r="4847" spans="1:11" ht="13.2" x14ac:dyDescent="0.25">
      <c r="A4847" s="14"/>
      <c r="B4847" s="14"/>
      <c r="C4847" s="14"/>
      <c r="D4847" s="16"/>
      <c r="E4847" s="16"/>
      <c r="F4847" s="14"/>
      <c r="G4847" s="14"/>
      <c r="H4847" s="14"/>
      <c r="I4847" s="15"/>
      <c r="J4847" s="77"/>
      <c r="K4847" s="92"/>
    </row>
    <row r="4848" spans="1:11" ht="13.2" x14ac:dyDescent="0.25">
      <c r="A4848" s="14"/>
      <c r="B4848" s="14"/>
      <c r="C4848" s="14"/>
      <c r="D4848" s="16"/>
      <c r="E4848" s="16"/>
      <c r="F4848" s="14"/>
      <c r="G4848" s="14"/>
      <c r="H4848" s="14"/>
      <c r="I4848" s="15"/>
      <c r="J4848" s="77"/>
      <c r="K4848" s="92"/>
    </row>
    <row r="4849" spans="1:11" ht="13.2" x14ac:dyDescent="0.25">
      <c r="A4849" s="14"/>
      <c r="B4849" s="14"/>
      <c r="C4849" s="14"/>
      <c r="D4849" s="16"/>
      <c r="E4849" s="16"/>
      <c r="F4849" s="14"/>
      <c r="G4849" s="14"/>
      <c r="H4849" s="14"/>
      <c r="I4849" s="15"/>
      <c r="J4849" s="77"/>
      <c r="K4849" s="92"/>
    </row>
    <row r="4850" spans="1:11" ht="13.2" x14ac:dyDescent="0.25">
      <c r="A4850" s="14"/>
      <c r="B4850" s="14"/>
      <c r="C4850" s="14"/>
      <c r="D4850" s="16"/>
      <c r="E4850" s="16"/>
      <c r="F4850" s="14"/>
      <c r="G4850" s="14"/>
      <c r="H4850" s="14"/>
      <c r="I4850" s="15"/>
      <c r="J4850" s="77"/>
      <c r="K4850" s="92"/>
    </row>
    <row r="4851" spans="1:11" ht="13.2" x14ac:dyDescent="0.25">
      <c r="A4851" s="14"/>
      <c r="B4851" s="14"/>
      <c r="C4851" s="14"/>
      <c r="D4851" s="16"/>
      <c r="E4851" s="16"/>
      <c r="F4851" s="14"/>
      <c r="G4851" s="14"/>
      <c r="H4851" s="14"/>
      <c r="I4851" s="15"/>
      <c r="J4851" s="77"/>
      <c r="K4851" s="92"/>
    </row>
    <row r="4852" spans="1:11" ht="13.2" x14ac:dyDescent="0.25">
      <c r="A4852" s="14"/>
      <c r="B4852" s="14"/>
      <c r="C4852" s="14"/>
      <c r="D4852" s="16"/>
      <c r="E4852" s="16"/>
      <c r="F4852" s="14"/>
      <c r="G4852" s="14"/>
      <c r="H4852" s="14"/>
      <c r="I4852" s="15"/>
      <c r="J4852" s="77"/>
      <c r="K4852" s="92"/>
    </row>
    <row r="4853" spans="1:11" ht="13.2" x14ac:dyDescent="0.25">
      <c r="A4853" s="14"/>
      <c r="B4853" s="14"/>
      <c r="C4853" s="14"/>
      <c r="D4853" s="16"/>
      <c r="E4853" s="16"/>
      <c r="F4853" s="14"/>
      <c r="G4853" s="14"/>
      <c r="H4853" s="14"/>
      <c r="I4853" s="15"/>
      <c r="J4853" s="77"/>
      <c r="K4853" s="92"/>
    </row>
    <row r="4854" spans="1:11" ht="13.2" x14ac:dyDescent="0.25">
      <c r="A4854" s="14"/>
      <c r="B4854" s="14"/>
      <c r="C4854" s="14"/>
      <c r="D4854" s="16"/>
      <c r="E4854" s="16"/>
      <c r="F4854" s="14"/>
      <c r="G4854" s="14"/>
      <c r="H4854" s="14"/>
      <c r="I4854" s="15"/>
      <c r="J4854" s="77"/>
      <c r="K4854" s="92"/>
    </row>
    <row r="4855" spans="1:11" ht="13.2" x14ac:dyDescent="0.25">
      <c r="A4855" s="14"/>
      <c r="B4855" s="14"/>
      <c r="C4855" s="14"/>
      <c r="D4855" s="16"/>
      <c r="E4855" s="16"/>
      <c r="F4855" s="14"/>
      <c r="G4855" s="14"/>
      <c r="H4855" s="14"/>
      <c r="I4855" s="15"/>
      <c r="J4855" s="77"/>
      <c r="K4855" s="92"/>
    </row>
    <row r="4856" spans="1:11" ht="13.2" x14ac:dyDescent="0.25">
      <c r="A4856" s="14"/>
      <c r="B4856" s="14"/>
      <c r="C4856" s="14"/>
      <c r="D4856" s="16"/>
      <c r="E4856" s="16"/>
      <c r="F4856" s="14"/>
      <c r="G4856" s="14"/>
      <c r="H4856" s="14"/>
      <c r="I4856" s="15"/>
      <c r="J4856" s="77"/>
      <c r="K4856" s="92"/>
    </row>
    <row r="4857" spans="1:11" ht="13.2" x14ac:dyDescent="0.25">
      <c r="A4857" s="14"/>
      <c r="B4857" s="14"/>
      <c r="C4857" s="14"/>
      <c r="D4857" s="16"/>
      <c r="E4857" s="16"/>
      <c r="F4857" s="14"/>
      <c r="G4857" s="14"/>
      <c r="H4857" s="14"/>
      <c r="I4857" s="15"/>
      <c r="J4857" s="77"/>
      <c r="K4857" s="92"/>
    </row>
    <row r="4858" spans="1:11" ht="13.2" x14ac:dyDescent="0.25">
      <c r="A4858" s="14"/>
      <c r="B4858" s="14"/>
      <c r="C4858" s="14"/>
      <c r="D4858" s="16"/>
      <c r="E4858" s="16"/>
      <c r="F4858" s="14"/>
      <c r="G4858" s="14"/>
      <c r="H4858" s="14"/>
      <c r="I4858" s="15"/>
      <c r="J4858" s="77"/>
      <c r="K4858" s="92"/>
    </row>
    <row r="4859" spans="1:11" ht="13.2" x14ac:dyDescent="0.25">
      <c r="A4859" s="14"/>
      <c r="B4859" s="14"/>
      <c r="C4859" s="14"/>
      <c r="D4859" s="16"/>
      <c r="E4859" s="16"/>
      <c r="F4859" s="14"/>
      <c r="G4859" s="14"/>
      <c r="H4859" s="14"/>
      <c r="I4859" s="15"/>
      <c r="J4859" s="77"/>
      <c r="K4859" s="92"/>
    </row>
    <row r="4860" spans="1:11" ht="13.2" x14ac:dyDescent="0.25">
      <c r="A4860" s="14"/>
      <c r="B4860" s="14"/>
      <c r="C4860" s="14"/>
      <c r="D4860" s="16"/>
      <c r="E4860" s="16"/>
      <c r="F4860" s="14"/>
      <c r="G4860" s="14"/>
      <c r="H4860" s="14"/>
      <c r="I4860" s="15"/>
      <c r="J4860" s="77"/>
      <c r="K4860" s="92"/>
    </row>
    <row r="4861" spans="1:11" ht="13.2" x14ac:dyDescent="0.25">
      <c r="A4861" s="14"/>
      <c r="B4861" s="14"/>
      <c r="C4861" s="14"/>
      <c r="D4861" s="16"/>
      <c r="E4861" s="16"/>
      <c r="F4861" s="14"/>
      <c r="G4861" s="14"/>
      <c r="H4861" s="14"/>
      <c r="I4861" s="15"/>
      <c r="J4861" s="77"/>
      <c r="K4861" s="92"/>
    </row>
    <row r="4862" spans="1:11" ht="13.2" x14ac:dyDescent="0.25">
      <c r="A4862" s="14"/>
      <c r="B4862" s="14"/>
      <c r="C4862" s="14"/>
      <c r="D4862" s="16"/>
      <c r="E4862" s="16"/>
      <c r="F4862" s="14"/>
      <c r="G4862" s="14"/>
      <c r="H4862" s="14"/>
      <c r="I4862" s="15"/>
      <c r="J4862" s="77"/>
      <c r="K4862" s="92"/>
    </row>
    <row r="4863" spans="1:11" ht="13.2" x14ac:dyDescent="0.25">
      <c r="A4863" s="14"/>
      <c r="B4863" s="14"/>
      <c r="C4863" s="14"/>
      <c r="D4863" s="16"/>
      <c r="E4863" s="16"/>
      <c r="F4863" s="14"/>
      <c r="G4863" s="14"/>
      <c r="H4863" s="14"/>
      <c r="I4863" s="15"/>
      <c r="J4863" s="77"/>
      <c r="K4863" s="92"/>
    </row>
    <row r="4864" spans="1:11" ht="13.2" x14ac:dyDescent="0.25">
      <c r="A4864" s="14"/>
      <c r="B4864" s="14"/>
      <c r="C4864" s="14"/>
      <c r="D4864" s="16"/>
      <c r="E4864" s="16"/>
      <c r="F4864" s="14"/>
      <c r="G4864" s="14"/>
      <c r="H4864" s="14"/>
      <c r="I4864" s="15"/>
      <c r="J4864" s="77"/>
      <c r="K4864" s="92"/>
    </row>
    <row r="4865" spans="1:11" ht="13.2" x14ac:dyDescent="0.25">
      <c r="A4865" s="14"/>
      <c r="B4865" s="14"/>
      <c r="C4865" s="14"/>
      <c r="D4865" s="16"/>
      <c r="E4865" s="16"/>
      <c r="F4865" s="14"/>
      <c r="G4865" s="14"/>
      <c r="H4865" s="14"/>
      <c r="I4865" s="15"/>
      <c r="J4865" s="77"/>
      <c r="K4865" s="92"/>
    </row>
    <row r="4866" spans="1:11" ht="13.2" x14ac:dyDescent="0.25">
      <c r="A4866" s="14"/>
      <c r="B4866" s="14"/>
      <c r="C4866" s="14"/>
      <c r="D4866" s="16"/>
      <c r="E4866" s="16"/>
      <c r="F4866" s="14"/>
      <c r="G4866" s="14"/>
      <c r="H4866" s="14"/>
      <c r="I4866" s="15"/>
      <c r="J4866" s="77"/>
      <c r="K4866" s="92"/>
    </row>
    <row r="4867" spans="1:11" ht="13.2" x14ac:dyDescent="0.25">
      <c r="A4867" s="14"/>
      <c r="B4867" s="14"/>
      <c r="C4867" s="14"/>
      <c r="D4867" s="16"/>
      <c r="E4867" s="16"/>
      <c r="F4867" s="14"/>
      <c r="G4867" s="14"/>
      <c r="H4867" s="14"/>
      <c r="I4867" s="15"/>
      <c r="J4867" s="77"/>
      <c r="K4867" s="92"/>
    </row>
    <row r="4868" spans="1:11" ht="13.2" x14ac:dyDescent="0.25">
      <c r="A4868" s="14"/>
      <c r="B4868" s="14"/>
      <c r="C4868" s="14"/>
      <c r="D4868" s="16"/>
      <c r="E4868" s="16"/>
      <c r="F4868" s="14"/>
      <c r="G4868" s="14"/>
      <c r="H4868" s="14"/>
      <c r="I4868" s="15"/>
      <c r="J4868" s="77"/>
      <c r="K4868" s="92"/>
    </row>
    <row r="4869" spans="1:11" ht="13.2" x14ac:dyDescent="0.25">
      <c r="A4869" s="14"/>
      <c r="B4869" s="14"/>
      <c r="C4869" s="14"/>
      <c r="D4869" s="16"/>
      <c r="E4869" s="16"/>
      <c r="F4869" s="14"/>
      <c r="G4869" s="14"/>
      <c r="H4869" s="14"/>
      <c r="I4869" s="15"/>
      <c r="J4869" s="77"/>
      <c r="K4869" s="92"/>
    </row>
    <row r="4870" spans="1:11" ht="13.2" x14ac:dyDescent="0.25">
      <c r="A4870" s="14"/>
      <c r="B4870" s="14"/>
      <c r="C4870" s="14"/>
      <c r="D4870" s="16"/>
      <c r="E4870" s="16"/>
      <c r="F4870" s="14"/>
      <c r="G4870" s="14"/>
      <c r="H4870" s="14"/>
      <c r="I4870" s="15"/>
      <c r="J4870" s="77"/>
      <c r="K4870" s="92"/>
    </row>
    <row r="4871" spans="1:11" ht="13.2" x14ac:dyDescent="0.25">
      <c r="A4871" s="14"/>
      <c r="B4871" s="14"/>
      <c r="C4871" s="14"/>
      <c r="D4871" s="16"/>
      <c r="E4871" s="16"/>
      <c r="F4871" s="14"/>
      <c r="G4871" s="14"/>
      <c r="H4871" s="14"/>
      <c r="I4871" s="15"/>
      <c r="J4871" s="77"/>
      <c r="K4871" s="92"/>
    </row>
    <row r="4872" spans="1:11" ht="13.2" x14ac:dyDescent="0.25">
      <c r="A4872" s="14"/>
      <c r="B4872" s="14"/>
      <c r="C4872" s="14"/>
      <c r="D4872" s="16"/>
      <c r="E4872" s="16"/>
      <c r="F4872" s="14"/>
      <c r="G4872" s="14"/>
      <c r="H4872" s="14"/>
      <c r="I4872" s="15"/>
      <c r="J4872" s="77"/>
      <c r="K4872" s="92"/>
    </row>
    <row r="4873" spans="1:11" ht="13.2" x14ac:dyDescent="0.25">
      <c r="A4873" s="14"/>
      <c r="B4873" s="14"/>
      <c r="C4873" s="14"/>
      <c r="D4873" s="16"/>
      <c r="E4873" s="16"/>
      <c r="F4873" s="14"/>
      <c r="G4873" s="14"/>
      <c r="H4873" s="14"/>
      <c r="I4873" s="15"/>
      <c r="J4873" s="77"/>
      <c r="K4873" s="92"/>
    </row>
    <row r="4874" spans="1:11" ht="13.2" x14ac:dyDescent="0.25">
      <c r="A4874" s="14"/>
      <c r="B4874" s="14"/>
      <c r="C4874" s="14"/>
      <c r="D4874" s="16"/>
      <c r="E4874" s="16"/>
      <c r="F4874" s="14"/>
      <c r="G4874" s="14"/>
      <c r="H4874" s="14"/>
      <c r="I4874" s="15"/>
      <c r="J4874" s="77"/>
      <c r="K4874" s="92"/>
    </row>
    <row r="4875" spans="1:11" ht="13.2" x14ac:dyDescent="0.25">
      <c r="A4875" s="14"/>
      <c r="B4875" s="14"/>
      <c r="C4875" s="14"/>
      <c r="D4875" s="16"/>
      <c r="E4875" s="16"/>
      <c r="F4875" s="14"/>
      <c r="G4875" s="14"/>
      <c r="H4875" s="14"/>
      <c r="I4875" s="15"/>
      <c r="J4875" s="77"/>
      <c r="K4875" s="92"/>
    </row>
    <row r="4876" spans="1:11" ht="13.2" x14ac:dyDescent="0.25">
      <c r="A4876" s="14"/>
      <c r="B4876" s="14"/>
      <c r="C4876" s="14"/>
      <c r="D4876" s="16"/>
      <c r="E4876" s="16"/>
      <c r="F4876" s="14"/>
      <c r="G4876" s="14"/>
      <c r="H4876" s="14"/>
      <c r="I4876" s="15"/>
      <c r="J4876" s="77"/>
      <c r="K4876" s="92"/>
    </row>
    <row r="4877" spans="1:11" ht="13.2" x14ac:dyDescent="0.25">
      <c r="A4877" s="14"/>
      <c r="B4877" s="14"/>
      <c r="C4877" s="14"/>
      <c r="D4877" s="16"/>
      <c r="E4877" s="16"/>
      <c r="F4877" s="14"/>
      <c r="G4877" s="14"/>
      <c r="H4877" s="14"/>
      <c r="I4877" s="15"/>
      <c r="J4877" s="77"/>
      <c r="K4877" s="92"/>
    </row>
    <row r="4878" spans="1:11" ht="13.2" x14ac:dyDescent="0.25">
      <c r="A4878" s="14"/>
      <c r="B4878" s="14"/>
      <c r="C4878" s="14"/>
      <c r="D4878" s="16"/>
      <c r="E4878" s="16"/>
      <c r="F4878" s="14"/>
      <c r="G4878" s="14"/>
      <c r="H4878" s="14"/>
      <c r="I4878" s="15"/>
      <c r="J4878" s="77"/>
      <c r="K4878" s="92"/>
    </row>
    <row r="4879" spans="1:11" ht="13.2" x14ac:dyDescent="0.25">
      <c r="A4879" s="14"/>
      <c r="B4879" s="14"/>
      <c r="C4879" s="14"/>
      <c r="D4879" s="16"/>
      <c r="E4879" s="16"/>
      <c r="F4879" s="14"/>
      <c r="G4879" s="14"/>
      <c r="H4879" s="14"/>
      <c r="I4879" s="15"/>
      <c r="J4879" s="77"/>
      <c r="K4879" s="92"/>
    </row>
    <row r="4880" spans="1:11" ht="13.2" x14ac:dyDescent="0.25">
      <c r="A4880" s="14"/>
      <c r="B4880" s="14"/>
      <c r="C4880" s="14"/>
      <c r="D4880" s="16"/>
      <c r="E4880" s="16"/>
      <c r="F4880" s="14"/>
      <c r="G4880" s="14"/>
      <c r="H4880" s="14"/>
      <c r="I4880" s="15"/>
      <c r="J4880" s="77"/>
      <c r="K4880" s="92"/>
    </row>
    <row r="4881" spans="1:11" ht="13.2" x14ac:dyDescent="0.25">
      <c r="A4881" s="14"/>
      <c r="B4881" s="14"/>
      <c r="C4881" s="14"/>
      <c r="D4881" s="16"/>
      <c r="E4881" s="16"/>
      <c r="F4881" s="14"/>
      <c r="G4881" s="14"/>
      <c r="H4881" s="14"/>
      <c r="I4881" s="15"/>
      <c r="J4881" s="77"/>
      <c r="K4881" s="92"/>
    </row>
    <row r="4882" spans="1:11" ht="13.2" x14ac:dyDescent="0.25">
      <c r="A4882" s="14"/>
      <c r="B4882" s="14"/>
      <c r="C4882" s="14"/>
      <c r="D4882" s="16"/>
      <c r="E4882" s="16"/>
      <c r="F4882" s="14"/>
      <c r="G4882" s="14"/>
      <c r="H4882" s="14"/>
      <c r="I4882" s="15"/>
      <c r="J4882" s="77"/>
      <c r="K4882" s="92"/>
    </row>
    <row r="4883" spans="1:11" ht="13.2" x14ac:dyDescent="0.25">
      <c r="A4883" s="14"/>
      <c r="B4883" s="14"/>
      <c r="C4883" s="14"/>
      <c r="D4883" s="16"/>
      <c r="E4883" s="16"/>
      <c r="F4883" s="14"/>
      <c r="G4883" s="14"/>
      <c r="H4883" s="14"/>
      <c r="I4883" s="15"/>
      <c r="J4883" s="77"/>
      <c r="K4883" s="92"/>
    </row>
    <row r="4884" spans="1:11" ht="13.2" x14ac:dyDescent="0.25">
      <c r="A4884" s="14"/>
      <c r="B4884" s="14"/>
      <c r="C4884" s="14"/>
      <c r="D4884" s="16"/>
      <c r="E4884" s="16"/>
      <c r="F4884" s="14"/>
      <c r="G4884" s="14"/>
      <c r="H4884" s="14"/>
      <c r="I4884" s="15"/>
      <c r="J4884" s="77"/>
      <c r="K4884" s="92"/>
    </row>
    <row r="4885" spans="1:11" ht="13.2" x14ac:dyDescent="0.25">
      <c r="A4885" s="14"/>
      <c r="B4885" s="14"/>
      <c r="C4885" s="14"/>
      <c r="D4885" s="16"/>
      <c r="E4885" s="16"/>
      <c r="F4885" s="14"/>
      <c r="G4885" s="14"/>
      <c r="H4885" s="14"/>
      <c r="I4885" s="15"/>
      <c r="J4885" s="77"/>
      <c r="K4885" s="92"/>
    </row>
    <row r="4886" spans="1:11" ht="13.2" x14ac:dyDescent="0.25">
      <c r="A4886" s="14"/>
      <c r="B4886" s="14"/>
      <c r="C4886" s="14"/>
      <c r="D4886" s="16"/>
      <c r="E4886" s="16"/>
      <c r="F4886" s="14"/>
      <c r="G4886" s="14"/>
      <c r="H4886" s="14"/>
      <c r="I4886" s="15"/>
      <c r="J4886" s="77"/>
      <c r="K4886" s="92"/>
    </row>
    <row r="4887" spans="1:11" ht="13.2" x14ac:dyDescent="0.25">
      <c r="A4887" s="14"/>
      <c r="B4887" s="14"/>
      <c r="C4887" s="14"/>
      <c r="D4887" s="16"/>
      <c r="E4887" s="16"/>
      <c r="F4887" s="14"/>
      <c r="G4887" s="14"/>
      <c r="H4887" s="14"/>
      <c r="I4887" s="15"/>
      <c r="J4887" s="77"/>
      <c r="K4887" s="92"/>
    </row>
    <row r="4888" spans="1:11" ht="13.2" x14ac:dyDescent="0.25">
      <c r="A4888" s="14"/>
      <c r="B4888" s="14"/>
      <c r="C4888" s="14"/>
      <c r="D4888" s="16"/>
      <c r="E4888" s="16"/>
      <c r="F4888" s="14"/>
      <c r="G4888" s="14"/>
      <c r="H4888" s="14"/>
      <c r="I4888" s="15"/>
      <c r="J4888" s="77"/>
      <c r="K4888" s="92"/>
    </row>
    <row r="4889" spans="1:11" ht="13.2" x14ac:dyDescent="0.25">
      <c r="A4889" s="14"/>
      <c r="B4889" s="14"/>
      <c r="C4889" s="14"/>
      <c r="D4889" s="16"/>
      <c r="E4889" s="16"/>
      <c r="F4889" s="14"/>
      <c r="G4889" s="14"/>
      <c r="H4889" s="14"/>
      <c r="I4889" s="15"/>
      <c r="J4889" s="77"/>
      <c r="K4889" s="92"/>
    </row>
    <row r="4890" spans="1:11" ht="13.2" x14ac:dyDescent="0.25">
      <c r="A4890" s="14"/>
      <c r="B4890" s="14"/>
      <c r="C4890" s="14"/>
      <c r="D4890" s="16"/>
      <c r="E4890" s="16"/>
      <c r="F4890" s="14"/>
      <c r="G4890" s="14"/>
      <c r="H4890" s="14"/>
      <c r="I4890" s="15"/>
      <c r="J4890" s="77"/>
      <c r="K4890" s="92"/>
    </row>
    <row r="4891" spans="1:11" ht="13.2" x14ac:dyDescent="0.25">
      <c r="A4891" s="14"/>
      <c r="B4891" s="14"/>
      <c r="C4891" s="14"/>
      <c r="D4891" s="16"/>
      <c r="E4891" s="16"/>
      <c r="F4891" s="14"/>
      <c r="G4891" s="14"/>
      <c r="H4891" s="14"/>
      <c r="I4891" s="15"/>
      <c r="J4891" s="77"/>
      <c r="K4891" s="92"/>
    </row>
    <row r="4892" spans="1:11" ht="13.2" x14ac:dyDescent="0.25">
      <c r="A4892" s="14"/>
      <c r="B4892" s="14"/>
      <c r="C4892" s="14"/>
      <c r="D4892" s="16"/>
      <c r="E4892" s="16"/>
      <c r="F4892" s="14"/>
      <c r="G4892" s="14"/>
      <c r="H4892" s="14"/>
      <c r="I4892" s="15"/>
      <c r="J4892" s="77"/>
      <c r="K4892" s="92"/>
    </row>
    <row r="4893" spans="1:11" ht="13.2" x14ac:dyDescent="0.25">
      <c r="A4893" s="14"/>
      <c r="B4893" s="14"/>
      <c r="C4893" s="14"/>
      <c r="D4893" s="16"/>
      <c r="E4893" s="16"/>
      <c r="F4893" s="14"/>
      <c r="G4893" s="14"/>
      <c r="H4893" s="14"/>
      <c r="I4893" s="15"/>
      <c r="J4893" s="77"/>
      <c r="K4893" s="92"/>
    </row>
    <row r="4894" spans="1:11" ht="13.2" x14ac:dyDescent="0.25">
      <c r="A4894" s="14"/>
      <c r="B4894" s="14"/>
      <c r="C4894" s="14"/>
      <c r="D4894" s="16"/>
      <c r="E4894" s="16"/>
      <c r="F4894" s="14"/>
      <c r="G4894" s="14"/>
      <c r="H4894" s="14"/>
      <c r="I4894" s="15"/>
      <c r="J4894" s="77"/>
      <c r="K4894" s="92"/>
    </row>
    <row r="4895" spans="1:11" ht="13.2" x14ac:dyDescent="0.25">
      <c r="A4895" s="14"/>
      <c r="B4895" s="14"/>
      <c r="C4895" s="14"/>
      <c r="D4895" s="16"/>
      <c r="E4895" s="16"/>
      <c r="F4895" s="14"/>
      <c r="G4895" s="14"/>
      <c r="H4895" s="14"/>
      <c r="I4895" s="15"/>
      <c r="J4895" s="77"/>
      <c r="K4895" s="92"/>
    </row>
    <row r="4896" spans="1:11" ht="13.2" x14ac:dyDescent="0.25">
      <c r="A4896" s="14"/>
      <c r="B4896" s="14"/>
      <c r="C4896" s="14"/>
      <c r="D4896" s="16"/>
      <c r="E4896" s="16"/>
      <c r="F4896" s="14"/>
      <c r="G4896" s="14"/>
      <c r="H4896" s="14"/>
      <c r="I4896" s="15"/>
      <c r="J4896" s="77"/>
      <c r="K4896" s="92"/>
    </row>
    <row r="4897" spans="1:11" ht="13.2" x14ac:dyDescent="0.25">
      <c r="A4897" s="14"/>
      <c r="B4897" s="14"/>
      <c r="C4897" s="14"/>
      <c r="D4897" s="16"/>
      <c r="E4897" s="16"/>
      <c r="F4897" s="14"/>
      <c r="G4897" s="14"/>
      <c r="H4897" s="14"/>
      <c r="I4897" s="15"/>
      <c r="J4897" s="77"/>
      <c r="K4897" s="92"/>
    </row>
    <row r="4898" spans="1:11" ht="13.2" x14ac:dyDescent="0.25">
      <c r="A4898" s="14"/>
      <c r="B4898" s="14"/>
      <c r="C4898" s="14"/>
      <c r="D4898" s="16"/>
      <c r="E4898" s="16"/>
      <c r="F4898" s="14"/>
      <c r="G4898" s="14"/>
      <c r="H4898" s="14"/>
      <c r="I4898" s="15"/>
      <c r="J4898" s="77"/>
      <c r="K4898" s="92"/>
    </row>
    <row r="4899" spans="1:11" ht="13.2" x14ac:dyDescent="0.25">
      <c r="A4899" s="14"/>
      <c r="B4899" s="14"/>
      <c r="C4899" s="14"/>
      <c r="D4899" s="16"/>
      <c r="E4899" s="16"/>
      <c r="F4899" s="14"/>
      <c r="G4899" s="14"/>
      <c r="H4899" s="14"/>
      <c r="I4899" s="15"/>
      <c r="J4899" s="77"/>
      <c r="K4899" s="92"/>
    </row>
    <row r="4900" spans="1:11" ht="13.2" x14ac:dyDescent="0.25">
      <c r="A4900" s="14"/>
      <c r="B4900" s="14"/>
      <c r="C4900" s="14"/>
      <c r="D4900" s="16"/>
      <c r="E4900" s="16"/>
      <c r="F4900" s="14"/>
      <c r="G4900" s="14"/>
      <c r="H4900" s="14"/>
      <c r="I4900" s="15"/>
      <c r="J4900" s="77"/>
      <c r="K4900" s="92"/>
    </row>
    <row r="4901" spans="1:11" ht="13.2" x14ac:dyDescent="0.25">
      <c r="A4901" s="14"/>
      <c r="B4901" s="14"/>
      <c r="C4901" s="14"/>
      <c r="D4901" s="16"/>
      <c r="E4901" s="16"/>
      <c r="F4901" s="14"/>
      <c r="G4901" s="14"/>
      <c r="H4901" s="14"/>
      <c r="I4901" s="15"/>
      <c r="J4901" s="77"/>
      <c r="K4901" s="92"/>
    </row>
    <row r="4902" spans="1:11" ht="13.2" x14ac:dyDescent="0.25">
      <c r="A4902" s="14"/>
      <c r="B4902" s="14"/>
      <c r="C4902" s="14"/>
      <c r="D4902" s="16"/>
      <c r="E4902" s="16"/>
      <c r="F4902" s="14"/>
      <c r="G4902" s="14"/>
      <c r="H4902" s="14"/>
      <c r="I4902" s="15"/>
      <c r="J4902" s="77"/>
      <c r="K4902" s="92"/>
    </row>
    <row r="4903" spans="1:11" ht="13.2" x14ac:dyDescent="0.25">
      <c r="A4903" s="14"/>
      <c r="B4903" s="14"/>
      <c r="C4903" s="14"/>
      <c r="D4903" s="16"/>
      <c r="E4903" s="16"/>
      <c r="F4903" s="14"/>
      <c r="G4903" s="14"/>
      <c r="H4903" s="14"/>
      <c r="I4903" s="15"/>
      <c r="J4903" s="77"/>
      <c r="K4903" s="92"/>
    </row>
    <row r="4904" spans="1:11" ht="13.2" x14ac:dyDescent="0.25">
      <c r="A4904" s="14"/>
      <c r="B4904" s="14"/>
      <c r="C4904" s="14"/>
      <c r="D4904" s="16"/>
      <c r="E4904" s="16"/>
      <c r="F4904" s="14"/>
      <c r="G4904" s="14"/>
      <c r="H4904" s="14"/>
      <c r="I4904" s="15"/>
      <c r="J4904" s="77"/>
      <c r="K4904" s="92"/>
    </row>
    <row r="4905" spans="1:11" ht="13.2" x14ac:dyDescent="0.25">
      <c r="A4905" s="14"/>
      <c r="B4905" s="14"/>
      <c r="C4905" s="14"/>
      <c r="D4905" s="16"/>
      <c r="E4905" s="16"/>
      <c r="F4905" s="14"/>
      <c r="G4905" s="14"/>
      <c r="H4905" s="14"/>
      <c r="I4905" s="15"/>
      <c r="J4905" s="77"/>
      <c r="K4905" s="92"/>
    </row>
    <row r="4906" spans="1:11" ht="13.2" x14ac:dyDescent="0.25">
      <c r="A4906" s="14"/>
      <c r="B4906" s="14"/>
      <c r="C4906" s="14"/>
      <c r="D4906" s="16"/>
      <c r="E4906" s="16"/>
      <c r="F4906" s="14"/>
      <c r="G4906" s="14"/>
      <c r="H4906" s="14"/>
      <c r="I4906" s="15"/>
      <c r="J4906" s="77"/>
      <c r="K4906" s="92"/>
    </row>
    <row r="4907" spans="1:11" ht="13.2" x14ac:dyDescent="0.25">
      <c r="A4907" s="14"/>
      <c r="B4907" s="14"/>
      <c r="C4907" s="14"/>
      <c r="D4907" s="16"/>
      <c r="E4907" s="16"/>
      <c r="F4907" s="14"/>
      <c r="G4907" s="14"/>
      <c r="H4907" s="14"/>
      <c r="I4907" s="15"/>
      <c r="J4907" s="77"/>
      <c r="K4907" s="92"/>
    </row>
    <row r="4908" spans="1:11" ht="13.2" x14ac:dyDescent="0.25">
      <c r="A4908" s="14"/>
      <c r="B4908" s="14"/>
      <c r="C4908" s="14"/>
      <c r="D4908" s="16"/>
      <c r="E4908" s="16"/>
      <c r="F4908" s="14"/>
      <c r="G4908" s="14"/>
      <c r="H4908" s="14"/>
      <c r="I4908" s="15"/>
      <c r="J4908" s="77"/>
      <c r="K4908" s="92"/>
    </row>
    <row r="4909" spans="1:11" ht="13.2" x14ac:dyDescent="0.25">
      <c r="A4909" s="14"/>
      <c r="B4909" s="14"/>
      <c r="C4909" s="14"/>
      <c r="D4909" s="16"/>
      <c r="E4909" s="16"/>
      <c r="F4909" s="14"/>
      <c r="G4909" s="14"/>
      <c r="H4909" s="14"/>
      <c r="I4909" s="15"/>
      <c r="J4909" s="77"/>
      <c r="K4909" s="92"/>
    </row>
    <row r="4910" spans="1:11" ht="13.2" x14ac:dyDescent="0.25">
      <c r="A4910" s="14"/>
      <c r="B4910" s="14"/>
      <c r="C4910" s="14"/>
      <c r="D4910" s="16"/>
      <c r="E4910" s="16"/>
      <c r="F4910" s="14"/>
      <c r="G4910" s="14"/>
      <c r="H4910" s="14"/>
      <c r="I4910" s="15"/>
      <c r="J4910" s="77"/>
      <c r="K4910" s="92"/>
    </row>
    <row r="4911" spans="1:11" ht="13.2" x14ac:dyDescent="0.25">
      <c r="A4911" s="14"/>
      <c r="B4911" s="14"/>
      <c r="C4911" s="14"/>
      <c r="D4911" s="16"/>
      <c r="E4911" s="16"/>
      <c r="F4911" s="14"/>
      <c r="G4911" s="14"/>
      <c r="H4911" s="14"/>
      <c r="I4911" s="15"/>
      <c r="J4911" s="77"/>
      <c r="K4911" s="92"/>
    </row>
    <row r="4912" spans="1:11" ht="13.2" x14ac:dyDescent="0.25">
      <c r="A4912" s="14"/>
      <c r="B4912" s="14"/>
      <c r="C4912" s="14"/>
      <c r="D4912" s="16"/>
      <c r="E4912" s="16"/>
      <c r="F4912" s="14"/>
      <c r="G4912" s="14"/>
      <c r="H4912" s="14"/>
      <c r="I4912" s="15"/>
      <c r="J4912" s="77"/>
      <c r="K4912" s="92"/>
    </row>
    <row r="4913" spans="1:11" ht="13.2" x14ac:dyDescent="0.25">
      <c r="A4913" s="14"/>
      <c r="B4913" s="14"/>
      <c r="C4913" s="14"/>
      <c r="D4913" s="16"/>
      <c r="E4913" s="16"/>
      <c r="F4913" s="14"/>
      <c r="G4913" s="14"/>
      <c r="H4913" s="14"/>
      <c r="I4913" s="15"/>
      <c r="J4913" s="77"/>
      <c r="K4913" s="92"/>
    </row>
    <row r="4914" spans="1:11" ht="13.2" x14ac:dyDescent="0.25">
      <c r="A4914" s="14"/>
      <c r="B4914" s="14"/>
      <c r="C4914" s="14"/>
      <c r="D4914" s="16"/>
      <c r="E4914" s="16"/>
      <c r="F4914" s="14"/>
      <c r="G4914" s="14"/>
      <c r="H4914" s="14"/>
      <c r="I4914" s="15"/>
      <c r="J4914" s="77"/>
      <c r="K4914" s="92"/>
    </row>
    <row r="4915" spans="1:11" ht="13.2" x14ac:dyDescent="0.25">
      <c r="A4915" s="14"/>
      <c r="B4915" s="14"/>
      <c r="C4915" s="14"/>
      <c r="D4915" s="16"/>
      <c r="E4915" s="16"/>
      <c r="F4915" s="14"/>
      <c r="G4915" s="14"/>
      <c r="H4915" s="14"/>
      <c r="I4915" s="15"/>
      <c r="J4915" s="77"/>
      <c r="K4915" s="92"/>
    </row>
    <row r="4916" spans="1:11" ht="13.2" x14ac:dyDescent="0.25">
      <c r="A4916" s="14"/>
      <c r="B4916" s="14"/>
      <c r="C4916" s="14"/>
      <c r="D4916" s="16"/>
      <c r="E4916" s="16"/>
      <c r="F4916" s="14"/>
      <c r="G4916" s="14"/>
      <c r="H4916" s="14"/>
      <c r="I4916" s="15"/>
      <c r="J4916" s="77"/>
      <c r="K4916" s="92"/>
    </row>
    <row r="4917" spans="1:11" ht="13.2" x14ac:dyDescent="0.25">
      <c r="A4917" s="14"/>
      <c r="B4917" s="14"/>
      <c r="C4917" s="14"/>
      <c r="D4917" s="16"/>
      <c r="E4917" s="16"/>
      <c r="F4917" s="14"/>
      <c r="G4917" s="14"/>
      <c r="H4917" s="14"/>
      <c r="I4917" s="15"/>
      <c r="J4917" s="77"/>
      <c r="K4917" s="92"/>
    </row>
    <row r="4918" spans="1:11" ht="13.2" x14ac:dyDescent="0.25">
      <c r="A4918" s="14"/>
      <c r="B4918" s="14"/>
      <c r="C4918" s="14"/>
      <c r="D4918" s="16"/>
      <c r="E4918" s="16"/>
      <c r="F4918" s="14"/>
      <c r="G4918" s="14"/>
      <c r="H4918" s="14"/>
      <c r="I4918" s="15"/>
      <c r="J4918" s="77"/>
      <c r="K4918" s="92"/>
    </row>
    <row r="4919" spans="1:11" ht="13.2" x14ac:dyDescent="0.25">
      <c r="A4919" s="14"/>
      <c r="B4919" s="14"/>
      <c r="C4919" s="14"/>
      <c r="D4919" s="16"/>
      <c r="E4919" s="16"/>
      <c r="F4919" s="14"/>
      <c r="G4919" s="14"/>
      <c r="H4919" s="14"/>
      <c r="I4919" s="15"/>
      <c r="J4919" s="77"/>
      <c r="K4919" s="92"/>
    </row>
    <row r="4920" spans="1:11" ht="13.2" x14ac:dyDescent="0.25">
      <c r="A4920" s="14"/>
      <c r="B4920" s="14"/>
      <c r="C4920" s="14"/>
      <c r="D4920" s="16"/>
      <c r="E4920" s="16"/>
      <c r="F4920" s="14"/>
      <c r="G4920" s="14"/>
      <c r="H4920" s="14"/>
      <c r="I4920" s="15"/>
      <c r="J4920" s="77"/>
      <c r="K4920" s="92"/>
    </row>
    <row r="4921" spans="1:11" ht="13.2" x14ac:dyDescent="0.25">
      <c r="A4921" s="14"/>
      <c r="B4921" s="14"/>
      <c r="C4921" s="14"/>
      <c r="D4921" s="16"/>
      <c r="E4921" s="16"/>
      <c r="F4921" s="14"/>
      <c r="G4921" s="14"/>
      <c r="H4921" s="14"/>
      <c r="I4921" s="15"/>
      <c r="J4921" s="77"/>
      <c r="K4921" s="92"/>
    </row>
    <row r="4922" spans="1:11" ht="13.2" x14ac:dyDescent="0.25">
      <c r="A4922" s="14"/>
      <c r="B4922" s="14"/>
      <c r="C4922" s="14"/>
      <c r="D4922" s="16"/>
      <c r="E4922" s="16"/>
      <c r="F4922" s="14"/>
      <c r="G4922" s="14"/>
      <c r="H4922" s="14"/>
      <c r="I4922" s="15"/>
      <c r="J4922" s="77"/>
      <c r="K4922" s="92"/>
    </row>
    <row r="4923" spans="1:11" ht="13.2" x14ac:dyDescent="0.25">
      <c r="A4923" s="14"/>
      <c r="B4923" s="14"/>
      <c r="C4923" s="14"/>
      <c r="D4923" s="16"/>
      <c r="E4923" s="16"/>
      <c r="F4923" s="14"/>
      <c r="G4923" s="14"/>
      <c r="H4923" s="14"/>
      <c r="I4923" s="15"/>
      <c r="J4923" s="77"/>
      <c r="K4923" s="92"/>
    </row>
    <row r="4924" spans="1:11" ht="13.2" x14ac:dyDescent="0.25">
      <c r="A4924" s="14"/>
      <c r="B4924" s="14"/>
      <c r="C4924" s="14"/>
      <c r="D4924" s="16"/>
      <c r="E4924" s="16"/>
      <c r="F4924" s="14"/>
      <c r="G4924" s="14"/>
      <c r="H4924" s="14"/>
      <c r="I4924" s="15"/>
      <c r="J4924" s="77"/>
      <c r="K4924" s="92"/>
    </row>
    <row r="4925" spans="1:11" ht="13.2" x14ac:dyDescent="0.25">
      <c r="A4925" s="14"/>
      <c r="B4925" s="14"/>
      <c r="C4925" s="14"/>
      <c r="D4925" s="16"/>
      <c r="E4925" s="16"/>
      <c r="F4925" s="14"/>
      <c r="G4925" s="14"/>
      <c r="H4925" s="14"/>
      <c r="I4925" s="15"/>
      <c r="J4925" s="77"/>
      <c r="K4925" s="92"/>
    </row>
    <row r="4926" spans="1:11" ht="13.2" x14ac:dyDescent="0.25">
      <c r="A4926" s="14"/>
      <c r="B4926" s="14"/>
      <c r="C4926" s="14"/>
      <c r="D4926" s="16"/>
      <c r="E4926" s="16"/>
      <c r="F4926" s="14"/>
      <c r="G4926" s="14"/>
      <c r="H4926" s="14"/>
      <c r="I4926" s="15"/>
      <c r="J4926" s="77"/>
      <c r="K4926" s="92"/>
    </row>
    <row r="4927" spans="1:11" ht="13.2" x14ac:dyDescent="0.25">
      <c r="A4927" s="14"/>
      <c r="B4927" s="14"/>
      <c r="C4927" s="14"/>
      <c r="D4927" s="16"/>
      <c r="E4927" s="16"/>
      <c r="F4927" s="14"/>
      <c r="G4927" s="14"/>
      <c r="H4927" s="14"/>
      <c r="I4927" s="15"/>
      <c r="J4927" s="77"/>
      <c r="K4927" s="92"/>
    </row>
    <row r="4928" spans="1:11" ht="13.2" x14ac:dyDescent="0.25">
      <c r="A4928" s="14"/>
      <c r="B4928" s="14"/>
      <c r="C4928" s="14"/>
      <c r="D4928" s="16"/>
      <c r="E4928" s="16"/>
      <c r="F4928" s="14"/>
      <c r="G4928" s="14"/>
      <c r="H4928" s="14"/>
      <c r="I4928" s="15"/>
      <c r="J4928" s="77"/>
      <c r="K4928" s="92"/>
    </row>
    <row r="4929" spans="1:11" ht="13.2" x14ac:dyDescent="0.25">
      <c r="A4929" s="14"/>
      <c r="B4929" s="14"/>
      <c r="C4929" s="14"/>
      <c r="D4929" s="16"/>
      <c r="E4929" s="16"/>
      <c r="F4929" s="14"/>
      <c r="G4929" s="14"/>
      <c r="H4929" s="14"/>
      <c r="I4929" s="15"/>
      <c r="J4929" s="77"/>
      <c r="K4929" s="92"/>
    </row>
    <row r="4930" spans="1:11" ht="13.2" x14ac:dyDescent="0.25">
      <c r="A4930" s="14"/>
      <c r="B4930" s="14"/>
      <c r="C4930" s="14"/>
      <c r="D4930" s="16"/>
      <c r="E4930" s="16"/>
      <c r="F4930" s="14"/>
      <c r="G4930" s="14"/>
      <c r="H4930" s="14"/>
      <c r="I4930" s="15"/>
      <c r="J4930" s="77"/>
      <c r="K4930" s="92"/>
    </row>
    <row r="4931" spans="1:11" ht="13.2" x14ac:dyDescent="0.25">
      <c r="A4931" s="14"/>
      <c r="B4931" s="14"/>
      <c r="C4931" s="14"/>
      <c r="D4931" s="16"/>
      <c r="E4931" s="16"/>
      <c r="F4931" s="14"/>
      <c r="G4931" s="14"/>
      <c r="H4931" s="14"/>
      <c r="I4931" s="15"/>
      <c r="J4931" s="77"/>
      <c r="K4931" s="92"/>
    </row>
    <row r="4932" spans="1:11" ht="13.2" x14ac:dyDescent="0.25">
      <c r="A4932" s="14"/>
      <c r="B4932" s="14"/>
      <c r="C4932" s="14"/>
      <c r="D4932" s="16"/>
      <c r="E4932" s="16"/>
      <c r="F4932" s="14"/>
      <c r="G4932" s="14"/>
      <c r="H4932" s="14"/>
      <c r="I4932" s="15"/>
      <c r="J4932" s="77"/>
      <c r="K4932" s="92"/>
    </row>
    <row r="4933" spans="1:11" ht="13.2" x14ac:dyDescent="0.25">
      <c r="A4933" s="14"/>
      <c r="B4933" s="14"/>
      <c r="C4933" s="14"/>
      <c r="D4933" s="16"/>
      <c r="E4933" s="16"/>
      <c r="F4933" s="14"/>
      <c r="G4933" s="14"/>
      <c r="H4933" s="14"/>
      <c r="I4933" s="15"/>
      <c r="J4933" s="77"/>
      <c r="K4933" s="92"/>
    </row>
    <row r="4934" spans="1:11" ht="13.2" x14ac:dyDescent="0.25">
      <c r="A4934" s="14"/>
      <c r="B4934" s="14"/>
      <c r="C4934" s="14"/>
      <c r="D4934" s="16"/>
      <c r="E4934" s="16"/>
      <c r="F4934" s="14"/>
      <c r="G4934" s="14"/>
      <c r="H4934" s="14"/>
      <c r="I4934" s="15"/>
      <c r="J4934" s="77"/>
      <c r="K4934" s="92"/>
    </row>
    <row r="4935" spans="1:11" ht="13.2" x14ac:dyDescent="0.25">
      <c r="A4935" s="14"/>
      <c r="B4935" s="14"/>
      <c r="C4935" s="14"/>
      <c r="D4935" s="16"/>
      <c r="E4935" s="16"/>
      <c r="F4935" s="14"/>
      <c r="G4935" s="14"/>
      <c r="H4935" s="14"/>
      <c r="I4935" s="15"/>
      <c r="J4935" s="77"/>
      <c r="K4935" s="92"/>
    </row>
    <row r="4936" spans="1:11" ht="13.2" x14ac:dyDescent="0.25">
      <c r="A4936" s="14"/>
      <c r="B4936" s="14"/>
      <c r="C4936" s="14"/>
      <c r="D4936" s="16"/>
      <c r="E4936" s="16"/>
      <c r="F4936" s="14"/>
      <c r="G4936" s="14"/>
      <c r="H4936" s="14"/>
      <c r="I4936" s="15"/>
      <c r="J4936" s="77"/>
      <c r="K4936" s="92"/>
    </row>
    <row r="4937" spans="1:11" ht="13.2" x14ac:dyDescent="0.25">
      <c r="A4937" s="14"/>
      <c r="B4937" s="14"/>
      <c r="C4937" s="14"/>
      <c r="D4937" s="16"/>
      <c r="E4937" s="16"/>
      <c r="F4937" s="14"/>
      <c r="G4937" s="14"/>
      <c r="H4937" s="14"/>
      <c r="I4937" s="15"/>
      <c r="J4937" s="77"/>
      <c r="K4937" s="92"/>
    </row>
    <row r="4938" spans="1:11" ht="13.2" x14ac:dyDescent="0.25">
      <c r="A4938" s="14"/>
      <c r="B4938" s="14"/>
      <c r="C4938" s="14"/>
      <c r="D4938" s="16"/>
      <c r="E4938" s="16"/>
      <c r="F4938" s="14"/>
      <c r="G4938" s="14"/>
      <c r="H4938" s="14"/>
      <c r="I4938" s="15"/>
      <c r="J4938" s="77"/>
      <c r="K4938" s="92"/>
    </row>
    <row r="4939" spans="1:11" ht="13.2" x14ac:dyDescent="0.25">
      <c r="A4939" s="14"/>
      <c r="B4939" s="14"/>
      <c r="C4939" s="14"/>
      <c r="D4939" s="16"/>
      <c r="E4939" s="16"/>
      <c r="F4939" s="14"/>
      <c r="G4939" s="14"/>
      <c r="H4939" s="14"/>
      <c r="I4939" s="15"/>
      <c r="J4939" s="77"/>
      <c r="K4939" s="92"/>
    </row>
    <row r="4940" spans="1:11" ht="13.2" x14ac:dyDescent="0.25">
      <c r="A4940" s="14"/>
      <c r="B4940" s="14"/>
      <c r="C4940" s="14"/>
      <c r="D4940" s="16"/>
      <c r="E4940" s="16"/>
      <c r="F4940" s="14"/>
      <c r="G4940" s="14"/>
      <c r="H4940" s="14"/>
      <c r="I4940" s="15"/>
      <c r="J4940" s="77"/>
      <c r="K4940" s="92"/>
    </row>
    <row r="4941" spans="1:11" ht="13.2" x14ac:dyDescent="0.25">
      <c r="A4941" s="14"/>
      <c r="B4941" s="14"/>
      <c r="C4941" s="14"/>
      <c r="D4941" s="16"/>
      <c r="E4941" s="16"/>
      <c r="F4941" s="14"/>
      <c r="G4941" s="14"/>
      <c r="H4941" s="14"/>
      <c r="I4941" s="15"/>
      <c r="J4941" s="77"/>
      <c r="K4941" s="92"/>
    </row>
    <row r="4942" spans="1:11" ht="13.2" x14ac:dyDescent="0.25">
      <c r="A4942" s="14"/>
      <c r="B4942" s="14"/>
      <c r="C4942" s="14"/>
      <c r="D4942" s="16"/>
      <c r="E4942" s="16"/>
      <c r="F4942" s="14"/>
      <c r="G4942" s="14"/>
      <c r="H4942" s="14"/>
      <c r="I4942" s="15"/>
      <c r="J4942" s="77"/>
      <c r="K4942" s="92"/>
    </row>
    <row r="4943" spans="1:11" ht="13.2" x14ac:dyDescent="0.25">
      <c r="A4943" s="14"/>
      <c r="B4943" s="14"/>
      <c r="C4943" s="14"/>
      <c r="D4943" s="16"/>
      <c r="E4943" s="16"/>
      <c r="F4943" s="14"/>
      <c r="G4943" s="14"/>
      <c r="H4943" s="14"/>
      <c r="I4943" s="15"/>
      <c r="J4943" s="77"/>
      <c r="K4943" s="92"/>
    </row>
    <row r="4944" spans="1:11" ht="13.2" x14ac:dyDescent="0.25">
      <c r="A4944" s="14"/>
      <c r="B4944" s="14"/>
      <c r="C4944" s="14"/>
      <c r="D4944" s="16"/>
      <c r="E4944" s="16"/>
      <c r="F4944" s="14"/>
      <c r="G4944" s="14"/>
      <c r="H4944" s="14"/>
      <c r="I4944" s="15"/>
      <c r="J4944" s="77"/>
      <c r="K4944" s="92"/>
    </row>
    <row r="4945" spans="1:11" ht="13.2" x14ac:dyDescent="0.25">
      <c r="A4945" s="14"/>
      <c r="B4945" s="14"/>
      <c r="C4945" s="14"/>
      <c r="D4945" s="16"/>
      <c r="E4945" s="16"/>
      <c r="F4945" s="14"/>
      <c r="G4945" s="14"/>
      <c r="H4945" s="14"/>
      <c r="I4945" s="15"/>
      <c r="J4945" s="77"/>
      <c r="K4945" s="92"/>
    </row>
    <row r="4946" spans="1:11" ht="13.2" x14ac:dyDescent="0.25">
      <c r="A4946" s="14"/>
      <c r="B4946" s="14"/>
      <c r="C4946" s="14"/>
      <c r="D4946" s="16"/>
      <c r="E4946" s="16"/>
      <c r="F4946" s="14"/>
      <c r="G4946" s="14"/>
      <c r="H4946" s="14"/>
      <c r="I4946" s="15"/>
      <c r="J4946" s="77"/>
      <c r="K4946" s="92"/>
    </row>
    <row r="4947" spans="1:11" ht="13.2" x14ac:dyDescent="0.25">
      <c r="A4947" s="14"/>
      <c r="B4947" s="14"/>
      <c r="C4947" s="14"/>
      <c r="D4947" s="16"/>
      <c r="E4947" s="16"/>
      <c r="F4947" s="14"/>
      <c r="G4947" s="14"/>
      <c r="H4947" s="14"/>
      <c r="I4947" s="15"/>
      <c r="J4947" s="77"/>
      <c r="K4947" s="92"/>
    </row>
    <row r="4948" spans="1:11" ht="13.2" x14ac:dyDescent="0.25">
      <c r="A4948" s="14"/>
      <c r="B4948" s="14"/>
      <c r="C4948" s="14"/>
      <c r="D4948" s="16"/>
      <c r="E4948" s="16"/>
      <c r="F4948" s="14"/>
      <c r="G4948" s="14"/>
      <c r="H4948" s="14"/>
      <c r="I4948" s="15"/>
      <c r="J4948" s="77"/>
      <c r="K4948" s="92"/>
    </row>
    <row r="4949" spans="1:11" ht="13.2" x14ac:dyDescent="0.25">
      <c r="A4949" s="14"/>
      <c r="B4949" s="14"/>
      <c r="C4949" s="14"/>
      <c r="D4949" s="16"/>
      <c r="E4949" s="16"/>
      <c r="F4949" s="14"/>
      <c r="G4949" s="14"/>
      <c r="H4949" s="14"/>
      <c r="I4949" s="15"/>
      <c r="J4949" s="77"/>
      <c r="K4949" s="92"/>
    </row>
    <row r="4950" spans="1:11" ht="13.2" x14ac:dyDescent="0.25">
      <c r="A4950" s="14"/>
      <c r="B4950" s="14"/>
      <c r="C4950" s="14"/>
      <c r="D4950" s="16"/>
      <c r="E4950" s="16"/>
      <c r="F4950" s="14"/>
      <c r="G4950" s="14"/>
      <c r="H4950" s="14"/>
      <c r="I4950" s="15"/>
      <c r="J4950" s="77"/>
      <c r="K4950" s="92"/>
    </row>
    <row r="4951" spans="1:11" ht="13.2" x14ac:dyDescent="0.25">
      <c r="A4951" s="14"/>
      <c r="B4951" s="14"/>
      <c r="C4951" s="14"/>
      <c r="D4951" s="16"/>
      <c r="E4951" s="16"/>
      <c r="F4951" s="14"/>
      <c r="G4951" s="14"/>
      <c r="H4951" s="14"/>
      <c r="I4951" s="15"/>
      <c r="J4951" s="77"/>
      <c r="K4951" s="92"/>
    </row>
    <row r="4952" spans="1:11" ht="13.2" x14ac:dyDescent="0.25">
      <c r="A4952" s="14"/>
      <c r="B4952" s="14"/>
      <c r="C4952" s="14"/>
      <c r="D4952" s="16"/>
      <c r="E4952" s="16"/>
      <c r="F4952" s="14"/>
      <c r="G4952" s="14"/>
      <c r="H4952" s="14"/>
      <c r="I4952" s="15"/>
      <c r="J4952" s="77"/>
      <c r="K4952" s="92"/>
    </row>
    <row r="4953" spans="1:11" ht="13.2" x14ac:dyDescent="0.25">
      <c r="A4953" s="14"/>
      <c r="B4953" s="14"/>
      <c r="C4953" s="14"/>
      <c r="D4953" s="16"/>
      <c r="E4953" s="16"/>
      <c r="F4953" s="14"/>
      <c r="G4953" s="14"/>
      <c r="H4953" s="14"/>
      <c r="I4953" s="15"/>
      <c r="J4953" s="77"/>
      <c r="K4953" s="92"/>
    </row>
    <row r="4954" spans="1:11" ht="13.2" x14ac:dyDescent="0.25">
      <c r="A4954" s="14"/>
      <c r="B4954" s="14"/>
      <c r="C4954" s="14"/>
      <c r="D4954" s="16"/>
      <c r="E4954" s="16"/>
      <c r="F4954" s="14"/>
      <c r="G4954" s="14"/>
      <c r="H4954" s="14"/>
      <c r="I4954" s="15"/>
      <c r="J4954" s="77"/>
      <c r="K4954" s="92"/>
    </row>
    <row r="4955" spans="1:11" ht="13.2" x14ac:dyDescent="0.25">
      <c r="A4955" s="14"/>
      <c r="B4955" s="14"/>
      <c r="C4955" s="14"/>
      <c r="D4955" s="16"/>
      <c r="E4955" s="16"/>
      <c r="F4955" s="14"/>
      <c r="G4955" s="14"/>
      <c r="H4955" s="14"/>
      <c r="I4955" s="15"/>
      <c r="J4955" s="77"/>
      <c r="K4955" s="92"/>
    </row>
    <row r="4956" spans="1:11" ht="13.2" x14ac:dyDescent="0.25">
      <c r="A4956" s="14"/>
      <c r="B4956" s="14"/>
      <c r="C4956" s="14"/>
      <c r="D4956" s="16"/>
      <c r="E4956" s="16"/>
      <c r="F4956" s="14"/>
      <c r="G4956" s="14"/>
      <c r="H4956" s="14"/>
      <c r="I4956" s="15"/>
      <c r="J4956" s="77"/>
      <c r="K4956" s="92"/>
    </row>
    <row r="4957" spans="1:11" ht="13.2" x14ac:dyDescent="0.25">
      <c r="A4957" s="14"/>
      <c r="B4957" s="14"/>
      <c r="C4957" s="14"/>
      <c r="D4957" s="16"/>
      <c r="E4957" s="16"/>
      <c r="F4957" s="14"/>
      <c r="G4957" s="14"/>
      <c r="H4957" s="14"/>
      <c r="I4957" s="15"/>
      <c r="J4957" s="77"/>
      <c r="K4957" s="92"/>
    </row>
    <row r="4958" spans="1:11" ht="13.2" x14ac:dyDescent="0.25">
      <c r="A4958" s="14"/>
      <c r="B4958" s="14"/>
      <c r="C4958" s="14"/>
      <c r="D4958" s="16"/>
      <c r="E4958" s="16"/>
      <c r="F4958" s="14"/>
      <c r="G4958" s="14"/>
      <c r="H4958" s="14"/>
      <c r="I4958" s="15"/>
      <c r="J4958" s="77"/>
      <c r="K4958" s="92"/>
    </row>
    <row r="4959" spans="1:11" ht="13.2" x14ac:dyDescent="0.25">
      <c r="A4959" s="14"/>
      <c r="B4959" s="14"/>
      <c r="C4959" s="14"/>
      <c r="D4959" s="16"/>
      <c r="E4959" s="16"/>
      <c r="F4959" s="14"/>
      <c r="G4959" s="14"/>
      <c r="H4959" s="14"/>
      <c r="I4959" s="15"/>
      <c r="J4959" s="77"/>
      <c r="K4959" s="92"/>
    </row>
    <row r="4960" spans="1:11" ht="13.2" x14ac:dyDescent="0.25">
      <c r="A4960" s="14"/>
      <c r="B4960" s="14"/>
      <c r="C4960" s="14"/>
      <c r="D4960" s="16"/>
      <c r="E4960" s="16"/>
      <c r="F4960" s="14"/>
      <c r="G4960" s="14"/>
      <c r="H4960" s="14"/>
      <c r="I4960" s="15"/>
      <c r="J4960" s="77"/>
      <c r="K4960" s="92"/>
    </row>
    <row r="4961" spans="1:11" ht="13.2" x14ac:dyDescent="0.25">
      <c r="A4961" s="14"/>
      <c r="B4961" s="14"/>
      <c r="C4961" s="14"/>
      <c r="D4961" s="16"/>
      <c r="E4961" s="16"/>
      <c r="F4961" s="14"/>
      <c r="G4961" s="14"/>
      <c r="H4961" s="14"/>
      <c r="I4961" s="15"/>
      <c r="J4961" s="77"/>
      <c r="K4961" s="92"/>
    </row>
    <row r="4962" spans="1:11" ht="13.2" x14ac:dyDescent="0.25">
      <c r="A4962" s="14"/>
      <c r="B4962" s="14"/>
      <c r="C4962" s="14"/>
      <c r="D4962" s="16"/>
      <c r="E4962" s="16"/>
      <c r="F4962" s="14"/>
      <c r="G4962" s="14"/>
      <c r="H4962" s="14"/>
      <c r="I4962" s="15"/>
      <c r="J4962" s="77"/>
      <c r="K4962" s="92"/>
    </row>
    <row r="4963" spans="1:11" ht="13.2" x14ac:dyDescent="0.25">
      <c r="A4963" s="14"/>
      <c r="B4963" s="14"/>
      <c r="C4963" s="14"/>
      <c r="D4963" s="16"/>
      <c r="E4963" s="16"/>
      <c r="F4963" s="14"/>
      <c r="G4963" s="14"/>
      <c r="H4963" s="14"/>
      <c r="I4963" s="15"/>
      <c r="J4963" s="77"/>
      <c r="K4963" s="92"/>
    </row>
    <row r="4964" spans="1:11" ht="13.2" x14ac:dyDescent="0.25">
      <c r="A4964" s="14"/>
      <c r="B4964" s="14"/>
      <c r="C4964" s="14"/>
      <c r="D4964" s="16"/>
      <c r="E4964" s="16"/>
      <c r="F4964" s="14"/>
      <c r="G4964" s="14"/>
      <c r="H4964" s="14"/>
      <c r="I4964" s="15"/>
      <c r="J4964" s="77"/>
      <c r="K4964" s="92"/>
    </row>
    <row r="4965" spans="1:11" ht="13.2" x14ac:dyDescent="0.25">
      <c r="A4965" s="14"/>
      <c r="B4965" s="14"/>
      <c r="C4965" s="14"/>
      <c r="D4965" s="16"/>
      <c r="E4965" s="16"/>
      <c r="F4965" s="14"/>
      <c r="G4965" s="14"/>
      <c r="H4965" s="14"/>
      <c r="I4965" s="15"/>
      <c r="J4965" s="77"/>
      <c r="K4965" s="92"/>
    </row>
    <row r="4966" spans="1:11" x14ac:dyDescent="0.2">
      <c r="A4966" s="14"/>
      <c r="B4966" s="14"/>
      <c r="C4966" s="14"/>
      <c r="D4966" s="16"/>
      <c r="E4966" s="16"/>
      <c r="F4966" s="14"/>
      <c r="G4966" s="14"/>
      <c r="H4966" s="14"/>
      <c r="I4966" s="15"/>
      <c r="J4966" s="77"/>
    </row>
    <row r="4967" spans="1:11" x14ac:dyDescent="0.2">
      <c r="A4967" s="14"/>
      <c r="B4967" s="14"/>
      <c r="C4967" s="14"/>
      <c r="D4967" s="16"/>
      <c r="E4967" s="16"/>
      <c r="F4967" s="14"/>
      <c r="G4967" s="14"/>
      <c r="H4967" s="14"/>
      <c r="I4967" s="15"/>
      <c r="J4967" s="77"/>
    </row>
    <row r="4968" spans="1:11" x14ac:dyDescent="0.2">
      <c r="A4968" s="14"/>
      <c r="B4968" s="14"/>
      <c r="C4968" s="14"/>
      <c r="D4968" s="16"/>
      <c r="E4968" s="16"/>
      <c r="F4968" s="14"/>
      <c r="G4968" s="14"/>
      <c r="H4968" s="14"/>
      <c r="I4968" s="15"/>
      <c r="J4968" s="77"/>
    </row>
    <row r="4969" spans="1:11" x14ac:dyDescent="0.2">
      <c r="A4969" s="14"/>
      <c r="B4969" s="14"/>
      <c r="C4969" s="14"/>
      <c r="D4969" s="16"/>
      <c r="E4969" s="16"/>
      <c r="F4969" s="14"/>
      <c r="G4969" s="14"/>
      <c r="H4969" s="14"/>
      <c r="I4969" s="15"/>
      <c r="J4969" s="77"/>
    </row>
    <row r="4970" spans="1:11" x14ac:dyDescent="0.2">
      <c r="A4970" s="14"/>
      <c r="B4970" s="14"/>
      <c r="C4970" s="14"/>
      <c r="D4970" s="16"/>
      <c r="E4970" s="16"/>
      <c r="F4970" s="14"/>
      <c r="G4970" s="14"/>
      <c r="H4970" s="14"/>
      <c r="I4970" s="15"/>
      <c r="J4970" s="77"/>
    </row>
    <row r="4971" spans="1:11" x14ac:dyDescent="0.2">
      <c r="A4971" s="14"/>
      <c r="B4971" s="14"/>
      <c r="C4971" s="14"/>
      <c r="D4971" s="16"/>
      <c r="E4971" s="16"/>
      <c r="F4971" s="14"/>
      <c r="G4971" s="14"/>
      <c r="H4971" s="14"/>
      <c r="I4971" s="15"/>
      <c r="J4971" s="77"/>
    </row>
    <row r="4972" spans="1:11" x14ac:dyDescent="0.2">
      <c r="A4972" s="14"/>
      <c r="B4972" s="14"/>
      <c r="C4972" s="14"/>
      <c r="D4972" s="16"/>
      <c r="E4972" s="16"/>
      <c r="F4972" s="14"/>
      <c r="G4972" s="14"/>
      <c r="H4972" s="14"/>
      <c r="I4972" s="15"/>
      <c r="J4972" s="77"/>
    </row>
    <row r="4973" spans="1:11" x14ac:dyDescent="0.2">
      <c r="A4973" s="14"/>
      <c r="B4973" s="14"/>
      <c r="C4973" s="14"/>
      <c r="D4973" s="16"/>
      <c r="E4973" s="16"/>
      <c r="F4973" s="14"/>
      <c r="G4973" s="14"/>
      <c r="H4973" s="14"/>
      <c r="I4973" s="15"/>
      <c r="J4973" s="77"/>
    </row>
    <row r="4974" spans="1:11" x14ac:dyDescent="0.2">
      <c r="A4974" s="14"/>
      <c r="B4974" s="14"/>
      <c r="C4974" s="14"/>
      <c r="D4974" s="16"/>
      <c r="E4974" s="16"/>
      <c r="F4974" s="14"/>
      <c r="G4974" s="14"/>
      <c r="H4974" s="14"/>
      <c r="I4974" s="15"/>
      <c r="J4974" s="77"/>
    </row>
    <row r="4975" spans="1:11" x14ac:dyDescent="0.2">
      <c r="A4975" s="14"/>
      <c r="B4975" s="14"/>
      <c r="C4975" s="14"/>
      <c r="D4975" s="16"/>
      <c r="E4975" s="16"/>
      <c r="F4975" s="14"/>
      <c r="G4975" s="14"/>
      <c r="H4975" s="14"/>
      <c r="I4975" s="15"/>
      <c r="J4975" s="77"/>
    </row>
    <row r="4976" spans="1:11"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row r="5071" spans="1:10" x14ac:dyDescent="0.2">
      <c r="A5071" s="14"/>
      <c r="B5071" s="14"/>
      <c r="C5071" s="14"/>
      <c r="D5071" s="16"/>
      <c r="E5071" s="16"/>
      <c r="F5071" s="14"/>
      <c r="G5071" s="14"/>
      <c r="H5071" s="14"/>
      <c r="I5071" s="15"/>
      <c r="J5071" s="77"/>
    </row>
    <row r="5072" spans="1:10" x14ac:dyDescent="0.2">
      <c r="A5072" s="14"/>
      <c r="B5072" s="14"/>
      <c r="C5072" s="14"/>
      <c r="D5072" s="16"/>
      <c r="E5072" s="16"/>
      <c r="F5072" s="14"/>
      <c r="G5072" s="14"/>
      <c r="H5072" s="14"/>
      <c r="I5072" s="15"/>
      <c r="J5072" s="77"/>
    </row>
    <row r="5073" spans="1:10" x14ac:dyDescent="0.2">
      <c r="A5073" s="14"/>
      <c r="B5073" s="14"/>
      <c r="C5073" s="14"/>
      <c r="D5073" s="16"/>
      <c r="E5073" s="16"/>
      <c r="F5073" s="14"/>
      <c r="G5073" s="14"/>
      <c r="H5073" s="14"/>
      <c r="I5073" s="15"/>
      <c r="J5073" s="77"/>
    </row>
    <row r="5074" spans="1:10" x14ac:dyDescent="0.2">
      <c r="A5074" s="14"/>
      <c r="B5074" s="14"/>
      <c r="C5074" s="14"/>
      <c r="D5074" s="16"/>
      <c r="E5074" s="16"/>
      <c r="F5074" s="14"/>
      <c r="G5074" s="14"/>
      <c r="H5074" s="14"/>
      <c r="I5074" s="15"/>
      <c r="J5074" s="77"/>
    </row>
    <row r="5075" spans="1:10" x14ac:dyDescent="0.2">
      <c r="A5075" s="14"/>
      <c r="B5075" s="14"/>
      <c r="C5075" s="14"/>
      <c r="D5075" s="16"/>
      <c r="E5075" s="16"/>
      <c r="F5075" s="14"/>
      <c r="G5075" s="14"/>
      <c r="H5075" s="14"/>
      <c r="I5075" s="15"/>
      <c r="J5075" s="77"/>
    </row>
    <row r="5076" spans="1:10" x14ac:dyDescent="0.2">
      <c r="A5076" s="14"/>
      <c r="B5076" s="14"/>
      <c r="C5076" s="14"/>
      <c r="D5076" s="16"/>
      <c r="E5076" s="16"/>
      <c r="F5076" s="14"/>
      <c r="G5076" s="14"/>
      <c r="H5076" s="14"/>
      <c r="I5076" s="15"/>
      <c r="J5076" s="77"/>
    </row>
    <row r="5077" spans="1:10" x14ac:dyDescent="0.2">
      <c r="A5077" s="14"/>
      <c r="B5077" s="14"/>
      <c r="C5077" s="14"/>
      <c r="D5077" s="16"/>
      <c r="E5077" s="16"/>
      <c r="F5077" s="14"/>
      <c r="G5077" s="14"/>
      <c r="H5077" s="14"/>
      <c r="I5077" s="15"/>
      <c r="J5077" s="77"/>
    </row>
    <row r="5078" spans="1:10" x14ac:dyDescent="0.2">
      <c r="A5078" s="14"/>
      <c r="B5078" s="14"/>
      <c r="C5078" s="14"/>
      <c r="D5078" s="16"/>
      <c r="E5078" s="16"/>
      <c r="F5078" s="14"/>
      <c r="G5078" s="14"/>
      <c r="H5078" s="14"/>
      <c r="I5078" s="15"/>
      <c r="J5078" s="77"/>
    </row>
    <row r="5079" spans="1:10" x14ac:dyDescent="0.2">
      <c r="A5079" s="14"/>
      <c r="B5079" s="14"/>
      <c r="C5079" s="14"/>
      <c r="D5079" s="16"/>
      <c r="E5079" s="16"/>
      <c r="F5079" s="14"/>
      <c r="G5079" s="14"/>
      <c r="H5079" s="14"/>
      <c r="I5079" s="15"/>
      <c r="J5079" s="77"/>
    </row>
    <row r="5080" spans="1:10" x14ac:dyDescent="0.2">
      <c r="A5080" s="14"/>
      <c r="B5080" s="14"/>
      <c r="C5080" s="14"/>
      <c r="D5080" s="16"/>
      <c r="E5080" s="16"/>
      <c r="F5080" s="14"/>
      <c r="G5080" s="14"/>
      <c r="H5080" s="14"/>
      <c r="I5080" s="15"/>
      <c r="J5080" s="77"/>
    </row>
    <row r="5081" spans="1:10" x14ac:dyDescent="0.2">
      <c r="A5081" s="14"/>
      <c r="B5081" s="14"/>
      <c r="C5081" s="14"/>
      <c r="D5081" s="16"/>
      <c r="E5081" s="16"/>
      <c r="F5081" s="14"/>
      <c r="G5081" s="14"/>
      <c r="H5081" s="14"/>
      <c r="I5081" s="15"/>
      <c r="J5081" s="77"/>
    </row>
    <row r="5082" spans="1:10" x14ac:dyDescent="0.2">
      <c r="A5082" s="14"/>
      <c r="B5082" s="14"/>
      <c r="C5082" s="14"/>
      <c r="D5082" s="16"/>
      <c r="E5082" s="16"/>
      <c r="F5082" s="14"/>
      <c r="G5082" s="14"/>
      <c r="H5082" s="14"/>
      <c r="I5082" s="15"/>
      <c r="J5082" s="77"/>
    </row>
    <row r="5083" spans="1:10" x14ac:dyDescent="0.2">
      <c r="A5083" s="14"/>
      <c r="B5083" s="14"/>
      <c r="C5083" s="14"/>
      <c r="D5083" s="16"/>
      <c r="E5083" s="16"/>
      <c r="F5083" s="14"/>
      <c r="G5083" s="14"/>
      <c r="H5083" s="14"/>
      <c r="I5083" s="15"/>
      <c r="J5083" s="77"/>
    </row>
    <row r="5084" spans="1:10" x14ac:dyDescent="0.2">
      <c r="A5084" s="14"/>
      <c r="B5084" s="14"/>
      <c r="C5084" s="14"/>
      <c r="D5084" s="16"/>
      <c r="E5084" s="16"/>
      <c r="F5084" s="14"/>
      <c r="G5084" s="14"/>
      <c r="H5084" s="14"/>
      <c r="I5084" s="15"/>
      <c r="J5084" s="77"/>
    </row>
    <row r="5085" spans="1:10" x14ac:dyDescent="0.2">
      <c r="A5085" s="14"/>
      <c r="B5085" s="14"/>
      <c r="C5085" s="14"/>
      <c r="D5085" s="16"/>
      <c r="E5085" s="16"/>
      <c r="F5085" s="14"/>
      <c r="G5085" s="14"/>
      <c r="H5085" s="14"/>
      <c r="I5085" s="15"/>
      <c r="J5085" s="77"/>
    </row>
    <row r="5086" spans="1:10" x14ac:dyDescent="0.2">
      <c r="A5086" s="14"/>
      <c r="B5086" s="14"/>
      <c r="C5086" s="14"/>
      <c r="D5086" s="16"/>
      <c r="E5086" s="16"/>
      <c r="F5086" s="14"/>
      <c r="G5086" s="14"/>
      <c r="H5086" s="14"/>
      <c r="I5086" s="15"/>
      <c r="J5086" s="77"/>
    </row>
    <row r="5087" spans="1:10" x14ac:dyDescent="0.2">
      <c r="A5087" s="14"/>
      <c r="B5087" s="14"/>
      <c r="C5087" s="14"/>
      <c r="D5087" s="16"/>
      <c r="E5087" s="16"/>
      <c r="F5087" s="14"/>
      <c r="G5087" s="14"/>
      <c r="H5087" s="14"/>
      <c r="I5087" s="15"/>
      <c r="J5087" s="77"/>
    </row>
    <row r="5088" spans="1:10" x14ac:dyDescent="0.2">
      <c r="A5088" s="14"/>
      <c r="B5088" s="14"/>
      <c r="C5088" s="14"/>
      <c r="D5088" s="16"/>
      <c r="E5088" s="16"/>
      <c r="F5088" s="14"/>
      <c r="G5088" s="14"/>
      <c r="H5088" s="14"/>
      <c r="I5088" s="15"/>
      <c r="J5088" s="77"/>
    </row>
    <row r="5089" spans="1:10" x14ac:dyDescent="0.2">
      <c r="A5089" s="14"/>
      <c r="B5089" s="14"/>
      <c r="C5089" s="14"/>
      <c r="D5089" s="16"/>
      <c r="E5089" s="16"/>
      <c r="F5089" s="14"/>
      <c r="G5089" s="14"/>
      <c r="H5089" s="14"/>
      <c r="I5089" s="15"/>
      <c r="J5089" s="77"/>
    </row>
    <row r="5090" spans="1:10" x14ac:dyDescent="0.2">
      <c r="A5090" s="14"/>
      <c r="B5090" s="14"/>
      <c r="C5090" s="14"/>
      <c r="D5090" s="16"/>
      <c r="E5090" s="16"/>
      <c r="F5090" s="14"/>
      <c r="G5090" s="14"/>
      <c r="H5090" s="14"/>
      <c r="I5090" s="15"/>
      <c r="J5090" s="77"/>
    </row>
    <row r="5091" spans="1:10" x14ac:dyDescent="0.2">
      <c r="A5091" s="14"/>
      <c r="B5091" s="14"/>
      <c r="C5091" s="14"/>
      <c r="D5091" s="16"/>
      <c r="E5091" s="16"/>
      <c r="F5091" s="14"/>
      <c r="G5091" s="14"/>
      <c r="H5091" s="14"/>
      <c r="I5091" s="15"/>
      <c r="J5091" s="77"/>
    </row>
    <row r="5092" spans="1:10" x14ac:dyDescent="0.2">
      <c r="A5092" s="14"/>
      <c r="B5092" s="14"/>
      <c r="C5092" s="14"/>
      <c r="D5092" s="16"/>
      <c r="E5092" s="16"/>
      <c r="F5092" s="14"/>
      <c r="G5092" s="14"/>
      <c r="H5092" s="14"/>
      <c r="I5092" s="15"/>
      <c r="J5092" s="77"/>
    </row>
    <row r="5093" spans="1:10" x14ac:dyDescent="0.2">
      <c r="A5093" s="14"/>
      <c r="B5093" s="14"/>
      <c r="C5093" s="14"/>
      <c r="D5093" s="16"/>
      <c r="E5093" s="16"/>
      <c r="F5093" s="14"/>
      <c r="G5093" s="14"/>
      <c r="H5093" s="14"/>
      <c r="I5093" s="15"/>
      <c r="J5093" s="77"/>
    </row>
    <row r="5094" spans="1:10" x14ac:dyDescent="0.2">
      <c r="A5094" s="14"/>
      <c r="B5094" s="14"/>
      <c r="C5094" s="14"/>
      <c r="D5094" s="16"/>
      <c r="E5094" s="16"/>
      <c r="F5094" s="14"/>
      <c r="G5094" s="14"/>
      <c r="H5094" s="14"/>
      <c r="I5094" s="15"/>
      <c r="J5094" s="77"/>
    </row>
    <row r="5095" spans="1:10" x14ac:dyDescent="0.2">
      <c r="A5095" s="14"/>
      <c r="B5095" s="14"/>
      <c r="C5095" s="14"/>
      <c r="D5095" s="16"/>
      <c r="E5095" s="16"/>
      <c r="F5095" s="14"/>
      <c r="G5095" s="14"/>
      <c r="H5095" s="14"/>
      <c r="I5095" s="15"/>
      <c r="J5095" s="77"/>
    </row>
    <row r="5096" spans="1:10" x14ac:dyDescent="0.2">
      <c r="A5096" s="14"/>
      <c r="B5096" s="14"/>
      <c r="C5096" s="14"/>
      <c r="D5096" s="16"/>
      <c r="E5096" s="16"/>
      <c r="F5096" s="14"/>
      <c r="G5096" s="14"/>
      <c r="H5096" s="14"/>
      <c r="I5096" s="15"/>
      <c r="J5096" s="77"/>
    </row>
    <row r="5097" spans="1:10" x14ac:dyDescent="0.2">
      <c r="A5097" s="14"/>
      <c r="B5097" s="14"/>
      <c r="C5097" s="14"/>
      <c r="D5097" s="16"/>
      <c r="E5097" s="16"/>
      <c r="F5097" s="14"/>
      <c r="G5097" s="14"/>
      <c r="H5097" s="14"/>
      <c r="I5097" s="15"/>
      <c r="J5097" s="77"/>
    </row>
    <row r="5098" spans="1:10" x14ac:dyDescent="0.2">
      <c r="A5098" s="14"/>
      <c r="B5098" s="14"/>
      <c r="C5098" s="14"/>
      <c r="D5098" s="16"/>
      <c r="E5098" s="16"/>
      <c r="F5098" s="14"/>
      <c r="G5098" s="14"/>
      <c r="H5098" s="14"/>
      <c r="I5098" s="15"/>
      <c r="J5098" s="77"/>
    </row>
    <row r="5099" spans="1:10" x14ac:dyDescent="0.2">
      <c r="A5099" s="14"/>
      <c r="B5099" s="14"/>
      <c r="C5099" s="14"/>
      <c r="D5099" s="16"/>
      <c r="E5099" s="16"/>
      <c r="F5099" s="14"/>
      <c r="G5099" s="14"/>
      <c r="H5099" s="14"/>
      <c r="I5099" s="15"/>
      <c r="J5099" s="77"/>
    </row>
    <row r="5100" spans="1:10" x14ac:dyDescent="0.2">
      <c r="A5100" s="14"/>
      <c r="B5100" s="14"/>
      <c r="C5100" s="14"/>
      <c r="D5100" s="16"/>
      <c r="E5100" s="16"/>
      <c r="F5100" s="14"/>
      <c r="G5100" s="14"/>
      <c r="H5100" s="14"/>
      <c r="I5100" s="15"/>
      <c r="J5100" s="77"/>
    </row>
    <row r="5101" spans="1:10" x14ac:dyDescent="0.2">
      <c r="A5101" s="14"/>
      <c r="B5101" s="14"/>
      <c r="C5101" s="14"/>
      <c r="D5101" s="16"/>
      <c r="E5101" s="16"/>
      <c r="F5101" s="14"/>
      <c r="G5101" s="14"/>
      <c r="H5101" s="14"/>
      <c r="I5101" s="15"/>
      <c r="J5101" s="77"/>
    </row>
    <row r="5102" spans="1:10" x14ac:dyDescent="0.2">
      <c r="A5102" s="14"/>
      <c r="B5102" s="14"/>
      <c r="C5102" s="14"/>
      <c r="D5102" s="16"/>
      <c r="E5102" s="16"/>
      <c r="F5102" s="14"/>
      <c r="G5102" s="14"/>
      <c r="H5102" s="14"/>
      <c r="I5102" s="15"/>
      <c r="J5102" s="77"/>
    </row>
    <row r="5103" spans="1:10" x14ac:dyDescent="0.2">
      <c r="A5103" s="14"/>
      <c r="B5103" s="14"/>
      <c r="C5103" s="14"/>
      <c r="D5103" s="16"/>
      <c r="E5103" s="16"/>
      <c r="F5103" s="14"/>
      <c r="G5103" s="14"/>
      <c r="H5103" s="14"/>
      <c r="I5103" s="15"/>
      <c r="J5103" s="77"/>
    </row>
    <row r="5104" spans="1:10" x14ac:dyDescent="0.2">
      <c r="A5104" s="14"/>
      <c r="B5104" s="14"/>
      <c r="C5104" s="14"/>
      <c r="D5104" s="16"/>
      <c r="E5104" s="16"/>
      <c r="F5104" s="14"/>
      <c r="G5104" s="14"/>
      <c r="H5104" s="14"/>
      <c r="I5104" s="15"/>
      <c r="J5104" s="77"/>
    </row>
    <row r="5105" spans="1:10" x14ac:dyDescent="0.2">
      <c r="A5105" s="14"/>
      <c r="B5105" s="14"/>
      <c r="C5105" s="14"/>
      <c r="D5105" s="16"/>
      <c r="E5105" s="16"/>
      <c r="F5105" s="14"/>
      <c r="G5105" s="14"/>
      <c r="H5105" s="14"/>
      <c r="I5105" s="15"/>
      <c r="J5105" s="77"/>
    </row>
    <row r="5106" spans="1:10" x14ac:dyDescent="0.2">
      <c r="A5106" s="14"/>
      <c r="B5106" s="14"/>
      <c r="C5106" s="14"/>
      <c r="D5106" s="16"/>
      <c r="E5106" s="16"/>
      <c r="F5106" s="14"/>
      <c r="G5106" s="14"/>
      <c r="H5106" s="14"/>
      <c r="I5106" s="15"/>
      <c r="J5106" s="77"/>
    </row>
    <row r="5107" spans="1:10" x14ac:dyDescent="0.2">
      <c r="A5107" s="14"/>
      <c r="B5107" s="14"/>
      <c r="C5107" s="14"/>
      <c r="D5107" s="16"/>
      <c r="E5107" s="16"/>
      <c r="F5107" s="14"/>
      <c r="G5107" s="14"/>
      <c r="H5107" s="14"/>
      <c r="I5107" s="15"/>
      <c r="J5107" s="77"/>
    </row>
    <row r="5108" spans="1:10" x14ac:dyDescent="0.2">
      <c r="A5108" s="14"/>
      <c r="B5108" s="14"/>
      <c r="C5108" s="14"/>
      <c r="D5108" s="16"/>
      <c r="E5108" s="16"/>
      <c r="F5108" s="14"/>
      <c r="G5108" s="14"/>
      <c r="H5108" s="14"/>
      <c r="I5108" s="15"/>
      <c r="J5108" s="77"/>
    </row>
    <row r="5109" spans="1:10" x14ac:dyDescent="0.2">
      <c r="A5109" s="14"/>
      <c r="B5109" s="14"/>
      <c r="C5109" s="14"/>
      <c r="D5109" s="16"/>
      <c r="E5109" s="16"/>
      <c r="F5109" s="14"/>
      <c r="G5109" s="14"/>
      <c r="H5109" s="14"/>
      <c r="I5109" s="15"/>
      <c r="J5109" s="77"/>
    </row>
    <row r="5110" spans="1:10" x14ac:dyDescent="0.2">
      <c r="A5110" s="14"/>
      <c r="B5110" s="14"/>
      <c r="C5110" s="14"/>
      <c r="D5110" s="16"/>
      <c r="E5110" s="16"/>
      <c r="F5110" s="14"/>
      <c r="G5110" s="14"/>
      <c r="H5110" s="14"/>
      <c r="I5110" s="15"/>
      <c r="J5110" s="77"/>
    </row>
    <row r="5111" spans="1:10" x14ac:dyDescent="0.2">
      <c r="A5111" s="14"/>
      <c r="B5111" s="14"/>
      <c r="C5111" s="14"/>
      <c r="D5111" s="16"/>
      <c r="E5111" s="16"/>
      <c r="F5111" s="14"/>
      <c r="G5111" s="14"/>
      <c r="H5111" s="14"/>
      <c r="I5111" s="15"/>
      <c r="J5111" s="77"/>
    </row>
    <row r="5112" spans="1:10" x14ac:dyDescent="0.2">
      <c r="A5112" s="14"/>
      <c r="B5112" s="14"/>
      <c r="C5112" s="14"/>
      <c r="D5112" s="16"/>
      <c r="E5112" s="16"/>
      <c r="F5112" s="14"/>
      <c r="G5112" s="14"/>
      <c r="H5112" s="14"/>
      <c r="I5112" s="15"/>
      <c r="J5112" s="77"/>
    </row>
    <row r="5113" spans="1:10" x14ac:dyDescent="0.2">
      <c r="A5113" s="14"/>
      <c r="B5113" s="14"/>
      <c r="C5113" s="14"/>
      <c r="D5113" s="16"/>
      <c r="E5113" s="16"/>
      <c r="F5113" s="14"/>
      <c r="G5113" s="14"/>
      <c r="H5113" s="14"/>
      <c r="I5113" s="15"/>
      <c r="J5113" s="77"/>
    </row>
    <row r="5114" spans="1:10" x14ac:dyDescent="0.2">
      <c r="A5114" s="14"/>
      <c r="B5114" s="14"/>
      <c r="C5114" s="14"/>
      <c r="D5114" s="16"/>
      <c r="E5114" s="16"/>
      <c r="F5114" s="14"/>
      <c r="G5114" s="14"/>
      <c r="H5114" s="14"/>
      <c r="I5114" s="15"/>
      <c r="J5114" s="77"/>
    </row>
    <row r="5115" spans="1:10" x14ac:dyDescent="0.2">
      <c r="A5115" s="14"/>
      <c r="B5115" s="14"/>
      <c r="C5115" s="14"/>
      <c r="D5115" s="16"/>
      <c r="E5115" s="16"/>
      <c r="F5115" s="14"/>
      <c r="G5115" s="14"/>
      <c r="H5115" s="14"/>
      <c r="I5115" s="15"/>
      <c r="J5115" s="77"/>
    </row>
    <row r="5116" spans="1:10" x14ac:dyDescent="0.2">
      <c r="A5116" s="14"/>
      <c r="B5116" s="14"/>
      <c r="C5116" s="14"/>
      <c r="D5116" s="16"/>
      <c r="E5116" s="16"/>
      <c r="F5116" s="14"/>
      <c r="G5116" s="14"/>
      <c r="H5116" s="14"/>
      <c r="I5116" s="15"/>
      <c r="J5116" s="77"/>
    </row>
    <row r="5117" spans="1:10" x14ac:dyDescent="0.2">
      <c r="A5117" s="14"/>
      <c r="B5117" s="14"/>
      <c r="C5117" s="14"/>
      <c r="D5117" s="16"/>
      <c r="E5117" s="16"/>
      <c r="F5117" s="14"/>
      <c r="G5117" s="14"/>
      <c r="H5117" s="14"/>
      <c r="I5117" s="15"/>
      <c r="J5117" s="77"/>
    </row>
    <row r="5118" spans="1:10" x14ac:dyDescent="0.2">
      <c r="A5118" s="14"/>
      <c r="B5118" s="14"/>
      <c r="C5118" s="14"/>
      <c r="D5118" s="16"/>
      <c r="E5118" s="16"/>
      <c r="F5118" s="14"/>
      <c r="G5118" s="14"/>
      <c r="H5118" s="14"/>
      <c r="I5118" s="15"/>
      <c r="J5118" s="77"/>
    </row>
    <row r="5119" spans="1:10" x14ac:dyDescent="0.2">
      <c r="A5119" s="14"/>
      <c r="B5119" s="14"/>
      <c r="C5119" s="14"/>
      <c r="D5119" s="16"/>
      <c r="E5119" s="16"/>
      <c r="F5119" s="14"/>
      <c r="G5119" s="14"/>
      <c r="H5119" s="14"/>
      <c r="I5119" s="15"/>
      <c r="J5119" s="77"/>
    </row>
    <row r="5120" spans="1:10" x14ac:dyDescent="0.2">
      <c r="A5120" s="14"/>
      <c r="B5120" s="14"/>
      <c r="C5120" s="14"/>
      <c r="D5120" s="16"/>
      <c r="E5120" s="16"/>
      <c r="F5120" s="14"/>
      <c r="G5120" s="14"/>
      <c r="H5120" s="14"/>
      <c r="I5120" s="15"/>
      <c r="J5120" s="77"/>
    </row>
    <row r="5121" spans="1:10" x14ac:dyDescent="0.2">
      <c r="A5121" s="14"/>
      <c r="B5121" s="14"/>
      <c r="C5121" s="14"/>
      <c r="D5121" s="16"/>
      <c r="E5121" s="16"/>
      <c r="F5121" s="14"/>
      <c r="G5121" s="14"/>
      <c r="H5121" s="14"/>
      <c r="I5121" s="15"/>
      <c r="J5121" s="77"/>
    </row>
    <row r="5122" spans="1:10" x14ac:dyDescent="0.2">
      <c r="A5122" s="14"/>
      <c r="B5122" s="14"/>
      <c r="C5122" s="14"/>
      <c r="D5122" s="16"/>
      <c r="E5122" s="16"/>
      <c r="F5122" s="14"/>
      <c r="G5122" s="14"/>
      <c r="H5122" s="14"/>
      <c r="I5122" s="15"/>
      <c r="J5122" s="77"/>
    </row>
    <row r="5123" spans="1:10" x14ac:dyDescent="0.2">
      <c r="A5123" s="14"/>
      <c r="B5123" s="14"/>
      <c r="C5123" s="14"/>
      <c r="D5123" s="16"/>
      <c r="E5123" s="16"/>
      <c r="F5123" s="14"/>
      <c r="G5123" s="14"/>
      <c r="H5123" s="14"/>
      <c r="I5123" s="15"/>
      <c r="J5123" s="77"/>
    </row>
    <row r="5124" spans="1:10" x14ac:dyDescent="0.2">
      <c r="A5124" s="14"/>
      <c r="B5124" s="14"/>
      <c r="C5124" s="14"/>
      <c r="D5124" s="16"/>
      <c r="E5124" s="16"/>
      <c r="F5124" s="14"/>
      <c r="G5124" s="14"/>
      <c r="H5124" s="14"/>
      <c r="I5124" s="15"/>
      <c r="J5124" s="77"/>
    </row>
    <row r="5125" spans="1:10" x14ac:dyDescent="0.2">
      <c r="A5125" s="14"/>
      <c r="B5125" s="14"/>
      <c r="C5125" s="14"/>
      <c r="D5125" s="16"/>
      <c r="E5125" s="16"/>
      <c r="F5125" s="14"/>
      <c r="G5125" s="14"/>
      <c r="H5125" s="14"/>
      <c r="I5125" s="15"/>
      <c r="J5125" s="77"/>
    </row>
    <row r="5126" spans="1:10" x14ac:dyDescent="0.2">
      <c r="A5126" s="14"/>
      <c r="B5126" s="14"/>
      <c r="C5126" s="14"/>
      <c r="D5126" s="16"/>
      <c r="E5126" s="16"/>
      <c r="F5126" s="14"/>
      <c r="G5126" s="14"/>
      <c r="H5126" s="14"/>
      <c r="I5126" s="15"/>
      <c r="J5126" s="77"/>
    </row>
    <row r="5127" spans="1:10" x14ac:dyDescent="0.2">
      <c r="A5127" s="14"/>
      <c r="B5127" s="14"/>
      <c r="C5127" s="14"/>
      <c r="D5127" s="16"/>
      <c r="E5127" s="16"/>
      <c r="F5127" s="14"/>
      <c r="G5127" s="14"/>
      <c r="H5127" s="14"/>
      <c r="I5127" s="15"/>
      <c r="J5127" s="77"/>
    </row>
    <row r="5128" spans="1:10" x14ac:dyDescent="0.2">
      <c r="A5128" s="14"/>
      <c r="B5128" s="14"/>
      <c r="C5128" s="14"/>
      <c r="D5128" s="16"/>
      <c r="E5128" s="16"/>
      <c r="F5128" s="14"/>
      <c r="G5128" s="14"/>
      <c r="H5128" s="14"/>
      <c r="I5128" s="15"/>
      <c r="J5128" s="77"/>
    </row>
    <row r="5129" spans="1:10" x14ac:dyDescent="0.2">
      <c r="A5129" s="14"/>
      <c r="B5129" s="14"/>
      <c r="C5129" s="14"/>
      <c r="D5129" s="16"/>
      <c r="E5129" s="16"/>
      <c r="F5129" s="14"/>
      <c r="G5129" s="14"/>
      <c r="H5129" s="14"/>
      <c r="I5129" s="15"/>
      <c r="J5129" s="77"/>
    </row>
    <row r="5130" spans="1:10" x14ac:dyDescent="0.2">
      <c r="A5130" s="14"/>
      <c r="B5130" s="14"/>
      <c r="C5130" s="14"/>
      <c r="D5130" s="16"/>
      <c r="E5130" s="16"/>
      <c r="F5130" s="14"/>
      <c r="G5130" s="14"/>
      <c r="H5130" s="14"/>
      <c r="I5130" s="15"/>
      <c r="J5130" s="77"/>
    </row>
    <row r="5131" spans="1:10" x14ac:dyDescent="0.2">
      <c r="A5131" s="14"/>
      <c r="B5131" s="14"/>
      <c r="C5131" s="14"/>
      <c r="D5131" s="16"/>
      <c r="E5131" s="16"/>
      <c r="F5131" s="14"/>
      <c r="G5131" s="14"/>
      <c r="H5131" s="14"/>
      <c r="I5131" s="15"/>
      <c r="J5131" s="77"/>
    </row>
    <row r="5132" spans="1:10" x14ac:dyDescent="0.2">
      <c r="A5132" s="14"/>
      <c r="B5132" s="14"/>
      <c r="C5132" s="14"/>
      <c r="D5132" s="16"/>
      <c r="E5132" s="16"/>
      <c r="F5132" s="14"/>
      <c r="G5132" s="14"/>
      <c r="H5132" s="14"/>
      <c r="I5132" s="15"/>
      <c r="J5132" s="77"/>
    </row>
    <row r="5133" spans="1:10" x14ac:dyDescent="0.2">
      <c r="A5133" s="14"/>
      <c r="B5133" s="14"/>
      <c r="C5133" s="14"/>
      <c r="D5133" s="16"/>
      <c r="E5133" s="16"/>
      <c r="F5133" s="14"/>
      <c r="G5133" s="14"/>
      <c r="H5133" s="14"/>
      <c r="I5133" s="15"/>
      <c r="J5133" s="77"/>
    </row>
    <row r="5134" spans="1:10" x14ac:dyDescent="0.2">
      <c r="A5134" s="14"/>
      <c r="B5134" s="14"/>
      <c r="C5134" s="14"/>
      <c r="D5134" s="16"/>
      <c r="E5134" s="16"/>
      <c r="F5134" s="14"/>
      <c r="G5134" s="14"/>
      <c r="H5134" s="14"/>
      <c r="I5134" s="15"/>
      <c r="J5134" s="77"/>
    </row>
    <row r="5135" spans="1:10" x14ac:dyDescent="0.2">
      <c r="A5135" s="14"/>
      <c r="B5135" s="14"/>
      <c r="C5135" s="14"/>
      <c r="D5135" s="16"/>
      <c r="E5135" s="16"/>
      <c r="F5135" s="14"/>
      <c r="G5135" s="14"/>
      <c r="H5135" s="14"/>
      <c r="I5135" s="15"/>
      <c r="J5135" s="77"/>
    </row>
    <row r="5136" spans="1:10" x14ac:dyDescent="0.2">
      <c r="A5136" s="14"/>
      <c r="B5136" s="14"/>
      <c r="C5136" s="14"/>
      <c r="D5136" s="16"/>
      <c r="E5136" s="16"/>
      <c r="F5136" s="14"/>
      <c r="G5136" s="14"/>
      <c r="H5136" s="14"/>
      <c r="I5136" s="15"/>
      <c r="J5136" s="77"/>
    </row>
    <row r="5137" spans="1:10" x14ac:dyDescent="0.2">
      <c r="A5137" s="14"/>
      <c r="B5137" s="14"/>
      <c r="C5137" s="14"/>
      <c r="D5137" s="16"/>
      <c r="E5137" s="16"/>
      <c r="F5137" s="14"/>
      <c r="G5137" s="14"/>
      <c r="H5137" s="14"/>
      <c r="I5137" s="15"/>
      <c r="J5137" s="77"/>
    </row>
    <row r="5138" spans="1:10" x14ac:dyDescent="0.2">
      <c r="A5138" s="14"/>
      <c r="B5138" s="14"/>
      <c r="C5138" s="14"/>
      <c r="D5138" s="16"/>
      <c r="E5138" s="16"/>
      <c r="F5138" s="14"/>
      <c r="G5138" s="14"/>
      <c r="H5138" s="14"/>
      <c r="I5138" s="15"/>
      <c r="J5138" s="77"/>
    </row>
    <row r="5139" spans="1:10" x14ac:dyDescent="0.2">
      <c r="A5139" s="14"/>
      <c r="B5139" s="14"/>
      <c r="C5139" s="14"/>
      <c r="D5139" s="16"/>
      <c r="E5139" s="16"/>
      <c r="F5139" s="14"/>
      <c r="G5139" s="14"/>
      <c r="H5139" s="14"/>
      <c r="I5139" s="15"/>
      <c r="J5139" s="77"/>
    </row>
    <row r="5140" spans="1:10" x14ac:dyDescent="0.2">
      <c r="A5140" s="14"/>
      <c r="B5140" s="14"/>
      <c r="C5140" s="14"/>
      <c r="D5140" s="16"/>
      <c r="E5140" s="16"/>
      <c r="F5140" s="14"/>
      <c r="G5140" s="14"/>
      <c r="H5140" s="14"/>
      <c r="I5140" s="15"/>
      <c r="J5140" s="77"/>
    </row>
    <row r="5141" spans="1:10" x14ac:dyDescent="0.2">
      <c r="A5141" s="14"/>
      <c r="B5141" s="14"/>
      <c r="C5141" s="14"/>
      <c r="D5141" s="16"/>
      <c r="E5141" s="16"/>
      <c r="F5141" s="14"/>
      <c r="G5141" s="14"/>
      <c r="H5141" s="14"/>
      <c r="I5141" s="15"/>
      <c r="J5141" s="77"/>
    </row>
    <row r="5142" spans="1:10" x14ac:dyDescent="0.2">
      <c r="A5142" s="14"/>
      <c r="B5142" s="14"/>
      <c r="C5142" s="14"/>
      <c r="D5142" s="16"/>
      <c r="E5142" s="16"/>
      <c r="F5142" s="14"/>
      <c r="G5142" s="14"/>
      <c r="H5142" s="14"/>
      <c r="I5142" s="15"/>
      <c r="J5142" s="77"/>
    </row>
    <row r="5143" spans="1:10" x14ac:dyDescent="0.2">
      <c r="A5143" s="14"/>
      <c r="B5143" s="14"/>
      <c r="C5143" s="14"/>
      <c r="D5143" s="16"/>
      <c r="E5143" s="16"/>
      <c r="F5143" s="14"/>
      <c r="G5143" s="14"/>
      <c r="H5143" s="14"/>
      <c r="I5143" s="15"/>
      <c r="J5143" s="77"/>
    </row>
    <row r="5144" spans="1:10" x14ac:dyDescent="0.2">
      <c r="A5144" s="14"/>
      <c r="B5144" s="14"/>
      <c r="C5144" s="14"/>
      <c r="D5144" s="16"/>
      <c r="E5144" s="16"/>
      <c r="F5144" s="14"/>
      <c r="G5144" s="14"/>
      <c r="H5144" s="14"/>
      <c r="I5144" s="15"/>
      <c r="J5144" s="77"/>
    </row>
    <row r="5145" spans="1:10" x14ac:dyDescent="0.2">
      <c r="A5145" s="14"/>
      <c r="B5145" s="14"/>
      <c r="C5145" s="14"/>
      <c r="D5145" s="16"/>
      <c r="E5145" s="16"/>
      <c r="F5145" s="14"/>
      <c r="G5145" s="14"/>
      <c r="H5145" s="14"/>
      <c r="I5145" s="15"/>
      <c r="J5145" s="77"/>
    </row>
    <row r="5146" spans="1:10" x14ac:dyDescent="0.2">
      <c r="A5146" s="14"/>
      <c r="B5146" s="14"/>
      <c r="C5146" s="14"/>
      <c r="D5146" s="16"/>
      <c r="E5146" s="16"/>
      <c r="F5146" s="14"/>
      <c r="G5146" s="14"/>
      <c r="H5146" s="14"/>
      <c r="I5146" s="15"/>
      <c r="J5146" s="77"/>
    </row>
    <row r="5147" spans="1:10" x14ac:dyDescent="0.2">
      <c r="A5147" s="14"/>
      <c r="B5147" s="14"/>
      <c r="C5147" s="14"/>
      <c r="D5147" s="16"/>
      <c r="E5147" s="16"/>
      <c r="F5147" s="14"/>
      <c r="G5147" s="14"/>
      <c r="H5147" s="14"/>
      <c r="I5147" s="15"/>
      <c r="J5147" s="77"/>
    </row>
    <row r="5148" spans="1:10" x14ac:dyDescent="0.2">
      <c r="A5148" s="14"/>
      <c r="B5148" s="14"/>
      <c r="C5148" s="14"/>
      <c r="D5148" s="16"/>
      <c r="E5148" s="16"/>
      <c r="F5148" s="14"/>
      <c r="G5148" s="14"/>
      <c r="H5148" s="14"/>
      <c r="I5148" s="15"/>
      <c r="J5148" s="77"/>
    </row>
    <row r="5149" spans="1:10" x14ac:dyDescent="0.2">
      <c r="A5149" s="14"/>
      <c r="B5149" s="14"/>
      <c r="C5149" s="14"/>
      <c r="D5149" s="16"/>
      <c r="E5149" s="16"/>
      <c r="F5149" s="14"/>
      <c r="G5149" s="14"/>
      <c r="H5149" s="14"/>
      <c r="I5149" s="15"/>
      <c r="J5149" s="77"/>
    </row>
    <row r="5150" spans="1:10" x14ac:dyDescent="0.2">
      <c r="A5150" s="14"/>
      <c r="B5150" s="14"/>
      <c r="C5150" s="14"/>
      <c r="D5150" s="16"/>
      <c r="E5150" s="16"/>
      <c r="F5150" s="14"/>
      <c r="G5150" s="14"/>
      <c r="H5150" s="14"/>
      <c r="I5150" s="15"/>
      <c r="J5150" s="77"/>
    </row>
    <row r="5151" spans="1:10" x14ac:dyDescent="0.2">
      <c r="A5151" s="14"/>
      <c r="B5151" s="14"/>
      <c r="C5151" s="14"/>
      <c r="D5151" s="16"/>
      <c r="E5151" s="16"/>
      <c r="F5151" s="14"/>
      <c r="G5151" s="14"/>
      <c r="H5151" s="14"/>
      <c r="I5151" s="15"/>
      <c r="J5151" s="77"/>
    </row>
    <row r="5152" spans="1:10" x14ac:dyDescent="0.2">
      <c r="A5152" s="14"/>
      <c r="B5152" s="14"/>
      <c r="C5152" s="14"/>
      <c r="D5152" s="16"/>
      <c r="E5152" s="16"/>
      <c r="F5152" s="14"/>
      <c r="G5152" s="14"/>
      <c r="H5152" s="14"/>
      <c r="I5152" s="15"/>
      <c r="J5152" s="77"/>
    </row>
    <row r="5153" spans="1:10" x14ac:dyDescent="0.2">
      <c r="A5153" s="14"/>
      <c r="B5153" s="14"/>
      <c r="C5153" s="14"/>
      <c r="D5153" s="16"/>
      <c r="E5153" s="16"/>
      <c r="F5153" s="14"/>
      <c r="G5153" s="14"/>
      <c r="H5153" s="14"/>
      <c r="I5153" s="15"/>
      <c r="J5153" s="77"/>
    </row>
    <row r="5154" spans="1:10" x14ac:dyDescent="0.2">
      <c r="A5154" s="14"/>
      <c r="B5154" s="14"/>
      <c r="C5154" s="14"/>
      <c r="D5154" s="16"/>
      <c r="E5154" s="16"/>
      <c r="F5154" s="14"/>
      <c r="G5154" s="14"/>
      <c r="H5154" s="14"/>
      <c r="I5154" s="15"/>
      <c r="J5154" s="77"/>
    </row>
    <row r="5155" spans="1:10" x14ac:dyDescent="0.2">
      <c r="A5155" s="14"/>
      <c r="B5155" s="14"/>
      <c r="C5155" s="14"/>
      <c r="D5155" s="16"/>
      <c r="E5155" s="16"/>
      <c r="F5155" s="14"/>
      <c r="G5155" s="14"/>
      <c r="H5155" s="14"/>
      <c r="I5155" s="15"/>
      <c r="J5155" s="77"/>
    </row>
    <row r="5156" spans="1:10" x14ac:dyDescent="0.2">
      <c r="A5156" s="14"/>
      <c r="B5156" s="14"/>
      <c r="C5156" s="14"/>
      <c r="D5156" s="16"/>
      <c r="E5156" s="16"/>
      <c r="F5156" s="14"/>
      <c r="G5156" s="14"/>
      <c r="H5156" s="14"/>
      <c r="I5156" s="15"/>
      <c r="J5156" s="77"/>
    </row>
    <row r="5157" spans="1:10" x14ac:dyDescent="0.2">
      <c r="A5157" s="14"/>
      <c r="B5157" s="14"/>
      <c r="C5157" s="14"/>
      <c r="D5157" s="16"/>
      <c r="E5157" s="16"/>
      <c r="F5157" s="14"/>
      <c r="G5157" s="14"/>
      <c r="H5157" s="14"/>
      <c r="I5157" s="15"/>
      <c r="J5157" s="77"/>
    </row>
    <row r="5158" spans="1:10" x14ac:dyDescent="0.2">
      <c r="A5158" s="14"/>
      <c r="B5158" s="14"/>
      <c r="C5158" s="14"/>
      <c r="D5158" s="16"/>
      <c r="E5158" s="16"/>
      <c r="F5158" s="14"/>
      <c r="G5158" s="14"/>
      <c r="H5158" s="14"/>
      <c r="I5158" s="15"/>
      <c r="J5158" s="77"/>
    </row>
    <row r="5159" spans="1:10" x14ac:dyDescent="0.2">
      <c r="A5159" s="14"/>
      <c r="B5159" s="14"/>
      <c r="C5159" s="14"/>
      <c r="D5159" s="16"/>
      <c r="E5159" s="16"/>
      <c r="F5159" s="14"/>
      <c r="G5159" s="14"/>
      <c r="H5159" s="14"/>
      <c r="I5159" s="15"/>
      <c r="J5159" s="77"/>
    </row>
    <row r="5160" spans="1:10" x14ac:dyDescent="0.2">
      <c r="A5160" s="14"/>
      <c r="B5160" s="14"/>
      <c r="C5160" s="14"/>
      <c r="D5160" s="16"/>
      <c r="E5160" s="16"/>
      <c r="F5160" s="14"/>
      <c r="G5160" s="14"/>
      <c r="H5160" s="14"/>
      <c r="I5160" s="15"/>
      <c r="J5160" s="77"/>
    </row>
    <row r="5161" spans="1:10" x14ac:dyDescent="0.2">
      <c r="A5161" s="14"/>
      <c r="B5161" s="14"/>
      <c r="C5161" s="14"/>
      <c r="D5161" s="16"/>
      <c r="E5161" s="16"/>
      <c r="F5161" s="14"/>
      <c r="G5161" s="14"/>
      <c r="H5161" s="14"/>
      <c r="I5161" s="15"/>
      <c r="J5161" s="77"/>
    </row>
    <row r="5162" spans="1:10" x14ac:dyDescent="0.2">
      <c r="A5162" s="14"/>
      <c r="B5162" s="14"/>
      <c r="C5162" s="14"/>
      <c r="D5162" s="16"/>
      <c r="E5162" s="16"/>
      <c r="F5162" s="14"/>
      <c r="G5162" s="14"/>
      <c r="H5162" s="14"/>
      <c r="I5162" s="15"/>
      <c r="J5162" s="77"/>
    </row>
    <row r="5163" spans="1:10" x14ac:dyDescent="0.2">
      <c r="A5163" s="14"/>
      <c r="B5163" s="14"/>
      <c r="C5163" s="14"/>
      <c r="D5163" s="16"/>
      <c r="E5163" s="16"/>
      <c r="F5163" s="14"/>
      <c r="G5163" s="14"/>
      <c r="H5163" s="14"/>
      <c r="I5163" s="15"/>
      <c r="J5163" s="77"/>
    </row>
    <row r="5164" spans="1:10" x14ac:dyDescent="0.2">
      <c r="A5164" s="14"/>
      <c r="B5164" s="14"/>
      <c r="C5164" s="14"/>
      <c r="D5164" s="16"/>
      <c r="E5164" s="16"/>
      <c r="F5164" s="14"/>
      <c r="G5164" s="14"/>
      <c r="H5164" s="14"/>
      <c r="I5164" s="15"/>
      <c r="J5164" s="77"/>
    </row>
    <row r="5165" spans="1:10" x14ac:dyDescent="0.2">
      <c r="A5165" s="14"/>
      <c r="B5165" s="14"/>
      <c r="C5165" s="14"/>
      <c r="D5165" s="16"/>
      <c r="E5165" s="16"/>
      <c r="F5165" s="14"/>
      <c r="G5165" s="14"/>
      <c r="H5165" s="14"/>
      <c r="I5165" s="15"/>
      <c r="J5165" s="77"/>
    </row>
    <row r="5166" spans="1:10" x14ac:dyDescent="0.2">
      <c r="A5166" s="14"/>
      <c r="B5166" s="14"/>
      <c r="C5166" s="14"/>
      <c r="D5166" s="16"/>
      <c r="E5166" s="16"/>
      <c r="F5166" s="14"/>
      <c r="G5166" s="14"/>
      <c r="H5166" s="14"/>
      <c r="I5166" s="15"/>
      <c r="J5166" s="77"/>
    </row>
    <row r="5167" spans="1:10" x14ac:dyDescent="0.2">
      <c r="A5167" s="14"/>
      <c r="B5167" s="14"/>
      <c r="C5167" s="14"/>
      <c r="D5167" s="16"/>
      <c r="E5167" s="16"/>
      <c r="F5167" s="14"/>
      <c r="G5167" s="14"/>
      <c r="H5167" s="14"/>
      <c r="I5167" s="15"/>
      <c r="J5167" s="77"/>
    </row>
    <row r="5168" spans="1:10" x14ac:dyDescent="0.2">
      <c r="A5168" s="14"/>
      <c r="B5168" s="14"/>
      <c r="C5168" s="14"/>
      <c r="D5168" s="16"/>
      <c r="E5168" s="16"/>
      <c r="F5168" s="14"/>
      <c r="G5168" s="14"/>
      <c r="H5168" s="14"/>
      <c r="I5168" s="15"/>
      <c r="J5168" s="77"/>
    </row>
    <row r="5169" spans="1:10" x14ac:dyDescent="0.2">
      <c r="A5169" s="14"/>
      <c r="B5169" s="14"/>
      <c r="C5169" s="14"/>
      <c r="D5169" s="16"/>
      <c r="E5169" s="16"/>
      <c r="F5169" s="14"/>
      <c r="G5169" s="14"/>
      <c r="H5169" s="14"/>
      <c r="I5169" s="15"/>
      <c r="J5169" s="77"/>
    </row>
    <row r="5170" spans="1:10" x14ac:dyDescent="0.2">
      <c r="A5170" s="14"/>
      <c r="B5170" s="14"/>
      <c r="C5170" s="14"/>
      <c r="D5170" s="16"/>
      <c r="E5170" s="16"/>
      <c r="F5170" s="14"/>
      <c r="G5170" s="14"/>
      <c r="H5170" s="14"/>
      <c r="I5170" s="15"/>
      <c r="J5170" s="77"/>
    </row>
    <row r="5171" spans="1:10" x14ac:dyDescent="0.2">
      <c r="A5171" s="14"/>
      <c r="B5171" s="14"/>
      <c r="C5171" s="14"/>
      <c r="D5171" s="16"/>
      <c r="E5171" s="16"/>
      <c r="F5171" s="14"/>
      <c r="G5171" s="14"/>
      <c r="H5171" s="14"/>
      <c r="I5171" s="15"/>
      <c r="J5171" s="77"/>
    </row>
    <row r="5172" spans="1:10" x14ac:dyDescent="0.2">
      <c r="A5172" s="14"/>
      <c r="B5172" s="14"/>
      <c r="C5172" s="14"/>
      <c r="D5172" s="16"/>
      <c r="E5172" s="16"/>
      <c r="F5172" s="14"/>
      <c r="G5172" s="14"/>
      <c r="H5172" s="14"/>
      <c r="I5172" s="15"/>
      <c r="J5172" s="77"/>
    </row>
    <row r="5173" spans="1:10" x14ac:dyDescent="0.2">
      <c r="A5173" s="14"/>
      <c r="B5173" s="14"/>
      <c r="C5173" s="14"/>
      <c r="D5173" s="16"/>
      <c r="E5173" s="16"/>
      <c r="F5173" s="14"/>
      <c r="G5173" s="14"/>
      <c r="H5173" s="14"/>
      <c r="I5173" s="15"/>
      <c r="J5173" s="77"/>
    </row>
    <row r="5174" spans="1:10" x14ac:dyDescent="0.2">
      <c r="A5174" s="14"/>
      <c r="B5174" s="14"/>
      <c r="C5174" s="14"/>
      <c r="D5174" s="16"/>
      <c r="E5174" s="16"/>
      <c r="F5174" s="14"/>
      <c r="G5174" s="14"/>
      <c r="H5174" s="14"/>
      <c r="I5174" s="15"/>
      <c r="J5174" s="77"/>
    </row>
    <row r="5175" spans="1:10" x14ac:dyDescent="0.2">
      <c r="A5175" s="14"/>
      <c r="B5175" s="14"/>
      <c r="C5175" s="14"/>
      <c r="D5175" s="16"/>
      <c r="E5175" s="16"/>
      <c r="F5175" s="14"/>
      <c r="G5175" s="14"/>
      <c r="H5175" s="14"/>
      <c r="I5175" s="15"/>
      <c r="J5175" s="77"/>
    </row>
    <row r="5176" spans="1:10" x14ac:dyDescent="0.2">
      <c r="A5176" s="14"/>
      <c r="B5176" s="14"/>
      <c r="C5176" s="14"/>
      <c r="D5176" s="16"/>
      <c r="E5176" s="16"/>
      <c r="F5176" s="14"/>
      <c r="G5176" s="14"/>
      <c r="H5176" s="14"/>
      <c r="I5176" s="15"/>
      <c r="J5176" s="77"/>
    </row>
    <row r="5177" spans="1:10" x14ac:dyDescent="0.2">
      <c r="A5177" s="14"/>
      <c r="B5177" s="14"/>
      <c r="C5177" s="14"/>
      <c r="D5177" s="16"/>
      <c r="E5177" s="16"/>
      <c r="F5177" s="14"/>
      <c r="G5177" s="14"/>
      <c r="H5177" s="14"/>
      <c r="I5177" s="15"/>
      <c r="J5177" s="77"/>
    </row>
    <row r="5178" spans="1:10" x14ac:dyDescent="0.2">
      <c r="A5178" s="14"/>
      <c r="B5178" s="14"/>
      <c r="C5178" s="14"/>
      <c r="D5178" s="16"/>
      <c r="E5178" s="16"/>
      <c r="F5178" s="14"/>
      <c r="G5178" s="14"/>
      <c r="H5178" s="14"/>
      <c r="I5178" s="15"/>
      <c r="J5178" s="77"/>
    </row>
    <row r="5179" spans="1:10" x14ac:dyDescent="0.2">
      <c r="A5179" s="14"/>
      <c r="B5179" s="14"/>
      <c r="C5179" s="14"/>
      <c r="D5179" s="16"/>
      <c r="E5179" s="16"/>
      <c r="F5179" s="14"/>
      <c r="G5179" s="14"/>
      <c r="H5179" s="14"/>
      <c r="I5179" s="15"/>
      <c r="J5179" s="77"/>
    </row>
    <row r="5180" spans="1:10" x14ac:dyDescent="0.2">
      <c r="A5180" s="14"/>
      <c r="B5180" s="14"/>
      <c r="C5180" s="14"/>
      <c r="D5180" s="16"/>
      <c r="E5180" s="16"/>
      <c r="F5180" s="14"/>
      <c r="G5180" s="14"/>
      <c r="H5180" s="14"/>
      <c r="I5180" s="15"/>
      <c r="J5180" s="77"/>
    </row>
    <row r="5181" spans="1:10" x14ac:dyDescent="0.2">
      <c r="A5181" s="14"/>
      <c r="B5181" s="14"/>
      <c r="C5181" s="14"/>
      <c r="D5181" s="16"/>
      <c r="E5181" s="16"/>
      <c r="F5181" s="14"/>
      <c r="G5181" s="14"/>
      <c r="H5181" s="14"/>
      <c r="I5181" s="15"/>
      <c r="J5181" s="77"/>
    </row>
    <row r="5182" spans="1:10" x14ac:dyDescent="0.2">
      <c r="A5182" s="14"/>
      <c r="B5182" s="14"/>
      <c r="C5182" s="14"/>
      <c r="D5182" s="16"/>
      <c r="E5182" s="16"/>
      <c r="F5182" s="14"/>
      <c r="G5182" s="14"/>
      <c r="H5182" s="14"/>
      <c r="I5182" s="15"/>
      <c r="J5182" s="77"/>
    </row>
    <row r="5183" spans="1:10" x14ac:dyDescent="0.2">
      <c r="A5183" s="14"/>
      <c r="B5183" s="14"/>
      <c r="C5183" s="14"/>
      <c r="D5183" s="16"/>
      <c r="E5183" s="16"/>
      <c r="F5183" s="14"/>
      <c r="G5183" s="14"/>
      <c r="H5183" s="14"/>
      <c r="I5183" s="15"/>
      <c r="J5183" s="77"/>
    </row>
    <row r="5184" spans="1:10" x14ac:dyDescent="0.2">
      <c r="A5184" s="14"/>
      <c r="B5184" s="14"/>
      <c r="C5184" s="14"/>
      <c r="D5184" s="16"/>
      <c r="E5184" s="16"/>
      <c r="F5184" s="14"/>
      <c r="G5184" s="14"/>
      <c r="H5184" s="14"/>
      <c r="I5184" s="15"/>
      <c r="J5184" s="77"/>
    </row>
    <row r="5185" spans="1:10" x14ac:dyDescent="0.2">
      <c r="A5185" s="14"/>
      <c r="B5185" s="14"/>
      <c r="C5185" s="14"/>
      <c r="D5185" s="16"/>
      <c r="E5185" s="16"/>
      <c r="F5185" s="14"/>
      <c r="G5185" s="14"/>
      <c r="H5185" s="14"/>
      <c r="I5185" s="15"/>
      <c r="J5185" s="77"/>
    </row>
    <row r="5186" spans="1:10" x14ac:dyDescent="0.2">
      <c r="A5186" s="14"/>
      <c r="B5186" s="14"/>
      <c r="C5186" s="14"/>
      <c r="D5186" s="16"/>
      <c r="E5186" s="16"/>
      <c r="F5186" s="14"/>
      <c r="G5186" s="14"/>
      <c r="H5186" s="14"/>
      <c r="I5186" s="15"/>
      <c r="J5186" s="77"/>
    </row>
    <row r="5187" spans="1:10" x14ac:dyDescent="0.2">
      <c r="A5187" s="14"/>
      <c r="B5187" s="14"/>
      <c r="C5187" s="14"/>
      <c r="D5187" s="16"/>
      <c r="E5187" s="16"/>
      <c r="F5187" s="14"/>
      <c r="G5187" s="14"/>
      <c r="H5187" s="14"/>
      <c r="I5187" s="15"/>
      <c r="J5187" s="77"/>
    </row>
    <row r="5188" spans="1:10" x14ac:dyDescent="0.2">
      <c r="A5188" s="14"/>
      <c r="B5188" s="14"/>
      <c r="C5188" s="14"/>
      <c r="D5188" s="16"/>
      <c r="E5188" s="16"/>
      <c r="F5188" s="14"/>
      <c r="G5188" s="14"/>
      <c r="H5188" s="14"/>
      <c r="I5188" s="15"/>
      <c r="J5188" s="77"/>
    </row>
    <row r="5189" spans="1:10" x14ac:dyDescent="0.2">
      <c r="A5189" s="14"/>
      <c r="B5189" s="14"/>
      <c r="C5189" s="14"/>
      <c r="D5189" s="16"/>
      <c r="E5189" s="16"/>
      <c r="F5189" s="14"/>
      <c r="G5189" s="14"/>
      <c r="H5189" s="14"/>
      <c r="I5189" s="15"/>
      <c r="J5189" s="77"/>
    </row>
    <row r="5190" spans="1:10" x14ac:dyDescent="0.2">
      <c r="A5190" s="14"/>
      <c r="B5190" s="14"/>
      <c r="C5190" s="14"/>
      <c r="D5190" s="16"/>
      <c r="E5190" s="16"/>
      <c r="F5190" s="14"/>
      <c r="G5190" s="14"/>
      <c r="H5190" s="14"/>
      <c r="I5190" s="15"/>
      <c r="J5190" s="77"/>
    </row>
    <row r="5191" spans="1:10" x14ac:dyDescent="0.2">
      <c r="A5191" s="14"/>
      <c r="B5191" s="14"/>
      <c r="C5191" s="14"/>
      <c r="D5191" s="16"/>
      <c r="E5191" s="16"/>
      <c r="F5191" s="14"/>
      <c r="G5191" s="14"/>
      <c r="H5191" s="14"/>
      <c r="I5191" s="15"/>
      <c r="J5191" s="77"/>
    </row>
    <row r="5192" spans="1:10" x14ac:dyDescent="0.2">
      <c r="A5192" s="14"/>
      <c r="B5192" s="14"/>
      <c r="C5192" s="14"/>
      <c r="D5192" s="16"/>
      <c r="E5192" s="16"/>
      <c r="F5192" s="14"/>
      <c r="G5192" s="14"/>
      <c r="H5192" s="14"/>
      <c r="I5192" s="15"/>
      <c r="J5192" s="77"/>
    </row>
    <row r="5193" spans="1:10" x14ac:dyDescent="0.2">
      <c r="A5193" s="14"/>
      <c r="B5193" s="14"/>
      <c r="C5193" s="14"/>
      <c r="D5193" s="16"/>
      <c r="E5193" s="16"/>
      <c r="F5193" s="14"/>
      <c r="G5193" s="14"/>
      <c r="H5193" s="14"/>
      <c r="I5193" s="15"/>
      <c r="J5193" s="77"/>
    </row>
    <row r="5194" spans="1:10" x14ac:dyDescent="0.2">
      <c r="A5194" s="14"/>
      <c r="B5194" s="14"/>
      <c r="C5194" s="14"/>
      <c r="D5194" s="16"/>
      <c r="E5194" s="16"/>
      <c r="F5194" s="14"/>
      <c r="G5194" s="14"/>
      <c r="H5194" s="14"/>
      <c r="I5194" s="15"/>
      <c r="J5194" s="77"/>
    </row>
    <row r="5195" spans="1:10" x14ac:dyDescent="0.2">
      <c r="A5195" s="14"/>
      <c r="B5195" s="14"/>
      <c r="C5195" s="14"/>
      <c r="D5195" s="16"/>
      <c r="E5195" s="16"/>
      <c r="F5195" s="14"/>
      <c r="G5195" s="14"/>
      <c r="H5195" s="14"/>
      <c r="I5195" s="15"/>
      <c r="J5195" s="77"/>
    </row>
    <row r="5196" spans="1:10" x14ac:dyDescent="0.2">
      <c r="A5196" s="14"/>
      <c r="B5196" s="14"/>
      <c r="C5196" s="14"/>
      <c r="D5196" s="16"/>
      <c r="E5196" s="16"/>
      <c r="F5196" s="14"/>
      <c r="G5196" s="14"/>
      <c r="H5196" s="14"/>
      <c r="I5196" s="15"/>
      <c r="J5196" s="77"/>
    </row>
    <row r="5197" spans="1:10" x14ac:dyDescent="0.2">
      <c r="A5197" s="14"/>
      <c r="B5197" s="14"/>
      <c r="C5197" s="14"/>
      <c r="D5197" s="16"/>
      <c r="E5197" s="16"/>
      <c r="F5197" s="14"/>
      <c r="G5197" s="14"/>
      <c r="H5197" s="14"/>
      <c r="I5197" s="15"/>
      <c r="J5197" s="77"/>
    </row>
    <row r="5198" spans="1:10" x14ac:dyDescent="0.2">
      <c r="A5198" s="14"/>
      <c r="B5198" s="14"/>
      <c r="C5198" s="14"/>
      <c r="D5198" s="16"/>
      <c r="E5198" s="16"/>
      <c r="F5198" s="14"/>
      <c r="G5198" s="14"/>
      <c r="H5198" s="14"/>
      <c r="I5198" s="15"/>
      <c r="J5198" s="77"/>
    </row>
    <row r="5199" spans="1:10" x14ac:dyDescent="0.2">
      <c r="A5199" s="14"/>
      <c r="B5199" s="14"/>
      <c r="C5199" s="14"/>
      <c r="D5199" s="16"/>
      <c r="E5199" s="16"/>
      <c r="F5199" s="14"/>
      <c r="G5199" s="14"/>
      <c r="H5199" s="14"/>
      <c r="I5199" s="15"/>
      <c r="J5199" s="77"/>
    </row>
    <row r="5200" spans="1:10" x14ac:dyDescent="0.2">
      <c r="A5200" s="14"/>
      <c r="B5200" s="14"/>
      <c r="C5200" s="14"/>
      <c r="D5200" s="16"/>
      <c r="E5200" s="16"/>
      <c r="F5200" s="14"/>
      <c r="G5200" s="14"/>
      <c r="H5200" s="14"/>
      <c r="I5200" s="15"/>
      <c r="J5200" s="77"/>
    </row>
    <row r="5201" spans="1:10" x14ac:dyDescent="0.2">
      <c r="A5201" s="14"/>
      <c r="B5201" s="14"/>
      <c r="C5201" s="14"/>
      <c r="D5201" s="16"/>
      <c r="E5201" s="16"/>
      <c r="F5201" s="14"/>
      <c r="G5201" s="14"/>
      <c r="H5201" s="14"/>
      <c r="I5201" s="15"/>
      <c r="J5201" s="77"/>
    </row>
    <row r="5202" spans="1:10" x14ac:dyDescent="0.2">
      <c r="A5202" s="14"/>
      <c r="B5202" s="14"/>
      <c r="C5202" s="14"/>
      <c r="D5202" s="16"/>
      <c r="E5202" s="16"/>
      <c r="F5202" s="14"/>
      <c r="G5202" s="14"/>
      <c r="H5202" s="14"/>
      <c r="I5202" s="15"/>
      <c r="J5202" s="77"/>
    </row>
    <row r="5203" spans="1:10" x14ac:dyDescent="0.2">
      <c r="A5203" s="14"/>
      <c r="B5203" s="14"/>
      <c r="C5203" s="14"/>
      <c r="D5203" s="16"/>
      <c r="E5203" s="16"/>
      <c r="F5203" s="14"/>
      <c r="G5203" s="14"/>
      <c r="H5203" s="14"/>
      <c r="I5203" s="15"/>
      <c r="J5203" s="77"/>
    </row>
    <row r="5204" spans="1:10" x14ac:dyDescent="0.2">
      <c r="A5204" s="14"/>
      <c r="B5204" s="14"/>
      <c r="C5204" s="14"/>
      <c r="D5204" s="16"/>
      <c r="E5204" s="16"/>
      <c r="F5204" s="14"/>
      <c r="G5204" s="14"/>
      <c r="H5204" s="14"/>
      <c r="I5204" s="15"/>
      <c r="J5204" s="77"/>
    </row>
    <row r="5205" spans="1:10" x14ac:dyDescent="0.2">
      <c r="A5205" s="14"/>
      <c r="B5205" s="14"/>
      <c r="C5205" s="14"/>
      <c r="D5205" s="16"/>
      <c r="E5205" s="16"/>
      <c r="F5205" s="14"/>
      <c r="G5205" s="14"/>
      <c r="H5205" s="14"/>
      <c r="I5205" s="15"/>
      <c r="J5205" s="77"/>
    </row>
    <row r="5206" spans="1:10" x14ac:dyDescent="0.2">
      <c r="A5206" s="14"/>
      <c r="B5206" s="14"/>
      <c r="C5206" s="14"/>
      <c r="D5206" s="16"/>
      <c r="E5206" s="16"/>
      <c r="F5206" s="14"/>
      <c r="G5206" s="14"/>
      <c r="H5206" s="14"/>
      <c r="I5206" s="15"/>
      <c r="J5206" s="77"/>
    </row>
    <row r="5207" spans="1:10" x14ac:dyDescent="0.2">
      <c r="A5207" s="14"/>
      <c r="B5207" s="14"/>
      <c r="C5207" s="14"/>
      <c r="D5207" s="16"/>
      <c r="E5207" s="16"/>
      <c r="F5207" s="14"/>
      <c r="G5207" s="14"/>
      <c r="H5207" s="14"/>
      <c r="I5207" s="15"/>
      <c r="J5207" s="77"/>
    </row>
    <row r="5208" spans="1:10" x14ac:dyDescent="0.2">
      <c r="A5208" s="14"/>
      <c r="B5208" s="14"/>
      <c r="C5208" s="14"/>
      <c r="D5208" s="16"/>
      <c r="E5208" s="16"/>
      <c r="F5208" s="14"/>
      <c r="G5208" s="14"/>
      <c r="H5208" s="14"/>
      <c r="I5208" s="15"/>
      <c r="J5208" s="77"/>
    </row>
    <row r="5209" spans="1:10" x14ac:dyDescent="0.2">
      <c r="A5209" s="14"/>
      <c r="B5209" s="14"/>
      <c r="C5209" s="14"/>
      <c r="D5209" s="16"/>
      <c r="E5209" s="16"/>
      <c r="F5209" s="14"/>
      <c r="G5209" s="14"/>
      <c r="H5209" s="14"/>
      <c r="I5209" s="15"/>
      <c r="J5209" s="77"/>
    </row>
    <row r="5210" spans="1:10" x14ac:dyDescent="0.2">
      <c r="A5210" s="14"/>
      <c r="B5210" s="14"/>
      <c r="C5210" s="14"/>
      <c r="D5210" s="16"/>
      <c r="E5210" s="16"/>
      <c r="F5210" s="14"/>
      <c r="G5210" s="14"/>
      <c r="H5210" s="14"/>
      <c r="I5210" s="15"/>
      <c r="J5210" s="77"/>
    </row>
    <row r="5211" spans="1:10" x14ac:dyDescent="0.2">
      <c r="A5211" s="14"/>
      <c r="B5211" s="14"/>
      <c r="C5211" s="14"/>
      <c r="D5211" s="16"/>
      <c r="E5211" s="16"/>
      <c r="F5211" s="14"/>
      <c r="G5211" s="14"/>
      <c r="H5211" s="14"/>
      <c r="I5211" s="15"/>
      <c r="J5211" s="77"/>
    </row>
    <row r="5212" spans="1:10" x14ac:dyDescent="0.2">
      <c r="A5212" s="14"/>
      <c r="B5212" s="14"/>
      <c r="C5212" s="14"/>
      <c r="D5212" s="16"/>
      <c r="E5212" s="16"/>
      <c r="F5212" s="14"/>
      <c r="G5212" s="14"/>
      <c r="H5212" s="14"/>
      <c r="I5212" s="15"/>
      <c r="J5212" s="77"/>
    </row>
    <row r="5213" spans="1:10" x14ac:dyDescent="0.2">
      <c r="A5213" s="14"/>
      <c r="B5213" s="14"/>
      <c r="C5213" s="14"/>
      <c r="D5213" s="16"/>
      <c r="E5213" s="16"/>
      <c r="F5213" s="14"/>
      <c r="G5213" s="14"/>
      <c r="H5213" s="14"/>
      <c r="I5213" s="15"/>
      <c r="J5213" s="77"/>
    </row>
    <row r="5214" spans="1:10" x14ac:dyDescent="0.2">
      <c r="A5214" s="14"/>
      <c r="B5214" s="14"/>
      <c r="C5214" s="14"/>
      <c r="D5214" s="16"/>
      <c r="E5214" s="16"/>
      <c r="F5214" s="14"/>
      <c r="G5214" s="14"/>
      <c r="H5214" s="14"/>
      <c r="I5214" s="15"/>
      <c r="J5214" s="77"/>
    </row>
    <row r="5215" spans="1:10" x14ac:dyDescent="0.2">
      <c r="A5215" s="14"/>
      <c r="B5215" s="14"/>
      <c r="C5215" s="14"/>
      <c r="D5215" s="16"/>
      <c r="E5215" s="16"/>
      <c r="F5215" s="14"/>
      <c r="G5215" s="14"/>
      <c r="H5215" s="14"/>
      <c r="I5215" s="15"/>
      <c r="J5215" s="77"/>
    </row>
    <row r="5216" spans="1:10" x14ac:dyDescent="0.2">
      <c r="A5216" s="14"/>
      <c r="B5216" s="14"/>
      <c r="C5216" s="14"/>
      <c r="D5216" s="16"/>
      <c r="E5216" s="16"/>
      <c r="F5216" s="14"/>
      <c r="G5216" s="14"/>
      <c r="H5216" s="14"/>
      <c r="I5216" s="15"/>
      <c r="J5216" s="77"/>
    </row>
    <row r="5217" spans="1:10" x14ac:dyDescent="0.2">
      <c r="A5217" s="14"/>
      <c r="B5217" s="14"/>
      <c r="C5217" s="14"/>
      <c r="D5217" s="16"/>
      <c r="E5217" s="16"/>
      <c r="F5217" s="14"/>
      <c r="G5217" s="14"/>
      <c r="H5217" s="14"/>
      <c r="I5217" s="15"/>
      <c r="J5217" s="77"/>
    </row>
    <row r="5218" spans="1:10" x14ac:dyDescent="0.2">
      <c r="A5218" s="14"/>
      <c r="B5218" s="14"/>
      <c r="C5218" s="14"/>
      <c r="D5218" s="16"/>
      <c r="E5218" s="16"/>
      <c r="F5218" s="14"/>
      <c r="G5218" s="14"/>
      <c r="H5218" s="14"/>
      <c r="I5218" s="15"/>
      <c r="J5218" s="77"/>
    </row>
    <row r="5219" spans="1:10" x14ac:dyDescent="0.2">
      <c r="A5219" s="14"/>
      <c r="B5219" s="14"/>
      <c r="C5219" s="14"/>
      <c r="D5219" s="16"/>
      <c r="E5219" s="16"/>
      <c r="F5219" s="14"/>
      <c r="G5219" s="14"/>
      <c r="H5219" s="14"/>
      <c r="I5219" s="15"/>
      <c r="J5219" s="77"/>
    </row>
    <row r="5220" spans="1:10" x14ac:dyDescent="0.2">
      <c r="A5220" s="14"/>
      <c r="B5220" s="14"/>
      <c r="C5220" s="14"/>
      <c r="D5220" s="16"/>
      <c r="E5220" s="16"/>
      <c r="F5220" s="14"/>
      <c r="G5220" s="14"/>
      <c r="H5220" s="14"/>
      <c r="I5220" s="15"/>
      <c r="J5220" s="77"/>
    </row>
    <row r="5221" spans="1:10" x14ac:dyDescent="0.2">
      <c r="A5221" s="14"/>
      <c r="B5221" s="14"/>
      <c r="C5221" s="14"/>
      <c r="D5221" s="16"/>
      <c r="E5221" s="16"/>
      <c r="F5221" s="14"/>
      <c r="G5221" s="14"/>
      <c r="H5221" s="14"/>
      <c r="I5221" s="15"/>
      <c r="J5221" s="77"/>
    </row>
    <row r="5222" spans="1:10" x14ac:dyDescent="0.2">
      <c r="A5222" s="14"/>
      <c r="B5222" s="14"/>
      <c r="C5222" s="14"/>
      <c r="D5222" s="16"/>
      <c r="E5222" s="16"/>
      <c r="F5222" s="14"/>
      <c r="G5222" s="14"/>
      <c r="H5222" s="14"/>
      <c r="I5222" s="15"/>
      <c r="J5222" s="77"/>
    </row>
    <row r="5223" spans="1:10" x14ac:dyDescent="0.2">
      <c r="A5223" s="14"/>
      <c r="B5223" s="14"/>
      <c r="C5223" s="14"/>
      <c r="D5223" s="16"/>
      <c r="E5223" s="16"/>
      <c r="F5223" s="14"/>
      <c r="G5223" s="14"/>
      <c r="H5223" s="14"/>
      <c r="I5223" s="15"/>
      <c r="J5223" s="77"/>
    </row>
    <row r="5224" spans="1:10" x14ac:dyDescent="0.2">
      <c r="A5224" s="14"/>
      <c r="B5224" s="14"/>
      <c r="C5224" s="14"/>
      <c r="D5224" s="16"/>
      <c r="E5224" s="16"/>
      <c r="F5224" s="14"/>
      <c r="G5224" s="14"/>
      <c r="H5224" s="14"/>
      <c r="I5224" s="15"/>
      <c r="J5224" s="77"/>
    </row>
    <row r="5225" spans="1:10" x14ac:dyDescent="0.2">
      <c r="A5225" s="14"/>
      <c r="B5225" s="14"/>
      <c r="C5225" s="14"/>
      <c r="D5225" s="16"/>
      <c r="E5225" s="16"/>
      <c r="F5225" s="14"/>
      <c r="G5225" s="14"/>
      <c r="H5225" s="14"/>
      <c r="I5225" s="15"/>
      <c r="J5225" s="77"/>
    </row>
    <row r="5226" spans="1:10" x14ac:dyDescent="0.2">
      <c r="A5226" s="14"/>
      <c r="B5226" s="14"/>
      <c r="C5226" s="14"/>
      <c r="D5226" s="16"/>
      <c r="E5226" s="16"/>
      <c r="F5226" s="14"/>
      <c r="G5226" s="14"/>
      <c r="H5226" s="14"/>
      <c r="I5226" s="15"/>
      <c r="J5226" s="77"/>
    </row>
    <row r="5227" spans="1:10" x14ac:dyDescent="0.2">
      <c r="A5227" s="14"/>
      <c r="B5227" s="14"/>
      <c r="C5227" s="14"/>
      <c r="D5227" s="16"/>
      <c r="E5227" s="16"/>
      <c r="F5227" s="14"/>
      <c r="G5227" s="14"/>
      <c r="H5227" s="14"/>
      <c r="I5227" s="15"/>
      <c r="J5227" s="77"/>
    </row>
    <row r="5228" spans="1:10" x14ac:dyDescent="0.2">
      <c r="A5228" s="14"/>
      <c r="B5228" s="14"/>
      <c r="C5228" s="14"/>
      <c r="D5228" s="16"/>
      <c r="E5228" s="16"/>
      <c r="F5228" s="14"/>
      <c r="G5228" s="14"/>
      <c r="H5228" s="14"/>
      <c r="I5228" s="15"/>
      <c r="J5228" s="77"/>
    </row>
    <row r="5229" spans="1:10" x14ac:dyDescent="0.2">
      <c r="A5229" s="14"/>
      <c r="B5229" s="14"/>
      <c r="C5229" s="14"/>
      <c r="D5229" s="16"/>
      <c r="E5229" s="16"/>
      <c r="F5229" s="14"/>
      <c r="G5229" s="14"/>
      <c r="H5229" s="14"/>
      <c r="I5229" s="15"/>
      <c r="J5229" s="77"/>
    </row>
    <row r="5230" spans="1:10" x14ac:dyDescent="0.2">
      <c r="A5230" s="14"/>
      <c r="B5230" s="14"/>
      <c r="C5230" s="14"/>
      <c r="D5230" s="16"/>
      <c r="E5230" s="16"/>
      <c r="F5230" s="14"/>
      <c r="G5230" s="14"/>
      <c r="H5230" s="14"/>
      <c r="I5230" s="15"/>
      <c r="J5230" s="77"/>
    </row>
    <row r="5231" spans="1:10" x14ac:dyDescent="0.2">
      <c r="A5231" s="14"/>
      <c r="B5231" s="14"/>
      <c r="C5231" s="14"/>
      <c r="D5231" s="16"/>
      <c r="E5231" s="16"/>
      <c r="F5231" s="14"/>
      <c r="G5231" s="14"/>
      <c r="H5231" s="14"/>
      <c r="I5231" s="15"/>
      <c r="J5231" s="77"/>
    </row>
    <row r="5232" spans="1:10" x14ac:dyDescent="0.2">
      <c r="A5232" s="14"/>
      <c r="B5232" s="14"/>
      <c r="C5232" s="14"/>
      <c r="D5232" s="16"/>
      <c r="E5232" s="16"/>
      <c r="F5232" s="14"/>
      <c r="G5232" s="14"/>
      <c r="H5232" s="14"/>
      <c r="I5232" s="15"/>
      <c r="J5232" s="77"/>
    </row>
    <row r="5233" spans="1:10" x14ac:dyDescent="0.2">
      <c r="A5233" s="14"/>
      <c r="B5233" s="14"/>
      <c r="C5233" s="14"/>
      <c r="D5233" s="16"/>
      <c r="E5233" s="16"/>
      <c r="F5233" s="14"/>
      <c r="G5233" s="14"/>
      <c r="H5233" s="14"/>
      <c r="I5233" s="15"/>
      <c r="J5233" s="77"/>
    </row>
    <row r="5234" spans="1:10" x14ac:dyDescent="0.2">
      <c r="A5234" s="14"/>
      <c r="B5234" s="14"/>
      <c r="C5234" s="14"/>
      <c r="D5234" s="16"/>
      <c r="E5234" s="16"/>
      <c r="F5234" s="14"/>
      <c r="G5234" s="14"/>
      <c r="H5234" s="14"/>
      <c r="I5234" s="15"/>
      <c r="J5234" s="77"/>
    </row>
    <row r="5235" spans="1:10" x14ac:dyDescent="0.2">
      <c r="A5235" s="14"/>
      <c r="B5235" s="14"/>
      <c r="C5235" s="14"/>
      <c r="D5235" s="16"/>
      <c r="E5235" s="16"/>
      <c r="F5235" s="14"/>
      <c r="G5235" s="14"/>
      <c r="H5235" s="14"/>
      <c r="I5235" s="15"/>
      <c r="J5235" s="77"/>
    </row>
    <row r="5236" spans="1:10" x14ac:dyDescent="0.2">
      <c r="A5236" s="14"/>
      <c r="B5236" s="14"/>
      <c r="C5236" s="14"/>
      <c r="D5236" s="16"/>
      <c r="E5236" s="16"/>
      <c r="F5236" s="14"/>
      <c r="G5236" s="14"/>
      <c r="H5236" s="14"/>
      <c r="I5236" s="15"/>
      <c r="J5236" s="77"/>
    </row>
    <row r="5237" spans="1:10" x14ac:dyDescent="0.2">
      <c r="A5237" s="14"/>
      <c r="B5237" s="14"/>
      <c r="C5237" s="14"/>
      <c r="D5237" s="16"/>
      <c r="E5237" s="16"/>
      <c r="F5237" s="14"/>
      <c r="G5237" s="14"/>
      <c r="H5237" s="14"/>
      <c r="I5237" s="15"/>
      <c r="J5237" s="77"/>
    </row>
    <row r="5238" spans="1:10" x14ac:dyDescent="0.2">
      <c r="A5238" s="14"/>
      <c r="B5238" s="14"/>
      <c r="C5238" s="14"/>
      <c r="D5238" s="16"/>
      <c r="E5238" s="16"/>
      <c r="F5238" s="14"/>
      <c r="G5238" s="14"/>
      <c r="H5238" s="14"/>
      <c r="I5238" s="15"/>
      <c r="J5238" s="77"/>
    </row>
    <row r="5239" spans="1:10" x14ac:dyDescent="0.2">
      <c r="A5239" s="14"/>
      <c r="B5239" s="14"/>
      <c r="C5239" s="14"/>
      <c r="D5239" s="16"/>
      <c r="E5239" s="16"/>
      <c r="F5239" s="14"/>
      <c r="G5239" s="14"/>
      <c r="H5239" s="14"/>
      <c r="I5239" s="15"/>
      <c r="J5239" s="77"/>
    </row>
    <row r="5240" spans="1:10" x14ac:dyDescent="0.2">
      <c r="A5240" s="14"/>
      <c r="B5240" s="14"/>
      <c r="C5240" s="14"/>
      <c r="D5240" s="16"/>
      <c r="E5240" s="16"/>
      <c r="F5240" s="14"/>
      <c r="G5240" s="14"/>
      <c r="H5240" s="14"/>
      <c r="I5240" s="15"/>
      <c r="J5240" s="77"/>
    </row>
    <row r="5241" spans="1:10" x14ac:dyDescent="0.2">
      <c r="A5241" s="14"/>
      <c r="B5241" s="14"/>
      <c r="C5241" s="14"/>
      <c r="D5241" s="16"/>
      <c r="E5241" s="16"/>
      <c r="F5241" s="14"/>
      <c r="G5241" s="14"/>
      <c r="H5241" s="14"/>
      <c r="I5241" s="15"/>
      <c r="J5241" s="77"/>
    </row>
    <row r="5242" spans="1:10" x14ac:dyDescent="0.2">
      <c r="A5242" s="14"/>
      <c r="B5242" s="14"/>
      <c r="C5242" s="14"/>
      <c r="D5242" s="16"/>
      <c r="E5242" s="16"/>
      <c r="F5242" s="14"/>
      <c r="G5242" s="14"/>
      <c r="H5242" s="14"/>
      <c r="I5242" s="15"/>
      <c r="J5242" s="77"/>
    </row>
    <row r="5243" spans="1:10" x14ac:dyDescent="0.2">
      <c r="A5243" s="14"/>
      <c r="B5243" s="14"/>
      <c r="C5243" s="14"/>
      <c r="D5243" s="16"/>
      <c r="E5243" s="16"/>
      <c r="F5243" s="14"/>
      <c r="G5243" s="14"/>
      <c r="H5243" s="14"/>
      <c r="I5243" s="15"/>
      <c r="J5243" s="77"/>
    </row>
    <row r="5244" spans="1:10" x14ac:dyDescent="0.2">
      <c r="A5244" s="14"/>
      <c r="B5244" s="14"/>
      <c r="C5244" s="14"/>
      <c r="D5244" s="16"/>
      <c r="E5244" s="16"/>
      <c r="F5244" s="14"/>
      <c r="G5244" s="14"/>
      <c r="H5244" s="14"/>
      <c r="I5244" s="15"/>
      <c r="J5244" s="77"/>
    </row>
    <row r="5245" spans="1:10" x14ac:dyDescent="0.2">
      <c r="A5245" s="14"/>
      <c r="B5245" s="14"/>
      <c r="C5245" s="14"/>
      <c r="D5245" s="16"/>
      <c r="E5245" s="16"/>
      <c r="F5245" s="14"/>
      <c r="G5245" s="14"/>
      <c r="H5245" s="14"/>
      <c r="I5245" s="15"/>
      <c r="J5245" s="77"/>
    </row>
    <row r="5246" spans="1:10" x14ac:dyDescent="0.2">
      <c r="A5246" s="14"/>
      <c r="B5246" s="14"/>
      <c r="C5246" s="14"/>
      <c r="D5246" s="16"/>
      <c r="E5246" s="16"/>
      <c r="F5246" s="14"/>
      <c r="G5246" s="14"/>
      <c r="H5246" s="14"/>
      <c r="I5246" s="15"/>
      <c r="J5246" s="77"/>
    </row>
    <row r="5247" spans="1:10" x14ac:dyDescent="0.2">
      <c r="A5247" s="14"/>
      <c r="B5247" s="14"/>
      <c r="C5247" s="14"/>
      <c r="D5247" s="16"/>
      <c r="E5247" s="16"/>
      <c r="F5247" s="14"/>
      <c r="G5247" s="14"/>
      <c r="H5247" s="14"/>
      <c r="I5247" s="15"/>
      <c r="J5247" s="77"/>
    </row>
    <row r="5248" spans="1:10" x14ac:dyDescent="0.2">
      <c r="A5248" s="14"/>
      <c r="B5248" s="14"/>
      <c r="C5248" s="14"/>
      <c r="D5248" s="16"/>
      <c r="E5248" s="16"/>
      <c r="F5248" s="14"/>
      <c r="G5248" s="14"/>
      <c r="H5248" s="14"/>
      <c r="I5248" s="15"/>
      <c r="J5248" s="77"/>
    </row>
    <row r="5249" spans="1:10" x14ac:dyDescent="0.2">
      <c r="A5249" s="14"/>
      <c r="B5249" s="14"/>
      <c r="C5249" s="14"/>
      <c r="D5249" s="16"/>
      <c r="E5249" s="16"/>
      <c r="F5249" s="14"/>
      <c r="G5249" s="14"/>
      <c r="H5249" s="14"/>
      <c r="I5249" s="15"/>
      <c r="J5249" s="77"/>
    </row>
    <row r="5250" spans="1:10" x14ac:dyDescent="0.2">
      <c r="A5250" s="14"/>
      <c r="B5250" s="14"/>
      <c r="C5250" s="14"/>
      <c r="D5250" s="16"/>
      <c r="E5250" s="16"/>
      <c r="F5250" s="14"/>
      <c r="G5250" s="14"/>
      <c r="H5250" s="14"/>
      <c r="I5250" s="15"/>
      <c r="J5250" s="77"/>
    </row>
    <row r="5251" spans="1:10" x14ac:dyDescent="0.2">
      <c r="A5251" s="14"/>
      <c r="B5251" s="14"/>
      <c r="C5251" s="14"/>
      <c r="D5251" s="16"/>
      <c r="E5251" s="16"/>
      <c r="F5251" s="14"/>
      <c r="G5251" s="14"/>
      <c r="H5251" s="14"/>
      <c r="I5251" s="15"/>
      <c r="J5251" s="77"/>
    </row>
    <row r="5252" spans="1:10" x14ac:dyDescent="0.2">
      <c r="A5252" s="14"/>
      <c r="B5252" s="14"/>
      <c r="C5252" s="14"/>
      <c r="D5252" s="16"/>
      <c r="E5252" s="16"/>
      <c r="F5252" s="14"/>
      <c r="G5252" s="14"/>
      <c r="H5252" s="14"/>
      <c r="I5252" s="15"/>
      <c r="J5252" s="77"/>
    </row>
    <row r="5253" spans="1:10" x14ac:dyDescent="0.2">
      <c r="A5253" s="14"/>
      <c r="B5253" s="14"/>
      <c r="C5253" s="14"/>
      <c r="D5253" s="16"/>
      <c r="E5253" s="16"/>
      <c r="F5253" s="14"/>
      <c r="G5253" s="14"/>
      <c r="H5253" s="14"/>
      <c r="I5253" s="15"/>
      <c r="J5253" s="77"/>
    </row>
    <row r="5254" spans="1:10" x14ac:dyDescent="0.2">
      <c r="A5254" s="14"/>
      <c r="B5254" s="14"/>
      <c r="C5254" s="14"/>
      <c r="D5254" s="16"/>
      <c r="E5254" s="16"/>
      <c r="F5254" s="14"/>
      <c r="G5254" s="14"/>
      <c r="H5254" s="14"/>
      <c r="I5254" s="15"/>
      <c r="J5254" s="77"/>
    </row>
    <row r="5255" spans="1:10" x14ac:dyDescent="0.2">
      <c r="A5255" s="14"/>
      <c r="B5255" s="14"/>
      <c r="C5255" s="14"/>
      <c r="D5255" s="16"/>
      <c r="E5255" s="16"/>
      <c r="F5255" s="14"/>
      <c r="G5255" s="14"/>
      <c r="H5255" s="14"/>
      <c r="I5255" s="15"/>
      <c r="J5255" s="77"/>
    </row>
    <row r="5256" spans="1:10" x14ac:dyDescent="0.2">
      <c r="A5256" s="14"/>
      <c r="B5256" s="14"/>
      <c r="C5256" s="14"/>
      <c r="D5256" s="16"/>
      <c r="E5256" s="16"/>
      <c r="F5256" s="14"/>
      <c r="G5256" s="14"/>
      <c r="H5256" s="14"/>
      <c r="I5256" s="15"/>
      <c r="J5256" s="77"/>
    </row>
    <row r="5257" spans="1:10" x14ac:dyDescent="0.2">
      <c r="A5257" s="14"/>
      <c r="B5257" s="14"/>
      <c r="C5257" s="14"/>
      <c r="D5257" s="16"/>
      <c r="E5257" s="16"/>
      <c r="F5257" s="14"/>
      <c r="G5257" s="14"/>
      <c r="H5257" s="14"/>
      <c r="I5257" s="15"/>
      <c r="J5257" s="77"/>
    </row>
    <row r="5258" spans="1:10" x14ac:dyDescent="0.2">
      <c r="A5258" s="14"/>
      <c r="B5258" s="14"/>
      <c r="C5258" s="14"/>
      <c r="D5258" s="16"/>
      <c r="E5258" s="16"/>
      <c r="F5258" s="14"/>
      <c r="G5258" s="14"/>
      <c r="H5258" s="14"/>
      <c r="I5258" s="15"/>
      <c r="J5258" s="77"/>
    </row>
    <row r="5259" spans="1:10" x14ac:dyDescent="0.2">
      <c r="A5259" s="14"/>
      <c r="B5259" s="14"/>
      <c r="C5259" s="14"/>
      <c r="D5259" s="16"/>
      <c r="E5259" s="16"/>
      <c r="F5259" s="14"/>
      <c r="G5259" s="14"/>
      <c r="H5259" s="14"/>
      <c r="I5259" s="15"/>
      <c r="J5259" s="77"/>
    </row>
    <row r="5260" spans="1:10" x14ac:dyDescent="0.2">
      <c r="A5260" s="14"/>
      <c r="B5260" s="14"/>
      <c r="C5260" s="14"/>
      <c r="D5260" s="16"/>
      <c r="E5260" s="16"/>
      <c r="F5260" s="14"/>
      <c r="G5260" s="14"/>
      <c r="H5260" s="14"/>
      <c r="I5260" s="15"/>
      <c r="J5260" s="77"/>
    </row>
    <row r="5261" spans="1:10" x14ac:dyDescent="0.2">
      <c r="A5261" s="14"/>
      <c r="B5261" s="14"/>
      <c r="C5261" s="14"/>
      <c r="D5261" s="16"/>
      <c r="E5261" s="16"/>
      <c r="F5261" s="14"/>
      <c r="G5261" s="14"/>
      <c r="H5261" s="14"/>
      <c r="I5261" s="15"/>
      <c r="J5261" s="77"/>
    </row>
    <row r="5262" spans="1:10" x14ac:dyDescent="0.2">
      <c r="A5262" s="14"/>
      <c r="B5262" s="14"/>
      <c r="C5262" s="14"/>
      <c r="D5262" s="16"/>
      <c r="E5262" s="16"/>
      <c r="F5262" s="14"/>
      <c r="G5262" s="14"/>
      <c r="H5262" s="14"/>
      <c r="I5262" s="15"/>
      <c r="J5262" s="77"/>
    </row>
    <row r="5263" spans="1:10" x14ac:dyDescent="0.2">
      <c r="A5263" s="14"/>
      <c r="B5263" s="14"/>
      <c r="C5263" s="14"/>
      <c r="D5263" s="16"/>
      <c r="E5263" s="16"/>
      <c r="F5263" s="14"/>
      <c r="G5263" s="14"/>
      <c r="H5263" s="14"/>
      <c r="I5263" s="15"/>
      <c r="J5263" s="77"/>
    </row>
    <row r="5264" spans="1:10" x14ac:dyDescent="0.2">
      <c r="A5264" s="14"/>
      <c r="B5264" s="14"/>
      <c r="C5264" s="14"/>
      <c r="D5264" s="16"/>
      <c r="E5264" s="16"/>
      <c r="F5264" s="14"/>
      <c r="G5264" s="14"/>
      <c r="H5264" s="14"/>
      <c r="I5264" s="15"/>
      <c r="J5264" s="77"/>
    </row>
    <row r="5265" spans="1:10" x14ac:dyDescent="0.2">
      <c r="A5265" s="14"/>
      <c r="B5265" s="14"/>
      <c r="C5265" s="14"/>
      <c r="D5265" s="16"/>
      <c r="E5265" s="16"/>
      <c r="F5265" s="14"/>
      <c r="G5265" s="14"/>
      <c r="H5265" s="14"/>
      <c r="I5265" s="15"/>
      <c r="J5265" s="77"/>
    </row>
    <row r="5266" spans="1:10" x14ac:dyDescent="0.2">
      <c r="A5266" s="14"/>
      <c r="B5266" s="14"/>
      <c r="C5266" s="14"/>
      <c r="D5266" s="16"/>
      <c r="E5266" s="16"/>
      <c r="F5266" s="14"/>
      <c r="G5266" s="14"/>
      <c r="H5266" s="14"/>
      <c r="I5266" s="15"/>
      <c r="J5266" s="77"/>
    </row>
    <row r="5267" spans="1:10" x14ac:dyDescent="0.2">
      <c r="A5267" s="14"/>
      <c r="B5267" s="14"/>
      <c r="C5267" s="14"/>
      <c r="D5267" s="16"/>
      <c r="E5267" s="16"/>
      <c r="F5267" s="14"/>
      <c r="G5267" s="14"/>
      <c r="H5267" s="14"/>
      <c r="I5267" s="15"/>
      <c r="J5267" s="77"/>
    </row>
    <row r="5268" spans="1:10" x14ac:dyDescent="0.2">
      <c r="A5268" s="14"/>
      <c r="B5268" s="14"/>
      <c r="C5268" s="14"/>
      <c r="D5268" s="16"/>
      <c r="E5268" s="16"/>
      <c r="F5268" s="14"/>
      <c r="G5268" s="14"/>
      <c r="H5268" s="14"/>
      <c r="I5268" s="15"/>
      <c r="J5268" s="77"/>
    </row>
    <row r="5269" spans="1:10" x14ac:dyDescent="0.2">
      <c r="A5269" s="14"/>
      <c r="B5269" s="14"/>
      <c r="C5269" s="14"/>
      <c r="D5269" s="16"/>
      <c r="E5269" s="16"/>
      <c r="F5269" s="14"/>
      <c r="G5269" s="14"/>
      <c r="H5269" s="14"/>
      <c r="I5269" s="15"/>
      <c r="J5269" s="77"/>
    </row>
    <row r="5270" spans="1:10" x14ac:dyDescent="0.2">
      <c r="A5270" s="14"/>
      <c r="B5270" s="14"/>
      <c r="C5270" s="14"/>
      <c r="D5270" s="16"/>
      <c r="E5270" s="16"/>
      <c r="F5270" s="14"/>
      <c r="G5270" s="14"/>
      <c r="H5270" s="14"/>
      <c r="I5270" s="15"/>
      <c r="J5270" s="77"/>
    </row>
    <row r="5271" spans="1:10" x14ac:dyDescent="0.2">
      <c r="A5271" s="14"/>
      <c r="B5271" s="14"/>
      <c r="C5271" s="14"/>
      <c r="D5271" s="16"/>
      <c r="E5271" s="16"/>
      <c r="F5271" s="14"/>
      <c r="G5271" s="14"/>
      <c r="H5271" s="14"/>
      <c r="I5271" s="15"/>
      <c r="J5271" s="77"/>
    </row>
    <row r="5272" spans="1:10" x14ac:dyDescent="0.2">
      <c r="A5272" s="14"/>
      <c r="B5272" s="14"/>
      <c r="C5272" s="14"/>
      <c r="D5272" s="16"/>
      <c r="E5272" s="16"/>
      <c r="F5272" s="14"/>
      <c r="G5272" s="14"/>
      <c r="H5272" s="14"/>
      <c r="I5272" s="15"/>
      <c r="J5272" s="77"/>
    </row>
    <row r="5273" spans="1:10" x14ac:dyDescent="0.2">
      <c r="A5273" s="14"/>
      <c r="B5273" s="14"/>
      <c r="C5273" s="14"/>
      <c r="D5273" s="16"/>
      <c r="E5273" s="16"/>
      <c r="F5273" s="14"/>
      <c r="G5273" s="14"/>
      <c r="H5273" s="14"/>
      <c r="I5273" s="15"/>
      <c r="J5273" s="77"/>
    </row>
    <row r="5274" spans="1:10" x14ac:dyDescent="0.2">
      <c r="A5274" s="14"/>
      <c r="B5274" s="14"/>
      <c r="C5274" s="14"/>
      <c r="D5274" s="16"/>
      <c r="E5274" s="16"/>
      <c r="F5274" s="14"/>
      <c r="G5274" s="14"/>
      <c r="H5274" s="14"/>
      <c r="I5274" s="15"/>
      <c r="J5274" s="77"/>
    </row>
    <row r="5275" spans="1:10" x14ac:dyDescent="0.2">
      <c r="A5275" s="14"/>
      <c r="B5275" s="14"/>
      <c r="C5275" s="14"/>
      <c r="D5275" s="16"/>
      <c r="E5275" s="16"/>
      <c r="F5275" s="14"/>
      <c r="G5275" s="14"/>
      <c r="H5275" s="14"/>
      <c r="I5275" s="15"/>
      <c r="J5275" s="77"/>
    </row>
    <row r="5276" spans="1:10" x14ac:dyDescent="0.2">
      <c r="A5276" s="14"/>
      <c r="B5276" s="14"/>
      <c r="C5276" s="14"/>
      <c r="D5276" s="16"/>
      <c r="E5276" s="16"/>
      <c r="F5276" s="14"/>
      <c r="G5276" s="14"/>
      <c r="H5276" s="14"/>
      <c r="I5276" s="15"/>
      <c r="J5276" s="77"/>
    </row>
    <row r="5277" spans="1:10" x14ac:dyDescent="0.2">
      <c r="A5277" s="14"/>
      <c r="B5277" s="14"/>
      <c r="C5277" s="14"/>
      <c r="D5277" s="16"/>
      <c r="E5277" s="16"/>
      <c r="F5277" s="14"/>
      <c r="G5277" s="14"/>
      <c r="H5277" s="14"/>
      <c r="I5277" s="15"/>
      <c r="J5277" s="77"/>
    </row>
    <row r="5278" spans="1:10" x14ac:dyDescent="0.2">
      <c r="A5278" s="14"/>
      <c r="B5278" s="14"/>
      <c r="C5278" s="14"/>
      <c r="D5278" s="16"/>
      <c r="E5278" s="16"/>
      <c r="F5278" s="14"/>
      <c r="G5278" s="14"/>
      <c r="H5278" s="14"/>
      <c r="I5278" s="15"/>
      <c r="J5278" s="77"/>
    </row>
    <row r="5279" spans="1:10" x14ac:dyDescent="0.2">
      <c r="A5279" s="14"/>
      <c r="B5279" s="14"/>
      <c r="C5279" s="14"/>
      <c r="D5279" s="16"/>
      <c r="E5279" s="16"/>
      <c r="F5279" s="14"/>
      <c r="G5279" s="14"/>
      <c r="H5279" s="14"/>
      <c r="I5279" s="15"/>
      <c r="J5279" s="77"/>
    </row>
    <row r="5280" spans="1:10" x14ac:dyDescent="0.2">
      <c r="A5280" s="14"/>
      <c r="B5280" s="14"/>
      <c r="C5280" s="14"/>
      <c r="D5280" s="16"/>
      <c r="E5280" s="16"/>
      <c r="F5280" s="14"/>
      <c r="G5280" s="14"/>
      <c r="H5280" s="14"/>
      <c r="I5280" s="15"/>
      <c r="J5280" s="77"/>
    </row>
    <row r="5281" spans="1:10" x14ac:dyDescent="0.2">
      <c r="A5281" s="14"/>
      <c r="B5281" s="14"/>
      <c r="C5281" s="14"/>
      <c r="D5281" s="16"/>
      <c r="E5281" s="16"/>
      <c r="F5281" s="14"/>
      <c r="G5281" s="14"/>
      <c r="H5281" s="14"/>
      <c r="I5281" s="15"/>
      <c r="J5281" s="77"/>
    </row>
    <row r="5282" spans="1:10" x14ac:dyDescent="0.2">
      <c r="A5282" s="14"/>
      <c r="B5282" s="14"/>
      <c r="C5282" s="14"/>
      <c r="D5282" s="16"/>
      <c r="E5282" s="16"/>
      <c r="F5282" s="14"/>
      <c r="G5282" s="14"/>
      <c r="H5282" s="14"/>
      <c r="I5282" s="15"/>
      <c r="J5282" s="77"/>
    </row>
    <row r="5283" spans="1:10" x14ac:dyDescent="0.2">
      <c r="A5283" s="14"/>
      <c r="B5283" s="14"/>
      <c r="C5283" s="14"/>
      <c r="D5283" s="16"/>
      <c r="E5283" s="16"/>
      <c r="F5283" s="14"/>
      <c r="G5283" s="14"/>
      <c r="H5283" s="14"/>
      <c r="I5283" s="15"/>
      <c r="J5283" s="77"/>
    </row>
    <row r="5284" spans="1:10" x14ac:dyDescent="0.2">
      <c r="A5284" s="14"/>
      <c r="B5284" s="14"/>
      <c r="C5284" s="14"/>
      <c r="D5284" s="16"/>
      <c r="E5284" s="16"/>
      <c r="F5284" s="14"/>
      <c r="G5284" s="14"/>
      <c r="H5284" s="14"/>
      <c r="I5284" s="15"/>
      <c r="J5284" s="77"/>
    </row>
    <row r="5285" spans="1:10" x14ac:dyDescent="0.2">
      <c r="A5285" s="14"/>
      <c r="B5285" s="14"/>
      <c r="C5285" s="14"/>
      <c r="D5285" s="16"/>
      <c r="E5285" s="16"/>
      <c r="F5285" s="14"/>
      <c r="G5285" s="14"/>
      <c r="H5285" s="14"/>
      <c r="I5285" s="15"/>
      <c r="J5285" s="77"/>
    </row>
    <row r="5286" spans="1:10" x14ac:dyDescent="0.2">
      <c r="A5286" s="14"/>
      <c r="B5286" s="14"/>
      <c r="C5286" s="14"/>
      <c r="D5286" s="16"/>
      <c r="E5286" s="16"/>
      <c r="F5286" s="14"/>
      <c r="G5286" s="14"/>
      <c r="H5286" s="14"/>
      <c r="I5286" s="15"/>
      <c r="J5286" s="77"/>
    </row>
    <row r="5287" spans="1:10" x14ac:dyDescent="0.2">
      <c r="A5287" s="14"/>
      <c r="B5287" s="14"/>
      <c r="C5287" s="14"/>
      <c r="D5287" s="16"/>
      <c r="E5287" s="16"/>
      <c r="F5287" s="14"/>
      <c r="G5287" s="14"/>
      <c r="H5287" s="14"/>
      <c r="I5287" s="15"/>
      <c r="J5287" s="77"/>
    </row>
    <row r="5288" spans="1:10" x14ac:dyDescent="0.2">
      <c r="A5288" s="14"/>
      <c r="B5288" s="14"/>
      <c r="C5288" s="14"/>
      <c r="D5288" s="16"/>
      <c r="E5288" s="16"/>
      <c r="F5288" s="14"/>
      <c r="G5288" s="14"/>
      <c r="H5288" s="14"/>
      <c r="I5288" s="15"/>
      <c r="J5288" s="77"/>
    </row>
    <row r="5289" spans="1:10" x14ac:dyDescent="0.2">
      <c r="A5289" s="14"/>
      <c r="B5289" s="14"/>
      <c r="C5289" s="14"/>
      <c r="D5289" s="16"/>
      <c r="E5289" s="16"/>
      <c r="F5289" s="14"/>
      <c r="G5289" s="14"/>
      <c r="H5289" s="14"/>
      <c r="I5289" s="15"/>
      <c r="J5289" s="77"/>
    </row>
    <row r="5290" spans="1:10" x14ac:dyDescent="0.2">
      <c r="A5290" s="14"/>
      <c r="B5290" s="14"/>
      <c r="C5290" s="14"/>
      <c r="D5290" s="16"/>
      <c r="E5290" s="16"/>
      <c r="F5290" s="14"/>
      <c r="G5290" s="14"/>
      <c r="H5290" s="14"/>
      <c r="I5290" s="15"/>
      <c r="J5290" s="77"/>
    </row>
    <row r="5291" spans="1:10" x14ac:dyDescent="0.2">
      <c r="A5291" s="14"/>
      <c r="B5291" s="14"/>
      <c r="C5291" s="14"/>
      <c r="D5291" s="16"/>
      <c r="E5291" s="16"/>
      <c r="F5291" s="14"/>
      <c r="G5291" s="14"/>
      <c r="H5291" s="14"/>
      <c r="I5291" s="15"/>
      <c r="J5291" s="77"/>
    </row>
    <row r="5292" spans="1:10" x14ac:dyDescent="0.2">
      <c r="A5292" s="14"/>
      <c r="B5292" s="14"/>
      <c r="C5292" s="14"/>
      <c r="D5292" s="16"/>
      <c r="E5292" s="16"/>
      <c r="F5292" s="14"/>
      <c r="G5292" s="14"/>
      <c r="H5292" s="14"/>
      <c r="I5292" s="15"/>
      <c r="J5292" s="77"/>
    </row>
    <row r="5293" spans="1:10" x14ac:dyDescent="0.2">
      <c r="A5293" s="14"/>
      <c r="B5293" s="14"/>
      <c r="C5293" s="14"/>
      <c r="D5293" s="16"/>
      <c r="E5293" s="16"/>
      <c r="F5293" s="14"/>
      <c r="G5293" s="14"/>
      <c r="H5293" s="14"/>
      <c r="I5293" s="15"/>
      <c r="J5293" s="77"/>
    </row>
    <row r="5294" spans="1:10" x14ac:dyDescent="0.2">
      <c r="A5294" s="14"/>
      <c r="B5294" s="14"/>
      <c r="C5294" s="14"/>
      <c r="D5294" s="16"/>
      <c r="E5294" s="16"/>
      <c r="F5294" s="14"/>
      <c r="G5294" s="14"/>
      <c r="H5294" s="14"/>
      <c r="I5294" s="15"/>
      <c r="J5294" s="77"/>
    </row>
    <row r="5295" spans="1:10" x14ac:dyDescent="0.2">
      <c r="A5295" s="14"/>
      <c r="B5295" s="14"/>
      <c r="C5295" s="14"/>
      <c r="D5295" s="16"/>
      <c r="E5295" s="16"/>
      <c r="F5295" s="14"/>
      <c r="G5295" s="14"/>
      <c r="H5295" s="14"/>
      <c r="I5295" s="15"/>
      <c r="J5295" s="77"/>
    </row>
    <row r="5296" spans="1:10" x14ac:dyDescent="0.2">
      <c r="A5296" s="14"/>
      <c r="B5296" s="14"/>
      <c r="C5296" s="14"/>
      <c r="D5296" s="16"/>
      <c r="E5296" s="16"/>
      <c r="F5296" s="14"/>
      <c r="G5296" s="14"/>
      <c r="H5296" s="14"/>
      <c r="I5296" s="15"/>
      <c r="J5296" s="77"/>
    </row>
    <row r="5297" spans="1:10" x14ac:dyDescent="0.2">
      <c r="A5297" s="14"/>
      <c r="B5297" s="14"/>
      <c r="C5297" s="14"/>
      <c r="D5297" s="16"/>
      <c r="E5297" s="16"/>
      <c r="F5297" s="14"/>
      <c r="G5297" s="14"/>
      <c r="H5297" s="14"/>
      <c r="I5297" s="15"/>
      <c r="J5297" s="77"/>
    </row>
    <row r="5298" spans="1:10" x14ac:dyDescent="0.2">
      <c r="A5298" s="14"/>
      <c r="B5298" s="14"/>
      <c r="C5298" s="14"/>
      <c r="D5298" s="16"/>
      <c r="E5298" s="16"/>
      <c r="F5298" s="14"/>
      <c r="G5298" s="14"/>
      <c r="H5298" s="14"/>
      <c r="I5298" s="15"/>
      <c r="J5298" s="77"/>
    </row>
    <row r="5299" spans="1:10" x14ac:dyDescent="0.2">
      <c r="A5299" s="14"/>
      <c r="B5299" s="14"/>
      <c r="C5299" s="14"/>
      <c r="D5299" s="16"/>
      <c r="E5299" s="16"/>
      <c r="F5299" s="14"/>
      <c r="G5299" s="14"/>
      <c r="H5299" s="14"/>
      <c r="I5299" s="15"/>
      <c r="J5299" s="77"/>
    </row>
    <row r="5300" spans="1:10" x14ac:dyDescent="0.2">
      <c r="A5300" s="14"/>
      <c r="B5300" s="14"/>
      <c r="C5300" s="14"/>
      <c r="D5300" s="16"/>
      <c r="E5300" s="16"/>
      <c r="F5300" s="14"/>
      <c r="G5300" s="14"/>
      <c r="H5300" s="14"/>
      <c r="I5300" s="15"/>
      <c r="J5300" s="77"/>
    </row>
    <row r="5301" spans="1:10" x14ac:dyDescent="0.2">
      <c r="A5301" s="14"/>
      <c r="B5301" s="14"/>
      <c r="C5301" s="14"/>
      <c r="D5301" s="16"/>
      <c r="E5301" s="16"/>
      <c r="F5301" s="14"/>
      <c r="G5301" s="14"/>
      <c r="H5301" s="14"/>
      <c r="I5301" s="15"/>
      <c r="J5301" s="77"/>
    </row>
    <row r="5302" spans="1:10" x14ac:dyDescent="0.2">
      <c r="A5302" s="14"/>
      <c r="B5302" s="14"/>
      <c r="C5302" s="14"/>
      <c r="D5302" s="16"/>
      <c r="E5302" s="16"/>
      <c r="F5302" s="14"/>
      <c r="G5302" s="14"/>
      <c r="H5302" s="14"/>
      <c r="I5302" s="15"/>
      <c r="J5302" s="77"/>
    </row>
    <row r="5303" spans="1:10" x14ac:dyDescent="0.2">
      <c r="A5303" s="14"/>
      <c r="B5303" s="14"/>
      <c r="C5303" s="14"/>
      <c r="D5303" s="16"/>
      <c r="E5303" s="16"/>
      <c r="F5303" s="14"/>
      <c r="G5303" s="14"/>
      <c r="H5303" s="14"/>
      <c r="I5303" s="15"/>
      <c r="J5303" s="77"/>
    </row>
    <row r="5304" spans="1:10" x14ac:dyDescent="0.2">
      <c r="A5304" s="14"/>
      <c r="B5304" s="14"/>
      <c r="C5304" s="14"/>
      <c r="D5304" s="16"/>
      <c r="E5304" s="16"/>
      <c r="F5304" s="14"/>
      <c r="G5304" s="14"/>
      <c r="H5304" s="14"/>
      <c r="I5304" s="15"/>
      <c r="J5304" s="77"/>
    </row>
    <row r="5305" spans="1:10" x14ac:dyDescent="0.2">
      <c r="A5305" s="14"/>
      <c r="B5305" s="14"/>
      <c r="C5305" s="14"/>
      <c r="D5305" s="16"/>
      <c r="E5305" s="16"/>
      <c r="F5305" s="14"/>
      <c r="G5305" s="14"/>
      <c r="H5305" s="14"/>
      <c r="I5305" s="15"/>
      <c r="J5305" s="77"/>
    </row>
    <row r="5306" spans="1:10" x14ac:dyDescent="0.2">
      <c r="A5306" s="14"/>
      <c r="B5306" s="14"/>
      <c r="C5306" s="14"/>
      <c r="D5306" s="16"/>
      <c r="E5306" s="16"/>
      <c r="F5306" s="14"/>
      <c r="G5306" s="14"/>
      <c r="H5306" s="14"/>
      <c r="I5306" s="15"/>
      <c r="J5306" s="77"/>
    </row>
    <row r="5307" spans="1:10" x14ac:dyDescent="0.2">
      <c r="A5307" s="14"/>
      <c r="B5307" s="14"/>
      <c r="C5307" s="14"/>
      <c r="D5307" s="16"/>
      <c r="E5307" s="16"/>
      <c r="F5307" s="14"/>
      <c r="G5307" s="14"/>
      <c r="H5307" s="14"/>
      <c r="I5307" s="15"/>
      <c r="J5307" s="77"/>
    </row>
    <row r="5308" spans="1:10" x14ac:dyDescent="0.2">
      <c r="A5308" s="14"/>
      <c r="B5308" s="14"/>
      <c r="C5308" s="14"/>
      <c r="D5308" s="16"/>
      <c r="E5308" s="16"/>
      <c r="F5308" s="14"/>
      <c r="G5308" s="14"/>
      <c r="H5308" s="14"/>
      <c r="I5308" s="15"/>
      <c r="J5308" s="77"/>
    </row>
    <row r="5309" spans="1:10" x14ac:dyDescent="0.2">
      <c r="A5309" s="14"/>
      <c r="B5309" s="14"/>
      <c r="C5309" s="14"/>
      <c r="D5309" s="16"/>
      <c r="E5309" s="16"/>
      <c r="F5309" s="14"/>
      <c r="G5309" s="14"/>
      <c r="H5309" s="14"/>
      <c r="I5309" s="15"/>
      <c r="J5309" s="77"/>
    </row>
    <row r="5310" spans="1:10" x14ac:dyDescent="0.2">
      <c r="A5310" s="14"/>
      <c r="B5310" s="14"/>
      <c r="C5310" s="14"/>
      <c r="D5310" s="16"/>
      <c r="E5310" s="16"/>
      <c r="F5310" s="14"/>
      <c r="G5310" s="14"/>
      <c r="H5310" s="14"/>
      <c r="I5310" s="15"/>
      <c r="J5310" s="77"/>
    </row>
    <row r="5311" spans="1:10" x14ac:dyDescent="0.2">
      <c r="A5311" s="14"/>
      <c r="B5311" s="14"/>
      <c r="C5311" s="14"/>
      <c r="D5311" s="16"/>
      <c r="E5311" s="16"/>
      <c r="F5311" s="14"/>
      <c r="G5311" s="14"/>
      <c r="H5311" s="14"/>
      <c r="I5311" s="15"/>
      <c r="J5311" s="77"/>
    </row>
    <row r="5312" spans="1:10" x14ac:dyDescent="0.2">
      <c r="A5312" s="14"/>
      <c r="B5312" s="14"/>
      <c r="C5312" s="14"/>
      <c r="D5312" s="16"/>
      <c r="E5312" s="16"/>
      <c r="F5312" s="14"/>
      <c r="G5312" s="14"/>
      <c r="H5312" s="14"/>
      <c r="I5312" s="15"/>
      <c r="J5312" s="77"/>
    </row>
    <row r="5313" spans="1:10" x14ac:dyDescent="0.2">
      <c r="A5313" s="14"/>
      <c r="B5313" s="14"/>
      <c r="C5313" s="14"/>
      <c r="D5313" s="16"/>
      <c r="E5313" s="16"/>
      <c r="F5313" s="14"/>
      <c r="G5313" s="14"/>
      <c r="H5313" s="14"/>
      <c r="I5313" s="15"/>
      <c r="J5313" s="77"/>
    </row>
    <row r="5314" spans="1:10" x14ac:dyDescent="0.2">
      <c r="A5314" s="14"/>
      <c r="B5314" s="14"/>
      <c r="C5314" s="14"/>
      <c r="D5314" s="16"/>
      <c r="E5314" s="16"/>
      <c r="F5314" s="14"/>
      <c r="G5314" s="14"/>
      <c r="H5314" s="14"/>
      <c r="I5314" s="15"/>
      <c r="J5314" s="77"/>
    </row>
    <row r="5315" spans="1:10" x14ac:dyDescent="0.2">
      <c r="A5315" s="14"/>
      <c r="B5315" s="14"/>
      <c r="C5315" s="14"/>
      <c r="D5315" s="16"/>
      <c r="E5315" s="16"/>
      <c r="F5315" s="14"/>
      <c r="G5315" s="14"/>
      <c r="H5315" s="14"/>
      <c r="I5315" s="15"/>
      <c r="J5315" s="77"/>
    </row>
    <row r="5316" spans="1:10" x14ac:dyDescent="0.2">
      <c r="A5316" s="14"/>
      <c r="B5316" s="14"/>
      <c r="C5316" s="14"/>
      <c r="D5316" s="16"/>
      <c r="E5316" s="16"/>
      <c r="F5316" s="14"/>
      <c r="G5316" s="14"/>
      <c r="H5316" s="14"/>
      <c r="I5316" s="15"/>
      <c r="J5316" s="77"/>
    </row>
    <row r="5317" spans="1:10" x14ac:dyDescent="0.2">
      <c r="A5317" s="14"/>
      <c r="B5317" s="14"/>
      <c r="C5317" s="14"/>
      <c r="D5317" s="16"/>
      <c r="E5317" s="16"/>
      <c r="F5317" s="14"/>
      <c r="G5317" s="14"/>
      <c r="H5317" s="14"/>
      <c r="I5317" s="15"/>
      <c r="J5317" s="77"/>
    </row>
    <row r="5318" spans="1:10" x14ac:dyDescent="0.2">
      <c r="A5318" s="14"/>
      <c r="B5318" s="14"/>
      <c r="C5318" s="14"/>
      <c r="D5318" s="16"/>
      <c r="E5318" s="16"/>
      <c r="F5318" s="14"/>
      <c r="G5318" s="14"/>
      <c r="H5318" s="14"/>
      <c r="I5318" s="15"/>
      <c r="J5318" s="77"/>
    </row>
    <row r="5319" spans="1:10" x14ac:dyDescent="0.2">
      <c r="A5319" s="14"/>
      <c r="B5319" s="14"/>
      <c r="C5319" s="14"/>
      <c r="D5319" s="16"/>
      <c r="E5319" s="16"/>
      <c r="F5319" s="14"/>
      <c r="G5319" s="14"/>
      <c r="H5319" s="14"/>
      <c r="I5319" s="15"/>
      <c r="J5319" s="77"/>
    </row>
    <row r="5320" spans="1:10" x14ac:dyDescent="0.2">
      <c r="A5320" s="14"/>
      <c r="B5320" s="14"/>
      <c r="C5320" s="14"/>
      <c r="D5320" s="16"/>
      <c r="E5320" s="16"/>
      <c r="F5320" s="14"/>
      <c r="G5320" s="14"/>
      <c r="H5320" s="14"/>
      <c r="I5320" s="15"/>
      <c r="J5320" s="77"/>
    </row>
    <row r="5321" spans="1:10" x14ac:dyDescent="0.2">
      <c r="A5321" s="14"/>
      <c r="B5321" s="14"/>
      <c r="C5321" s="14"/>
      <c r="D5321" s="16"/>
      <c r="E5321" s="16"/>
      <c r="F5321" s="14"/>
      <c r="G5321" s="14"/>
      <c r="H5321" s="14"/>
      <c r="I5321" s="15"/>
      <c r="J5321" s="77"/>
    </row>
    <row r="5322" spans="1:10" x14ac:dyDescent="0.2">
      <c r="A5322" s="14"/>
      <c r="B5322" s="14"/>
      <c r="C5322" s="14"/>
      <c r="D5322" s="16"/>
      <c r="E5322" s="16"/>
      <c r="F5322" s="14"/>
      <c r="G5322" s="14"/>
      <c r="H5322" s="14"/>
      <c r="I5322" s="15"/>
      <c r="J5322" s="77"/>
    </row>
    <row r="5323" spans="1:10" x14ac:dyDescent="0.2">
      <c r="A5323" s="14"/>
      <c r="B5323" s="14"/>
      <c r="C5323" s="14"/>
      <c r="D5323" s="16"/>
      <c r="E5323" s="16"/>
      <c r="F5323" s="14"/>
      <c r="G5323" s="14"/>
      <c r="H5323" s="14"/>
      <c r="I5323" s="15"/>
      <c r="J5323" s="77"/>
    </row>
    <row r="5324" spans="1:10" x14ac:dyDescent="0.2">
      <c r="A5324" s="14"/>
      <c r="B5324" s="14"/>
      <c r="C5324" s="14"/>
      <c r="D5324" s="16"/>
      <c r="E5324" s="16"/>
      <c r="F5324" s="14"/>
      <c r="G5324" s="14"/>
      <c r="H5324" s="14"/>
      <c r="I5324" s="15"/>
      <c r="J5324" s="77"/>
    </row>
    <row r="5325" spans="1:10" x14ac:dyDescent="0.2">
      <c r="A5325" s="14"/>
      <c r="B5325" s="14"/>
      <c r="C5325" s="14"/>
      <c r="D5325" s="16"/>
      <c r="E5325" s="16"/>
      <c r="F5325" s="14"/>
      <c r="G5325" s="14"/>
      <c r="H5325" s="14"/>
      <c r="I5325" s="15"/>
      <c r="J5325" s="77"/>
    </row>
    <row r="5326" spans="1:10" x14ac:dyDescent="0.2">
      <c r="A5326" s="14"/>
      <c r="B5326" s="14"/>
      <c r="C5326" s="14"/>
      <c r="D5326" s="16"/>
      <c r="E5326" s="16"/>
      <c r="F5326" s="14"/>
      <c r="G5326" s="14"/>
      <c r="H5326" s="14"/>
      <c r="I5326" s="15"/>
      <c r="J5326" s="77"/>
    </row>
    <row r="5327" spans="1:10" x14ac:dyDescent="0.2">
      <c r="A5327" s="14"/>
      <c r="B5327" s="14"/>
      <c r="C5327" s="14"/>
      <c r="D5327" s="16"/>
      <c r="E5327" s="16"/>
      <c r="F5327" s="14"/>
      <c r="G5327" s="14"/>
      <c r="H5327" s="14"/>
      <c r="I5327" s="15"/>
      <c r="J5327" s="77"/>
    </row>
    <row r="5328" spans="1:10" x14ac:dyDescent="0.2">
      <c r="A5328" s="14"/>
      <c r="B5328" s="14"/>
      <c r="C5328" s="14"/>
      <c r="D5328" s="16"/>
      <c r="E5328" s="16"/>
      <c r="F5328" s="14"/>
      <c r="G5328" s="14"/>
      <c r="H5328" s="14"/>
      <c r="I5328" s="15"/>
      <c r="J5328" s="77"/>
    </row>
    <row r="5329" spans="1:10" x14ac:dyDescent="0.2">
      <c r="A5329" s="14"/>
      <c r="B5329" s="14"/>
      <c r="C5329" s="14"/>
      <c r="D5329" s="16"/>
      <c r="E5329" s="16"/>
      <c r="F5329" s="14"/>
      <c r="G5329" s="14"/>
      <c r="H5329" s="14"/>
      <c r="I5329" s="15"/>
      <c r="J5329" s="77"/>
    </row>
    <row r="5330" spans="1:10" x14ac:dyDescent="0.2">
      <c r="A5330" s="14"/>
      <c r="B5330" s="14"/>
      <c r="C5330" s="14"/>
      <c r="D5330" s="16"/>
      <c r="E5330" s="16"/>
      <c r="F5330" s="14"/>
      <c r="G5330" s="14"/>
      <c r="H5330" s="14"/>
      <c r="I5330" s="15"/>
      <c r="J5330" s="77"/>
    </row>
    <row r="5331" spans="1:10" x14ac:dyDescent="0.2">
      <c r="A5331" s="14"/>
      <c r="B5331" s="14"/>
      <c r="C5331" s="14"/>
      <c r="D5331" s="16"/>
      <c r="E5331" s="16"/>
      <c r="F5331" s="14"/>
      <c r="G5331" s="14"/>
      <c r="H5331" s="14"/>
      <c r="I5331" s="15"/>
      <c r="J5331" s="77"/>
    </row>
    <row r="5332" spans="1:10" x14ac:dyDescent="0.2">
      <c r="A5332" s="14"/>
      <c r="B5332" s="14"/>
      <c r="C5332" s="14"/>
      <c r="D5332" s="16"/>
      <c r="E5332" s="16"/>
      <c r="F5332" s="14"/>
      <c r="G5332" s="14"/>
      <c r="H5332" s="14"/>
      <c r="I5332" s="15"/>
      <c r="J5332" s="77"/>
    </row>
    <row r="5333" spans="1:10" x14ac:dyDescent="0.2">
      <c r="A5333" s="14"/>
      <c r="B5333" s="14"/>
      <c r="C5333" s="14"/>
      <c r="D5333" s="16"/>
      <c r="E5333" s="16"/>
      <c r="F5333" s="14"/>
      <c r="G5333" s="14"/>
      <c r="H5333" s="14"/>
      <c r="I5333" s="15"/>
      <c r="J5333" s="77"/>
    </row>
    <row r="5334" spans="1:10" x14ac:dyDescent="0.2">
      <c r="A5334" s="14"/>
      <c r="B5334" s="14"/>
      <c r="C5334" s="14"/>
      <c r="D5334" s="16"/>
      <c r="E5334" s="16"/>
      <c r="F5334" s="14"/>
      <c r="G5334" s="14"/>
      <c r="H5334" s="14"/>
      <c r="I5334" s="15"/>
      <c r="J5334" s="77"/>
    </row>
    <row r="5335" spans="1:10" x14ac:dyDescent="0.2">
      <c r="A5335" s="14"/>
      <c r="B5335" s="14"/>
      <c r="C5335" s="14"/>
      <c r="D5335" s="16"/>
      <c r="E5335" s="16"/>
      <c r="F5335" s="14"/>
      <c r="G5335" s="14"/>
      <c r="H5335" s="14"/>
      <c r="I5335" s="15"/>
      <c r="J5335" s="77"/>
    </row>
    <row r="5336" spans="1:10" x14ac:dyDescent="0.2">
      <c r="A5336" s="14"/>
      <c r="B5336" s="14"/>
      <c r="C5336" s="14"/>
      <c r="D5336" s="16"/>
      <c r="E5336" s="16"/>
      <c r="F5336" s="14"/>
      <c r="G5336" s="14"/>
      <c r="H5336" s="14"/>
      <c r="I5336" s="15"/>
      <c r="J5336" s="77"/>
    </row>
    <row r="5337" spans="1:10" x14ac:dyDescent="0.2">
      <c r="A5337" s="14"/>
      <c r="B5337" s="14"/>
      <c r="C5337" s="14"/>
      <c r="D5337" s="16"/>
      <c r="E5337" s="16"/>
      <c r="F5337" s="14"/>
      <c r="G5337" s="14"/>
      <c r="H5337" s="14"/>
      <c r="I5337" s="15"/>
      <c r="J5337" s="77"/>
    </row>
    <row r="5338" spans="1:10" x14ac:dyDescent="0.2">
      <c r="A5338" s="14"/>
      <c r="B5338" s="14"/>
      <c r="C5338" s="14"/>
      <c r="D5338" s="16"/>
      <c r="E5338" s="16"/>
      <c r="F5338" s="14"/>
      <c r="G5338" s="14"/>
      <c r="H5338" s="14"/>
      <c r="I5338" s="15"/>
      <c r="J5338" s="77"/>
    </row>
    <row r="5339" spans="1:10" x14ac:dyDescent="0.2">
      <c r="A5339" s="14"/>
      <c r="B5339" s="14"/>
      <c r="C5339" s="14"/>
      <c r="D5339" s="16"/>
      <c r="E5339" s="16"/>
      <c r="F5339" s="14"/>
      <c r="G5339" s="14"/>
      <c r="H5339" s="14"/>
      <c r="I5339" s="15"/>
      <c r="J5339" s="77"/>
    </row>
    <row r="5340" spans="1:10" x14ac:dyDescent="0.2">
      <c r="A5340" s="14"/>
      <c r="B5340" s="14"/>
      <c r="C5340" s="14"/>
      <c r="D5340" s="16"/>
      <c r="E5340" s="16"/>
      <c r="F5340" s="14"/>
      <c r="G5340" s="14"/>
      <c r="H5340" s="14"/>
      <c r="I5340" s="15"/>
      <c r="J5340" s="77"/>
    </row>
    <row r="5341" spans="1:10" x14ac:dyDescent="0.2">
      <c r="A5341" s="14"/>
      <c r="B5341" s="14"/>
      <c r="C5341" s="14"/>
      <c r="D5341" s="16"/>
      <c r="E5341" s="16"/>
      <c r="F5341" s="14"/>
      <c r="G5341" s="14"/>
      <c r="H5341" s="14"/>
      <c r="I5341" s="15"/>
      <c r="J5341" s="77"/>
    </row>
    <row r="5342" spans="1:10" x14ac:dyDescent="0.2">
      <c r="A5342" s="14"/>
      <c r="B5342" s="14"/>
      <c r="C5342" s="14"/>
      <c r="D5342" s="16"/>
      <c r="E5342" s="16"/>
      <c r="F5342" s="14"/>
      <c r="G5342" s="14"/>
      <c r="H5342" s="14"/>
      <c r="I5342" s="15"/>
      <c r="J5342" s="77"/>
    </row>
    <row r="5343" spans="1:10" x14ac:dyDescent="0.2">
      <c r="A5343" s="14"/>
      <c r="B5343" s="14"/>
      <c r="C5343" s="14"/>
      <c r="D5343" s="16"/>
      <c r="E5343" s="16"/>
      <c r="F5343" s="14"/>
      <c r="G5343" s="14"/>
      <c r="H5343" s="14"/>
      <c r="I5343" s="15"/>
      <c r="J5343" s="77"/>
    </row>
    <row r="5344" spans="1:10" x14ac:dyDescent="0.2">
      <c r="A5344" s="14"/>
      <c r="B5344" s="14"/>
      <c r="C5344" s="14"/>
      <c r="D5344" s="16"/>
      <c r="E5344" s="16"/>
      <c r="F5344" s="14"/>
      <c r="G5344" s="14"/>
      <c r="H5344" s="14"/>
      <c r="I5344" s="15"/>
      <c r="J5344" s="77"/>
    </row>
    <row r="5345" spans="1:10" x14ac:dyDescent="0.2">
      <c r="A5345" s="14"/>
      <c r="B5345" s="14"/>
      <c r="C5345" s="14"/>
      <c r="D5345" s="16"/>
      <c r="E5345" s="16"/>
      <c r="F5345" s="14"/>
      <c r="G5345" s="14"/>
      <c r="H5345" s="14"/>
      <c r="I5345" s="15"/>
      <c r="J5345" s="77"/>
    </row>
    <row r="5346" spans="1:10" x14ac:dyDescent="0.2">
      <c r="A5346" s="14"/>
      <c r="B5346" s="14"/>
      <c r="C5346" s="14"/>
      <c r="D5346" s="16"/>
      <c r="E5346" s="16"/>
      <c r="F5346" s="14"/>
      <c r="G5346" s="14"/>
      <c r="H5346" s="14"/>
      <c r="I5346" s="15"/>
      <c r="J5346" s="77"/>
    </row>
    <row r="5347" spans="1:10" x14ac:dyDescent="0.2">
      <c r="A5347" s="14"/>
      <c r="B5347" s="14"/>
      <c r="C5347" s="14"/>
      <c r="D5347" s="16"/>
      <c r="E5347" s="16"/>
      <c r="F5347" s="14"/>
      <c r="G5347" s="14"/>
      <c r="H5347" s="14"/>
      <c r="I5347" s="15"/>
      <c r="J5347" s="77"/>
    </row>
    <row r="5348" spans="1:10" x14ac:dyDescent="0.2">
      <c r="A5348" s="14"/>
      <c r="B5348" s="14"/>
      <c r="C5348" s="14"/>
      <c r="D5348" s="16"/>
      <c r="E5348" s="16"/>
      <c r="F5348" s="14"/>
      <c r="G5348" s="14"/>
      <c r="H5348" s="14"/>
      <c r="I5348" s="15"/>
      <c r="J5348" s="77"/>
    </row>
    <row r="5349" spans="1:10" x14ac:dyDescent="0.2">
      <c r="A5349" s="14"/>
      <c r="B5349" s="14"/>
      <c r="C5349" s="14"/>
      <c r="D5349" s="16"/>
      <c r="E5349" s="16"/>
      <c r="F5349" s="14"/>
      <c r="G5349" s="14"/>
      <c r="H5349" s="14"/>
      <c r="I5349" s="15"/>
      <c r="J5349" s="77"/>
    </row>
    <row r="5350" spans="1:10" x14ac:dyDescent="0.2">
      <c r="A5350" s="14"/>
      <c r="B5350" s="14"/>
      <c r="C5350" s="14"/>
      <c r="D5350" s="16"/>
      <c r="E5350" s="16"/>
      <c r="F5350" s="14"/>
      <c r="G5350" s="14"/>
      <c r="H5350" s="14"/>
      <c r="I5350" s="15"/>
      <c r="J5350" s="77"/>
    </row>
    <row r="5351" spans="1:10" x14ac:dyDescent="0.2">
      <c r="A5351" s="14"/>
      <c r="B5351" s="14"/>
      <c r="C5351" s="14"/>
      <c r="D5351" s="16"/>
      <c r="E5351" s="16"/>
      <c r="F5351" s="14"/>
      <c r="G5351" s="14"/>
      <c r="H5351" s="14"/>
      <c r="I5351" s="15"/>
      <c r="J5351" s="77"/>
    </row>
    <row r="5352" spans="1:10" x14ac:dyDescent="0.2">
      <c r="A5352" s="14"/>
      <c r="B5352" s="14"/>
      <c r="C5352" s="14"/>
      <c r="D5352" s="16"/>
      <c r="E5352" s="16"/>
      <c r="F5352" s="14"/>
      <c r="G5352" s="14"/>
      <c r="H5352" s="14"/>
      <c r="I5352" s="15"/>
      <c r="J5352" s="77"/>
    </row>
    <row r="5353" spans="1:10" x14ac:dyDescent="0.2">
      <c r="A5353" s="14"/>
      <c r="B5353" s="14"/>
      <c r="C5353" s="14"/>
      <c r="D5353" s="16"/>
      <c r="E5353" s="16"/>
      <c r="F5353" s="14"/>
      <c r="G5353" s="14"/>
      <c r="H5353" s="14"/>
      <c r="I5353" s="15"/>
      <c r="J5353" s="77"/>
    </row>
    <row r="5354" spans="1:10" x14ac:dyDescent="0.2">
      <c r="A5354" s="14"/>
      <c r="B5354" s="14"/>
      <c r="C5354" s="14"/>
      <c r="D5354" s="16"/>
      <c r="E5354" s="16"/>
      <c r="F5354" s="14"/>
      <c r="G5354" s="14"/>
      <c r="H5354" s="14"/>
      <c r="I5354" s="15"/>
      <c r="J5354" s="77"/>
    </row>
    <row r="5355" spans="1:10" x14ac:dyDescent="0.2">
      <c r="A5355" s="14"/>
      <c r="B5355" s="14"/>
      <c r="C5355" s="14"/>
      <c r="D5355" s="16"/>
      <c r="E5355" s="16"/>
      <c r="F5355" s="14"/>
      <c r="G5355" s="14"/>
      <c r="H5355" s="14"/>
      <c r="I5355" s="15"/>
      <c r="J5355" s="77"/>
    </row>
    <row r="5356" spans="1:10" x14ac:dyDescent="0.2">
      <c r="A5356" s="14"/>
      <c r="B5356" s="14"/>
      <c r="C5356" s="14"/>
      <c r="D5356" s="16"/>
      <c r="E5356" s="16"/>
      <c r="F5356" s="14"/>
      <c r="G5356" s="14"/>
      <c r="H5356" s="14"/>
      <c r="I5356" s="15"/>
      <c r="J5356" s="77"/>
    </row>
    <row r="5357" spans="1:10" x14ac:dyDescent="0.2">
      <c r="A5357" s="14"/>
      <c r="B5357" s="14"/>
      <c r="C5357" s="14"/>
      <c r="D5357" s="16"/>
      <c r="E5357" s="16"/>
      <c r="F5357" s="14"/>
      <c r="G5357" s="14"/>
      <c r="H5357" s="14"/>
      <c r="I5357" s="15"/>
      <c r="J5357" s="77"/>
    </row>
    <row r="5358" spans="1:10" x14ac:dyDescent="0.2">
      <c r="A5358" s="14"/>
      <c r="B5358" s="14"/>
      <c r="C5358" s="14"/>
      <c r="D5358" s="16"/>
      <c r="E5358" s="16"/>
      <c r="F5358" s="14"/>
      <c r="G5358" s="14"/>
      <c r="H5358" s="14"/>
      <c r="I5358" s="15"/>
      <c r="J5358" s="77"/>
    </row>
    <row r="5359" spans="1:10" x14ac:dyDescent="0.2">
      <c r="A5359" s="14"/>
      <c r="B5359" s="14"/>
      <c r="C5359" s="14"/>
      <c r="D5359" s="16"/>
      <c r="E5359" s="16"/>
      <c r="F5359" s="14"/>
      <c r="G5359" s="14"/>
      <c r="H5359" s="14"/>
      <c r="I5359" s="15"/>
      <c r="J5359" s="77"/>
    </row>
    <row r="5360" spans="1:10" x14ac:dyDescent="0.2">
      <c r="A5360" s="14"/>
      <c r="B5360" s="14"/>
      <c r="C5360" s="14"/>
      <c r="D5360" s="16"/>
      <c r="E5360" s="16"/>
      <c r="F5360" s="14"/>
      <c r="G5360" s="14"/>
      <c r="H5360" s="14"/>
      <c r="I5360" s="15"/>
      <c r="J5360" s="77"/>
    </row>
    <row r="5361" spans="1:10" x14ac:dyDescent="0.2">
      <c r="A5361" s="14"/>
      <c r="B5361" s="14"/>
      <c r="C5361" s="14"/>
      <c r="D5361" s="16"/>
      <c r="E5361" s="16"/>
      <c r="F5361" s="14"/>
      <c r="G5361" s="14"/>
      <c r="H5361" s="14"/>
      <c r="I5361" s="15"/>
      <c r="J5361" s="77"/>
    </row>
    <row r="5362" spans="1:10" x14ac:dyDescent="0.2">
      <c r="A5362" s="14"/>
      <c r="B5362" s="14"/>
      <c r="C5362" s="14"/>
      <c r="D5362" s="16"/>
      <c r="E5362" s="16"/>
      <c r="F5362" s="14"/>
      <c r="G5362" s="14"/>
      <c r="H5362" s="14"/>
      <c r="I5362" s="15"/>
      <c r="J5362" s="77"/>
    </row>
    <row r="5363" spans="1:10" x14ac:dyDescent="0.2">
      <c r="A5363" s="14"/>
      <c r="B5363" s="14"/>
      <c r="C5363" s="14"/>
      <c r="D5363" s="16"/>
      <c r="E5363" s="16"/>
      <c r="F5363" s="14"/>
      <c r="G5363" s="14"/>
      <c r="H5363" s="14"/>
      <c r="I5363" s="15"/>
      <c r="J5363" s="77"/>
    </row>
    <row r="5364" spans="1:10" x14ac:dyDescent="0.2">
      <c r="A5364" s="14"/>
      <c r="B5364" s="14"/>
      <c r="C5364" s="14"/>
      <c r="D5364" s="16"/>
      <c r="E5364" s="16"/>
      <c r="F5364" s="14"/>
      <c r="G5364" s="14"/>
      <c r="H5364" s="14"/>
      <c r="I5364" s="15"/>
      <c r="J5364" s="77"/>
    </row>
    <row r="5365" spans="1:10" x14ac:dyDescent="0.2">
      <c r="A5365" s="14"/>
      <c r="B5365" s="14"/>
      <c r="C5365" s="14"/>
      <c r="D5365" s="16"/>
      <c r="E5365" s="16"/>
      <c r="F5365" s="14"/>
      <c r="G5365" s="14"/>
      <c r="H5365" s="14"/>
      <c r="I5365" s="15"/>
      <c r="J5365" s="77"/>
    </row>
    <row r="5366" spans="1:10" x14ac:dyDescent="0.2">
      <c r="A5366" s="14"/>
      <c r="B5366" s="14"/>
      <c r="C5366" s="14"/>
      <c r="D5366" s="16"/>
      <c r="E5366" s="16"/>
      <c r="F5366" s="14"/>
      <c r="G5366" s="14"/>
      <c r="H5366" s="14"/>
      <c r="I5366" s="15"/>
      <c r="J5366" s="77"/>
    </row>
    <row r="5367" spans="1:10" x14ac:dyDescent="0.2">
      <c r="A5367" s="14"/>
      <c r="B5367" s="14"/>
      <c r="C5367" s="14"/>
      <c r="D5367" s="16"/>
      <c r="E5367" s="16"/>
      <c r="F5367" s="14"/>
      <c r="G5367" s="14"/>
      <c r="H5367" s="14"/>
      <c r="I5367" s="15"/>
      <c r="J5367" s="77"/>
    </row>
    <row r="5368" spans="1:10" x14ac:dyDescent="0.2">
      <c r="A5368" s="14"/>
      <c r="B5368" s="14"/>
      <c r="C5368" s="14"/>
      <c r="D5368" s="16"/>
      <c r="E5368" s="16"/>
      <c r="F5368" s="14"/>
      <c r="G5368" s="14"/>
      <c r="H5368" s="14"/>
      <c r="I5368" s="15"/>
      <c r="J5368" s="77"/>
    </row>
    <row r="5369" spans="1:10" x14ac:dyDescent="0.2">
      <c r="A5369" s="14"/>
      <c r="B5369" s="14"/>
      <c r="C5369" s="14"/>
      <c r="D5369" s="16"/>
      <c r="E5369" s="16"/>
      <c r="F5369" s="14"/>
      <c r="G5369" s="14"/>
      <c r="H5369" s="14"/>
      <c r="I5369" s="15"/>
      <c r="J5369" s="77"/>
    </row>
    <row r="5370" spans="1:10" x14ac:dyDescent="0.2">
      <c r="A5370" s="14"/>
      <c r="B5370" s="14"/>
      <c r="C5370" s="14"/>
      <c r="D5370" s="16"/>
      <c r="E5370" s="16"/>
      <c r="F5370" s="14"/>
      <c r="G5370" s="14"/>
      <c r="H5370" s="14"/>
      <c r="I5370" s="15"/>
      <c r="J5370" s="77"/>
    </row>
    <row r="5371" spans="1:10" x14ac:dyDescent="0.2">
      <c r="A5371" s="14"/>
      <c r="B5371" s="14"/>
      <c r="C5371" s="14"/>
      <c r="D5371" s="16"/>
      <c r="E5371" s="16"/>
      <c r="F5371" s="14"/>
      <c r="G5371" s="14"/>
      <c r="H5371" s="14"/>
      <c r="I5371" s="15"/>
      <c r="J5371" s="77"/>
    </row>
    <row r="5372" spans="1:10" x14ac:dyDescent="0.2">
      <c r="A5372" s="14"/>
      <c r="B5372" s="14"/>
      <c r="C5372" s="14"/>
      <c r="D5372" s="16"/>
      <c r="E5372" s="16"/>
      <c r="F5372" s="14"/>
      <c r="G5372" s="14"/>
      <c r="H5372" s="14"/>
      <c r="I5372" s="15"/>
      <c r="J5372" s="77"/>
    </row>
    <row r="5373" spans="1:10" x14ac:dyDescent="0.2">
      <c r="A5373" s="14"/>
      <c r="B5373" s="14"/>
      <c r="C5373" s="14"/>
      <c r="D5373" s="16"/>
      <c r="E5373" s="16"/>
      <c r="F5373" s="14"/>
      <c r="G5373" s="14"/>
      <c r="H5373" s="14"/>
      <c r="I5373" s="15"/>
      <c r="J5373" s="77"/>
    </row>
    <row r="5374" spans="1:10" x14ac:dyDescent="0.2">
      <c r="A5374" s="14"/>
      <c r="B5374" s="14"/>
      <c r="C5374" s="14"/>
      <c r="D5374" s="16"/>
      <c r="E5374" s="16"/>
      <c r="F5374" s="14"/>
      <c r="G5374" s="14"/>
      <c r="H5374" s="14"/>
      <c r="I5374" s="15"/>
      <c r="J5374" s="77"/>
    </row>
    <row r="5375" spans="1:10" x14ac:dyDescent="0.2">
      <c r="A5375" s="14"/>
      <c r="B5375" s="14"/>
      <c r="C5375" s="14"/>
      <c r="D5375" s="16"/>
      <c r="E5375" s="16"/>
      <c r="F5375" s="14"/>
      <c r="G5375" s="14"/>
      <c r="H5375" s="14"/>
      <c r="I5375" s="15"/>
      <c r="J5375" s="77"/>
    </row>
    <row r="5376" spans="1:10" x14ac:dyDescent="0.2">
      <c r="A5376" s="14"/>
      <c r="B5376" s="14"/>
      <c r="C5376" s="14"/>
      <c r="D5376" s="16"/>
      <c r="E5376" s="16"/>
      <c r="F5376" s="14"/>
      <c r="G5376" s="14"/>
      <c r="H5376" s="14"/>
      <c r="I5376" s="15"/>
      <c r="J5376" s="77"/>
    </row>
    <row r="5377" spans="1:10" x14ac:dyDescent="0.2">
      <c r="A5377" s="14"/>
      <c r="B5377" s="14"/>
      <c r="C5377" s="14"/>
      <c r="D5377" s="16"/>
      <c r="E5377" s="16"/>
      <c r="F5377" s="14"/>
      <c r="G5377" s="14"/>
      <c r="H5377" s="14"/>
      <c r="I5377" s="15"/>
      <c r="J5377" s="77"/>
    </row>
    <row r="5378" spans="1:10" x14ac:dyDescent="0.2">
      <c r="A5378" s="14"/>
      <c r="B5378" s="14"/>
      <c r="C5378" s="14"/>
      <c r="D5378" s="16"/>
      <c r="E5378" s="16"/>
      <c r="F5378" s="14"/>
      <c r="G5378" s="14"/>
      <c r="H5378" s="14"/>
      <c r="I5378" s="15"/>
      <c r="J5378" s="77"/>
    </row>
    <row r="5379" spans="1:10" x14ac:dyDescent="0.2">
      <c r="A5379" s="14"/>
      <c r="B5379" s="14"/>
      <c r="C5379" s="14"/>
      <c r="D5379" s="16"/>
      <c r="E5379" s="16"/>
      <c r="F5379" s="14"/>
      <c r="G5379" s="14"/>
      <c r="H5379" s="14"/>
      <c r="I5379" s="15"/>
      <c r="J5379" s="77"/>
    </row>
    <row r="5380" spans="1:10" x14ac:dyDescent="0.2">
      <c r="A5380" s="14"/>
      <c r="B5380" s="14"/>
      <c r="C5380" s="14"/>
      <c r="D5380" s="16"/>
      <c r="E5380" s="16"/>
      <c r="F5380" s="14"/>
      <c r="G5380" s="14"/>
      <c r="H5380" s="14"/>
      <c r="I5380" s="15"/>
      <c r="J5380" s="77"/>
    </row>
    <row r="5381" spans="1:10" x14ac:dyDescent="0.2">
      <c r="A5381" s="14"/>
      <c r="B5381" s="14"/>
      <c r="C5381" s="14"/>
      <c r="D5381" s="16"/>
      <c r="E5381" s="16"/>
      <c r="F5381" s="14"/>
      <c r="G5381" s="14"/>
      <c r="H5381" s="14"/>
      <c r="I5381" s="15"/>
      <c r="J5381" s="77"/>
    </row>
    <row r="5382" spans="1:10" x14ac:dyDescent="0.2">
      <c r="A5382" s="14"/>
      <c r="B5382" s="14"/>
      <c r="C5382" s="14"/>
      <c r="D5382" s="16"/>
      <c r="E5382" s="16"/>
      <c r="F5382" s="14"/>
      <c r="G5382" s="14"/>
      <c r="H5382" s="14"/>
      <c r="I5382" s="15"/>
      <c r="J5382" s="77"/>
    </row>
    <row r="5383" spans="1:10" x14ac:dyDescent="0.2">
      <c r="A5383" s="14"/>
      <c r="B5383" s="14"/>
      <c r="C5383" s="14"/>
      <c r="D5383" s="16"/>
      <c r="E5383" s="16"/>
      <c r="F5383" s="14"/>
      <c r="G5383" s="14"/>
      <c r="H5383" s="14"/>
      <c r="I5383" s="15"/>
      <c r="J5383" s="77"/>
    </row>
    <row r="5384" spans="1:10" x14ac:dyDescent="0.2">
      <c r="A5384" s="14"/>
      <c r="B5384" s="14"/>
      <c r="C5384" s="14"/>
      <c r="D5384" s="16"/>
      <c r="E5384" s="16"/>
      <c r="F5384" s="14"/>
      <c r="G5384" s="14"/>
      <c r="H5384" s="14"/>
      <c r="I5384" s="15"/>
      <c r="J5384" s="77"/>
    </row>
    <row r="5385" spans="1:10" x14ac:dyDescent="0.2">
      <c r="A5385" s="14"/>
      <c r="B5385" s="14"/>
      <c r="C5385" s="14"/>
      <c r="D5385" s="16"/>
      <c r="E5385" s="16"/>
      <c r="F5385" s="14"/>
      <c r="G5385" s="14"/>
      <c r="H5385" s="14"/>
      <c r="I5385" s="15"/>
      <c r="J5385" s="77"/>
    </row>
    <row r="5386" spans="1:10" x14ac:dyDescent="0.2">
      <c r="A5386" s="14"/>
      <c r="B5386" s="14"/>
      <c r="C5386" s="14"/>
      <c r="D5386" s="16"/>
      <c r="E5386" s="16"/>
      <c r="F5386" s="14"/>
      <c r="G5386" s="14"/>
      <c r="H5386" s="14"/>
      <c r="I5386" s="15"/>
      <c r="J5386" s="77"/>
    </row>
    <row r="5387" spans="1:10" x14ac:dyDescent="0.2">
      <c r="A5387" s="14"/>
      <c r="B5387" s="14"/>
      <c r="C5387" s="14"/>
      <c r="D5387" s="16"/>
      <c r="E5387" s="16"/>
      <c r="F5387" s="14"/>
      <c r="G5387" s="14"/>
      <c r="H5387" s="14"/>
      <c r="I5387" s="15"/>
      <c r="J5387" s="77"/>
    </row>
    <row r="5388" spans="1:10" x14ac:dyDescent="0.2">
      <c r="A5388" s="14"/>
      <c r="B5388" s="14"/>
      <c r="C5388" s="14"/>
      <c r="D5388" s="16"/>
      <c r="E5388" s="16"/>
      <c r="F5388" s="14"/>
      <c r="G5388" s="14"/>
      <c r="H5388" s="14"/>
      <c r="I5388" s="15"/>
      <c r="J5388" s="77"/>
    </row>
    <row r="5389" spans="1:10" x14ac:dyDescent="0.2">
      <c r="A5389" s="14"/>
      <c r="B5389" s="14"/>
      <c r="C5389" s="14"/>
      <c r="D5389" s="16"/>
      <c r="E5389" s="16"/>
      <c r="F5389" s="14"/>
      <c r="G5389" s="14"/>
      <c r="H5389" s="14"/>
      <c r="I5389" s="15"/>
      <c r="J5389" s="77"/>
    </row>
    <row r="5390" spans="1:10" x14ac:dyDescent="0.2">
      <c r="A5390" s="14"/>
      <c r="B5390" s="14"/>
      <c r="C5390" s="14"/>
      <c r="D5390" s="16"/>
      <c r="E5390" s="16"/>
      <c r="F5390" s="14"/>
      <c r="G5390" s="14"/>
      <c r="H5390" s="14"/>
      <c r="I5390" s="15"/>
      <c r="J5390" s="77"/>
    </row>
    <row r="5391" spans="1:10" x14ac:dyDescent="0.2">
      <c r="A5391" s="14"/>
      <c r="B5391" s="14"/>
      <c r="C5391" s="14"/>
      <c r="D5391" s="16"/>
      <c r="E5391" s="16"/>
      <c r="F5391" s="14"/>
      <c r="G5391" s="14"/>
      <c r="H5391" s="14"/>
      <c r="I5391" s="15"/>
      <c r="J5391" s="77"/>
    </row>
    <row r="5392" spans="1:10" x14ac:dyDescent="0.2">
      <c r="A5392" s="14"/>
      <c r="B5392" s="14"/>
      <c r="C5392" s="14"/>
      <c r="D5392" s="16"/>
      <c r="E5392" s="16"/>
      <c r="F5392" s="14"/>
      <c r="G5392" s="14"/>
      <c r="H5392" s="14"/>
      <c r="I5392" s="15"/>
      <c r="J5392" s="77"/>
    </row>
    <row r="5393" spans="1:10" x14ac:dyDescent="0.2">
      <c r="A5393" s="14"/>
      <c r="B5393" s="14"/>
      <c r="C5393" s="14"/>
      <c r="D5393" s="16"/>
      <c r="E5393" s="16"/>
      <c r="F5393" s="14"/>
      <c r="G5393" s="14"/>
      <c r="H5393" s="14"/>
      <c r="I5393" s="15"/>
      <c r="J5393" s="77"/>
    </row>
    <row r="5394" spans="1:10" x14ac:dyDescent="0.2">
      <c r="A5394" s="14"/>
      <c r="B5394" s="14"/>
      <c r="C5394" s="14"/>
      <c r="D5394" s="16"/>
      <c r="E5394" s="16"/>
      <c r="F5394" s="14"/>
      <c r="G5394" s="14"/>
      <c r="H5394" s="14"/>
      <c r="I5394" s="15"/>
      <c r="J5394" s="77"/>
    </row>
    <row r="5395" spans="1:10" x14ac:dyDescent="0.2">
      <c r="A5395" s="14"/>
      <c r="B5395" s="14"/>
      <c r="C5395" s="14"/>
      <c r="D5395" s="16"/>
      <c r="E5395" s="16"/>
      <c r="F5395" s="14"/>
      <c r="G5395" s="14"/>
      <c r="H5395" s="14"/>
      <c r="I5395" s="15"/>
      <c r="J5395" s="77"/>
    </row>
    <row r="5396" spans="1:10" x14ac:dyDescent="0.2">
      <c r="A5396" s="14"/>
      <c r="B5396" s="14"/>
      <c r="C5396" s="14"/>
      <c r="D5396" s="16"/>
      <c r="E5396" s="16"/>
      <c r="F5396" s="14"/>
      <c r="G5396" s="14"/>
      <c r="H5396" s="14"/>
      <c r="I5396" s="15"/>
      <c r="J5396" s="77"/>
    </row>
    <row r="5397" spans="1:10" x14ac:dyDescent="0.2">
      <c r="A5397" s="14"/>
      <c r="B5397" s="14"/>
      <c r="C5397" s="14"/>
      <c r="D5397" s="16"/>
      <c r="E5397" s="16"/>
      <c r="F5397" s="14"/>
      <c r="G5397" s="14"/>
      <c r="H5397" s="14"/>
      <c r="I5397" s="15"/>
      <c r="J5397" s="77"/>
    </row>
    <row r="5398" spans="1:10" x14ac:dyDescent="0.2">
      <c r="A5398" s="14"/>
      <c r="B5398" s="14"/>
      <c r="C5398" s="14"/>
      <c r="D5398" s="16"/>
      <c r="E5398" s="16"/>
      <c r="F5398" s="14"/>
      <c r="G5398" s="14"/>
      <c r="H5398" s="14"/>
      <c r="I5398" s="15"/>
      <c r="J5398" s="77"/>
    </row>
    <row r="5399" spans="1:10" x14ac:dyDescent="0.2">
      <c r="A5399" s="14"/>
      <c r="B5399" s="14"/>
      <c r="C5399" s="14"/>
      <c r="D5399" s="16"/>
      <c r="E5399" s="16"/>
      <c r="F5399" s="14"/>
      <c r="G5399" s="14"/>
      <c r="H5399" s="14"/>
      <c r="I5399" s="15"/>
      <c r="J5399" s="77"/>
    </row>
    <row r="5400" spans="1:10" x14ac:dyDescent="0.2">
      <c r="A5400" s="14"/>
      <c r="B5400" s="14"/>
      <c r="C5400" s="14"/>
      <c r="D5400" s="16"/>
      <c r="E5400" s="16"/>
      <c r="F5400" s="14"/>
      <c r="G5400" s="14"/>
      <c r="H5400" s="14"/>
      <c r="I5400" s="15"/>
      <c r="J5400" s="77"/>
    </row>
    <row r="5401" spans="1:10" x14ac:dyDescent="0.2">
      <c r="A5401" s="14"/>
      <c r="B5401" s="14"/>
      <c r="C5401" s="14"/>
      <c r="D5401" s="16"/>
      <c r="E5401" s="16"/>
      <c r="F5401" s="14"/>
      <c r="G5401" s="14"/>
      <c r="H5401" s="14"/>
      <c r="I5401" s="15"/>
      <c r="J5401" s="77"/>
    </row>
    <row r="5402" spans="1:10" x14ac:dyDescent="0.2">
      <c r="A5402" s="14"/>
      <c r="B5402" s="14"/>
      <c r="C5402" s="14"/>
      <c r="D5402" s="16"/>
      <c r="E5402" s="16"/>
      <c r="F5402" s="14"/>
      <c r="G5402" s="14"/>
      <c r="H5402" s="14"/>
      <c r="I5402" s="15"/>
      <c r="J5402" s="77"/>
    </row>
    <row r="5403" spans="1:10" x14ac:dyDescent="0.2">
      <c r="A5403" s="14"/>
      <c r="B5403" s="14"/>
      <c r="C5403" s="14"/>
      <c r="D5403" s="16"/>
      <c r="E5403" s="16"/>
      <c r="F5403" s="14"/>
      <c r="G5403" s="14"/>
      <c r="H5403" s="14"/>
      <c r="I5403" s="15"/>
      <c r="J5403" s="77"/>
    </row>
    <row r="5404" spans="1:10" x14ac:dyDescent="0.2">
      <c r="A5404" s="14"/>
      <c r="B5404" s="14"/>
      <c r="C5404" s="14"/>
      <c r="D5404" s="16"/>
      <c r="E5404" s="16"/>
      <c r="F5404" s="14"/>
      <c r="G5404" s="14"/>
      <c r="H5404" s="14"/>
      <c r="I5404" s="15"/>
      <c r="J5404" s="77"/>
    </row>
    <row r="5405" spans="1:10" x14ac:dyDescent="0.2">
      <c r="A5405" s="14"/>
      <c r="B5405" s="14"/>
      <c r="C5405" s="14"/>
      <c r="D5405" s="16"/>
      <c r="E5405" s="16"/>
      <c r="F5405" s="14"/>
      <c r="G5405" s="14"/>
      <c r="H5405" s="14"/>
      <c r="I5405" s="15"/>
      <c r="J5405" s="77"/>
    </row>
    <row r="5406" spans="1:10" x14ac:dyDescent="0.2">
      <c r="A5406" s="14"/>
      <c r="B5406" s="14"/>
      <c r="C5406" s="14"/>
      <c r="D5406" s="16"/>
      <c r="E5406" s="16"/>
      <c r="F5406" s="14"/>
      <c r="G5406" s="14"/>
      <c r="H5406" s="14"/>
      <c r="I5406" s="15"/>
      <c r="J5406" s="77"/>
    </row>
    <row r="5407" spans="1:10" x14ac:dyDescent="0.2">
      <c r="A5407" s="14"/>
      <c r="B5407" s="14"/>
      <c r="C5407" s="14"/>
      <c r="D5407" s="16"/>
      <c r="E5407" s="16"/>
      <c r="F5407" s="14"/>
      <c r="G5407" s="14"/>
      <c r="H5407" s="14"/>
      <c r="I5407" s="15"/>
      <c r="J5407" s="77"/>
    </row>
    <row r="5408" spans="1:10" x14ac:dyDescent="0.2">
      <c r="A5408" s="14"/>
      <c r="B5408" s="14"/>
      <c r="C5408" s="14"/>
      <c r="D5408" s="16"/>
      <c r="E5408" s="16"/>
      <c r="F5408" s="14"/>
      <c r="G5408" s="14"/>
      <c r="H5408" s="14"/>
      <c r="I5408" s="15"/>
      <c r="J5408" s="77"/>
    </row>
    <row r="5409" spans="1:10" x14ac:dyDescent="0.2">
      <c r="A5409" s="14"/>
      <c r="B5409" s="14"/>
      <c r="C5409" s="14"/>
      <c r="D5409" s="16"/>
      <c r="E5409" s="16"/>
      <c r="F5409" s="14"/>
      <c r="G5409" s="14"/>
      <c r="H5409" s="14"/>
      <c r="I5409" s="15"/>
      <c r="J5409" s="77"/>
    </row>
    <row r="5410" spans="1:10" x14ac:dyDescent="0.2">
      <c r="A5410" s="14"/>
      <c r="B5410" s="14"/>
      <c r="C5410" s="14"/>
      <c r="D5410" s="16"/>
      <c r="E5410" s="16"/>
      <c r="F5410" s="14"/>
      <c r="G5410" s="14"/>
      <c r="H5410" s="14"/>
      <c r="I5410" s="15"/>
      <c r="J5410" s="77"/>
    </row>
    <row r="5411" spans="1:10" x14ac:dyDescent="0.2">
      <c r="A5411" s="14"/>
      <c r="B5411" s="14"/>
      <c r="C5411" s="14"/>
      <c r="D5411" s="16"/>
      <c r="E5411" s="16"/>
      <c r="F5411" s="14"/>
      <c r="G5411" s="14"/>
      <c r="H5411" s="14"/>
      <c r="I5411" s="15"/>
      <c r="J5411" s="77"/>
    </row>
    <row r="5412" spans="1:10" x14ac:dyDescent="0.2">
      <c r="A5412" s="14"/>
      <c r="B5412" s="14"/>
      <c r="C5412" s="14"/>
      <c r="D5412" s="16"/>
      <c r="E5412" s="16"/>
      <c r="F5412" s="14"/>
      <c r="G5412" s="14"/>
      <c r="H5412" s="14"/>
      <c r="I5412" s="15"/>
      <c r="J5412" s="77"/>
    </row>
    <row r="5413" spans="1:10" x14ac:dyDescent="0.2">
      <c r="A5413" s="14"/>
      <c r="B5413" s="14"/>
      <c r="C5413" s="14"/>
      <c r="D5413" s="16"/>
      <c r="E5413" s="16"/>
      <c r="F5413" s="14"/>
      <c r="G5413" s="14"/>
      <c r="H5413" s="14"/>
      <c r="I5413" s="15"/>
      <c r="J5413" s="77"/>
    </row>
    <row r="5414" spans="1:10" x14ac:dyDescent="0.2">
      <c r="A5414" s="14"/>
      <c r="B5414" s="14"/>
      <c r="C5414" s="14"/>
      <c r="D5414" s="16"/>
      <c r="E5414" s="16"/>
      <c r="F5414" s="14"/>
      <c r="G5414" s="14"/>
      <c r="H5414" s="14"/>
      <c r="I5414" s="15"/>
      <c r="J5414" s="77"/>
    </row>
    <row r="5415" spans="1:10" x14ac:dyDescent="0.2">
      <c r="A5415" s="14"/>
      <c r="B5415" s="14"/>
      <c r="C5415" s="14"/>
      <c r="D5415" s="16"/>
      <c r="E5415" s="16"/>
      <c r="F5415" s="14"/>
      <c r="G5415" s="14"/>
      <c r="H5415" s="14"/>
      <c r="I5415" s="15"/>
      <c r="J5415" s="77"/>
    </row>
    <row r="5416" spans="1:10" x14ac:dyDescent="0.2">
      <c r="A5416" s="14"/>
      <c r="B5416" s="14"/>
      <c r="C5416" s="14"/>
      <c r="D5416" s="16"/>
      <c r="E5416" s="16"/>
      <c r="F5416" s="14"/>
      <c r="G5416" s="14"/>
      <c r="H5416" s="14"/>
      <c r="I5416" s="15"/>
      <c r="J5416" s="77"/>
    </row>
    <row r="5417" spans="1:10" x14ac:dyDescent="0.2">
      <c r="A5417" s="14"/>
      <c r="B5417" s="14"/>
      <c r="C5417" s="14"/>
      <c r="D5417" s="16"/>
      <c r="E5417" s="16"/>
      <c r="F5417" s="14"/>
      <c r="G5417" s="14"/>
      <c r="H5417" s="14"/>
      <c r="I5417" s="15"/>
      <c r="J5417" s="77"/>
    </row>
    <row r="5418" spans="1:10" x14ac:dyDescent="0.2">
      <c r="A5418" s="14"/>
      <c r="B5418" s="14"/>
      <c r="C5418" s="14"/>
      <c r="D5418" s="16"/>
      <c r="E5418" s="16"/>
      <c r="F5418" s="14"/>
      <c r="G5418" s="14"/>
      <c r="H5418" s="14"/>
      <c r="I5418" s="15"/>
      <c r="J5418" s="77"/>
    </row>
    <row r="5419" spans="1:10" x14ac:dyDescent="0.2">
      <c r="A5419" s="14"/>
      <c r="B5419" s="14"/>
      <c r="C5419" s="14"/>
      <c r="D5419" s="16"/>
      <c r="E5419" s="16"/>
      <c r="F5419" s="14"/>
      <c r="G5419" s="14"/>
      <c r="H5419" s="14"/>
      <c r="I5419" s="15"/>
      <c r="J5419" s="77"/>
    </row>
    <row r="5420" spans="1:10" x14ac:dyDescent="0.2">
      <c r="A5420" s="14"/>
      <c r="B5420" s="14"/>
      <c r="C5420" s="14"/>
      <c r="D5420" s="16"/>
      <c r="E5420" s="16"/>
      <c r="F5420" s="14"/>
      <c r="G5420" s="14"/>
      <c r="H5420" s="14"/>
      <c r="I5420" s="15"/>
      <c r="J5420" s="77"/>
    </row>
    <row r="5421" spans="1:10" x14ac:dyDescent="0.2">
      <c r="A5421" s="14"/>
      <c r="B5421" s="14"/>
      <c r="C5421" s="14"/>
      <c r="D5421" s="16"/>
      <c r="E5421" s="16"/>
      <c r="F5421" s="14"/>
      <c r="G5421" s="14"/>
      <c r="H5421" s="14"/>
      <c r="I5421" s="15"/>
      <c r="J5421" s="77"/>
    </row>
    <row r="5422" spans="1:10" x14ac:dyDescent="0.2">
      <c r="A5422" s="14"/>
      <c r="B5422" s="14"/>
      <c r="C5422" s="14"/>
      <c r="D5422" s="16"/>
      <c r="E5422" s="16"/>
      <c r="F5422" s="14"/>
      <c r="G5422" s="14"/>
      <c r="H5422" s="14"/>
      <c r="I5422" s="15"/>
      <c r="J5422" s="77"/>
    </row>
    <row r="5423" spans="1:10" x14ac:dyDescent="0.2">
      <c r="A5423" s="14"/>
      <c r="B5423" s="14"/>
      <c r="C5423" s="14"/>
      <c r="D5423" s="16"/>
      <c r="E5423" s="16"/>
      <c r="F5423" s="14"/>
      <c r="G5423" s="14"/>
      <c r="H5423" s="14"/>
      <c r="I5423" s="15"/>
      <c r="J5423" s="77"/>
    </row>
    <row r="5424" spans="1:10" x14ac:dyDescent="0.2">
      <c r="A5424" s="14"/>
      <c r="B5424" s="14"/>
      <c r="C5424" s="14"/>
      <c r="D5424" s="16"/>
      <c r="E5424" s="16"/>
      <c r="F5424" s="14"/>
      <c r="G5424" s="14"/>
      <c r="H5424" s="14"/>
      <c r="I5424" s="15"/>
      <c r="J5424" s="77"/>
    </row>
    <row r="5425" spans="1:10" x14ac:dyDescent="0.2">
      <c r="A5425" s="14"/>
      <c r="B5425" s="14"/>
      <c r="C5425" s="14"/>
      <c r="D5425" s="16"/>
      <c r="E5425" s="16"/>
      <c r="F5425" s="14"/>
      <c r="G5425" s="14"/>
      <c r="H5425" s="14"/>
      <c r="I5425" s="15"/>
      <c r="J5425" s="77"/>
    </row>
    <row r="5426" spans="1:10" x14ac:dyDescent="0.2">
      <c r="A5426" s="14"/>
      <c r="B5426" s="14"/>
      <c r="C5426" s="14"/>
      <c r="D5426" s="16"/>
      <c r="E5426" s="16"/>
      <c r="F5426" s="14"/>
      <c r="G5426" s="14"/>
      <c r="H5426" s="14"/>
      <c r="I5426" s="15"/>
      <c r="J5426" s="77"/>
    </row>
    <row r="5427" spans="1:10" x14ac:dyDescent="0.2">
      <c r="A5427" s="14"/>
      <c r="B5427" s="14"/>
      <c r="C5427" s="14"/>
      <c r="D5427" s="16"/>
      <c r="E5427" s="16"/>
      <c r="F5427" s="14"/>
      <c r="G5427" s="14"/>
      <c r="H5427" s="14"/>
      <c r="I5427" s="15"/>
      <c r="J5427" s="77"/>
    </row>
    <row r="5428" spans="1:10" x14ac:dyDescent="0.2">
      <c r="A5428" s="14"/>
      <c r="B5428" s="14"/>
      <c r="C5428" s="14"/>
      <c r="D5428" s="16"/>
      <c r="E5428" s="16"/>
      <c r="F5428" s="14"/>
      <c r="G5428" s="14"/>
      <c r="H5428" s="14"/>
      <c r="I5428" s="15"/>
      <c r="J5428" s="77"/>
    </row>
    <row r="5429" spans="1:10" x14ac:dyDescent="0.2">
      <c r="A5429" s="14"/>
      <c r="B5429" s="14"/>
      <c r="C5429" s="14"/>
      <c r="D5429" s="16"/>
      <c r="E5429" s="16"/>
      <c r="F5429" s="14"/>
      <c r="G5429" s="14"/>
      <c r="H5429" s="14"/>
      <c r="I5429" s="15"/>
      <c r="J5429" s="77"/>
    </row>
    <row r="5430" spans="1:10" x14ac:dyDescent="0.2">
      <c r="A5430" s="14"/>
      <c r="B5430" s="14"/>
      <c r="C5430" s="14"/>
      <c r="D5430" s="16"/>
      <c r="E5430" s="16"/>
      <c r="F5430" s="14"/>
      <c r="G5430" s="14"/>
      <c r="H5430" s="14"/>
      <c r="I5430" s="15"/>
      <c r="J5430" s="77"/>
    </row>
    <row r="5431" spans="1:10" x14ac:dyDescent="0.2">
      <c r="A5431" s="14"/>
      <c r="B5431" s="14"/>
      <c r="C5431" s="14"/>
      <c r="D5431" s="16"/>
      <c r="E5431" s="16"/>
      <c r="F5431" s="14"/>
      <c r="G5431" s="14"/>
      <c r="H5431" s="14"/>
      <c r="I5431" s="15"/>
      <c r="J5431" s="77"/>
    </row>
    <row r="5432" spans="1:10" x14ac:dyDescent="0.2">
      <c r="A5432" s="14"/>
      <c r="B5432" s="14"/>
      <c r="C5432" s="14"/>
      <c r="D5432" s="16"/>
      <c r="E5432" s="16"/>
      <c r="F5432" s="14"/>
      <c r="G5432" s="14"/>
      <c r="H5432" s="14"/>
      <c r="I5432" s="15"/>
      <c r="J5432" s="77"/>
    </row>
    <row r="5433" spans="1:10" x14ac:dyDescent="0.2">
      <c r="A5433" s="14"/>
      <c r="B5433" s="14"/>
      <c r="C5433" s="14"/>
      <c r="D5433" s="16"/>
      <c r="E5433" s="16"/>
      <c r="F5433" s="14"/>
      <c r="G5433" s="14"/>
      <c r="H5433" s="14"/>
      <c r="I5433" s="15"/>
      <c r="J5433" s="77"/>
    </row>
    <row r="5434" spans="1:10" x14ac:dyDescent="0.2">
      <c r="A5434" s="14"/>
      <c r="B5434" s="14"/>
      <c r="C5434" s="14"/>
      <c r="D5434" s="16"/>
      <c r="E5434" s="16"/>
      <c r="F5434" s="14"/>
      <c r="G5434" s="14"/>
      <c r="H5434" s="14"/>
      <c r="I5434" s="15"/>
      <c r="J5434" s="77"/>
    </row>
    <row r="5435" spans="1:10" x14ac:dyDescent="0.2">
      <c r="A5435" s="14"/>
      <c r="B5435" s="14"/>
      <c r="C5435" s="14"/>
      <c r="D5435" s="16"/>
      <c r="E5435" s="16"/>
      <c r="F5435" s="14"/>
      <c r="G5435" s="14"/>
      <c r="H5435" s="14"/>
      <c r="I5435" s="15"/>
      <c r="J5435" s="77"/>
    </row>
    <row r="5436" spans="1:10" x14ac:dyDescent="0.2">
      <c r="A5436" s="14"/>
      <c r="B5436" s="14"/>
      <c r="C5436" s="14"/>
      <c r="D5436" s="16"/>
      <c r="E5436" s="16"/>
      <c r="F5436" s="14"/>
      <c r="G5436" s="14"/>
      <c r="H5436" s="14"/>
      <c r="I5436" s="15"/>
      <c r="J5436" s="77"/>
    </row>
    <row r="5437" spans="1:10" x14ac:dyDescent="0.2">
      <c r="A5437" s="14"/>
      <c r="B5437" s="14"/>
      <c r="C5437" s="14"/>
      <c r="D5437" s="16"/>
      <c r="E5437" s="16"/>
      <c r="F5437" s="14"/>
      <c r="G5437" s="14"/>
      <c r="H5437" s="14"/>
      <c r="I5437" s="15"/>
      <c r="J5437" s="77"/>
    </row>
    <row r="5438" spans="1:10" x14ac:dyDescent="0.2">
      <c r="A5438" s="14"/>
      <c r="B5438" s="14"/>
      <c r="C5438" s="14"/>
      <c r="D5438" s="16"/>
      <c r="E5438" s="16"/>
      <c r="F5438" s="14"/>
      <c r="G5438" s="14"/>
      <c r="H5438" s="14"/>
      <c r="I5438" s="15"/>
      <c r="J5438" s="77"/>
    </row>
    <row r="5439" spans="1:10" x14ac:dyDescent="0.2">
      <c r="A5439" s="14"/>
      <c r="B5439" s="14"/>
      <c r="C5439" s="14"/>
      <c r="D5439" s="16"/>
      <c r="E5439" s="16"/>
      <c r="F5439" s="14"/>
      <c r="G5439" s="14"/>
      <c r="H5439" s="14"/>
      <c r="I5439" s="15"/>
      <c r="J5439" s="77"/>
    </row>
    <row r="5440" spans="1:10" x14ac:dyDescent="0.2">
      <c r="A5440" s="14"/>
      <c r="B5440" s="14"/>
      <c r="C5440" s="14"/>
      <c r="D5440" s="16"/>
      <c r="E5440" s="16"/>
      <c r="F5440" s="14"/>
      <c r="G5440" s="14"/>
      <c r="H5440" s="14"/>
      <c r="I5440" s="15"/>
      <c r="J5440" s="77"/>
    </row>
    <row r="5441" spans="1:10" x14ac:dyDescent="0.2">
      <c r="A5441" s="14"/>
      <c r="B5441" s="14"/>
      <c r="C5441" s="14"/>
      <c r="D5441" s="16"/>
      <c r="E5441" s="16"/>
      <c r="F5441" s="14"/>
      <c r="G5441" s="14"/>
      <c r="H5441" s="14"/>
      <c r="I5441" s="15"/>
      <c r="J5441" s="77"/>
    </row>
    <row r="5442" spans="1:10" x14ac:dyDescent="0.2">
      <c r="A5442" s="14"/>
      <c r="B5442" s="14"/>
      <c r="C5442" s="14"/>
      <c r="D5442" s="16"/>
      <c r="E5442" s="16"/>
      <c r="F5442" s="14"/>
      <c r="G5442" s="14"/>
      <c r="H5442" s="14"/>
      <c r="I5442" s="15"/>
      <c r="J5442" s="77"/>
    </row>
    <row r="5443" spans="1:10" x14ac:dyDescent="0.2">
      <c r="A5443" s="14"/>
      <c r="B5443" s="14"/>
      <c r="C5443" s="14"/>
      <c r="D5443" s="16"/>
      <c r="E5443" s="16"/>
      <c r="F5443" s="14"/>
      <c r="G5443" s="14"/>
      <c r="H5443" s="14"/>
      <c r="I5443" s="15"/>
      <c r="J5443" s="77"/>
    </row>
    <row r="5444" spans="1:10" x14ac:dyDescent="0.2">
      <c r="A5444" s="14"/>
      <c r="B5444" s="14"/>
      <c r="C5444" s="14"/>
      <c r="D5444" s="16"/>
      <c r="E5444" s="16"/>
      <c r="F5444" s="14"/>
      <c r="G5444" s="14"/>
      <c r="H5444" s="14"/>
      <c r="I5444" s="15"/>
      <c r="J5444" s="77"/>
    </row>
    <row r="5445" spans="1:10" x14ac:dyDescent="0.2">
      <c r="A5445" s="14"/>
      <c r="B5445" s="14"/>
      <c r="C5445" s="14"/>
      <c r="D5445" s="16"/>
      <c r="E5445" s="16"/>
      <c r="F5445" s="14"/>
      <c r="G5445" s="14"/>
      <c r="H5445" s="14"/>
      <c r="I5445" s="15"/>
      <c r="J5445" s="77"/>
    </row>
    <row r="5446" spans="1:10" x14ac:dyDescent="0.2">
      <c r="A5446" s="14"/>
      <c r="B5446" s="14"/>
      <c r="C5446" s="14"/>
      <c r="D5446" s="16"/>
      <c r="E5446" s="16"/>
      <c r="F5446" s="14"/>
      <c r="G5446" s="14"/>
      <c r="H5446" s="14"/>
      <c r="I5446" s="15"/>
      <c r="J5446" s="77"/>
    </row>
    <row r="5447" spans="1:10" x14ac:dyDescent="0.2">
      <c r="A5447" s="14"/>
      <c r="B5447" s="14"/>
      <c r="C5447" s="14"/>
      <c r="D5447" s="16"/>
      <c r="E5447" s="16"/>
      <c r="F5447" s="14"/>
      <c r="G5447" s="14"/>
      <c r="H5447" s="14"/>
      <c r="I5447" s="15"/>
      <c r="J5447" s="77"/>
    </row>
    <row r="5448" spans="1:10" x14ac:dyDescent="0.2">
      <c r="A5448" s="14"/>
      <c r="B5448" s="14"/>
      <c r="C5448" s="14"/>
      <c r="D5448" s="16"/>
      <c r="E5448" s="16"/>
      <c r="F5448" s="14"/>
      <c r="G5448" s="14"/>
      <c r="H5448" s="14"/>
      <c r="I5448" s="15"/>
      <c r="J5448" s="77"/>
    </row>
    <row r="5449" spans="1:10" x14ac:dyDescent="0.2">
      <c r="A5449" s="14"/>
      <c r="B5449" s="14"/>
      <c r="C5449" s="14"/>
      <c r="D5449" s="16"/>
      <c r="E5449" s="16"/>
      <c r="F5449" s="14"/>
      <c r="G5449" s="14"/>
      <c r="H5449" s="14"/>
      <c r="I5449" s="15"/>
      <c r="J5449" s="77"/>
    </row>
    <row r="5450" spans="1:10" x14ac:dyDescent="0.2">
      <c r="A5450" s="14"/>
      <c r="B5450" s="14"/>
      <c r="C5450" s="14"/>
      <c r="D5450" s="16"/>
      <c r="E5450" s="16"/>
      <c r="F5450" s="14"/>
      <c r="G5450" s="14"/>
      <c r="H5450" s="14"/>
      <c r="I5450" s="15"/>
      <c r="J5450" s="77"/>
    </row>
    <row r="5451" spans="1:10" x14ac:dyDescent="0.2">
      <c r="A5451" s="14"/>
      <c r="B5451" s="14"/>
      <c r="C5451" s="14"/>
      <c r="D5451" s="16"/>
      <c r="E5451" s="16"/>
      <c r="F5451" s="14"/>
      <c r="G5451" s="14"/>
      <c r="H5451" s="14"/>
      <c r="I5451" s="15"/>
      <c r="J5451" s="77"/>
    </row>
    <row r="5452" spans="1:10" x14ac:dyDescent="0.2">
      <c r="A5452" s="14"/>
      <c r="B5452" s="14"/>
      <c r="C5452" s="14"/>
      <c r="D5452" s="16"/>
      <c r="E5452" s="16"/>
      <c r="F5452" s="14"/>
      <c r="G5452" s="14"/>
      <c r="H5452" s="14"/>
      <c r="I5452" s="15"/>
      <c r="J5452" s="77"/>
    </row>
    <row r="5453" spans="1:10" x14ac:dyDescent="0.2">
      <c r="A5453" s="14"/>
      <c r="B5453" s="14"/>
      <c r="C5453" s="14"/>
      <c r="D5453" s="16"/>
      <c r="E5453" s="16"/>
      <c r="F5453" s="14"/>
      <c r="G5453" s="14"/>
      <c r="H5453" s="14"/>
      <c r="I5453" s="15"/>
      <c r="J5453" s="77"/>
    </row>
    <row r="5454" spans="1:10" x14ac:dyDescent="0.2">
      <c r="A5454" s="14"/>
      <c r="B5454" s="14"/>
      <c r="C5454" s="14"/>
      <c r="D5454" s="16"/>
      <c r="E5454" s="16"/>
      <c r="F5454" s="14"/>
      <c r="G5454" s="14"/>
      <c r="H5454" s="14"/>
      <c r="I5454" s="15"/>
      <c r="J5454" s="77"/>
    </row>
    <row r="5455" spans="1:10" x14ac:dyDescent="0.2">
      <c r="A5455" s="14"/>
      <c r="B5455" s="14"/>
      <c r="C5455" s="14"/>
      <c r="D5455" s="16"/>
      <c r="E5455" s="16"/>
      <c r="F5455" s="14"/>
      <c r="G5455" s="14"/>
      <c r="H5455" s="14"/>
      <c r="I5455" s="15"/>
      <c r="J5455" s="77"/>
    </row>
    <row r="5456" spans="1:10" x14ac:dyDescent="0.2">
      <c r="A5456" s="14"/>
      <c r="B5456" s="14"/>
      <c r="C5456" s="14"/>
      <c r="D5456" s="16"/>
      <c r="E5456" s="16"/>
      <c r="F5456" s="14"/>
      <c r="G5456" s="14"/>
      <c r="H5456" s="14"/>
      <c r="I5456" s="15"/>
      <c r="J5456" s="77"/>
    </row>
    <row r="5457" spans="1:10" x14ac:dyDescent="0.2">
      <c r="A5457" s="14"/>
      <c r="B5457" s="14"/>
      <c r="C5457" s="14"/>
      <c r="D5457" s="16"/>
      <c r="E5457" s="16"/>
      <c r="F5457" s="14"/>
      <c r="G5457" s="14"/>
      <c r="H5457" s="14"/>
      <c r="I5457" s="15"/>
      <c r="J5457" s="77"/>
    </row>
    <row r="5458" spans="1:10" x14ac:dyDescent="0.2">
      <c r="A5458" s="14"/>
      <c r="B5458" s="14"/>
      <c r="C5458" s="14"/>
      <c r="D5458" s="16"/>
      <c r="E5458" s="16"/>
      <c r="F5458" s="14"/>
      <c r="G5458" s="14"/>
      <c r="H5458" s="14"/>
      <c r="I5458" s="15"/>
      <c r="J5458" s="77"/>
    </row>
    <row r="5459" spans="1:10" x14ac:dyDescent="0.2">
      <c r="A5459" s="14"/>
      <c r="B5459" s="14"/>
      <c r="C5459" s="14"/>
      <c r="D5459" s="16"/>
      <c r="E5459" s="16"/>
      <c r="F5459" s="14"/>
      <c r="G5459" s="14"/>
      <c r="H5459" s="14"/>
      <c r="I5459" s="15"/>
      <c r="J5459" s="77"/>
    </row>
    <row r="5460" spans="1:10" x14ac:dyDescent="0.2">
      <c r="A5460" s="14"/>
      <c r="B5460" s="14"/>
      <c r="C5460" s="14"/>
      <c r="D5460" s="16"/>
      <c r="E5460" s="16"/>
      <c r="F5460" s="14"/>
      <c r="G5460" s="14"/>
      <c r="H5460" s="14"/>
      <c r="I5460" s="15"/>
      <c r="J5460" s="77"/>
    </row>
    <row r="5461" spans="1:10" x14ac:dyDescent="0.2">
      <c r="A5461" s="14"/>
      <c r="B5461" s="14"/>
      <c r="C5461" s="14"/>
      <c r="D5461" s="16"/>
      <c r="E5461" s="16"/>
      <c r="F5461" s="14"/>
      <c r="G5461" s="14"/>
      <c r="H5461" s="14"/>
      <c r="I5461" s="15"/>
      <c r="J5461" s="77"/>
    </row>
    <row r="5462" spans="1:10" x14ac:dyDescent="0.2">
      <c r="A5462" s="14"/>
      <c r="B5462" s="14"/>
      <c r="C5462" s="14"/>
      <c r="D5462" s="16"/>
      <c r="E5462" s="16"/>
      <c r="F5462" s="14"/>
      <c r="G5462" s="14"/>
      <c r="H5462" s="14"/>
      <c r="I5462" s="15"/>
      <c r="J5462" s="77"/>
    </row>
    <row r="5463" spans="1:10" x14ac:dyDescent="0.2">
      <c r="A5463" s="14"/>
      <c r="B5463" s="14"/>
      <c r="C5463" s="14"/>
      <c r="D5463" s="16"/>
      <c r="E5463" s="16"/>
      <c r="F5463" s="14"/>
      <c r="G5463" s="14"/>
      <c r="H5463" s="14"/>
      <c r="I5463" s="15"/>
      <c r="J5463" s="77"/>
    </row>
    <row r="5464" spans="1:10" x14ac:dyDescent="0.2">
      <c r="A5464" s="14"/>
      <c r="B5464" s="14"/>
      <c r="C5464" s="14"/>
      <c r="D5464" s="16"/>
      <c r="E5464" s="16"/>
      <c r="F5464" s="14"/>
      <c r="G5464" s="14"/>
      <c r="H5464" s="14"/>
      <c r="I5464" s="15"/>
      <c r="J5464" s="77"/>
    </row>
    <row r="5465" spans="1:10" x14ac:dyDescent="0.2">
      <c r="A5465" s="14"/>
      <c r="B5465" s="14"/>
      <c r="C5465" s="14"/>
      <c r="D5465" s="16"/>
      <c r="E5465" s="16"/>
      <c r="F5465" s="14"/>
      <c r="G5465" s="14"/>
      <c r="H5465" s="14"/>
      <c r="I5465" s="15"/>
      <c r="J5465" s="77"/>
    </row>
    <row r="5466" spans="1:10" x14ac:dyDescent="0.2">
      <c r="A5466" s="14"/>
      <c r="B5466" s="14"/>
      <c r="C5466" s="14"/>
      <c r="D5466" s="16"/>
      <c r="E5466" s="16"/>
      <c r="F5466" s="14"/>
      <c r="G5466" s="14"/>
      <c r="H5466" s="14"/>
      <c r="I5466" s="15"/>
      <c r="J5466" s="77"/>
    </row>
    <row r="5467" spans="1:10" x14ac:dyDescent="0.2">
      <c r="A5467" s="14"/>
      <c r="B5467" s="14"/>
      <c r="C5467" s="14"/>
      <c r="D5467" s="16"/>
      <c r="E5467" s="16"/>
      <c r="F5467" s="14"/>
      <c r="G5467" s="14"/>
      <c r="H5467" s="14"/>
      <c r="I5467" s="15"/>
      <c r="J5467" s="77"/>
    </row>
    <row r="5468" spans="1:10" x14ac:dyDescent="0.2">
      <c r="A5468" s="14"/>
      <c r="B5468" s="14"/>
      <c r="C5468" s="14"/>
      <c r="D5468" s="16"/>
      <c r="E5468" s="16"/>
      <c r="F5468" s="14"/>
      <c r="G5468" s="14"/>
      <c r="H5468" s="14"/>
      <c r="I5468" s="15"/>
      <c r="J5468" s="77"/>
    </row>
    <row r="5469" spans="1:10" x14ac:dyDescent="0.2">
      <c r="A5469" s="14"/>
      <c r="B5469" s="14"/>
      <c r="C5469" s="14"/>
      <c r="D5469" s="16"/>
      <c r="E5469" s="16"/>
      <c r="F5469" s="14"/>
      <c r="G5469" s="14"/>
      <c r="H5469" s="14"/>
      <c r="I5469" s="15"/>
      <c r="J5469" s="77"/>
    </row>
    <row r="5470" spans="1:10" x14ac:dyDescent="0.2">
      <c r="A5470" s="14"/>
      <c r="B5470" s="14"/>
      <c r="C5470" s="14"/>
      <c r="D5470" s="16"/>
      <c r="E5470" s="16"/>
      <c r="F5470" s="14"/>
      <c r="G5470" s="14"/>
      <c r="H5470" s="14"/>
      <c r="I5470" s="15"/>
      <c r="J5470" s="77"/>
    </row>
    <row r="5471" spans="1:10" x14ac:dyDescent="0.2">
      <c r="A5471" s="14"/>
      <c r="B5471" s="14"/>
      <c r="C5471" s="14"/>
      <c r="D5471" s="16"/>
      <c r="E5471" s="16"/>
      <c r="F5471" s="14"/>
      <c r="G5471" s="14"/>
      <c r="H5471" s="14"/>
      <c r="I5471" s="15"/>
      <c r="J5471" s="77"/>
    </row>
    <row r="5472" spans="1:10" x14ac:dyDescent="0.2">
      <c r="A5472" s="14"/>
      <c r="B5472" s="14"/>
      <c r="C5472" s="14"/>
      <c r="D5472" s="16"/>
      <c r="E5472" s="16"/>
      <c r="F5472" s="14"/>
      <c r="G5472" s="14"/>
      <c r="H5472" s="14"/>
      <c r="I5472" s="15"/>
      <c r="J5472" s="77"/>
    </row>
    <row r="5473" spans="1:10" x14ac:dyDescent="0.2">
      <c r="A5473" s="14"/>
      <c r="B5473" s="14"/>
      <c r="C5473" s="14"/>
      <c r="D5473" s="16"/>
      <c r="E5473" s="16"/>
      <c r="F5473" s="14"/>
      <c r="G5473" s="14"/>
      <c r="H5473" s="14"/>
      <c r="I5473" s="15"/>
      <c r="J5473" s="77"/>
    </row>
    <row r="5474" spans="1:10" x14ac:dyDescent="0.2">
      <c r="A5474" s="14"/>
      <c r="B5474" s="14"/>
      <c r="C5474" s="14"/>
      <c r="D5474" s="16"/>
      <c r="E5474" s="16"/>
      <c r="F5474" s="14"/>
      <c r="G5474" s="14"/>
      <c r="H5474" s="14"/>
      <c r="I5474" s="15"/>
      <c r="J5474" s="77"/>
    </row>
    <row r="5475" spans="1:10" x14ac:dyDescent="0.2">
      <c r="A5475" s="14"/>
      <c r="B5475" s="14"/>
      <c r="C5475" s="14"/>
      <c r="D5475" s="16"/>
      <c r="E5475" s="16"/>
      <c r="F5475" s="14"/>
      <c r="G5475" s="14"/>
      <c r="H5475" s="14"/>
      <c r="I5475" s="15"/>
      <c r="J5475" s="77"/>
    </row>
    <row r="5476" spans="1:10" x14ac:dyDescent="0.2">
      <c r="A5476" s="14"/>
      <c r="B5476" s="14"/>
      <c r="C5476" s="14"/>
      <c r="D5476" s="16"/>
      <c r="E5476" s="16"/>
      <c r="F5476" s="14"/>
      <c r="G5476" s="14"/>
      <c r="H5476" s="14"/>
      <c r="I5476" s="15"/>
      <c r="J5476" s="77"/>
    </row>
    <row r="5477" spans="1:10" x14ac:dyDescent="0.2">
      <c r="A5477" s="14"/>
      <c r="B5477" s="14"/>
      <c r="C5477" s="14"/>
      <c r="D5477" s="16"/>
      <c r="E5477" s="16"/>
      <c r="F5477" s="14"/>
      <c r="G5477" s="14"/>
      <c r="H5477" s="14"/>
      <c r="I5477" s="15"/>
      <c r="J5477" s="77"/>
    </row>
    <row r="5478" spans="1:10" x14ac:dyDescent="0.2">
      <c r="A5478" s="14"/>
      <c r="B5478" s="14"/>
      <c r="C5478" s="14"/>
      <c r="D5478" s="16"/>
      <c r="E5478" s="16"/>
      <c r="F5478" s="14"/>
      <c r="G5478" s="14"/>
      <c r="H5478" s="14"/>
      <c r="I5478" s="15"/>
      <c r="J5478" s="77"/>
    </row>
    <row r="5479" spans="1:10" x14ac:dyDescent="0.2">
      <c r="A5479" s="14"/>
      <c r="B5479" s="14"/>
      <c r="C5479" s="14"/>
      <c r="D5479" s="16"/>
      <c r="E5479" s="16"/>
      <c r="F5479" s="14"/>
      <c r="G5479" s="14"/>
      <c r="H5479" s="14"/>
      <c r="I5479" s="15"/>
      <c r="J5479" s="77"/>
    </row>
  </sheetData>
  <sheetProtection algorithmName="SHA-512" hashValue="XBA+AjSSgDsnbsTqB9QqM4LkAiUlmKzKOnrOnksODjbtAxBu7Sx2ojAvlYX/2+6mf8dzjIInErnhxTlSxjvSjg==" saltValue="Fm4tbP+j1xcL9e1UjCvPog==" spinCount="100000" sheet="1" objects="1" scenarios="1"/>
  <dataConsolidate/>
  <mergeCells count="5">
    <mergeCell ref="A100:H100"/>
    <mergeCell ref="I101:J101"/>
    <mergeCell ref="I100:J100"/>
    <mergeCell ref="A101:H101"/>
    <mergeCell ref="A105:J105"/>
  </mergeCells>
  <phoneticPr fontId="1" type="noConversion"/>
  <conditionalFormatting sqref="A107:J5479">
    <cfRule type="expression" dxfId="151" priority="249" stopIfTrue="1">
      <formula>$A107&lt;&gt;""</formula>
    </cfRule>
  </conditionalFormatting>
  <conditionalFormatting sqref="B951:E956">
    <cfRule type="expression" dxfId="150" priority="340" stopIfTrue="1">
      <formula>$A951&lt;&gt;""</formula>
    </cfRule>
  </conditionalFormatting>
  <conditionalFormatting sqref="B963:E967">
    <cfRule type="expression" dxfId="149" priority="375" stopIfTrue="1">
      <formula>$A963&lt;&gt;""</formula>
    </cfRule>
  </conditionalFormatting>
  <conditionalFormatting sqref="B1168:E1168">
    <cfRule type="expression" dxfId="148" priority="267" stopIfTrue="1">
      <formula>$A1168&lt;&gt;""</formula>
    </cfRule>
  </conditionalFormatting>
  <conditionalFormatting sqref="B1170:E1170 H1170:I1170 B1171:I1172 B1173:E1178 H1173:I1178">
    <cfRule type="expression" dxfId="147" priority="227" stopIfTrue="1">
      <formula>$A1170&lt;&gt;""</formula>
    </cfRule>
  </conditionalFormatting>
  <conditionalFormatting sqref="B1180:E1180 H1180:I1180">
    <cfRule type="expression" dxfId="146" priority="218" stopIfTrue="1">
      <formula>$A1180&lt;&gt;""</formula>
    </cfRule>
  </conditionalFormatting>
  <conditionalFormatting sqref="B1298:E1298">
    <cfRule type="expression" dxfId="145" priority="290" stopIfTrue="1">
      <formula>$A1298&lt;&gt;""</formula>
    </cfRule>
  </conditionalFormatting>
  <conditionalFormatting sqref="B1589:E1589">
    <cfRule type="expression" dxfId="144" priority="336" stopIfTrue="1">
      <formula>$A1589&lt;&gt;""</formula>
    </cfRule>
  </conditionalFormatting>
  <conditionalFormatting sqref="B1593:E1593">
    <cfRule type="expression" dxfId="143" priority="392" stopIfTrue="1">
      <formula>$A1593&lt;&gt;""</formula>
    </cfRule>
  </conditionalFormatting>
  <conditionalFormatting sqref="B1610:E1615">
    <cfRule type="expression" dxfId="142" priority="382" stopIfTrue="1">
      <formula>$A1610&lt;&gt;""</formula>
    </cfRule>
  </conditionalFormatting>
  <conditionalFormatting sqref="B1617:E1627">
    <cfRule type="expression" dxfId="141" priority="250" stopIfTrue="1">
      <formula>$A1617&lt;&gt;""</formula>
    </cfRule>
  </conditionalFormatting>
  <conditionalFormatting sqref="B1631:E1631">
    <cfRule type="expression" dxfId="140" priority="276" stopIfTrue="1">
      <formula>$A1631&lt;&gt;""</formula>
    </cfRule>
  </conditionalFormatting>
  <conditionalFormatting sqref="B1732:E1739 I1732:J1749">
    <cfRule type="expression" dxfId="139" priority="326" stopIfTrue="1">
      <formula>$A1732&lt;&gt;""</formula>
    </cfRule>
  </conditionalFormatting>
  <conditionalFormatting sqref="B1772:E1780">
    <cfRule type="expression" dxfId="138" priority="361" stopIfTrue="1">
      <formula>$A1772&lt;&gt;""</formula>
    </cfRule>
  </conditionalFormatting>
  <conditionalFormatting sqref="B1782:E1805">
    <cfRule type="expression" dxfId="137" priority="240" stopIfTrue="1">
      <formula>$A1782&lt;&gt;""</formula>
    </cfRule>
  </conditionalFormatting>
  <conditionalFormatting sqref="B1839:E1842">
    <cfRule type="expression" dxfId="136" priority="257" stopIfTrue="1">
      <formula>$A1839&lt;&gt;""</formula>
    </cfRule>
  </conditionalFormatting>
  <conditionalFormatting sqref="B1844:E1846">
    <cfRule type="expression" dxfId="135" priority="462" stopIfTrue="1">
      <formula>$A1844&lt;&gt;""</formula>
    </cfRule>
  </conditionalFormatting>
  <conditionalFormatting sqref="B1848:E1858">
    <cfRule type="expression" dxfId="134" priority="281" stopIfTrue="1">
      <formula>$A1848&lt;&gt;""</formula>
    </cfRule>
  </conditionalFormatting>
  <conditionalFormatting sqref="B1872:E1883">
    <cfRule type="expression" dxfId="133" priority="319" stopIfTrue="1">
      <formula>$A1872&lt;&gt;""</formula>
    </cfRule>
  </conditionalFormatting>
  <conditionalFormatting sqref="B1891:E1929">
    <cfRule type="expression" dxfId="132" priority="356" stopIfTrue="1">
      <formula>$A1891&lt;&gt;""</formula>
    </cfRule>
  </conditionalFormatting>
  <conditionalFormatting sqref="B1932:E1937">
    <cfRule type="expression" dxfId="131" priority="426" stopIfTrue="1">
      <formula>$A1932&lt;&gt;""</formula>
    </cfRule>
  </conditionalFormatting>
  <conditionalFormatting sqref="B968:G968">
    <cfRule type="expression" dxfId="130" priority="376" stopIfTrue="1">
      <formula>$A968&lt;&gt;""</formula>
    </cfRule>
  </conditionalFormatting>
  <conditionalFormatting sqref="B957:H962">
    <cfRule type="expression" dxfId="129" priority="396" stopIfTrue="1">
      <formula>$A957&lt;&gt;""</formula>
    </cfRule>
  </conditionalFormatting>
  <conditionalFormatting sqref="B969:H975">
    <cfRule type="expression" dxfId="128" priority="352" stopIfTrue="1">
      <formula>$A969&lt;&gt;""</formula>
    </cfRule>
  </conditionalFormatting>
  <conditionalFormatting sqref="B1546:H1561">
    <cfRule type="expression" dxfId="127" priority="422" stopIfTrue="1">
      <formula>$A1546&lt;&gt;""</formula>
    </cfRule>
  </conditionalFormatting>
  <conditionalFormatting sqref="B1751:H1753 B1754:E1767 H1754:H1767">
    <cfRule type="expression" dxfId="126" priority="351" stopIfTrue="1">
      <formula>$A1751&lt;&gt;""</formula>
    </cfRule>
  </conditionalFormatting>
  <conditionalFormatting sqref="B1769:H1771">
    <cfRule type="expression" dxfId="125" priority="246" stopIfTrue="1">
      <formula>$A1769&lt;&gt;""</formula>
    </cfRule>
  </conditionalFormatting>
  <conditionalFormatting sqref="B1843:H1843">
    <cfRule type="expression" dxfId="124" priority="492" stopIfTrue="1">
      <formula>$A1843&lt;&gt;""</formula>
    </cfRule>
  </conditionalFormatting>
  <conditionalFormatting sqref="B1859:H1864">
    <cfRule type="expression" dxfId="123" priority="220" stopIfTrue="1">
      <formula>$A1859&lt;&gt;""</formula>
    </cfRule>
  </conditionalFormatting>
  <conditionalFormatting sqref="B1889:H1890">
    <cfRule type="expression" dxfId="122" priority="399" stopIfTrue="1">
      <formula>$A1889&lt;&gt;""</formula>
    </cfRule>
  </conditionalFormatting>
  <conditionalFormatting sqref="B521:I521">
    <cfRule type="expression" dxfId="121" priority="463" stopIfTrue="1">
      <formula>$A521&lt;&gt;""</formula>
    </cfRule>
  </conditionalFormatting>
  <conditionalFormatting sqref="B588:I656">
    <cfRule type="expression" dxfId="120" priority="89" stopIfTrue="1">
      <formula>$A588&lt;&gt;""</formula>
    </cfRule>
  </conditionalFormatting>
  <conditionalFormatting sqref="B658:I659">
    <cfRule type="expression" dxfId="119" priority="86" stopIfTrue="1">
      <formula>$A658&lt;&gt;""</formula>
    </cfRule>
  </conditionalFormatting>
  <conditionalFormatting sqref="B661:I662">
    <cfRule type="expression" dxfId="118" priority="83" stopIfTrue="1">
      <formula>$A661&lt;&gt;""</formula>
    </cfRule>
  </conditionalFormatting>
  <conditionalFormatting sqref="B664:I667">
    <cfRule type="expression" dxfId="117" priority="79" stopIfTrue="1">
      <formula>$A664&lt;&gt;""</formula>
    </cfRule>
  </conditionalFormatting>
  <conditionalFormatting sqref="B669:I671">
    <cfRule type="expression" dxfId="116" priority="75" stopIfTrue="1">
      <formula>$A669&lt;&gt;""</formula>
    </cfRule>
  </conditionalFormatting>
  <conditionalFormatting sqref="B673:I673">
    <cfRule type="expression" dxfId="115" priority="72" stopIfTrue="1">
      <formula>$A673&lt;&gt;""</formula>
    </cfRule>
  </conditionalFormatting>
  <conditionalFormatting sqref="B675:I677">
    <cfRule type="expression" dxfId="114" priority="69" stopIfTrue="1">
      <formula>$A675&lt;&gt;""</formula>
    </cfRule>
  </conditionalFormatting>
  <conditionalFormatting sqref="B679:I707">
    <cfRule type="expression" dxfId="113" priority="60" stopIfTrue="1">
      <formula>$A679&lt;&gt;""</formula>
    </cfRule>
  </conditionalFormatting>
  <conditionalFormatting sqref="B709:I740">
    <cfRule type="expression" dxfId="112" priority="57" stopIfTrue="1">
      <formula>$A709&lt;&gt;""</formula>
    </cfRule>
  </conditionalFormatting>
  <conditionalFormatting sqref="B742:I744">
    <cfRule type="expression" dxfId="111" priority="55" stopIfTrue="1">
      <formula>$A742&lt;&gt;""</formula>
    </cfRule>
  </conditionalFormatting>
  <conditionalFormatting sqref="B746:I749">
    <cfRule type="expression" dxfId="110" priority="53" stopIfTrue="1">
      <formula>$A746&lt;&gt;""</formula>
    </cfRule>
  </conditionalFormatting>
  <conditionalFormatting sqref="B751:I753">
    <cfRule type="expression" dxfId="109" priority="50" stopIfTrue="1">
      <formula>$A751&lt;&gt;""</formula>
    </cfRule>
  </conditionalFormatting>
  <conditionalFormatting sqref="B755:I780">
    <cfRule type="expression" dxfId="108" priority="47" stopIfTrue="1">
      <formula>$A755&lt;&gt;""</formula>
    </cfRule>
  </conditionalFormatting>
  <conditionalFormatting sqref="B782:I810">
    <cfRule type="expression" dxfId="107" priority="42" stopIfTrue="1">
      <formula>$A782&lt;&gt;""</formula>
    </cfRule>
  </conditionalFormatting>
  <conditionalFormatting sqref="B812:I813">
    <cfRule type="expression" dxfId="106" priority="40" stopIfTrue="1">
      <formula>$A812&lt;&gt;""</formula>
    </cfRule>
  </conditionalFormatting>
  <conditionalFormatting sqref="B815:I816">
    <cfRule type="expression" dxfId="105" priority="38" stopIfTrue="1">
      <formula>$A815&lt;&gt;""</formula>
    </cfRule>
  </conditionalFormatting>
  <conditionalFormatting sqref="B818:I821">
    <cfRule type="expression" dxfId="104" priority="34" stopIfTrue="1">
      <formula>$A818&lt;&gt;""</formula>
    </cfRule>
  </conditionalFormatting>
  <conditionalFormatting sqref="B823:I823">
    <cfRule type="expression" dxfId="103" priority="32" stopIfTrue="1">
      <formula>$A823&lt;&gt;""</formula>
    </cfRule>
  </conditionalFormatting>
  <conditionalFormatting sqref="B925:I925">
    <cfRule type="expression" dxfId="102" priority="12" stopIfTrue="1">
      <formula>$A925&lt;&gt;""</formula>
    </cfRule>
  </conditionalFormatting>
  <conditionalFormatting sqref="B927:I927">
    <cfRule type="expression" dxfId="101" priority="9" stopIfTrue="1">
      <formula>$A927&lt;&gt;""</formula>
    </cfRule>
  </conditionalFormatting>
  <conditionalFormatting sqref="B976:I978">
    <cfRule type="expression" dxfId="100" priority="298" stopIfTrue="1">
      <formula>$A976&lt;&gt;""</formula>
    </cfRule>
  </conditionalFormatting>
  <conditionalFormatting sqref="B1124:I1167">
    <cfRule type="expression" dxfId="99" priority="459" stopIfTrue="1">
      <formula>$A1124&lt;&gt;""</formula>
    </cfRule>
  </conditionalFormatting>
  <conditionalFormatting sqref="B1169:I1169">
    <cfRule type="expression" dxfId="98" priority="225" stopIfTrue="1">
      <formula>$A1169&lt;&gt;""</formula>
    </cfRule>
  </conditionalFormatting>
  <conditionalFormatting sqref="B1616:I1616">
    <cfRule type="expression" dxfId="97" priority="350" stopIfTrue="1">
      <formula>$A1616&lt;&gt;""</formula>
    </cfRule>
  </conditionalFormatting>
  <conditionalFormatting sqref="B1628:I1630">
    <cfRule type="expression" dxfId="96" priority="219" stopIfTrue="1">
      <formula>$A1628&lt;&gt;""</formula>
    </cfRule>
  </conditionalFormatting>
  <conditionalFormatting sqref="B1632:I1636">
    <cfRule type="expression" dxfId="95" priority="221" stopIfTrue="1">
      <formula>$A1632&lt;&gt;""</formula>
    </cfRule>
  </conditionalFormatting>
  <conditionalFormatting sqref="B1750:I1750 I1751:I1767">
    <cfRule type="expression" dxfId="94" priority="354" stopIfTrue="1">
      <formula>$A1750&lt;&gt;""</formula>
    </cfRule>
  </conditionalFormatting>
  <conditionalFormatting sqref="B1847:I1847">
    <cfRule type="expression" dxfId="93" priority="349" stopIfTrue="1">
      <formula>$A1847&lt;&gt;""</formula>
    </cfRule>
  </conditionalFormatting>
  <conditionalFormatting sqref="B140:J141">
    <cfRule type="expression" dxfId="92" priority="195" stopIfTrue="1">
      <formula>$A140&lt;&gt;""</formula>
    </cfRule>
  </conditionalFormatting>
  <conditionalFormatting sqref="B168:J169">
    <cfRule type="expression" dxfId="91" priority="192" stopIfTrue="1">
      <formula>$A168&lt;&gt;""</formula>
    </cfRule>
  </conditionalFormatting>
  <conditionalFormatting sqref="B189:J189">
    <cfRule type="expression" dxfId="90" priority="188" stopIfTrue="1">
      <formula>$A189&lt;&gt;""</formula>
    </cfRule>
  </conditionalFormatting>
  <conditionalFormatting sqref="B207:J208">
    <cfRule type="expression" dxfId="89" priority="182" stopIfTrue="1">
      <formula>$A207&lt;&gt;""</formula>
    </cfRule>
  </conditionalFormatting>
  <conditionalFormatting sqref="B231:J231">
    <cfRule type="expression" dxfId="88" priority="174" stopIfTrue="1">
      <formula>$A231&lt;&gt;""</formula>
    </cfRule>
  </conditionalFormatting>
  <conditionalFormatting sqref="B242:J242">
    <cfRule type="expression" dxfId="87" priority="178" stopIfTrue="1">
      <formula>$A242&lt;&gt;""</formula>
    </cfRule>
  </conditionalFormatting>
  <conditionalFormatting sqref="B480:J480">
    <cfRule type="expression" dxfId="86" priority="168" stopIfTrue="1">
      <formula>$A480&lt;&gt;""</formula>
    </cfRule>
  </conditionalFormatting>
  <conditionalFormatting sqref="B694:J897">
    <cfRule type="expression" dxfId="85" priority="464" stopIfTrue="1">
      <formula>$A694&lt;&gt;""</formula>
    </cfRule>
  </conditionalFormatting>
  <conditionalFormatting sqref="B936:J937">
    <cfRule type="expression" dxfId="84" priority="425" stopIfTrue="1">
      <formula>$A936&lt;&gt;""</formula>
    </cfRule>
  </conditionalFormatting>
  <conditionalFormatting sqref="B1078:J1104">
    <cfRule type="expression" dxfId="83" priority="205" stopIfTrue="1">
      <formula>$A1078&lt;&gt;""</formula>
    </cfRule>
  </conditionalFormatting>
  <conditionalFormatting sqref="B1532:J1533">
    <cfRule type="expression" dxfId="82" priority="420" stopIfTrue="1">
      <formula>$A1532&lt;&gt;""</formula>
    </cfRule>
  </conditionalFormatting>
  <conditionalFormatting sqref="B1606:J1609">
    <cfRule type="expression" dxfId="81" priority="210" stopIfTrue="1">
      <formula>$A1606&lt;&gt;""</formula>
    </cfRule>
  </conditionalFormatting>
  <conditionalFormatting sqref="B1637:J1731">
    <cfRule type="expression" dxfId="80" priority="236" stopIfTrue="1">
      <formula>$A1637&lt;&gt;""</formula>
    </cfRule>
  </conditionalFormatting>
  <conditionalFormatting sqref="B1885:J1885">
    <cfRule type="expression" dxfId="79" priority="401" stopIfTrue="1">
      <formula>$A1885&lt;&gt;""</formula>
    </cfRule>
  </conditionalFormatting>
  <conditionalFormatting sqref="B1940:J4853">
    <cfRule type="expression" dxfId="78" priority="245" stopIfTrue="1">
      <formula>$A1940&lt;&gt;""</formula>
    </cfRule>
  </conditionalFormatting>
  <conditionalFormatting sqref="F523">
    <cfRule type="expression" dxfId="77" priority="16" stopIfTrue="1">
      <formula>$A523&lt;&gt;""</formula>
    </cfRule>
  </conditionalFormatting>
  <conditionalFormatting sqref="F535">
    <cfRule type="expression" dxfId="76" priority="149" stopIfTrue="1">
      <formula>$A535&lt;&gt;""</formula>
    </cfRule>
  </conditionalFormatting>
  <conditionalFormatting sqref="F551">
    <cfRule type="expression" dxfId="75" priority="147" stopIfTrue="1">
      <formula>$A551&lt;&gt;""</formula>
    </cfRule>
  </conditionalFormatting>
  <conditionalFormatting sqref="F562:F582">
    <cfRule type="expression" dxfId="74" priority="118" stopIfTrue="1">
      <formula>$A562&lt;&gt;""</formula>
    </cfRule>
  </conditionalFormatting>
  <conditionalFormatting sqref="F591">
    <cfRule type="expression" dxfId="73" priority="1" stopIfTrue="1">
      <formula>$A591&lt;&gt;""</formula>
    </cfRule>
  </conditionalFormatting>
  <conditionalFormatting sqref="F598">
    <cfRule type="expression" dxfId="72" priority="4" stopIfTrue="1">
      <formula>$A598&lt;&gt;""</formula>
    </cfRule>
  </conditionalFormatting>
  <conditionalFormatting sqref="F602">
    <cfRule type="expression" dxfId="71" priority="6" stopIfTrue="1">
      <formula>$A602&lt;&gt;""</formula>
    </cfRule>
  </conditionalFormatting>
  <conditionalFormatting sqref="F607">
    <cfRule type="expression" dxfId="70" priority="111" stopIfTrue="1">
      <formula>$A607&lt;&gt;""</formula>
    </cfRule>
  </conditionalFormatting>
  <conditionalFormatting sqref="F609">
    <cfRule type="expression" dxfId="69" priority="82" stopIfTrue="1">
      <formula>$A609&lt;&gt;""</formula>
    </cfRule>
  </conditionalFormatting>
  <conditionalFormatting sqref="F611:F618">
    <cfRule type="expression" dxfId="68" priority="107" stopIfTrue="1">
      <formula>$A611&lt;&gt;""</formula>
    </cfRule>
  </conditionalFormatting>
  <conditionalFormatting sqref="F630">
    <cfRule type="expression" dxfId="67" priority="106" stopIfTrue="1">
      <formula>$A630&lt;&gt;""</formula>
    </cfRule>
  </conditionalFormatting>
  <conditionalFormatting sqref="F635">
    <cfRule type="expression" dxfId="66" priority="96" stopIfTrue="1">
      <formula>$A635&lt;&gt;""</formula>
    </cfRule>
  </conditionalFormatting>
  <conditionalFormatting sqref="F640">
    <cfRule type="expression" dxfId="65" priority="98" stopIfTrue="1">
      <formula>$A640&lt;&gt;""</formula>
    </cfRule>
  </conditionalFormatting>
  <conditionalFormatting sqref="F643">
    <cfRule type="expression" dxfId="64" priority="102" stopIfTrue="1">
      <formula>$A643&lt;&gt;""</formula>
    </cfRule>
  </conditionalFormatting>
  <conditionalFormatting sqref="F647">
    <cfRule type="expression" dxfId="63" priority="94" stopIfTrue="1">
      <formula>$A647&lt;&gt;""</formula>
    </cfRule>
  </conditionalFormatting>
  <conditionalFormatting sqref="F651">
    <cfRule type="expression" dxfId="62" priority="92" stopIfTrue="1">
      <formula>$A651&lt;&gt;""</formula>
    </cfRule>
  </conditionalFormatting>
  <conditionalFormatting sqref="F657">
    <cfRule type="expression" dxfId="61" priority="87" stopIfTrue="1">
      <formula>$A657&lt;&gt;""</formula>
    </cfRule>
  </conditionalFormatting>
  <conditionalFormatting sqref="F660">
    <cfRule type="expression" dxfId="60" priority="84" stopIfTrue="1">
      <formula>$A660&lt;&gt;""</formula>
    </cfRule>
  </conditionalFormatting>
  <conditionalFormatting sqref="F663">
    <cfRule type="expression" dxfId="59" priority="80" stopIfTrue="1">
      <formula>$A663&lt;&gt;""</formula>
    </cfRule>
  </conditionalFormatting>
  <conditionalFormatting sqref="F668">
    <cfRule type="expression" dxfId="58" priority="77" stopIfTrue="1">
      <formula>$A668&lt;&gt;""</formula>
    </cfRule>
  </conditionalFormatting>
  <conditionalFormatting sqref="F672">
    <cfRule type="expression" dxfId="57" priority="73" stopIfTrue="1">
      <formula>$A672&lt;&gt;""</formula>
    </cfRule>
  </conditionalFormatting>
  <conditionalFormatting sqref="F674">
    <cfRule type="expression" dxfId="56" priority="70" stopIfTrue="1">
      <formula>$A674&lt;&gt;""</formula>
    </cfRule>
  </conditionalFormatting>
  <conditionalFormatting sqref="F678">
    <cfRule type="expression" dxfId="55" priority="67" stopIfTrue="1">
      <formula>$A678&lt;&gt;""</formula>
    </cfRule>
  </conditionalFormatting>
  <conditionalFormatting sqref="F708">
    <cfRule type="expression" dxfId="54" priority="58" stopIfTrue="1">
      <formula>$A708&lt;&gt;""</formula>
    </cfRule>
  </conditionalFormatting>
  <conditionalFormatting sqref="F741">
    <cfRule type="expression" dxfId="53" priority="56" stopIfTrue="1">
      <formula>$A741&lt;&gt;""</formula>
    </cfRule>
  </conditionalFormatting>
  <conditionalFormatting sqref="F745">
    <cfRule type="expression" dxfId="52" priority="54" stopIfTrue="1">
      <formula>$A745&lt;&gt;""</formula>
    </cfRule>
  </conditionalFormatting>
  <conditionalFormatting sqref="F750">
    <cfRule type="expression" dxfId="51" priority="52" stopIfTrue="1">
      <formula>$A750&lt;&gt;""</formula>
    </cfRule>
  </conditionalFormatting>
  <conditionalFormatting sqref="F754">
    <cfRule type="expression" dxfId="50" priority="49" stopIfTrue="1">
      <formula>$A754&lt;&gt;""</formula>
    </cfRule>
  </conditionalFormatting>
  <conditionalFormatting sqref="F781">
    <cfRule type="expression" dxfId="49" priority="46" stopIfTrue="1">
      <formula>$A781&lt;&gt;""</formula>
    </cfRule>
  </conditionalFormatting>
  <conditionalFormatting sqref="F811">
    <cfRule type="expression" dxfId="48" priority="41" stopIfTrue="1">
      <formula>$A811&lt;&gt;""</formula>
    </cfRule>
  </conditionalFormatting>
  <conditionalFormatting sqref="F814">
    <cfRule type="expression" dxfId="47" priority="7" stopIfTrue="1">
      <formula>$A814&lt;&gt;""</formula>
    </cfRule>
  </conditionalFormatting>
  <conditionalFormatting sqref="F817">
    <cfRule type="expression" dxfId="46" priority="37" stopIfTrue="1">
      <formula>$A817&lt;&gt;""</formula>
    </cfRule>
  </conditionalFormatting>
  <conditionalFormatting sqref="F822">
    <cfRule type="expression" dxfId="45" priority="33" stopIfTrue="1">
      <formula>$A822&lt;&gt;""</formula>
    </cfRule>
  </conditionalFormatting>
  <conditionalFormatting sqref="F827">
    <cfRule type="expression" dxfId="44" priority="31" stopIfTrue="1">
      <formula>$A827&lt;&gt;""</formula>
    </cfRule>
  </conditionalFormatting>
  <conditionalFormatting sqref="F833">
    <cfRule type="expression" dxfId="43" priority="30" stopIfTrue="1">
      <formula>$A833&lt;&gt;""</formula>
    </cfRule>
  </conditionalFormatting>
  <conditionalFormatting sqref="F858">
    <cfRule type="expression" dxfId="42" priority="29" stopIfTrue="1">
      <formula>$A858&lt;&gt;""</formula>
    </cfRule>
  </conditionalFormatting>
  <conditionalFormatting sqref="F895">
    <cfRule type="expression" dxfId="41" priority="28" stopIfTrue="1">
      <formula>$A895&lt;&gt;""</formula>
    </cfRule>
  </conditionalFormatting>
  <conditionalFormatting sqref="F897">
    <cfRule type="expression" dxfId="40" priority="27" stopIfTrue="1">
      <formula>$A897&lt;&gt;""</formula>
    </cfRule>
  </conditionalFormatting>
  <conditionalFormatting sqref="F899">
    <cfRule type="expression" dxfId="39" priority="8" stopIfTrue="1">
      <formula>$A899&lt;&gt;""</formula>
    </cfRule>
  </conditionalFormatting>
  <conditionalFormatting sqref="F926">
    <cfRule type="expression" dxfId="38" priority="11" stopIfTrue="1">
      <formula>$A926&lt;&gt;""</formula>
    </cfRule>
  </conditionalFormatting>
  <conditionalFormatting sqref="F951:H952">
    <cfRule type="expression" dxfId="37" priority="342" stopIfTrue="1">
      <formula>$A951&lt;&gt;""</formula>
    </cfRule>
  </conditionalFormatting>
  <conditionalFormatting sqref="F955:H956">
    <cfRule type="expression" dxfId="36" priority="432" stopIfTrue="1">
      <formula>$A955&lt;&gt;""</formula>
    </cfRule>
  </conditionalFormatting>
  <conditionalFormatting sqref="F963:H965 H966:H968">
    <cfRule type="expression" dxfId="35" priority="374" stopIfTrue="1">
      <formula>$A963&lt;&gt;""</formula>
    </cfRule>
  </conditionalFormatting>
  <conditionalFormatting sqref="F1610:H1610">
    <cfRule type="expression" dxfId="34" priority="483" stopIfTrue="1">
      <formula>$A1610&lt;&gt;""</formula>
    </cfRule>
  </conditionalFormatting>
  <conditionalFormatting sqref="F1734:H1739">
    <cfRule type="expression" dxfId="33" priority="325" stopIfTrue="1">
      <formula>$A1734&lt;&gt;""</formula>
    </cfRule>
  </conditionalFormatting>
  <conditionalFormatting sqref="F264:I266">
    <cfRule type="expression" dxfId="32" priority="453" stopIfTrue="1">
      <formula>$A264&lt;&gt;""</formula>
    </cfRule>
  </conditionalFormatting>
  <conditionalFormatting sqref="F530:I530">
    <cfRule type="expression" dxfId="31" priority="353" stopIfTrue="1">
      <formula>$A530&lt;&gt;""</formula>
    </cfRule>
  </conditionalFormatting>
  <conditionalFormatting sqref="F236:J241">
    <cfRule type="expression" dxfId="30" priority="152" stopIfTrue="1">
      <formula>$A236&lt;&gt;""</formula>
    </cfRule>
  </conditionalFormatting>
  <conditionalFormatting sqref="F258:J263 B258:E268 B949:I950 J949:J978 J1124:J1182 B1179:I1179 B1181:I1182 B1290:E1290 H1290:J1290 H1298:J1298 B1305:E1305 H1305:J1305 I1534:J1561 B1590:H1590 I1590:J1605 H1593:H1605 B1594:G1605 I1610:J1615 F1732:H1732 B1740:H1749 J1750:J1767 B1781:H1781 B1806:H1838 I1843:J1846 J1847:J1864 F1892:H1926 F1927:J1929 B1930:H1931">
    <cfRule type="expression" dxfId="29" priority="493" stopIfTrue="1">
      <formula>$A258&lt;&gt;""</formula>
    </cfRule>
  </conditionalFormatting>
  <conditionalFormatting sqref="H953:H954">
    <cfRule type="expression" dxfId="28" priority="346" stopIfTrue="1">
      <formula>$A953&lt;&gt;""</formula>
    </cfRule>
  </conditionalFormatting>
  <conditionalFormatting sqref="H1611:H1615">
    <cfRule type="expression" dxfId="27" priority="384" stopIfTrue="1">
      <formula>$A1611&lt;&gt;""</formula>
    </cfRule>
  </conditionalFormatting>
  <conditionalFormatting sqref="H1733">
    <cfRule type="expression" dxfId="26" priority="395" stopIfTrue="1">
      <formula>$A1733&lt;&gt;""</formula>
    </cfRule>
  </conditionalFormatting>
  <conditionalFormatting sqref="H1772:H1780">
    <cfRule type="expression" dxfId="25" priority="363" stopIfTrue="1">
      <formula>$A1772&lt;&gt;""</formula>
    </cfRule>
  </conditionalFormatting>
  <conditionalFormatting sqref="H1782:H1805">
    <cfRule type="expression" dxfId="24" priority="242" stopIfTrue="1">
      <formula>$A1782&lt;&gt;""</formula>
    </cfRule>
  </conditionalFormatting>
  <conditionalFormatting sqref="H1844:H1846">
    <cfRule type="expression" dxfId="23" priority="461" stopIfTrue="1">
      <formula>$A1844&lt;&gt;""</formula>
    </cfRule>
  </conditionalFormatting>
  <conditionalFormatting sqref="H1848:H1858">
    <cfRule type="expression" dxfId="22" priority="222" stopIfTrue="1">
      <formula>$A1848&lt;&gt;""</formula>
    </cfRule>
  </conditionalFormatting>
  <conditionalFormatting sqref="H1891">
    <cfRule type="expression" dxfId="21" priority="358" stopIfTrue="1">
      <formula>$A1891&lt;&gt;""</formula>
    </cfRule>
  </conditionalFormatting>
  <conditionalFormatting sqref="H1932:H1937">
    <cfRule type="expression" dxfId="20" priority="428" stopIfTrue="1">
      <formula>$A1932&lt;&gt;""</formula>
    </cfRule>
  </conditionalFormatting>
  <conditionalFormatting sqref="H267:I268">
    <cfRule type="expression" dxfId="19" priority="450" stopIfTrue="1">
      <formula>$A267&lt;&gt;""</formula>
    </cfRule>
  </conditionalFormatting>
  <conditionalFormatting sqref="H531:I534">
    <cfRule type="expression" dxfId="18" priority="328" stopIfTrue="1">
      <formula>$A531&lt;&gt;""</formula>
    </cfRule>
  </conditionalFormatting>
  <conditionalFormatting sqref="H536:I550">
    <cfRule type="expression" dxfId="17" priority="150" stopIfTrue="1">
      <formula>$A536&lt;&gt;""</formula>
    </cfRule>
  </conditionalFormatting>
  <conditionalFormatting sqref="H552:I561">
    <cfRule type="expression" dxfId="16" priority="142" stopIfTrue="1">
      <formula>$A552&lt;&gt;""</formula>
    </cfRule>
  </conditionalFormatting>
  <conditionalFormatting sqref="H563:I565">
    <cfRule type="expression" dxfId="15" priority="137" stopIfTrue="1">
      <formula>$A563&lt;&gt;""</formula>
    </cfRule>
  </conditionalFormatting>
  <conditionalFormatting sqref="H567:I567">
    <cfRule type="expression" dxfId="14" priority="134" stopIfTrue="1">
      <formula>$A567&lt;&gt;""</formula>
    </cfRule>
  </conditionalFormatting>
  <conditionalFormatting sqref="H569:I575">
    <cfRule type="expression" dxfId="13" priority="128" stopIfTrue="1">
      <formula>$A569&lt;&gt;""</formula>
    </cfRule>
  </conditionalFormatting>
  <conditionalFormatting sqref="H577:I581">
    <cfRule type="expression" dxfId="12" priority="120" stopIfTrue="1">
      <formula>$A577&lt;&gt;""</formula>
    </cfRule>
  </conditionalFormatting>
  <conditionalFormatting sqref="H1168:I1168">
    <cfRule type="expression" dxfId="11" priority="269" stopIfTrue="1">
      <formula>$A1168&lt;&gt;""</formula>
    </cfRule>
  </conditionalFormatting>
  <conditionalFormatting sqref="H1617:I1627">
    <cfRule type="expression" dxfId="10" priority="253" stopIfTrue="1">
      <formula>$A1617&lt;&gt;""</formula>
    </cfRule>
  </conditionalFormatting>
  <conditionalFormatting sqref="H1631:I1631">
    <cfRule type="expression" dxfId="9" priority="279" stopIfTrue="1">
      <formula>$A1631&lt;&gt;""</formula>
    </cfRule>
  </conditionalFormatting>
  <conditionalFormatting sqref="H1589:J1589">
    <cfRule type="expression" dxfId="8" priority="335" stopIfTrue="1">
      <formula>$A1589&lt;&gt;""</formula>
    </cfRule>
  </conditionalFormatting>
  <conditionalFormatting sqref="H1839:J1842">
    <cfRule type="expression" dxfId="7" priority="258" stopIfTrue="1">
      <formula>$A1839&lt;&gt;""</formula>
    </cfRule>
  </conditionalFormatting>
  <conditionalFormatting sqref="H1872:J1883">
    <cfRule type="expression" dxfId="6" priority="217" stopIfTrue="1">
      <formula>$A1872&lt;&gt;""</formula>
    </cfRule>
  </conditionalFormatting>
  <conditionalFormatting sqref="I951:I975">
    <cfRule type="expression" dxfId="5" priority="343" stopIfTrue="1">
      <formula>$A951&lt;&gt;""</formula>
    </cfRule>
  </conditionalFormatting>
  <conditionalFormatting sqref="I1848:I1864">
    <cfRule type="expression" dxfId="4" priority="285" stopIfTrue="1">
      <formula>$A1848&lt;&gt;""</formula>
    </cfRule>
  </conditionalFormatting>
  <conditionalFormatting sqref="I1769:J1838">
    <cfRule type="expression" dxfId="3" priority="365" stopIfTrue="1">
      <formula>$A1769&lt;&gt;""</formula>
    </cfRule>
  </conditionalFormatting>
  <conditionalFormatting sqref="I1889:J1926">
    <cfRule type="expression" dxfId="2" priority="360" stopIfTrue="1">
      <formula>$A1889&lt;&gt;""</formula>
    </cfRule>
  </conditionalFormatting>
  <conditionalFormatting sqref="I1930:J1937">
    <cfRule type="expression" dxfId="1" priority="458" stopIfTrue="1">
      <formula>$A1930&lt;&gt;""</formula>
    </cfRule>
  </conditionalFormatting>
  <conditionalFormatting sqref="J1616:J1636">
    <cfRule type="expression" dxfId="0" priority="485" stopIfTrue="1">
      <formula>$A1616&lt;&gt;""</formula>
    </cfRule>
  </conditionalFormatting>
  <dataValidations count="5">
    <dataValidation type="date" allowBlank="1" showInputMessage="1" showErrorMessage="1" sqref="D102:E102 D5480:E66015 D106:E106" xr:uid="{F5059AEA-A0D8-4B20-9D3C-8B76D9C427E6}">
      <formula1>42370</formula1>
      <formula2>42735</formula2>
    </dataValidation>
    <dataValidation allowBlank="1" sqref="G107:G5479" xr:uid="{B36265DD-F5DD-4F0A-AD93-4A0388363C0B}"/>
    <dataValidation type="list" allowBlank="1" showInputMessage="1" showErrorMessage="1" sqref="A107:A5479" xr:uid="{540C0DA9-E9CD-4805-B659-E67C1C32B21C}">
      <formula1>OFFSET($A$1,0,0,$B$3,1)</formula1>
    </dataValidation>
    <dataValidation type="list" allowBlank="1" showInputMessage="1" showErrorMessage="1" errorTitle="Chyba !" error="zadajte (vyberte zo zoznamu) platný analytický kód podľa nápovedy k bunke I104" sqref="J107:J10479" xr:uid="{071F420F-A599-4F3D-AF2C-7259B8CAF30B}">
      <formula1>"1,2,3,4,5,10,99"</formula1>
    </dataValidation>
    <dataValidation type="list" allowBlank="1" sqref="F107:F5479" xr:uid="{255B499D-B3E6-47A9-A857-DBFE56F071D9}">
      <formula1>$F$96:$F$99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545</v>
      </c>
      <c r="B1" s="155" t="s">
        <v>546</v>
      </c>
      <c r="C1" s="155" t="s">
        <v>547</v>
      </c>
      <c r="D1" s="155" t="s">
        <v>548</v>
      </c>
      <c r="E1" s="155" t="s">
        <v>549</v>
      </c>
      <c r="F1" s="155" t="s">
        <v>550</v>
      </c>
      <c r="G1" s="155" t="s">
        <v>551</v>
      </c>
      <c r="H1" s="155" t="s">
        <v>552</v>
      </c>
      <c r="I1" s="155" t="s">
        <v>553</v>
      </c>
      <c r="J1" s="155" t="s">
        <v>554</v>
      </c>
      <c r="K1" s="155" t="s">
        <v>555</v>
      </c>
      <c r="L1" s="156" t="s">
        <v>556</v>
      </c>
      <c r="M1" s="266" t="s">
        <v>557</v>
      </c>
      <c r="N1" s="266" t="s">
        <v>558</v>
      </c>
      <c r="O1" s="266" t="s">
        <v>559</v>
      </c>
      <c r="P1" s="266" t="s">
        <v>560</v>
      </c>
    </row>
    <row r="2" spans="1:18" s="205" customFormat="1" x14ac:dyDescent="0.2">
      <c r="A2" s="190" t="s">
        <v>561</v>
      </c>
      <c r="B2" s="191" t="s">
        <v>562</v>
      </c>
      <c r="C2" s="192" t="s">
        <v>563</v>
      </c>
      <c r="D2" s="191" t="s">
        <v>564</v>
      </c>
      <c r="E2" s="191" t="s">
        <v>565</v>
      </c>
      <c r="F2" s="191" t="s">
        <v>566</v>
      </c>
      <c r="G2" s="191" t="s">
        <v>567</v>
      </c>
      <c r="H2" s="191" t="s">
        <v>568</v>
      </c>
      <c r="I2" s="191" t="s">
        <v>569</v>
      </c>
      <c r="J2" s="191" t="s">
        <v>570</v>
      </c>
      <c r="K2" s="191" t="s">
        <v>569</v>
      </c>
      <c r="L2" s="193">
        <v>421903471398</v>
      </c>
      <c r="M2" s="191" t="s">
        <v>571</v>
      </c>
      <c r="N2" s="191"/>
      <c r="O2" s="191"/>
      <c r="P2" s="191"/>
      <c r="R2" s="268"/>
    </row>
    <row r="3" spans="1:18" s="205" customFormat="1" x14ac:dyDescent="0.2">
      <c r="A3" s="195" t="s">
        <v>572</v>
      </c>
      <c r="B3" s="277" t="s">
        <v>573</v>
      </c>
      <c r="C3" s="277" t="s">
        <v>563</v>
      </c>
      <c r="D3" s="277" t="s">
        <v>574</v>
      </c>
      <c r="E3" s="277" t="s">
        <v>575</v>
      </c>
      <c r="F3" s="277" t="s">
        <v>576</v>
      </c>
      <c r="G3" s="277" t="s">
        <v>577</v>
      </c>
      <c r="H3" s="277" t="s">
        <v>578</v>
      </c>
      <c r="I3" s="277" t="s">
        <v>579</v>
      </c>
      <c r="J3" s="277" t="s">
        <v>570</v>
      </c>
      <c r="K3" s="277" t="s">
        <v>580</v>
      </c>
      <c r="L3" s="278">
        <v>421911370554</v>
      </c>
      <c r="M3" s="277" t="s">
        <v>581</v>
      </c>
      <c r="N3" s="277"/>
      <c r="O3" s="277"/>
      <c r="P3" s="277"/>
      <c r="R3" s="268"/>
    </row>
    <row r="4" spans="1:18" s="205" customFormat="1" x14ac:dyDescent="0.2">
      <c r="A4" s="190" t="s">
        <v>582</v>
      </c>
      <c r="B4" s="191" t="s">
        <v>583</v>
      </c>
      <c r="C4" s="192" t="s">
        <v>563</v>
      </c>
      <c r="D4" s="192" t="s">
        <v>584</v>
      </c>
      <c r="E4" s="192" t="s">
        <v>585</v>
      </c>
      <c r="F4" s="192" t="s">
        <v>586</v>
      </c>
      <c r="G4" s="257" t="s">
        <v>587</v>
      </c>
      <c r="H4" s="304" t="s">
        <v>588</v>
      </c>
      <c r="I4" s="192" t="s">
        <v>589</v>
      </c>
      <c r="J4" s="192" t="s">
        <v>590</v>
      </c>
      <c r="K4" s="305" t="s">
        <v>589</v>
      </c>
      <c r="L4" s="306">
        <v>421905819613</v>
      </c>
      <c r="M4" s="192" t="s">
        <v>591</v>
      </c>
      <c r="N4" s="191"/>
      <c r="O4" s="192"/>
      <c r="P4" s="191"/>
      <c r="R4" s="268"/>
    </row>
    <row r="5" spans="1:18" s="205" customFormat="1" ht="20.399999999999999" x14ac:dyDescent="0.2">
      <c r="A5" s="190" t="s">
        <v>592</v>
      </c>
      <c r="B5" s="191" t="s">
        <v>593</v>
      </c>
      <c r="C5" s="192" t="s">
        <v>563</v>
      </c>
      <c r="D5" s="192" t="s">
        <v>594</v>
      </c>
      <c r="E5" s="192" t="s">
        <v>575</v>
      </c>
      <c r="F5" s="192" t="s">
        <v>595</v>
      </c>
      <c r="G5" s="257" t="s">
        <v>596</v>
      </c>
      <c r="H5" s="304" t="s">
        <v>597</v>
      </c>
      <c r="I5" s="192" t="s">
        <v>598</v>
      </c>
      <c r="J5" s="192" t="s">
        <v>570</v>
      </c>
      <c r="K5" s="305" t="s">
        <v>599</v>
      </c>
      <c r="L5" s="306">
        <v>421903555547</v>
      </c>
      <c r="M5" s="192" t="s">
        <v>600</v>
      </c>
      <c r="N5" s="191"/>
      <c r="O5" s="192"/>
      <c r="P5" s="191"/>
      <c r="R5" s="268"/>
    </row>
    <row r="6" spans="1:18" s="205" customFormat="1" x14ac:dyDescent="0.2">
      <c r="A6" s="190">
        <v>50607332</v>
      </c>
      <c r="B6" s="191" t="s">
        <v>601</v>
      </c>
      <c r="C6" s="192" t="s">
        <v>563</v>
      </c>
      <c r="D6" s="192" t="s">
        <v>602</v>
      </c>
      <c r="E6" s="192" t="s">
        <v>603</v>
      </c>
      <c r="F6" s="192" t="s">
        <v>604</v>
      </c>
      <c r="G6" s="257" t="s">
        <v>605</v>
      </c>
      <c r="H6" s="304" t="s">
        <v>606</v>
      </c>
      <c r="I6" s="192" t="s">
        <v>607</v>
      </c>
      <c r="J6" s="192" t="s">
        <v>570</v>
      </c>
      <c r="K6" s="305" t="s">
        <v>608</v>
      </c>
      <c r="L6" s="306">
        <v>421918817207</v>
      </c>
      <c r="M6" s="192" t="s">
        <v>609</v>
      </c>
      <c r="N6" s="191"/>
      <c r="O6" s="192"/>
      <c r="P6" s="191"/>
      <c r="R6" s="268"/>
    </row>
    <row r="7" spans="1:18" s="205" customFormat="1" x14ac:dyDescent="0.2">
      <c r="A7" s="195" t="s">
        <v>610</v>
      </c>
      <c r="B7" s="277" t="s">
        <v>611</v>
      </c>
      <c r="C7" s="277" t="s">
        <v>563</v>
      </c>
      <c r="D7" s="277" t="s">
        <v>612</v>
      </c>
      <c r="E7" s="277" t="s">
        <v>613</v>
      </c>
      <c r="F7" s="277" t="s">
        <v>614</v>
      </c>
      <c r="G7" s="277" t="s">
        <v>615</v>
      </c>
      <c r="H7" s="277" t="s">
        <v>616</v>
      </c>
      <c r="I7" s="277" t="s">
        <v>617</v>
      </c>
      <c r="J7" s="277" t="s">
        <v>570</v>
      </c>
      <c r="K7" s="277" t="s">
        <v>617</v>
      </c>
      <c r="L7" s="278">
        <v>421908868248</v>
      </c>
      <c r="M7" s="277" t="s">
        <v>618</v>
      </c>
      <c r="N7" s="277"/>
      <c r="O7" s="277"/>
      <c r="P7" s="277"/>
      <c r="R7" s="268"/>
    </row>
    <row r="8" spans="1:18" s="205" customFormat="1" x14ac:dyDescent="0.2">
      <c r="A8" s="195" t="s">
        <v>619</v>
      </c>
      <c r="B8" s="277" t="s">
        <v>620</v>
      </c>
      <c r="C8" s="277" t="s">
        <v>563</v>
      </c>
      <c r="D8" s="277" t="s">
        <v>621</v>
      </c>
      <c r="E8" s="277" t="s">
        <v>622</v>
      </c>
      <c r="F8" s="277" t="s">
        <v>623</v>
      </c>
      <c r="G8" s="277" t="s">
        <v>624</v>
      </c>
      <c r="H8" s="277" t="s">
        <v>625</v>
      </c>
      <c r="I8" s="277" t="s">
        <v>626</v>
      </c>
      <c r="J8" s="277" t="s">
        <v>627</v>
      </c>
      <c r="K8" s="277" t="s">
        <v>628</v>
      </c>
      <c r="L8" s="278">
        <v>421919188236</v>
      </c>
      <c r="M8" s="277" t="s">
        <v>629</v>
      </c>
      <c r="N8" s="277"/>
      <c r="O8" s="277"/>
      <c r="P8" s="277"/>
      <c r="R8" s="268"/>
    </row>
    <row r="9" spans="1:18" s="205" customFormat="1" x14ac:dyDescent="0.2">
      <c r="A9" s="195" t="s">
        <v>630</v>
      </c>
      <c r="B9" s="277" t="s">
        <v>631</v>
      </c>
      <c r="C9" s="277" t="s">
        <v>563</v>
      </c>
      <c r="D9" s="277" t="s">
        <v>632</v>
      </c>
      <c r="E9" s="277" t="s">
        <v>613</v>
      </c>
      <c r="F9" s="277" t="s">
        <v>633</v>
      </c>
      <c r="G9" s="277" t="s">
        <v>634</v>
      </c>
      <c r="H9" s="277" t="s">
        <v>635</v>
      </c>
      <c r="I9" s="277" t="s">
        <v>636</v>
      </c>
      <c r="J9" s="277" t="s">
        <v>570</v>
      </c>
      <c r="K9" s="277" t="s">
        <v>636</v>
      </c>
      <c r="L9" s="278">
        <v>421905948422</v>
      </c>
      <c r="M9" s="277" t="s">
        <v>637</v>
      </c>
      <c r="N9" s="277"/>
      <c r="O9" s="277"/>
      <c r="P9" s="277"/>
      <c r="R9" s="268"/>
    </row>
    <row r="10" spans="1:18" s="205" customFormat="1" ht="11.4" customHeight="1" x14ac:dyDescent="0.2">
      <c r="A10" s="195" t="s">
        <v>638</v>
      </c>
      <c r="B10" s="277" t="s">
        <v>639</v>
      </c>
      <c r="C10" s="277" t="s">
        <v>563</v>
      </c>
      <c r="D10" s="277" t="s">
        <v>640</v>
      </c>
      <c r="E10" s="277" t="s">
        <v>641</v>
      </c>
      <c r="F10" s="277" t="s">
        <v>642</v>
      </c>
      <c r="G10" s="277" t="s">
        <v>643</v>
      </c>
      <c r="H10" s="277" t="s">
        <v>644</v>
      </c>
      <c r="I10" s="277" t="s">
        <v>645</v>
      </c>
      <c r="J10" s="277" t="s">
        <v>570</v>
      </c>
      <c r="K10" s="277" t="s">
        <v>645</v>
      </c>
      <c r="L10" s="278">
        <v>421915184709</v>
      </c>
      <c r="M10" s="277" t="s">
        <v>646</v>
      </c>
      <c r="N10" s="277"/>
      <c r="O10" s="277"/>
      <c r="P10" s="277"/>
      <c r="R10" s="268"/>
    </row>
    <row r="11" spans="1:18" s="205" customFormat="1" x14ac:dyDescent="0.2">
      <c r="A11" s="195" t="s">
        <v>647</v>
      </c>
      <c r="B11" s="277" t="s">
        <v>648</v>
      </c>
      <c r="C11" s="277" t="s">
        <v>563</v>
      </c>
      <c r="D11" s="277" t="s">
        <v>649</v>
      </c>
      <c r="E11" s="277" t="s">
        <v>613</v>
      </c>
      <c r="F11" s="277" t="s">
        <v>650</v>
      </c>
      <c r="G11" s="277" t="s">
        <v>651</v>
      </c>
      <c r="H11" s="277" t="s">
        <v>652</v>
      </c>
      <c r="I11" s="277" t="s">
        <v>653</v>
      </c>
      <c r="J11" s="277" t="s">
        <v>570</v>
      </c>
      <c r="K11" s="277" t="s">
        <v>654</v>
      </c>
      <c r="L11" s="278">
        <v>421908965156</v>
      </c>
      <c r="M11" s="277" t="s">
        <v>655</v>
      </c>
      <c r="N11" s="277"/>
      <c r="O11" s="277"/>
      <c r="P11" s="277"/>
      <c r="R11" s="268"/>
    </row>
    <row r="12" spans="1:18" s="205" customFormat="1" x14ac:dyDescent="0.2">
      <c r="A12" s="195" t="s">
        <v>656</v>
      </c>
      <c r="B12" s="277" t="s">
        <v>657</v>
      </c>
      <c r="C12" s="277" t="s">
        <v>563</v>
      </c>
      <c r="D12" s="277" t="s">
        <v>658</v>
      </c>
      <c r="E12" s="277" t="s">
        <v>659</v>
      </c>
      <c r="F12" s="277" t="s">
        <v>660</v>
      </c>
      <c r="G12" s="277" t="s">
        <v>661</v>
      </c>
      <c r="H12" s="277" t="s">
        <v>662</v>
      </c>
      <c r="I12" s="277" t="s">
        <v>663</v>
      </c>
      <c r="J12" s="277" t="s">
        <v>664</v>
      </c>
      <c r="K12" s="277" t="s">
        <v>665</v>
      </c>
      <c r="L12" s="278">
        <v>421905998953</v>
      </c>
      <c r="M12" s="277" t="s">
        <v>666</v>
      </c>
      <c r="N12" s="277"/>
      <c r="O12" s="277"/>
      <c r="P12" s="277"/>
      <c r="R12" s="268"/>
    </row>
    <row r="13" spans="1:18" s="205" customFormat="1" x14ac:dyDescent="0.2">
      <c r="A13" s="195" t="s">
        <v>667</v>
      </c>
      <c r="B13" s="277" t="s">
        <v>668</v>
      </c>
      <c r="C13" s="277" t="s">
        <v>563</v>
      </c>
      <c r="D13" s="277" t="s">
        <v>649</v>
      </c>
      <c r="E13" s="277" t="s">
        <v>613</v>
      </c>
      <c r="F13" s="277" t="s">
        <v>650</v>
      </c>
      <c r="G13" s="277" t="s">
        <v>669</v>
      </c>
      <c r="H13" s="277" t="s">
        <v>670</v>
      </c>
      <c r="I13" s="277" t="s">
        <v>671</v>
      </c>
      <c r="J13" s="277" t="s">
        <v>570</v>
      </c>
      <c r="K13" s="277" t="s">
        <v>672</v>
      </c>
      <c r="L13" s="278" t="s">
        <v>673</v>
      </c>
      <c r="M13" s="277" t="s">
        <v>674</v>
      </c>
      <c r="N13" s="277"/>
      <c r="O13" s="277"/>
      <c r="P13" s="277"/>
      <c r="R13" s="268" t="str">
        <f>A13</f>
        <v>30844711</v>
      </c>
    </row>
    <row r="14" spans="1:18" s="205" customFormat="1" x14ac:dyDescent="0.2">
      <c r="A14" s="190" t="s">
        <v>675</v>
      </c>
      <c r="B14" s="191" t="s">
        <v>676</v>
      </c>
      <c r="C14" s="192" t="s">
        <v>563</v>
      </c>
      <c r="D14" s="191" t="s">
        <v>677</v>
      </c>
      <c r="E14" s="191" t="s">
        <v>678</v>
      </c>
      <c r="F14" s="191" t="s">
        <v>679</v>
      </c>
      <c r="G14" s="257" t="s">
        <v>680</v>
      </c>
      <c r="H14" s="257" t="s">
        <v>681</v>
      </c>
      <c r="I14" s="267" t="s">
        <v>682</v>
      </c>
      <c r="J14" s="191" t="s">
        <v>570</v>
      </c>
      <c r="K14" s="267" t="s">
        <v>682</v>
      </c>
      <c r="L14" s="193">
        <v>421911361044</v>
      </c>
      <c r="M14" s="191" t="s">
        <v>683</v>
      </c>
      <c r="N14" s="191"/>
      <c r="O14" s="191"/>
      <c r="P14" s="191"/>
      <c r="R14" s="268" t="str">
        <f>A14</f>
        <v>31940668</v>
      </c>
    </row>
    <row r="15" spans="1:18" s="205" customFormat="1" x14ac:dyDescent="0.2">
      <c r="A15" s="195" t="s">
        <v>684</v>
      </c>
      <c r="B15" s="277" t="s">
        <v>685</v>
      </c>
      <c r="C15" s="277" t="s">
        <v>563</v>
      </c>
      <c r="D15" s="277" t="s">
        <v>686</v>
      </c>
      <c r="E15" s="277" t="s">
        <v>687</v>
      </c>
      <c r="F15" s="277" t="s">
        <v>688</v>
      </c>
      <c r="G15" s="277" t="s">
        <v>689</v>
      </c>
      <c r="H15" s="277" t="s">
        <v>690</v>
      </c>
      <c r="I15" s="277" t="s">
        <v>691</v>
      </c>
      <c r="J15" s="277" t="s">
        <v>570</v>
      </c>
      <c r="K15" s="277" t="s">
        <v>692</v>
      </c>
      <c r="L15" s="278">
        <v>421903403105</v>
      </c>
      <c r="M15" s="277" t="s">
        <v>693</v>
      </c>
      <c r="N15" s="277"/>
      <c r="O15" s="277"/>
      <c r="P15" s="277"/>
      <c r="R15" s="268" t="str">
        <f>A15</f>
        <v>31824021</v>
      </c>
    </row>
    <row r="16" spans="1:18" x14ac:dyDescent="0.2">
      <c r="A16" s="190" t="s">
        <v>694</v>
      </c>
      <c r="B16" s="191" t="s">
        <v>695</v>
      </c>
      <c r="C16" s="192" t="s">
        <v>563</v>
      </c>
      <c r="D16" s="192" t="s">
        <v>696</v>
      </c>
      <c r="E16" s="192" t="s">
        <v>697</v>
      </c>
      <c r="F16" s="192" t="s">
        <v>698</v>
      </c>
      <c r="G16" s="257" t="s">
        <v>699</v>
      </c>
      <c r="H16" s="304" t="s">
        <v>700</v>
      </c>
      <c r="I16" s="192" t="s">
        <v>701</v>
      </c>
      <c r="J16" s="192" t="s">
        <v>570</v>
      </c>
      <c r="K16" s="305" t="s">
        <v>701</v>
      </c>
      <c r="L16" s="306">
        <v>421917812810</v>
      </c>
      <c r="M16" s="192" t="s">
        <v>702</v>
      </c>
      <c r="N16" s="191"/>
      <c r="O16" s="192"/>
      <c r="P16" s="191"/>
      <c r="Q16" s="205"/>
      <c r="R16" s="268" t="str">
        <f>A16</f>
        <v>45009660</v>
      </c>
    </row>
    <row r="17" spans="1:18" x14ac:dyDescent="0.2">
      <c r="A17" s="195" t="s">
        <v>703</v>
      </c>
      <c r="B17" s="277" t="s">
        <v>704</v>
      </c>
      <c r="C17" s="277" t="s">
        <v>563</v>
      </c>
      <c r="D17" s="277" t="s">
        <v>705</v>
      </c>
      <c r="E17" s="277" t="s">
        <v>706</v>
      </c>
      <c r="F17" s="277" t="s">
        <v>707</v>
      </c>
      <c r="G17" s="277" t="s">
        <v>708</v>
      </c>
      <c r="H17" s="277" t="s">
        <v>709</v>
      </c>
      <c r="I17" s="277" t="s">
        <v>710</v>
      </c>
      <c r="J17" s="277" t="s">
        <v>570</v>
      </c>
      <c r="K17" s="277" t="s">
        <v>711</v>
      </c>
      <c r="L17" s="278">
        <v>421905162424</v>
      </c>
      <c r="M17" s="277" t="s">
        <v>712</v>
      </c>
      <c r="N17" s="277"/>
      <c r="O17" s="277"/>
      <c r="P17" s="277"/>
      <c r="Q17" s="205"/>
      <c r="R17" s="268" t="str">
        <f t="shared" ref="R17:R77" si="0">A17</f>
        <v>30811686</v>
      </c>
    </row>
    <row r="18" spans="1:18" x14ac:dyDescent="0.2">
      <c r="A18" s="195" t="s">
        <v>713</v>
      </c>
      <c r="B18" s="277" t="s">
        <v>714</v>
      </c>
      <c r="C18" s="277" t="s">
        <v>563</v>
      </c>
      <c r="D18" s="277" t="s">
        <v>715</v>
      </c>
      <c r="E18" s="277" t="s">
        <v>641</v>
      </c>
      <c r="F18" s="277" t="s">
        <v>642</v>
      </c>
      <c r="G18" s="277" t="s">
        <v>716</v>
      </c>
      <c r="H18" s="277" t="s">
        <v>717</v>
      </c>
      <c r="I18" s="277" t="s">
        <v>718</v>
      </c>
      <c r="J18" s="277" t="s">
        <v>570</v>
      </c>
      <c r="K18" s="277" t="s">
        <v>719</v>
      </c>
      <c r="L18" s="278" t="s">
        <v>720</v>
      </c>
      <c r="M18" s="277" t="s">
        <v>721</v>
      </c>
      <c r="N18" s="277"/>
      <c r="O18" s="277"/>
      <c r="P18" s="277"/>
      <c r="Q18" s="205"/>
      <c r="R18" s="268"/>
    </row>
    <row r="19" spans="1:18" x14ac:dyDescent="0.2">
      <c r="A19" s="195">
        <v>17316731</v>
      </c>
      <c r="B19" s="277" t="s">
        <v>722</v>
      </c>
      <c r="C19" s="277" t="s">
        <v>563</v>
      </c>
      <c r="D19" s="277" t="s">
        <v>723</v>
      </c>
      <c r="E19" s="277" t="s">
        <v>603</v>
      </c>
      <c r="F19" s="277" t="s">
        <v>724</v>
      </c>
      <c r="G19" s="277" t="s">
        <v>725</v>
      </c>
      <c r="H19" s="277" t="s">
        <v>726</v>
      </c>
      <c r="I19" s="277" t="s">
        <v>727</v>
      </c>
      <c r="J19" s="277" t="s">
        <v>570</v>
      </c>
      <c r="K19" s="277" t="s">
        <v>728</v>
      </c>
      <c r="L19" s="278">
        <v>421907696186</v>
      </c>
      <c r="M19" s="277" t="s">
        <v>729</v>
      </c>
      <c r="N19" s="277"/>
      <c r="O19" s="277"/>
      <c r="P19" s="277"/>
      <c r="Q19" s="205"/>
      <c r="R19" s="268">
        <f t="shared" si="0"/>
        <v>17316731</v>
      </c>
    </row>
    <row r="20" spans="1:18" x14ac:dyDescent="0.2">
      <c r="A20" s="190" t="s">
        <v>730</v>
      </c>
      <c r="B20" s="191" t="s">
        <v>731</v>
      </c>
      <c r="C20" s="192" t="s">
        <v>563</v>
      </c>
      <c r="D20" s="192" t="s">
        <v>732</v>
      </c>
      <c r="E20" s="192" t="s">
        <v>678</v>
      </c>
      <c r="F20" s="192" t="s">
        <v>679</v>
      </c>
      <c r="G20" s="257" t="s">
        <v>733</v>
      </c>
      <c r="H20" s="304" t="s">
        <v>734</v>
      </c>
      <c r="I20" s="192" t="s">
        <v>735</v>
      </c>
      <c r="J20" s="192" t="s">
        <v>570</v>
      </c>
      <c r="K20" s="305" t="s">
        <v>735</v>
      </c>
      <c r="L20" s="306">
        <v>421918478290</v>
      </c>
      <c r="M20" s="192" t="s">
        <v>736</v>
      </c>
      <c r="N20" s="191"/>
      <c r="O20" s="192"/>
      <c r="P20" s="191"/>
      <c r="Q20" s="205"/>
      <c r="R20" s="268" t="str">
        <f t="shared" si="0"/>
        <v>31929931</v>
      </c>
    </row>
    <row r="21" spans="1:18" x14ac:dyDescent="0.2">
      <c r="A21" s="195" t="s">
        <v>737</v>
      </c>
      <c r="B21" s="277" t="s">
        <v>738</v>
      </c>
      <c r="C21" s="277" t="s">
        <v>563</v>
      </c>
      <c r="D21" s="277" t="s">
        <v>739</v>
      </c>
      <c r="E21" s="277" t="s">
        <v>740</v>
      </c>
      <c r="F21" s="277" t="s">
        <v>741</v>
      </c>
      <c r="G21" s="277" t="s">
        <v>742</v>
      </c>
      <c r="H21" s="277" t="s">
        <v>743</v>
      </c>
      <c r="I21" s="277" t="s">
        <v>744</v>
      </c>
      <c r="J21" s="277" t="s">
        <v>664</v>
      </c>
      <c r="K21" s="277" t="s">
        <v>744</v>
      </c>
      <c r="L21" s="278">
        <v>421907448837</v>
      </c>
      <c r="M21" s="277" t="s">
        <v>745</v>
      </c>
      <c r="N21" s="277"/>
      <c r="O21" s="277"/>
      <c r="P21" s="277"/>
      <c r="Q21" s="205"/>
      <c r="R21" s="268"/>
    </row>
    <row r="22" spans="1:18" x14ac:dyDescent="0.2">
      <c r="A22" s="195" t="s">
        <v>746</v>
      </c>
      <c r="B22" s="277" t="s">
        <v>747</v>
      </c>
      <c r="C22" s="277" t="s">
        <v>563</v>
      </c>
      <c r="D22" s="277" t="s">
        <v>649</v>
      </c>
      <c r="E22" s="277" t="s">
        <v>613</v>
      </c>
      <c r="F22" s="277" t="s">
        <v>724</v>
      </c>
      <c r="G22" s="277" t="s">
        <v>748</v>
      </c>
      <c r="H22" s="277" t="s">
        <v>749</v>
      </c>
      <c r="I22" s="277" t="s">
        <v>750</v>
      </c>
      <c r="J22" s="277" t="s">
        <v>570</v>
      </c>
      <c r="K22" s="277" t="s">
        <v>751</v>
      </c>
      <c r="L22" s="278">
        <v>421905294239</v>
      </c>
      <c r="M22" s="277" t="s">
        <v>752</v>
      </c>
      <c r="N22" s="277"/>
      <c r="O22" s="277"/>
      <c r="P22" s="277"/>
      <c r="Q22" s="205"/>
      <c r="R22" s="268" t="str">
        <f t="shared" si="0"/>
        <v>30844568</v>
      </c>
    </row>
    <row r="23" spans="1:18" x14ac:dyDescent="0.2">
      <c r="A23" s="195" t="s">
        <v>753</v>
      </c>
      <c r="B23" s="277" t="s">
        <v>754</v>
      </c>
      <c r="C23" s="277" t="s">
        <v>563</v>
      </c>
      <c r="D23" s="277" t="s">
        <v>755</v>
      </c>
      <c r="E23" s="277" t="s">
        <v>613</v>
      </c>
      <c r="F23" s="277" t="s">
        <v>724</v>
      </c>
      <c r="G23" s="277" t="s">
        <v>756</v>
      </c>
      <c r="H23" s="277" t="s">
        <v>757</v>
      </c>
      <c r="I23" s="277" t="s">
        <v>758</v>
      </c>
      <c r="J23" s="277" t="s">
        <v>570</v>
      </c>
      <c r="K23" s="277" t="s">
        <v>759</v>
      </c>
      <c r="L23" s="278">
        <v>421905504810</v>
      </c>
      <c r="M23" s="277" t="s">
        <v>760</v>
      </c>
      <c r="N23" s="277"/>
      <c r="O23" s="277"/>
      <c r="P23" s="277"/>
      <c r="Q23" s="205"/>
      <c r="R23" s="268"/>
    </row>
    <row r="24" spans="1:18" x14ac:dyDescent="0.2">
      <c r="A24" s="195" t="s">
        <v>761</v>
      </c>
      <c r="B24" s="277" t="s">
        <v>762</v>
      </c>
      <c r="C24" s="277" t="s">
        <v>563</v>
      </c>
      <c r="D24" s="277" t="s">
        <v>763</v>
      </c>
      <c r="E24" s="277" t="s">
        <v>613</v>
      </c>
      <c r="F24" s="277" t="s">
        <v>764</v>
      </c>
      <c r="G24" s="277" t="s">
        <v>765</v>
      </c>
      <c r="H24" s="277" t="s">
        <v>766</v>
      </c>
      <c r="I24" s="277" t="s">
        <v>767</v>
      </c>
      <c r="J24" s="277" t="s">
        <v>570</v>
      </c>
      <c r="K24" s="277" t="s">
        <v>768</v>
      </c>
      <c r="L24" s="278">
        <v>421949246786</v>
      </c>
      <c r="M24" s="277" t="s">
        <v>769</v>
      </c>
      <c r="N24" s="277"/>
      <c r="O24" s="277"/>
      <c r="P24" s="277"/>
      <c r="Q24" s="205"/>
      <c r="R24" s="268"/>
    </row>
    <row r="25" spans="1:18" x14ac:dyDescent="0.2">
      <c r="A25" s="190">
        <v>34056939</v>
      </c>
      <c r="B25" s="191" t="s">
        <v>770</v>
      </c>
      <c r="C25" s="192" t="s">
        <v>563</v>
      </c>
      <c r="D25" s="191" t="s">
        <v>771</v>
      </c>
      <c r="E25" s="191" t="s">
        <v>772</v>
      </c>
      <c r="F25" s="191" t="s">
        <v>773</v>
      </c>
      <c r="G25" s="191" t="s">
        <v>774</v>
      </c>
      <c r="H25" s="191" t="s">
        <v>775</v>
      </c>
      <c r="I25" s="191" t="s">
        <v>776</v>
      </c>
      <c r="J25" s="191" t="s">
        <v>570</v>
      </c>
      <c r="K25" s="191" t="s">
        <v>777</v>
      </c>
      <c r="L25" s="193" t="s">
        <v>778</v>
      </c>
      <c r="M25" s="191" t="s">
        <v>779</v>
      </c>
      <c r="N25" s="191"/>
      <c r="O25" s="191"/>
      <c r="P25" s="191"/>
      <c r="Q25" s="205"/>
      <c r="R25" s="268">
        <f t="shared" si="0"/>
        <v>34056939</v>
      </c>
    </row>
    <row r="26" spans="1:18" x14ac:dyDescent="0.2">
      <c r="A26" s="190">
        <v>37824465</v>
      </c>
      <c r="B26" s="191" t="s">
        <v>780</v>
      </c>
      <c r="C26" s="192" t="s">
        <v>563</v>
      </c>
      <c r="D26" s="192" t="s">
        <v>781</v>
      </c>
      <c r="E26" s="191" t="s">
        <v>782</v>
      </c>
      <c r="F26" s="192" t="s">
        <v>783</v>
      </c>
      <c r="G26" s="257" t="s">
        <v>784</v>
      </c>
      <c r="H26" s="304" t="s">
        <v>785</v>
      </c>
      <c r="I26" s="192" t="s">
        <v>786</v>
      </c>
      <c r="J26" s="192" t="s">
        <v>664</v>
      </c>
      <c r="K26" s="305" t="s">
        <v>787</v>
      </c>
      <c r="L26" s="306">
        <v>421907344996</v>
      </c>
      <c r="M26" s="192" t="s">
        <v>788</v>
      </c>
      <c r="N26" s="191"/>
      <c r="O26" s="192"/>
      <c r="P26" s="191"/>
      <c r="Q26" s="205"/>
      <c r="R26" s="268">
        <f t="shared" si="0"/>
        <v>37824465</v>
      </c>
    </row>
    <row r="27" spans="1:18" x14ac:dyDescent="0.2">
      <c r="A27" s="190">
        <v>34003975</v>
      </c>
      <c r="B27" s="191" t="s">
        <v>789</v>
      </c>
      <c r="C27" s="192" t="s">
        <v>563</v>
      </c>
      <c r="D27" s="192" t="s">
        <v>790</v>
      </c>
      <c r="E27" s="191" t="s">
        <v>613</v>
      </c>
      <c r="F27" s="192" t="s">
        <v>791</v>
      </c>
      <c r="G27" s="257" t="s">
        <v>792</v>
      </c>
      <c r="H27" s="304" t="s">
        <v>793</v>
      </c>
      <c r="I27" s="192" t="s">
        <v>794</v>
      </c>
      <c r="J27" s="192" t="s">
        <v>570</v>
      </c>
      <c r="K27" s="305" t="s">
        <v>795</v>
      </c>
      <c r="L27" s="306">
        <v>421915472241</v>
      </c>
      <c r="M27" s="192" t="s">
        <v>796</v>
      </c>
      <c r="N27" s="191"/>
      <c r="O27" s="192"/>
      <c r="P27" s="191"/>
      <c r="Q27" s="205"/>
      <c r="R27" s="268">
        <f t="shared" si="0"/>
        <v>34003975</v>
      </c>
    </row>
    <row r="28" spans="1:18" x14ac:dyDescent="0.2">
      <c r="A28" s="195" t="s">
        <v>797</v>
      </c>
      <c r="B28" s="277" t="s">
        <v>798</v>
      </c>
      <c r="C28" s="277" t="s">
        <v>563</v>
      </c>
      <c r="D28" s="277" t="s">
        <v>799</v>
      </c>
      <c r="E28" s="277" t="s">
        <v>613</v>
      </c>
      <c r="F28" s="277" t="s">
        <v>800</v>
      </c>
      <c r="G28" s="277" t="s">
        <v>801</v>
      </c>
      <c r="H28" s="277" t="s">
        <v>802</v>
      </c>
      <c r="I28" s="277" t="s">
        <v>803</v>
      </c>
      <c r="J28" s="277" t="s">
        <v>570</v>
      </c>
      <c r="K28" s="277" t="s">
        <v>803</v>
      </c>
      <c r="L28" s="278">
        <v>421903421644</v>
      </c>
      <c r="M28" s="277" t="s">
        <v>804</v>
      </c>
      <c r="N28" s="277"/>
      <c r="O28" s="277"/>
      <c r="P28" s="277"/>
      <c r="Q28" s="205"/>
      <c r="R28" s="268"/>
    </row>
    <row r="29" spans="1:18" x14ac:dyDescent="0.2">
      <c r="A29" s="195">
        <v>42361885</v>
      </c>
      <c r="B29" s="277" t="s">
        <v>805</v>
      </c>
      <c r="C29" s="277" t="s">
        <v>563</v>
      </c>
      <c r="D29" s="277" t="s">
        <v>806</v>
      </c>
      <c r="E29" s="277" t="s">
        <v>613</v>
      </c>
      <c r="F29" s="277" t="s">
        <v>807</v>
      </c>
      <c r="G29" s="277" t="s">
        <v>808</v>
      </c>
      <c r="H29" s="277" t="s">
        <v>809</v>
      </c>
      <c r="I29" s="277" t="s">
        <v>810</v>
      </c>
      <c r="J29" s="277" t="s">
        <v>570</v>
      </c>
      <c r="K29" s="277" t="s">
        <v>811</v>
      </c>
      <c r="L29" s="278">
        <v>421903204367</v>
      </c>
      <c r="M29" s="277" t="s">
        <v>812</v>
      </c>
      <c r="N29" s="277"/>
      <c r="O29" s="277"/>
      <c r="P29" s="277"/>
      <c r="Q29" s="205"/>
      <c r="R29" s="268">
        <f t="shared" si="0"/>
        <v>42361885</v>
      </c>
    </row>
    <row r="30" spans="1:18" x14ac:dyDescent="0.2">
      <c r="A30" s="190" t="s">
        <v>813</v>
      </c>
      <c r="B30" s="191" t="s">
        <v>814</v>
      </c>
      <c r="C30" s="192" t="s">
        <v>563</v>
      </c>
      <c r="D30" s="191" t="s">
        <v>815</v>
      </c>
      <c r="E30" s="191" t="s">
        <v>613</v>
      </c>
      <c r="F30" s="191" t="s">
        <v>816</v>
      </c>
      <c r="G30" s="257" t="s">
        <v>817</v>
      </c>
      <c r="H30" s="257" t="s">
        <v>818</v>
      </c>
      <c r="I30" s="267" t="s">
        <v>819</v>
      </c>
      <c r="J30" s="191" t="s">
        <v>820</v>
      </c>
      <c r="K30" s="267" t="s">
        <v>821</v>
      </c>
      <c r="L30" s="193">
        <v>421911865045</v>
      </c>
      <c r="M30" s="191" t="s">
        <v>822</v>
      </c>
      <c r="N30" s="191"/>
      <c r="O30" s="191"/>
      <c r="P30" s="191"/>
      <c r="Q30" s="205"/>
      <c r="R30" s="268" t="str">
        <f t="shared" si="0"/>
        <v>50284363</v>
      </c>
    </row>
    <row r="31" spans="1:18" x14ac:dyDescent="0.2">
      <c r="A31" s="195" t="s">
        <v>823</v>
      </c>
      <c r="B31" s="277" t="s">
        <v>824</v>
      </c>
      <c r="C31" s="277" t="s">
        <v>563</v>
      </c>
      <c r="D31" s="277" t="s">
        <v>649</v>
      </c>
      <c r="E31" s="277" t="s">
        <v>613</v>
      </c>
      <c r="F31" s="277" t="s">
        <v>724</v>
      </c>
      <c r="G31" s="277" t="s">
        <v>825</v>
      </c>
      <c r="H31" s="277" t="s">
        <v>826</v>
      </c>
      <c r="I31" s="277" t="s">
        <v>827</v>
      </c>
      <c r="J31" s="277" t="s">
        <v>828</v>
      </c>
      <c r="K31" s="277" t="s">
        <v>829</v>
      </c>
      <c r="L31" s="278">
        <v>421915177492</v>
      </c>
      <c r="M31" s="277" t="s">
        <v>830</v>
      </c>
      <c r="N31" s="277"/>
      <c r="O31" s="277"/>
      <c r="P31" s="277"/>
      <c r="Q31" s="205"/>
      <c r="R31" s="268" t="str">
        <f t="shared" si="0"/>
        <v>00688321</v>
      </c>
    </row>
    <row r="32" spans="1:18" x14ac:dyDescent="0.2">
      <c r="A32" s="190" t="s">
        <v>831</v>
      </c>
      <c r="B32" s="191" t="s">
        <v>832</v>
      </c>
      <c r="C32" s="192" t="s">
        <v>563</v>
      </c>
      <c r="D32" s="192" t="s">
        <v>649</v>
      </c>
      <c r="E32" s="192" t="s">
        <v>613</v>
      </c>
      <c r="F32" s="192" t="s">
        <v>724</v>
      </c>
      <c r="G32" s="257" t="s">
        <v>833</v>
      </c>
      <c r="H32" s="191" t="s">
        <v>834</v>
      </c>
      <c r="I32" s="192" t="s">
        <v>835</v>
      </c>
      <c r="J32" s="192" t="s">
        <v>570</v>
      </c>
      <c r="K32" s="192" t="s">
        <v>835</v>
      </c>
      <c r="L32" s="193">
        <v>421908145184</v>
      </c>
      <c r="M32" s="192" t="s">
        <v>836</v>
      </c>
      <c r="N32" s="192"/>
      <c r="O32" s="192"/>
      <c r="P32" s="192"/>
      <c r="Q32" s="205"/>
      <c r="R32" s="268" t="str">
        <f t="shared" si="0"/>
        <v>00603091</v>
      </c>
    </row>
    <row r="33" spans="1:18" x14ac:dyDescent="0.2">
      <c r="A33" s="195" t="s">
        <v>837</v>
      </c>
      <c r="B33" s="277" t="s">
        <v>838</v>
      </c>
      <c r="C33" s="277" t="s">
        <v>563</v>
      </c>
      <c r="D33" s="277" t="s">
        <v>839</v>
      </c>
      <c r="E33" s="277" t="s">
        <v>585</v>
      </c>
      <c r="F33" s="277" t="s">
        <v>586</v>
      </c>
      <c r="G33" s="277" t="s">
        <v>840</v>
      </c>
      <c r="H33" s="277" t="s">
        <v>841</v>
      </c>
      <c r="I33" s="277" t="s">
        <v>842</v>
      </c>
      <c r="J33" s="277" t="s">
        <v>843</v>
      </c>
      <c r="K33" s="277" t="s">
        <v>842</v>
      </c>
      <c r="L33" s="278">
        <v>421905380634</v>
      </c>
      <c r="M33" s="277" t="s">
        <v>844</v>
      </c>
      <c r="N33" s="277"/>
      <c r="O33" s="277"/>
      <c r="P33" s="277"/>
      <c r="Q33" s="205"/>
      <c r="R33" s="268"/>
    </row>
    <row r="34" spans="1:18" x14ac:dyDescent="0.2">
      <c r="A34" s="195" t="s">
        <v>845</v>
      </c>
      <c r="B34" s="277" t="s">
        <v>846</v>
      </c>
      <c r="C34" s="277" t="s">
        <v>563</v>
      </c>
      <c r="D34" s="277" t="s">
        <v>649</v>
      </c>
      <c r="E34" s="277" t="s">
        <v>613</v>
      </c>
      <c r="F34" s="277" t="s">
        <v>724</v>
      </c>
      <c r="G34" s="277" t="s">
        <v>847</v>
      </c>
      <c r="H34" s="277" t="s">
        <v>848</v>
      </c>
      <c r="I34" s="277" t="s">
        <v>849</v>
      </c>
      <c r="J34" s="277" t="s">
        <v>664</v>
      </c>
      <c r="K34" s="277" t="s">
        <v>850</v>
      </c>
      <c r="L34" s="278">
        <v>421907100191</v>
      </c>
      <c r="M34" s="277" t="s">
        <v>851</v>
      </c>
      <c r="N34" s="277"/>
      <c r="O34" s="277"/>
      <c r="P34" s="277"/>
      <c r="Q34" s="205"/>
      <c r="R34" s="268" t="str">
        <f t="shared" si="0"/>
        <v>31787801</v>
      </c>
    </row>
    <row r="35" spans="1:18" x14ac:dyDescent="0.2">
      <c r="A35" s="195" t="s">
        <v>852</v>
      </c>
      <c r="B35" s="277" t="s">
        <v>853</v>
      </c>
      <c r="C35" s="277" t="s">
        <v>563</v>
      </c>
      <c r="D35" s="277" t="s">
        <v>649</v>
      </c>
      <c r="E35" s="277" t="s">
        <v>613</v>
      </c>
      <c r="F35" s="277" t="s">
        <v>724</v>
      </c>
      <c r="G35" s="277" t="s">
        <v>854</v>
      </c>
      <c r="H35" s="277" t="s">
        <v>855</v>
      </c>
      <c r="I35" s="277" t="s">
        <v>856</v>
      </c>
      <c r="J35" s="277" t="s">
        <v>857</v>
      </c>
      <c r="K35" s="277" t="s">
        <v>858</v>
      </c>
      <c r="L35" s="278">
        <v>421905659739</v>
      </c>
      <c r="M35" s="277" t="s">
        <v>859</v>
      </c>
      <c r="N35" s="277"/>
      <c r="O35" s="277"/>
      <c r="P35" s="277"/>
      <c r="Q35" s="205"/>
      <c r="R35" s="268" t="str">
        <f t="shared" si="0"/>
        <v>50434101</v>
      </c>
    </row>
    <row r="36" spans="1:18" x14ac:dyDescent="0.2">
      <c r="A36" s="195" t="s">
        <v>860</v>
      </c>
      <c r="B36" s="277" t="s">
        <v>861</v>
      </c>
      <c r="C36" s="277" t="s">
        <v>563</v>
      </c>
      <c r="D36" s="277" t="s">
        <v>862</v>
      </c>
      <c r="E36" s="277" t="s">
        <v>613</v>
      </c>
      <c r="F36" s="277" t="s">
        <v>863</v>
      </c>
      <c r="G36" s="277" t="s">
        <v>864</v>
      </c>
      <c r="H36" s="277" t="s">
        <v>865</v>
      </c>
      <c r="I36" s="277" t="s">
        <v>866</v>
      </c>
      <c r="J36" s="277" t="s">
        <v>570</v>
      </c>
      <c r="K36" s="277" t="s">
        <v>866</v>
      </c>
      <c r="L36" s="278">
        <v>421905620961</v>
      </c>
      <c r="M36" s="277" t="s">
        <v>867</v>
      </c>
      <c r="N36" s="277"/>
      <c r="O36" s="277"/>
      <c r="P36" s="277"/>
      <c r="Q36" s="205"/>
      <c r="R36" s="268" t="str">
        <f t="shared" si="0"/>
        <v>30853427</v>
      </c>
    </row>
    <row r="37" spans="1:18" x14ac:dyDescent="0.2">
      <c r="A37" s="190" t="s">
        <v>868</v>
      </c>
      <c r="B37" s="191" t="s">
        <v>869</v>
      </c>
      <c r="C37" s="192" t="s">
        <v>563</v>
      </c>
      <c r="D37" s="192" t="s">
        <v>870</v>
      </c>
      <c r="E37" s="192" t="s">
        <v>871</v>
      </c>
      <c r="F37" s="192" t="s">
        <v>872</v>
      </c>
      <c r="G37" s="257" t="s">
        <v>873</v>
      </c>
      <c r="H37" s="191" t="s">
        <v>874</v>
      </c>
      <c r="I37" s="192" t="s">
        <v>875</v>
      </c>
      <c r="J37" s="192" t="s">
        <v>664</v>
      </c>
      <c r="K37" s="192" t="s">
        <v>875</v>
      </c>
      <c r="L37" s="193">
        <v>421908737634</v>
      </c>
      <c r="M37" s="192" t="s">
        <v>876</v>
      </c>
      <c r="N37" s="192"/>
      <c r="O37" s="192"/>
      <c r="P37" s="192"/>
      <c r="Q37" s="205"/>
      <c r="R37" s="268" t="str">
        <f t="shared" si="0"/>
        <v>36075809</v>
      </c>
    </row>
    <row r="38" spans="1:18" x14ac:dyDescent="0.2">
      <c r="A38" s="195" t="s">
        <v>877</v>
      </c>
      <c r="B38" s="277" t="s">
        <v>878</v>
      </c>
      <c r="C38" s="277" t="s">
        <v>563</v>
      </c>
      <c r="D38" s="277" t="s">
        <v>879</v>
      </c>
      <c r="E38" s="277" t="s">
        <v>565</v>
      </c>
      <c r="F38" s="277" t="s">
        <v>566</v>
      </c>
      <c r="G38" s="277" t="s">
        <v>880</v>
      </c>
      <c r="H38" s="277" t="s">
        <v>881</v>
      </c>
      <c r="I38" s="277" t="s">
        <v>882</v>
      </c>
      <c r="J38" s="277" t="s">
        <v>570</v>
      </c>
      <c r="K38" s="277" t="s">
        <v>883</v>
      </c>
      <c r="L38" s="278">
        <v>421905601243</v>
      </c>
      <c r="M38" s="277" t="s">
        <v>884</v>
      </c>
      <c r="N38" s="277"/>
      <c r="O38" s="277"/>
      <c r="P38" s="277"/>
      <c r="Q38" s="205"/>
      <c r="R38" s="268" t="str">
        <f t="shared" si="0"/>
        <v>30813883</v>
      </c>
    </row>
    <row r="39" spans="1:18" x14ac:dyDescent="0.2">
      <c r="A39" s="190" t="s">
        <v>885</v>
      </c>
      <c r="B39" s="191" t="s">
        <v>886</v>
      </c>
      <c r="C39" s="192" t="s">
        <v>563</v>
      </c>
      <c r="D39" s="191" t="s">
        <v>887</v>
      </c>
      <c r="E39" s="191" t="s">
        <v>613</v>
      </c>
      <c r="F39" s="191" t="s">
        <v>576</v>
      </c>
      <c r="G39" s="257" t="s">
        <v>888</v>
      </c>
      <c r="H39" s="257" t="s">
        <v>889</v>
      </c>
      <c r="I39" s="267" t="s">
        <v>890</v>
      </c>
      <c r="J39" s="191" t="s">
        <v>570</v>
      </c>
      <c r="K39" s="267" t="s">
        <v>890</v>
      </c>
      <c r="L39" s="193">
        <v>421903584555</v>
      </c>
      <c r="M39" s="191" t="s">
        <v>891</v>
      </c>
      <c r="N39" s="191"/>
      <c r="O39" s="191"/>
      <c r="P39" s="191"/>
      <c r="Q39" s="205"/>
      <c r="R39" s="268" t="str">
        <f t="shared" si="0"/>
        <v>34057587</v>
      </c>
    </row>
    <row r="40" spans="1:18" x14ac:dyDescent="0.2">
      <c r="A40" s="190">
        <v>30806887</v>
      </c>
      <c r="B40" s="191" t="s">
        <v>892</v>
      </c>
      <c r="C40" s="192" t="s">
        <v>563</v>
      </c>
      <c r="D40" s="192" t="s">
        <v>893</v>
      </c>
      <c r="E40" s="192" t="s">
        <v>603</v>
      </c>
      <c r="F40" s="192" t="s">
        <v>650</v>
      </c>
      <c r="G40" s="257" t="s">
        <v>894</v>
      </c>
      <c r="H40" s="191" t="s">
        <v>895</v>
      </c>
      <c r="I40" s="192" t="s">
        <v>896</v>
      </c>
      <c r="J40" s="192" t="s">
        <v>570</v>
      </c>
      <c r="K40" s="192" t="s">
        <v>896</v>
      </c>
      <c r="L40" s="193">
        <v>421917800004</v>
      </c>
      <c r="M40" s="192" t="s">
        <v>897</v>
      </c>
      <c r="N40" s="192"/>
      <c r="O40" s="192"/>
      <c r="P40" s="192"/>
      <c r="Q40" s="205"/>
      <c r="R40" s="268">
        <f t="shared" si="0"/>
        <v>30806887</v>
      </c>
    </row>
    <row r="41" spans="1:18" x14ac:dyDescent="0.2">
      <c r="A41" s="195" t="s">
        <v>898</v>
      </c>
      <c r="B41" s="277" t="s">
        <v>899</v>
      </c>
      <c r="C41" s="277" t="s">
        <v>563</v>
      </c>
      <c r="D41" s="277" t="s">
        <v>900</v>
      </c>
      <c r="E41" s="277" t="s">
        <v>613</v>
      </c>
      <c r="F41" s="277" t="s">
        <v>901</v>
      </c>
      <c r="G41" s="277" t="s">
        <v>902</v>
      </c>
      <c r="H41" s="277" t="s">
        <v>903</v>
      </c>
      <c r="I41" s="277" t="s">
        <v>904</v>
      </c>
      <c r="J41" s="277" t="s">
        <v>570</v>
      </c>
      <c r="K41" s="277" t="s">
        <v>904</v>
      </c>
      <c r="L41" s="278">
        <v>421905297832</v>
      </c>
      <c r="M41" s="277" t="s">
        <v>905</v>
      </c>
      <c r="N41" s="277"/>
      <c r="O41" s="277"/>
      <c r="P41" s="277"/>
      <c r="Q41" s="205"/>
      <c r="R41" s="268" t="str">
        <f t="shared" si="0"/>
        <v>36068764</v>
      </c>
    </row>
    <row r="42" spans="1:18" x14ac:dyDescent="0.2">
      <c r="A42" s="195" t="s">
        <v>906</v>
      </c>
      <c r="B42" s="277" t="s">
        <v>907</v>
      </c>
      <c r="C42" s="277" t="s">
        <v>563</v>
      </c>
      <c r="D42" s="277" t="s">
        <v>908</v>
      </c>
      <c r="E42" s="277" t="s">
        <v>613</v>
      </c>
      <c r="F42" s="277" t="s">
        <v>909</v>
      </c>
      <c r="G42" s="277" t="s">
        <v>910</v>
      </c>
      <c r="H42" s="277" t="s">
        <v>911</v>
      </c>
      <c r="I42" s="277" t="s">
        <v>912</v>
      </c>
      <c r="J42" s="277" t="s">
        <v>570</v>
      </c>
      <c r="K42" s="277" t="s">
        <v>913</v>
      </c>
      <c r="L42" s="278">
        <v>421905936379</v>
      </c>
      <c r="M42" s="277" t="s">
        <v>914</v>
      </c>
      <c r="N42" s="277"/>
      <c r="O42" s="277"/>
      <c r="P42" s="277"/>
      <c r="Q42" s="205"/>
      <c r="R42" s="268" t="str">
        <f t="shared" si="0"/>
        <v>30851459</v>
      </c>
    </row>
    <row r="43" spans="1:18" ht="13.2" x14ac:dyDescent="0.2">
      <c r="A43" s="190" t="s">
        <v>915</v>
      </c>
      <c r="B43" s="191" t="s">
        <v>916</v>
      </c>
      <c r="C43" s="192" t="s">
        <v>563</v>
      </c>
      <c r="D43" s="191" t="s">
        <v>917</v>
      </c>
      <c r="E43" s="191" t="s">
        <v>918</v>
      </c>
      <c r="F43" s="191" t="s">
        <v>919</v>
      </c>
      <c r="G43" s="257" t="s">
        <v>920</v>
      </c>
      <c r="H43" s="302" t="s">
        <v>921</v>
      </c>
      <c r="I43" s="267" t="s">
        <v>922</v>
      </c>
      <c r="J43" s="191" t="s">
        <v>923</v>
      </c>
      <c r="K43" s="267" t="s">
        <v>922</v>
      </c>
      <c r="L43" s="193">
        <v>421915156717</v>
      </c>
      <c r="M43" s="191" t="s">
        <v>924</v>
      </c>
      <c r="N43" s="191"/>
      <c r="O43" s="191"/>
      <c r="P43" s="191"/>
      <c r="Q43" s="205"/>
      <c r="R43" s="268" t="str">
        <f t="shared" si="0"/>
        <v>37998919</v>
      </c>
    </row>
    <row r="44" spans="1:18" x14ac:dyDescent="0.2">
      <c r="A44" s="190" t="s">
        <v>925</v>
      </c>
      <c r="B44" s="191" t="s">
        <v>926</v>
      </c>
      <c r="C44" s="192" t="s">
        <v>563</v>
      </c>
      <c r="D44" s="191" t="s">
        <v>649</v>
      </c>
      <c r="E44" s="191" t="s">
        <v>613</v>
      </c>
      <c r="F44" s="191" t="s">
        <v>724</v>
      </c>
      <c r="G44" s="257" t="s">
        <v>927</v>
      </c>
      <c r="H44" s="257" t="s">
        <v>928</v>
      </c>
      <c r="I44" s="267" t="s">
        <v>929</v>
      </c>
      <c r="J44" s="191" t="s">
        <v>570</v>
      </c>
      <c r="K44" s="267" t="s">
        <v>751</v>
      </c>
      <c r="L44" s="193">
        <v>421905294239</v>
      </c>
      <c r="M44" s="191" t="s">
        <v>930</v>
      </c>
      <c r="N44" s="191"/>
      <c r="O44" s="191"/>
      <c r="P44" s="191"/>
      <c r="Q44" s="205"/>
      <c r="R44" s="268" t="str">
        <f t="shared" si="0"/>
        <v>17316723</v>
      </c>
    </row>
    <row r="45" spans="1:18" x14ac:dyDescent="0.2">
      <c r="A45" s="190" t="s">
        <v>931</v>
      </c>
      <c r="B45" s="191" t="s">
        <v>932</v>
      </c>
      <c r="C45" s="192" t="s">
        <v>563</v>
      </c>
      <c r="D45" s="191" t="s">
        <v>649</v>
      </c>
      <c r="E45" s="191" t="s">
        <v>613</v>
      </c>
      <c r="F45" s="191" t="s">
        <v>724</v>
      </c>
      <c r="G45" s="257" t="s">
        <v>933</v>
      </c>
      <c r="H45" s="257" t="s">
        <v>934</v>
      </c>
      <c r="I45" s="267" t="s">
        <v>935</v>
      </c>
      <c r="J45" s="191" t="s">
        <v>936</v>
      </c>
      <c r="K45" s="267" t="s">
        <v>935</v>
      </c>
      <c r="L45" s="193">
        <v>421908447934</v>
      </c>
      <c r="M45" s="191" t="s">
        <v>937</v>
      </c>
      <c r="N45" s="191"/>
      <c r="O45" s="191"/>
      <c r="P45" s="191"/>
      <c r="Q45" s="205"/>
      <c r="R45" s="268" t="str">
        <f t="shared" si="0"/>
        <v>30807018</v>
      </c>
    </row>
    <row r="46" spans="1:18" ht="13.2" x14ac:dyDescent="0.2">
      <c r="A46" s="190" t="s">
        <v>938</v>
      </c>
      <c r="B46" s="191" t="s">
        <v>939</v>
      </c>
      <c r="C46" s="192" t="s">
        <v>563</v>
      </c>
      <c r="D46" s="191" t="s">
        <v>649</v>
      </c>
      <c r="E46" s="191" t="s">
        <v>613</v>
      </c>
      <c r="F46" s="191" t="s">
        <v>724</v>
      </c>
      <c r="G46" s="302" t="s">
        <v>940</v>
      </c>
      <c r="H46" s="257" t="s">
        <v>941</v>
      </c>
      <c r="I46" s="267" t="s">
        <v>942</v>
      </c>
      <c r="J46" s="191" t="s">
        <v>570</v>
      </c>
      <c r="K46" s="267" t="s">
        <v>943</v>
      </c>
      <c r="L46" s="193">
        <v>421918234840</v>
      </c>
      <c r="M46" s="191" t="s">
        <v>944</v>
      </c>
      <c r="N46" s="191"/>
      <c r="O46" s="191"/>
      <c r="P46" s="191"/>
      <c r="Q46" s="205"/>
      <c r="R46" s="268"/>
    </row>
    <row r="47" spans="1:18" x14ac:dyDescent="0.2">
      <c r="A47" s="195" t="s">
        <v>945</v>
      </c>
      <c r="B47" s="277" t="s">
        <v>946</v>
      </c>
      <c r="C47" s="277" t="s">
        <v>563</v>
      </c>
      <c r="D47" s="277" t="s">
        <v>755</v>
      </c>
      <c r="E47" s="277" t="s">
        <v>613</v>
      </c>
      <c r="F47" s="277" t="s">
        <v>724</v>
      </c>
      <c r="G47" s="277" t="s">
        <v>947</v>
      </c>
      <c r="H47" s="277" t="s">
        <v>948</v>
      </c>
      <c r="I47" s="277" t="s">
        <v>949</v>
      </c>
      <c r="J47" s="277" t="s">
        <v>570</v>
      </c>
      <c r="K47" s="277" t="s">
        <v>950</v>
      </c>
      <c r="L47" s="278">
        <v>421911427222</v>
      </c>
      <c r="M47" s="277" t="s">
        <v>951</v>
      </c>
      <c r="N47" s="277"/>
      <c r="O47" s="277"/>
      <c r="P47" s="277"/>
      <c r="Q47" s="205"/>
      <c r="R47" s="268" t="str">
        <f t="shared" si="0"/>
        <v>00688819</v>
      </c>
    </row>
    <row r="48" spans="1:18" x14ac:dyDescent="0.2">
      <c r="A48" s="195" t="s">
        <v>952</v>
      </c>
      <c r="B48" s="277" t="s">
        <v>953</v>
      </c>
      <c r="C48" s="277" t="s">
        <v>563</v>
      </c>
      <c r="D48" s="277" t="s">
        <v>649</v>
      </c>
      <c r="E48" s="277" t="s">
        <v>613</v>
      </c>
      <c r="F48" s="277" t="s">
        <v>724</v>
      </c>
      <c r="G48" s="277" t="s">
        <v>954</v>
      </c>
      <c r="H48" s="277" t="s">
        <v>955</v>
      </c>
      <c r="I48" s="277" t="s">
        <v>956</v>
      </c>
      <c r="J48" s="277" t="s">
        <v>957</v>
      </c>
      <c r="K48" s="277" t="s">
        <v>958</v>
      </c>
      <c r="L48" s="278">
        <v>421905278836</v>
      </c>
      <c r="M48" s="277" t="s">
        <v>959</v>
      </c>
      <c r="N48" s="277"/>
      <c r="O48" s="277"/>
      <c r="P48" s="277"/>
      <c r="Q48" s="205"/>
      <c r="R48" s="268" t="str">
        <f t="shared" si="0"/>
        <v>36063835</v>
      </c>
    </row>
    <row r="49" spans="1:18" x14ac:dyDescent="0.2">
      <c r="A49" s="195" t="s">
        <v>960</v>
      </c>
      <c r="B49" s="277" t="s">
        <v>961</v>
      </c>
      <c r="C49" s="277" t="s">
        <v>563</v>
      </c>
      <c r="D49" s="277" t="s">
        <v>649</v>
      </c>
      <c r="E49" s="277" t="s">
        <v>613</v>
      </c>
      <c r="F49" s="277" t="s">
        <v>724</v>
      </c>
      <c r="G49" s="277" t="s">
        <v>962</v>
      </c>
      <c r="H49" s="277" t="s">
        <v>963</v>
      </c>
      <c r="I49" s="277" t="s">
        <v>964</v>
      </c>
      <c r="J49" s="277" t="s">
        <v>664</v>
      </c>
      <c r="K49" s="277" t="s">
        <v>964</v>
      </c>
      <c r="L49" s="278">
        <v>421910161266</v>
      </c>
      <c r="M49" s="277" t="s">
        <v>965</v>
      </c>
      <c r="N49" s="277"/>
      <c r="O49" s="277"/>
      <c r="P49" s="277"/>
      <c r="Q49" s="205"/>
      <c r="R49" s="268" t="str">
        <f t="shared" si="0"/>
        <v>31753825</v>
      </c>
    </row>
    <row r="50" spans="1:18" x14ac:dyDescent="0.2">
      <c r="A50" s="195" t="s">
        <v>966</v>
      </c>
      <c r="B50" s="277" t="s">
        <v>967</v>
      </c>
      <c r="C50" s="277" t="s">
        <v>563</v>
      </c>
      <c r="D50" s="277" t="s">
        <v>968</v>
      </c>
      <c r="E50" s="277" t="s">
        <v>969</v>
      </c>
      <c r="F50" s="277" t="s">
        <v>970</v>
      </c>
      <c r="G50" s="277" t="s">
        <v>971</v>
      </c>
      <c r="H50" s="277" t="s">
        <v>972</v>
      </c>
      <c r="I50" s="277" t="s">
        <v>973</v>
      </c>
      <c r="J50" s="277" t="s">
        <v>570</v>
      </c>
      <c r="K50" s="277" t="s">
        <v>973</v>
      </c>
      <c r="L50" s="278">
        <v>421903712927</v>
      </c>
      <c r="M50" s="277" t="s">
        <v>974</v>
      </c>
      <c r="N50" s="277"/>
      <c r="O50" s="277"/>
      <c r="P50" s="277"/>
      <c r="Q50" s="205"/>
      <c r="R50" s="268" t="str">
        <f t="shared" si="0"/>
        <v>36128147</v>
      </c>
    </row>
    <row r="51" spans="1:18" ht="13.2" x14ac:dyDescent="0.25">
      <c r="A51" s="195" t="s">
        <v>975</v>
      </c>
      <c r="B51" s="277" t="s">
        <v>976</v>
      </c>
      <c r="C51" s="277" t="s">
        <v>563</v>
      </c>
      <c r="D51" s="277" t="s">
        <v>977</v>
      </c>
      <c r="E51" s="277" t="s">
        <v>978</v>
      </c>
      <c r="F51" s="277" t="s">
        <v>979</v>
      </c>
      <c r="G51" s="303" t="s">
        <v>980</v>
      </c>
      <c r="H51" s="277" t="s">
        <v>981</v>
      </c>
      <c r="I51" s="277" t="s">
        <v>982</v>
      </c>
      <c r="J51" s="277" t="s">
        <v>570</v>
      </c>
      <c r="K51" s="277" t="s">
        <v>982</v>
      </c>
      <c r="L51" s="278">
        <v>421915713543</v>
      </c>
      <c r="M51" s="277" t="s">
        <v>983</v>
      </c>
      <c r="N51" s="277"/>
      <c r="O51" s="277"/>
      <c r="P51" s="277"/>
      <c r="Q51" s="205"/>
      <c r="R51" s="268" t="str">
        <f t="shared" si="0"/>
        <v>31770908</v>
      </c>
    </row>
    <row r="52" spans="1:18" x14ac:dyDescent="0.2">
      <c r="A52" s="195" t="s">
        <v>984</v>
      </c>
      <c r="B52" s="277" t="s">
        <v>985</v>
      </c>
      <c r="C52" s="277" t="s">
        <v>563</v>
      </c>
      <c r="D52" s="277" t="s">
        <v>986</v>
      </c>
      <c r="E52" s="277" t="s">
        <v>613</v>
      </c>
      <c r="F52" s="277" t="s">
        <v>614</v>
      </c>
      <c r="G52" s="277" t="s">
        <v>987</v>
      </c>
      <c r="H52" s="277" t="s">
        <v>988</v>
      </c>
      <c r="I52" s="277" t="s">
        <v>989</v>
      </c>
      <c r="J52" s="277" t="s">
        <v>664</v>
      </c>
      <c r="K52" s="277" t="s">
        <v>990</v>
      </c>
      <c r="L52" s="278">
        <v>421918824449</v>
      </c>
      <c r="M52" s="277" t="s">
        <v>991</v>
      </c>
      <c r="N52" s="277"/>
      <c r="O52" s="277"/>
      <c r="P52" s="277"/>
      <c r="Q52" s="205"/>
      <c r="R52" s="268" t="str">
        <f t="shared" si="0"/>
        <v>37841866</v>
      </c>
    </row>
    <row r="53" spans="1:18" x14ac:dyDescent="0.2">
      <c r="A53" s="195" t="s">
        <v>992</v>
      </c>
      <c r="B53" s="277" t="s">
        <v>993</v>
      </c>
      <c r="C53" s="277" t="s">
        <v>563</v>
      </c>
      <c r="D53" s="277" t="s">
        <v>994</v>
      </c>
      <c r="E53" s="277" t="s">
        <v>613</v>
      </c>
      <c r="F53" s="277" t="s">
        <v>614</v>
      </c>
      <c r="G53" s="277" t="s">
        <v>995</v>
      </c>
      <c r="H53" s="277" t="s">
        <v>996</v>
      </c>
      <c r="I53" s="277" t="s">
        <v>997</v>
      </c>
      <c r="J53" s="277" t="s">
        <v>570</v>
      </c>
      <c r="K53" s="277" t="s">
        <v>998</v>
      </c>
      <c r="L53" s="278">
        <v>421907984638</v>
      </c>
      <c r="M53" s="277" t="s">
        <v>999</v>
      </c>
      <c r="N53" s="277"/>
      <c r="O53" s="277"/>
      <c r="P53" s="277"/>
      <c r="Q53" s="205"/>
      <c r="R53" s="268" t="str">
        <f t="shared" si="0"/>
        <v>00687308</v>
      </c>
    </row>
    <row r="54" spans="1:18" x14ac:dyDescent="0.2">
      <c r="A54" s="195" t="s">
        <v>1000</v>
      </c>
      <c r="B54" s="277" t="s">
        <v>1001</v>
      </c>
      <c r="C54" s="277" t="s">
        <v>563</v>
      </c>
      <c r="D54" s="277" t="s">
        <v>649</v>
      </c>
      <c r="E54" s="277" t="s">
        <v>613</v>
      </c>
      <c r="F54" s="277" t="s">
        <v>724</v>
      </c>
      <c r="G54" s="277" t="s">
        <v>1002</v>
      </c>
      <c r="H54" s="277" t="s">
        <v>1003</v>
      </c>
      <c r="I54" s="277" t="s">
        <v>1004</v>
      </c>
      <c r="J54" s="277" t="s">
        <v>664</v>
      </c>
      <c r="K54" s="277" t="s">
        <v>1004</v>
      </c>
      <c r="L54" s="278">
        <v>421911597705</v>
      </c>
      <c r="M54" s="277" t="s">
        <v>1005</v>
      </c>
      <c r="N54" s="277"/>
      <c r="O54" s="277"/>
      <c r="P54" s="277"/>
      <c r="Q54" s="205"/>
      <c r="R54" s="268" t="str">
        <f t="shared" si="0"/>
        <v>00586455</v>
      </c>
    </row>
    <row r="55" spans="1:18" x14ac:dyDescent="0.2">
      <c r="A55" s="190">
        <v>31771688</v>
      </c>
      <c r="B55" s="191" t="s">
        <v>1006</v>
      </c>
      <c r="C55" s="192" t="s">
        <v>563</v>
      </c>
      <c r="D55" s="192" t="s">
        <v>1007</v>
      </c>
      <c r="E55" s="191" t="s">
        <v>1008</v>
      </c>
      <c r="F55" s="192" t="s">
        <v>1009</v>
      </c>
      <c r="G55" s="257" t="s">
        <v>1010</v>
      </c>
      <c r="H55" s="304" t="s">
        <v>1011</v>
      </c>
      <c r="I55" s="192" t="s">
        <v>1012</v>
      </c>
      <c r="J55" s="192" t="s">
        <v>570</v>
      </c>
      <c r="K55" s="192" t="s">
        <v>1013</v>
      </c>
      <c r="L55" s="306">
        <v>421905762340</v>
      </c>
      <c r="M55" s="192" t="s">
        <v>1014</v>
      </c>
      <c r="N55" s="191"/>
      <c r="O55" s="192"/>
      <c r="P55" s="191"/>
      <c r="Q55" s="205"/>
      <c r="R55" s="268">
        <f t="shared" si="0"/>
        <v>31771688</v>
      </c>
    </row>
    <row r="56" spans="1:18" x14ac:dyDescent="0.2">
      <c r="A56" s="195" t="s">
        <v>1015</v>
      </c>
      <c r="B56" s="277" t="s">
        <v>1016</v>
      </c>
      <c r="C56" s="277" t="s">
        <v>563</v>
      </c>
      <c r="D56" s="277" t="s">
        <v>1017</v>
      </c>
      <c r="E56" s="277" t="s">
        <v>613</v>
      </c>
      <c r="F56" s="277" t="s">
        <v>791</v>
      </c>
      <c r="G56" s="277" t="s">
        <v>1018</v>
      </c>
      <c r="H56" s="277" t="s">
        <v>1019</v>
      </c>
      <c r="I56" s="277" t="s">
        <v>1020</v>
      </c>
      <c r="J56" s="277" t="s">
        <v>664</v>
      </c>
      <c r="K56" s="277" t="s">
        <v>1021</v>
      </c>
      <c r="L56" s="278">
        <v>421905504040</v>
      </c>
      <c r="M56" s="277" t="s">
        <v>1022</v>
      </c>
      <c r="N56" s="277"/>
      <c r="O56" s="277"/>
      <c r="P56" s="277"/>
      <c r="Q56" s="205"/>
      <c r="R56" s="268" t="str">
        <f t="shared" si="0"/>
        <v>31805540</v>
      </c>
    </row>
    <row r="57" spans="1:18" x14ac:dyDescent="0.2">
      <c r="A57" s="195" t="s">
        <v>1023</v>
      </c>
      <c r="B57" s="277" t="s">
        <v>1024</v>
      </c>
      <c r="C57" s="277" t="s">
        <v>563</v>
      </c>
      <c r="D57" s="277" t="s">
        <v>649</v>
      </c>
      <c r="E57" s="277" t="s">
        <v>613</v>
      </c>
      <c r="F57" s="277" t="s">
        <v>724</v>
      </c>
      <c r="G57" s="277" t="s">
        <v>1025</v>
      </c>
      <c r="H57" s="277" t="s">
        <v>1026</v>
      </c>
      <c r="I57" s="277" t="s">
        <v>1027</v>
      </c>
      <c r="J57" s="277" t="s">
        <v>664</v>
      </c>
      <c r="K57" s="277" t="s">
        <v>1027</v>
      </c>
      <c r="L57" s="278">
        <v>421903202270</v>
      </c>
      <c r="M57" s="277" t="s">
        <v>1028</v>
      </c>
      <c r="N57" s="277"/>
      <c r="O57" s="277"/>
      <c r="P57" s="277"/>
      <c r="Q57" s="205"/>
      <c r="R57" s="268" t="str">
        <f t="shared" si="0"/>
        <v>30793009</v>
      </c>
    </row>
    <row r="58" spans="1:18" x14ac:dyDescent="0.2">
      <c r="A58" s="195" t="s">
        <v>1029</v>
      </c>
      <c r="B58" s="277" t="s">
        <v>1030</v>
      </c>
      <c r="C58" s="277" t="s">
        <v>563</v>
      </c>
      <c r="D58" s="277" t="s">
        <v>1031</v>
      </c>
      <c r="E58" s="277" t="s">
        <v>1032</v>
      </c>
      <c r="F58" s="277" t="s">
        <v>1033</v>
      </c>
      <c r="G58" s="277" t="s">
        <v>1034</v>
      </c>
      <c r="H58" s="277" t="s">
        <v>1035</v>
      </c>
      <c r="I58" s="277" t="s">
        <v>1036</v>
      </c>
      <c r="J58" s="277" t="s">
        <v>570</v>
      </c>
      <c r="K58" s="277" t="s">
        <v>1037</v>
      </c>
      <c r="L58" s="278">
        <v>421911928826</v>
      </c>
      <c r="M58" s="277" t="s">
        <v>1038</v>
      </c>
      <c r="N58" s="277"/>
      <c r="O58" s="277"/>
      <c r="P58" s="277"/>
      <c r="Q58" s="205"/>
      <c r="R58" s="268" t="str">
        <f t="shared" si="0"/>
        <v>00677604</v>
      </c>
    </row>
    <row r="59" spans="1:18" x14ac:dyDescent="0.2">
      <c r="A59" s="195" t="s">
        <v>1039</v>
      </c>
      <c r="B59" s="277" t="s">
        <v>1040</v>
      </c>
      <c r="C59" s="277" t="s">
        <v>563</v>
      </c>
      <c r="D59" s="277" t="s">
        <v>649</v>
      </c>
      <c r="E59" s="277" t="s">
        <v>603</v>
      </c>
      <c r="F59" s="277" t="s">
        <v>724</v>
      </c>
      <c r="G59" s="277" t="s">
        <v>1041</v>
      </c>
      <c r="H59" s="277" t="s">
        <v>1042</v>
      </c>
      <c r="I59" s="277" t="s">
        <v>1043</v>
      </c>
      <c r="J59" s="277" t="s">
        <v>570</v>
      </c>
      <c r="K59" s="277" t="s">
        <v>1044</v>
      </c>
      <c r="L59" s="278" t="s">
        <v>1045</v>
      </c>
      <c r="M59" s="277" t="s">
        <v>1046</v>
      </c>
      <c r="N59" s="277"/>
      <c r="O59" s="277"/>
      <c r="P59" s="277"/>
      <c r="Q59" s="205"/>
      <c r="R59" s="268" t="str">
        <f t="shared" si="0"/>
        <v>30811082</v>
      </c>
    </row>
    <row r="60" spans="1:18" x14ac:dyDescent="0.2">
      <c r="A60" s="195" t="s">
        <v>1047</v>
      </c>
      <c r="B60" s="277" t="s">
        <v>1048</v>
      </c>
      <c r="C60" s="277" t="s">
        <v>563</v>
      </c>
      <c r="D60" s="277" t="s">
        <v>1049</v>
      </c>
      <c r="E60" s="277" t="s">
        <v>575</v>
      </c>
      <c r="F60" s="277" t="s">
        <v>576</v>
      </c>
      <c r="G60" s="277" t="s">
        <v>1050</v>
      </c>
      <c r="H60" s="277" t="s">
        <v>1051</v>
      </c>
      <c r="I60" s="277" t="s">
        <v>1052</v>
      </c>
      <c r="J60" s="277" t="s">
        <v>664</v>
      </c>
      <c r="K60" s="277" t="s">
        <v>1053</v>
      </c>
      <c r="L60" s="278" t="s">
        <v>1054</v>
      </c>
      <c r="M60" s="277" t="s">
        <v>1055</v>
      </c>
      <c r="N60" s="277"/>
      <c r="O60" s="277"/>
      <c r="P60" s="277"/>
      <c r="Q60" s="205"/>
      <c r="R60" s="268" t="str">
        <f t="shared" si="0"/>
        <v>31745661</v>
      </c>
    </row>
    <row r="61" spans="1:18" x14ac:dyDescent="0.2">
      <c r="A61" s="195" t="s">
        <v>1056</v>
      </c>
      <c r="B61" s="277" t="s">
        <v>1057</v>
      </c>
      <c r="C61" s="277" t="s">
        <v>563</v>
      </c>
      <c r="D61" s="277" t="s">
        <v>1058</v>
      </c>
      <c r="E61" s="277" t="s">
        <v>1059</v>
      </c>
      <c r="F61" s="277" t="s">
        <v>1060</v>
      </c>
      <c r="G61" s="277" t="s">
        <v>1061</v>
      </c>
      <c r="H61" s="277" t="s">
        <v>1062</v>
      </c>
      <c r="I61" s="277" t="s">
        <v>1063</v>
      </c>
      <c r="J61" s="277" t="s">
        <v>664</v>
      </c>
      <c r="K61" s="277" t="s">
        <v>1064</v>
      </c>
      <c r="L61" s="278">
        <v>421903601379</v>
      </c>
      <c r="M61" s="277" t="s">
        <v>1065</v>
      </c>
      <c r="N61" s="277"/>
      <c r="O61" s="277"/>
      <c r="P61" s="277"/>
      <c r="Q61" s="205"/>
      <c r="R61" s="268"/>
    </row>
    <row r="62" spans="1:18" x14ac:dyDescent="0.2">
      <c r="A62" s="195" t="s">
        <v>1066</v>
      </c>
      <c r="B62" s="277" t="s">
        <v>1067</v>
      </c>
      <c r="C62" s="277" t="s">
        <v>563</v>
      </c>
      <c r="D62" s="277" t="s">
        <v>1068</v>
      </c>
      <c r="E62" s="277" t="s">
        <v>613</v>
      </c>
      <c r="F62" s="277" t="s">
        <v>1069</v>
      </c>
      <c r="G62" s="277" t="s">
        <v>1070</v>
      </c>
      <c r="H62" s="277" t="s">
        <v>1071</v>
      </c>
      <c r="I62" s="277" t="s">
        <v>1072</v>
      </c>
      <c r="J62" s="277" t="s">
        <v>664</v>
      </c>
      <c r="K62" s="277" t="s">
        <v>1073</v>
      </c>
      <c r="L62" s="278">
        <v>421903370792</v>
      </c>
      <c r="M62" s="277" t="s">
        <v>1074</v>
      </c>
      <c r="N62" s="277"/>
      <c r="O62" s="277"/>
      <c r="P62" s="277"/>
      <c r="Q62" s="205"/>
      <c r="R62" s="268" t="str">
        <f t="shared" si="0"/>
        <v>30806836</v>
      </c>
    </row>
    <row r="63" spans="1:18" x14ac:dyDescent="0.2">
      <c r="A63" s="195" t="s">
        <v>1075</v>
      </c>
      <c r="B63" s="277" t="s">
        <v>1076</v>
      </c>
      <c r="C63" s="277" t="s">
        <v>563</v>
      </c>
      <c r="D63" s="277" t="s">
        <v>1077</v>
      </c>
      <c r="E63" s="277" t="s">
        <v>613</v>
      </c>
      <c r="F63" s="277" t="s">
        <v>1078</v>
      </c>
      <c r="G63" s="277" t="s">
        <v>1079</v>
      </c>
      <c r="H63" s="277" t="s">
        <v>1080</v>
      </c>
      <c r="I63" s="277" t="s">
        <v>1081</v>
      </c>
      <c r="J63" s="277" t="s">
        <v>570</v>
      </c>
      <c r="K63" s="277" t="s">
        <v>1082</v>
      </c>
      <c r="L63" s="278">
        <v>421905795511</v>
      </c>
      <c r="M63" s="277" t="s">
        <v>1083</v>
      </c>
      <c r="N63" s="277"/>
      <c r="O63" s="277"/>
      <c r="P63" s="277"/>
      <c r="Q63" s="205"/>
      <c r="R63" s="268" t="str">
        <f t="shared" si="0"/>
        <v>00603341</v>
      </c>
    </row>
    <row r="64" spans="1:18" ht="13.2" x14ac:dyDescent="0.25">
      <c r="A64" s="195" t="s">
        <v>1084</v>
      </c>
      <c r="B64" s="277" t="s">
        <v>1085</v>
      </c>
      <c r="C64" s="277" t="s">
        <v>563</v>
      </c>
      <c r="D64" s="277" t="s">
        <v>1086</v>
      </c>
      <c r="E64" s="277" t="s">
        <v>1087</v>
      </c>
      <c r="F64" s="277" t="s">
        <v>1088</v>
      </c>
      <c r="G64" s="303" t="s">
        <v>1089</v>
      </c>
      <c r="H64" s="277" t="s">
        <v>1090</v>
      </c>
      <c r="I64" s="277" t="s">
        <v>1091</v>
      </c>
      <c r="J64" s="277" t="s">
        <v>570</v>
      </c>
      <c r="K64" s="277" t="s">
        <v>1092</v>
      </c>
      <c r="L64" s="278">
        <v>421903363993</v>
      </c>
      <c r="M64" s="277" t="s">
        <v>1093</v>
      </c>
      <c r="N64" s="277"/>
      <c r="O64" s="277"/>
      <c r="P64" s="277"/>
      <c r="Q64" s="205"/>
      <c r="R64" s="268" t="str">
        <f t="shared" si="0"/>
        <v>17310571</v>
      </c>
    </row>
    <row r="65" spans="1:18" ht="13.2" x14ac:dyDescent="0.25">
      <c r="A65" s="195" t="s">
        <v>1094</v>
      </c>
      <c r="B65" s="277" t="s">
        <v>1095</v>
      </c>
      <c r="C65" s="277" t="s">
        <v>563</v>
      </c>
      <c r="D65" s="277" t="s">
        <v>1096</v>
      </c>
      <c r="E65" s="277" t="s">
        <v>613</v>
      </c>
      <c r="F65" s="277" t="s">
        <v>724</v>
      </c>
      <c r="G65" s="303" t="s">
        <v>1097</v>
      </c>
      <c r="H65" s="277" t="s">
        <v>1098</v>
      </c>
      <c r="I65" s="277" t="s">
        <v>1099</v>
      </c>
      <c r="J65" s="277" t="s">
        <v>570</v>
      </c>
      <c r="K65" s="277" t="s">
        <v>1100</v>
      </c>
      <c r="L65" s="278">
        <v>421903740961</v>
      </c>
      <c r="M65" s="277" t="s">
        <v>1101</v>
      </c>
      <c r="N65" s="277"/>
      <c r="O65" s="277"/>
      <c r="P65" s="277"/>
      <c r="Q65" s="205"/>
      <c r="R65" s="268" t="str">
        <f t="shared" si="0"/>
        <v>30806437</v>
      </c>
    </row>
    <row r="66" spans="1:18" x14ac:dyDescent="0.2">
      <c r="A66" s="190" t="s">
        <v>1102</v>
      </c>
      <c r="B66" s="191" t="s">
        <v>1103</v>
      </c>
      <c r="C66" s="192" t="s">
        <v>563</v>
      </c>
      <c r="D66" s="191" t="s">
        <v>1104</v>
      </c>
      <c r="E66" s="191" t="s">
        <v>613</v>
      </c>
      <c r="F66" s="191" t="s">
        <v>901</v>
      </c>
      <c r="G66" s="191" t="s">
        <v>1105</v>
      </c>
      <c r="H66" s="191" t="s">
        <v>1106</v>
      </c>
      <c r="I66" s="191" t="s">
        <v>1107</v>
      </c>
      <c r="J66" s="191" t="s">
        <v>570</v>
      </c>
      <c r="K66" s="191" t="s">
        <v>1108</v>
      </c>
      <c r="L66" s="193">
        <v>421903714918</v>
      </c>
      <c r="M66" s="191" t="s">
        <v>1109</v>
      </c>
      <c r="N66" s="191"/>
      <c r="O66" s="191"/>
      <c r="P66" s="191"/>
      <c r="Q66" s="205"/>
      <c r="R66" s="268" t="str">
        <f t="shared" si="0"/>
        <v>30811384</v>
      </c>
    </row>
    <row r="67" spans="1:18" x14ac:dyDescent="0.2">
      <c r="A67" s="195" t="s">
        <v>1110</v>
      </c>
      <c r="B67" s="277" t="s">
        <v>1111</v>
      </c>
      <c r="C67" s="277" t="s">
        <v>563</v>
      </c>
      <c r="D67" s="277" t="s">
        <v>1112</v>
      </c>
      <c r="E67" s="277" t="s">
        <v>613</v>
      </c>
      <c r="F67" s="277" t="s">
        <v>1113</v>
      </c>
      <c r="G67" s="277" t="s">
        <v>1114</v>
      </c>
      <c r="H67" s="277" t="s">
        <v>1115</v>
      </c>
      <c r="I67" s="277" t="s">
        <v>1116</v>
      </c>
      <c r="J67" s="277" t="s">
        <v>664</v>
      </c>
      <c r="K67" s="277" t="s">
        <v>1116</v>
      </c>
      <c r="L67" s="278">
        <v>421903111811</v>
      </c>
      <c r="M67" s="277" t="s">
        <v>1117</v>
      </c>
      <c r="N67" s="277"/>
      <c r="O67" s="277"/>
      <c r="P67" s="277"/>
      <c r="Q67" s="205"/>
      <c r="R67" s="268" t="str">
        <f t="shared" si="0"/>
        <v>00688304</v>
      </c>
    </row>
    <row r="68" spans="1:18" x14ac:dyDescent="0.2">
      <c r="A68" s="195" t="s">
        <v>1118</v>
      </c>
      <c r="B68" s="277" t="s">
        <v>1119</v>
      </c>
      <c r="C68" s="277" t="s">
        <v>563</v>
      </c>
      <c r="D68" s="277" t="s">
        <v>649</v>
      </c>
      <c r="E68" s="277" t="s">
        <v>613</v>
      </c>
      <c r="F68" s="277" t="s">
        <v>724</v>
      </c>
      <c r="G68" s="277" t="s">
        <v>1120</v>
      </c>
      <c r="H68" s="277" t="s">
        <v>1121</v>
      </c>
      <c r="I68" s="277" t="s">
        <v>1122</v>
      </c>
      <c r="J68" s="277" t="s">
        <v>1123</v>
      </c>
      <c r="K68" s="277" t="s">
        <v>1122</v>
      </c>
      <c r="L68" s="278">
        <v>421948904137</v>
      </c>
      <c r="M68" s="277" t="s">
        <v>1124</v>
      </c>
      <c r="N68" s="277"/>
      <c r="O68" s="277"/>
      <c r="P68" s="277"/>
      <c r="Q68" s="205"/>
      <c r="R68" s="268" t="str">
        <f t="shared" si="0"/>
        <v>31791981</v>
      </c>
    </row>
    <row r="69" spans="1:18" x14ac:dyDescent="0.2">
      <c r="A69" s="195" t="s">
        <v>1125</v>
      </c>
      <c r="B69" s="277" t="s">
        <v>1126</v>
      </c>
      <c r="C69" s="277" t="s">
        <v>563</v>
      </c>
      <c r="D69" s="277" t="s">
        <v>1127</v>
      </c>
      <c r="E69" s="277" t="s">
        <v>1128</v>
      </c>
      <c r="F69" s="277" t="s">
        <v>1129</v>
      </c>
      <c r="G69" s="277" t="s">
        <v>1130</v>
      </c>
      <c r="H69" s="277" t="s">
        <v>1131</v>
      </c>
      <c r="I69" s="277" t="s">
        <v>1132</v>
      </c>
      <c r="J69" s="277" t="s">
        <v>1123</v>
      </c>
      <c r="K69" s="277" t="s">
        <v>1132</v>
      </c>
      <c r="L69" s="278">
        <v>421905193404</v>
      </c>
      <c r="M69" s="277" t="s">
        <v>1133</v>
      </c>
      <c r="N69" s="277"/>
      <c r="O69" s="277"/>
      <c r="P69" s="277"/>
      <c r="Q69" s="205"/>
      <c r="R69" s="268" t="str">
        <f t="shared" si="0"/>
        <v>30811546</v>
      </c>
    </row>
    <row r="70" spans="1:18" x14ac:dyDescent="0.2">
      <c r="A70" s="195" t="s">
        <v>1134</v>
      </c>
      <c r="B70" s="277" t="s">
        <v>1135</v>
      </c>
      <c r="C70" s="277" t="s">
        <v>563</v>
      </c>
      <c r="D70" s="277" t="s">
        <v>1136</v>
      </c>
      <c r="E70" s="277" t="s">
        <v>1137</v>
      </c>
      <c r="F70" s="277" t="s">
        <v>1138</v>
      </c>
      <c r="G70" s="277" t="s">
        <v>1139</v>
      </c>
      <c r="H70" s="277" t="s">
        <v>1140</v>
      </c>
      <c r="I70" s="277" t="s">
        <v>1141</v>
      </c>
      <c r="J70" s="277" t="s">
        <v>570</v>
      </c>
      <c r="K70" s="277" t="s">
        <v>1142</v>
      </c>
      <c r="L70" s="278">
        <v>421902902970</v>
      </c>
      <c r="M70" s="277" t="s">
        <v>1143</v>
      </c>
      <c r="N70" s="277"/>
      <c r="O70" s="277"/>
      <c r="P70" s="277"/>
      <c r="Q70" s="205"/>
      <c r="R70" s="268"/>
    </row>
    <row r="71" spans="1:18" x14ac:dyDescent="0.2">
      <c r="A71" s="195" t="s">
        <v>1144</v>
      </c>
      <c r="B71" s="277" t="s">
        <v>1145</v>
      </c>
      <c r="C71" s="277" t="s">
        <v>563</v>
      </c>
      <c r="D71" s="277" t="s">
        <v>1146</v>
      </c>
      <c r="E71" s="277" t="s">
        <v>613</v>
      </c>
      <c r="F71" s="277" t="s">
        <v>1147</v>
      </c>
      <c r="G71" s="277" t="s">
        <v>1148</v>
      </c>
      <c r="H71" s="277" t="s">
        <v>1149</v>
      </c>
      <c r="I71" s="277" t="s">
        <v>1150</v>
      </c>
      <c r="J71" s="277" t="s">
        <v>664</v>
      </c>
      <c r="K71" s="277" t="s">
        <v>1151</v>
      </c>
      <c r="L71" s="278">
        <v>421903262626</v>
      </c>
      <c r="M71" s="277" t="s">
        <v>1152</v>
      </c>
      <c r="N71" s="277"/>
      <c r="O71" s="277"/>
      <c r="P71" s="277"/>
      <c r="Q71" s="205"/>
      <c r="R71" s="268" t="str">
        <f t="shared" si="0"/>
        <v>36067580</v>
      </c>
    </row>
    <row r="72" spans="1:18" x14ac:dyDescent="0.2">
      <c r="A72" s="195" t="s">
        <v>1153</v>
      </c>
      <c r="B72" s="277" t="s">
        <v>1154</v>
      </c>
      <c r="C72" s="277" t="s">
        <v>563</v>
      </c>
      <c r="D72" s="277" t="s">
        <v>1155</v>
      </c>
      <c r="E72" s="277" t="s">
        <v>613</v>
      </c>
      <c r="F72" s="277" t="s">
        <v>901</v>
      </c>
      <c r="G72" s="277" t="s">
        <v>1156</v>
      </c>
      <c r="H72" s="277" t="s">
        <v>1157</v>
      </c>
      <c r="I72" s="277" t="s">
        <v>1158</v>
      </c>
      <c r="J72" s="277" t="s">
        <v>828</v>
      </c>
      <c r="K72" s="277" t="s">
        <v>1159</v>
      </c>
      <c r="L72" s="278">
        <v>421902228191</v>
      </c>
      <c r="M72" s="277" t="s">
        <v>1160</v>
      </c>
      <c r="N72" s="277"/>
      <c r="O72" s="277"/>
      <c r="P72" s="277"/>
      <c r="Q72" s="205"/>
      <c r="R72" s="268" t="str">
        <f t="shared" si="0"/>
        <v>00684112</v>
      </c>
    </row>
    <row r="73" spans="1:18" x14ac:dyDescent="0.2">
      <c r="A73" s="195" t="s">
        <v>1161</v>
      </c>
      <c r="B73" s="277" t="s">
        <v>1162</v>
      </c>
      <c r="C73" s="277" t="s">
        <v>563</v>
      </c>
      <c r="D73" s="277" t="s">
        <v>649</v>
      </c>
      <c r="E73" s="277" t="s">
        <v>613</v>
      </c>
      <c r="F73" s="277" t="s">
        <v>650</v>
      </c>
      <c r="G73" s="277" t="s">
        <v>1163</v>
      </c>
      <c r="H73" s="277" t="s">
        <v>1164</v>
      </c>
      <c r="I73" s="277" t="s">
        <v>1165</v>
      </c>
      <c r="J73" s="277" t="s">
        <v>570</v>
      </c>
      <c r="K73" s="277" t="s">
        <v>1166</v>
      </c>
      <c r="L73" s="278">
        <v>421905305338</v>
      </c>
      <c r="M73" s="277" t="s">
        <v>1167</v>
      </c>
      <c r="N73" s="277"/>
      <c r="O73" s="277"/>
      <c r="P73" s="277"/>
      <c r="Q73" s="205"/>
      <c r="R73" s="268" t="str">
        <f t="shared" si="0"/>
        <v>31806431</v>
      </c>
    </row>
    <row r="74" spans="1:18" x14ac:dyDescent="0.2">
      <c r="A74" s="190" t="s">
        <v>1168</v>
      </c>
      <c r="B74" s="191" t="s">
        <v>1169</v>
      </c>
      <c r="C74" s="192" t="s">
        <v>563</v>
      </c>
      <c r="D74" s="191" t="s">
        <v>649</v>
      </c>
      <c r="E74" s="191" t="s">
        <v>613</v>
      </c>
      <c r="F74" s="191" t="s">
        <v>724</v>
      </c>
      <c r="G74" s="191" t="s">
        <v>1170</v>
      </c>
      <c r="H74" s="257" t="s">
        <v>1171</v>
      </c>
      <c r="I74" s="191" t="s">
        <v>1172</v>
      </c>
      <c r="J74" s="191" t="s">
        <v>570</v>
      </c>
      <c r="K74" s="191" t="s">
        <v>1172</v>
      </c>
      <c r="L74" s="193">
        <v>421908979442</v>
      </c>
      <c r="M74" s="191" t="s">
        <v>1173</v>
      </c>
      <c r="N74" s="191"/>
      <c r="O74" s="191"/>
      <c r="P74" s="191"/>
      <c r="Q74" s="205"/>
      <c r="R74" s="268" t="str">
        <f t="shared" si="0"/>
        <v>31795421</v>
      </c>
    </row>
    <row r="75" spans="1:18" x14ac:dyDescent="0.2">
      <c r="A75" s="195" t="s">
        <v>1174</v>
      </c>
      <c r="B75" s="277" t="s">
        <v>1175</v>
      </c>
      <c r="C75" s="277" t="s">
        <v>563</v>
      </c>
      <c r="D75" s="277" t="s">
        <v>649</v>
      </c>
      <c r="E75" s="277" t="s">
        <v>613</v>
      </c>
      <c r="F75" s="277" t="s">
        <v>724</v>
      </c>
      <c r="G75" s="277" t="s">
        <v>1176</v>
      </c>
      <c r="H75" s="277" t="s">
        <v>1177</v>
      </c>
      <c r="I75" s="277" t="s">
        <v>1178</v>
      </c>
      <c r="J75" s="277" t="s">
        <v>570</v>
      </c>
      <c r="K75" s="277" t="s">
        <v>1179</v>
      </c>
      <c r="L75" s="278">
        <v>421903708275</v>
      </c>
      <c r="M75" s="277" t="s">
        <v>1180</v>
      </c>
      <c r="N75" s="277"/>
      <c r="O75" s="277"/>
      <c r="P75" s="277"/>
      <c r="Q75" s="205"/>
      <c r="R75" s="268" t="str">
        <f t="shared" si="0"/>
        <v>30774772</v>
      </c>
    </row>
    <row r="76" spans="1:18" x14ac:dyDescent="0.2">
      <c r="A76" s="190">
        <v>42390800</v>
      </c>
      <c r="B76" s="191" t="s">
        <v>1181</v>
      </c>
      <c r="C76" s="192" t="s">
        <v>563</v>
      </c>
      <c r="D76" s="191" t="s">
        <v>1182</v>
      </c>
      <c r="E76" s="191" t="s">
        <v>1032</v>
      </c>
      <c r="F76" s="191" t="s">
        <v>1033</v>
      </c>
      <c r="G76" s="257" t="s">
        <v>1183</v>
      </c>
      <c r="H76" s="191" t="s">
        <v>1184</v>
      </c>
      <c r="I76" s="191" t="s">
        <v>1185</v>
      </c>
      <c r="J76" s="191" t="s">
        <v>570</v>
      </c>
      <c r="K76" s="191" t="s">
        <v>1186</v>
      </c>
      <c r="L76" s="193">
        <v>421915802888</v>
      </c>
      <c r="M76" s="191" t="s">
        <v>1187</v>
      </c>
      <c r="N76" s="191"/>
      <c r="O76" s="191"/>
      <c r="P76" s="191"/>
      <c r="Q76" s="205"/>
      <c r="R76" s="268">
        <f t="shared" si="0"/>
        <v>42390800</v>
      </c>
    </row>
    <row r="77" spans="1:18" x14ac:dyDescent="0.2">
      <c r="A77" s="190" t="s">
        <v>1188</v>
      </c>
      <c r="B77" s="191" t="s">
        <v>1189</v>
      </c>
      <c r="C77" s="192" t="s">
        <v>563</v>
      </c>
      <c r="D77" s="192" t="s">
        <v>1190</v>
      </c>
      <c r="E77" s="192" t="s">
        <v>613</v>
      </c>
      <c r="F77" s="192" t="s">
        <v>1191</v>
      </c>
      <c r="G77" s="191" t="s">
        <v>1192</v>
      </c>
      <c r="H77" s="191" t="s">
        <v>1193</v>
      </c>
      <c r="I77" s="192" t="s">
        <v>1194</v>
      </c>
      <c r="J77" s="192" t="s">
        <v>570</v>
      </c>
      <c r="K77" s="192" t="s">
        <v>1194</v>
      </c>
      <c r="L77" s="193">
        <v>421905343077</v>
      </c>
      <c r="M77" s="192" t="s">
        <v>1195</v>
      </c>
      <c r="N77" s="192"/>
      <c r="O77" s="270"/>
      <c r="P77" s="307"/>
      <c r="Q77" s="205"/>
      <c r="R77" s="268" t="str">
        <f t="shared" si="0"/>
        <v>36070351</v>
      </c>
    </row>
    <row r="78" spans="1:18" x14ac:dyDescent="0.2">
      <c r="A78" s="190" t="s">
        <v>1196</v>
      </c>
      <c r="B78" s="191" t="s">
        <v>1197</v>
      </c>
      <c r="C78" s="192" t="s">
        <v>563</v>
      </c>
      <c r="D78" s="191" t="s">
        <v>649</v>
      </c>
      <c r="E78" s="191" t="s">
        <v>613</v>
      </c>
      <c r="F78" s="191" t="s">
        <v>724</v>
      </c>
      <c r="G78" s="191" t="s">
        <v>1198</v>
      </c>
      <c r="H78" s="257" t="s">
        <v>1199</v>
      </c>
      <c r="I78" s="191" t="s">
        <v>1200</v>
      </c>
      <c r="J78" s="191" t="s">
        <v>570</v>
      </c>
      <c r="K78" s="191" t="s">
        <v>1201</v>
      </c>
      <c r="L78" s="193">
        <v>421918529304</v>
      </c>
      <c r="M78" s="191" t="s">
        <v>1202</v>
      </c>
      <c r="N78" s="191"/>
      <c r="O78" s="191"/>
      <c r="P78" s="191"/>
    </row>
    <row r="79" spans="1:18" x14ac:dyDescent="0.2">
      <c r="A79" s="195" t="s">
        <v>1203</v>
      </c>
      <c r="B79" s="277" t="s">
        <v>1204</v>
      </c>
      <c r="C79" s="277" t="s">
        <v>563</v>
      </c>
      <c r="D79" s="277" t="s">
        <v>649</v>
      </c>
      <c r="E79" s="277" t="s">
        <v>613</v>
      </c>
      <c r="F79" s="277" t="s">
        <v>724</v>
      </c>
      <c r="G79" s="277" t="s">
        <v>1205</v>
      </c>
      <c r="H79" s="277" t="s">
        <v>1206</v>
      </c>
      <c r="I79" s="277" t="s">
        <v>1207</v>
      </c>
      <c r="J79" s="277" t="s">
        <v>1208</v>
      </c>
      <c r="K79" s="277" t="s">
        <v>1209</v>
      </c>
      <c r="L79" s="278" t="s">
        <v>1210</v>
      </c>
      <c r="M79" s="277" t="s">
        <v>1211</v>
      </c>
      <c r="N79" s="277"/>
      <c r="O79" s="277"/>
      <c r="P79" s="277"/>
    </row>
    <row r="80" spans="1:18" x14ac:dyDescent="0.2">
      <c r="A80" s="195" t="s">
        <v>1212</v>
      </c>
      <c r="B80" s="277" t="s">
        <v>1213</v>
      </c>
      <c r="C80" s="277" t="s">
        <v>563</v>
      </c>
      <c r="D80" s="277" t="s">
        <v>649</v>
      </c>
      <c r="E80" s="277" t="s">
        <v>613</v>
      </c>
      <c r="F80" s="277" t="s">
        <v>650</v>
      </c>
      <c r="G80" s="277" t="s">
        <v>1214</v>
      </c>
      <c r="H80" s="277" t="s">
        <v>1215</v>
      </c>
      <c r="I80" s="277" t="s">
        <v>1216</v>
      </c>
      <c r="J80" s="277" t="s">
        <v>570</v>
      </c>
      <c r="K80" s="277" t="s">
        <v>1217</v>
      </c>
      <c r="L80" s="278">
        <v>421903692095</v>
      </c>
      <c r="M80" s="277" t="s">
        <v>1218</v>
      </c>
      <c r="N80" s="277"/>
      <c r="O80" s="277"/>
      <c r="P80" s="277"/>
    </row>
    <row r="81" spans="1:16" x14ac:dyDescent="0.2">
      <c r="A81" s="195" t="s">
        <v>1219</v>
      </c>
      <c r="B81" s="277" t="s">
        <v>1220</v>
      </c>
      <c r="C81" s="277" t="s">
        <v>563</v>
      </c>
      <c r="D81" s="277" t="s">
        <v>649</v>
      </c>
      <c r="E81" s="277" t="s">
        <v>613</v>
      </c>
      <c r="F81" s="277" t="s">
        <v>724</v>
      </c>
      <c r="G81" s="277" t="s">
        <v>1221</v>
      </c>
      <c r="H81" s="277" t="s">
        <v>1222</v>
      </c>
      <c r="I81" s="277" t="s">
        <v>1223</v>
      </c>
      <c r="J81" s="277" t="s">
        <v>570</v>
      </c>
      <c r="K81" s="277" t="s">
        <v>1224</v>
      </c>
      <c r="L81" s="278">
        <v>421915499077</v>
      </c>
      <c r="M81" s="277" t="s">
        <v>1225</v>
      </c>
      <c r="N81" s="277"/>
      <c r="O81" s="277"/>
      <c r="P81" s="277"/>
    </row>
    <row r="82" spans="1:16" x14ac:dyDescent="0.2">
      <c r="A82" s="195" t="s">
        <v>1226</v>
      </c>
      <c r="B82" s="277" t="s">
        <v>1227</v>
      </c>
      <c r="C82" s="277" t="s">
        <v>563</v>
      </c>
      <c r="D82" s="277" t="s">
        <v>1228</v>
      </c>
      <c r="E82" s="277" t="s">
        <v>613</v>
      </c>
      <c r="F82" s="277" t="s">
        <v>724</v>
      </c>
      <c r="G82" s="277" t="s">
        <v>1229</v>
      </c>
      <c r="H82" s="277" t="s">
        <v>1230</v>
      </c>
      <c r="I82" s="277" t="s">
        <v>1231</v>
      </c>
      <c r="J82" s="277" t="s">
        <v>936</v>
      </c>
      <c r="K82" s="277" t="s">
        <v>1232</v>
      </c>
      <c r="L82" s="278">
        <v>421905234323</v>
      </c>
      <c r="M82" s="277" t="s">
        <v>1233</v>
      </c>
      <c r="N82" s="277"/>
      <c r="O82" s="277"/>
      <c r="P82" s="277"/>
    </row>
    <row r="83" spans="1:16" x14ac:dyDescent="0.2">
      <c r="A83" s="190">
        <v>30865930</v>
      </c>
      <c r="B83" s="191" t="s">
        <v>1234</v>
      </c>
      <c r="C83" s="192" t="s">
        <v>563</v>
      </c>
      <c r="D83" s="192" t="s">
        <v>1235</v>
      </c>
      <c r="E83" s="192" t="s">
        <v>1059</v>
      </c>
      <c r="F83" s="192" t="s">
        <v>1060</v>
      </c>
      <c r="G83" s="191" t="s">
        <v>1236</v>
      </c>
      <c r="H83" s="191" t="s">
        <v>1237</v>
      </c>
      <c r="I83" s="192" t="s">
        <v>1238</v>
      </c>
      <c r="J83" s="192" t="s">
        <v>570</v>
      </c>
      <c r="K83" s="192" t="s">
        <v>1238</v>
      </c>
      <c r="L83" s="193">
        <v>421915902632</v>
      </c>
      <c r="M83" s="192" t="s">
        <v>1239</v>
      </c>
      <c r="N83" s="192"/>
      <c r="O83" s="270"/>
      <c r="P83" s="307"/>
    </row>
    <row r="84" spans="1:16" x14ac:dyDescent="0.2">
      <c r="A84" s="195" t="s">
        <v>1240</v>
      </c>
      <c r="B84" s="277" t="s">
        <v>1241</v>
      </c>
      <c r="C84" s="277" t="s">
        <v>563</v>
      </c>
      <c r="D84" s="277" t="s">
        <v>649</v>
      </c>
      <c r="E84" s="277" t="s">
        <v>613</v>
      </c>
      <c r="F84" s="277" t="s">
        <v>724</v>
      </c>
      <c r="G84" s="277" t="s">
        <v>1242</v>
      </c>
      <c r="H84" s="277" t="s">
        <v>1243</v>
      </c>
      <c r="I84" s="277" t="s">
        <v>1244</v>
      </c>
      <c r="J84" s="277" t="s">
        <v>664</v>
      </c>
      <c r="K84" s="277" t="s">
        <v>1245</v>
      </c>
      <c r="L84" s="278">
        <v>421905650170</v>
      </c>
      <c r="M84" s="277" t="s">
        <v>1246</v>
      </c>
      <c r="N84" s="277"/>
      <c r="O84" s="277"/>
      <c r="P84" s="277"/>
    </row>
    <row r="85" spans="1:16" x14ac:dyDescent="0.2">
      <c r="A85" s="195" t="s">
        <v>1247</v>
      </c>
      <c r="B85" s="277" t="s">
        <v>1248</v>
      </c>
      <c r="C85" s="277" t="s">
        <v>563</v>
      </c>
      <c r="D85" s="277" t="s">
        <v>649</v>
      </c>
      <c r="E85" s="277" t="s">
        <v>613</v>
      </c>
      <c r="F85" s="277" t="s">
        <v>724</v>
      </c>
      <c r="G85" s="277" t="s">
        <v>1249</v>
      </c>
      <c r="H85" s="277" t="s">
        <v>1250</v>
      </c>
      <c r="I85" s="277" t="s">
        <v>1251</v>
      </c>
      <c r="J85" s="277" t="s">
        <v>664</v>
      </c>
      <c r="K85" s="277" t="s">
        <v>1252</v>
      </c>
      <c r="L85" s="278">
        <v>421903636503</v>
      </c>
      <c r="M85" s="277" t="s">
        <v>1253</v>
      </c>
      <c r="N85" s="277"/>
      <c r="O85" s="277"/>
      <c r="P85" s="277"/>
    </row>
    <row r="86" spans="1:16" ht="13.2" x14ac:dyDescent="0.25">
      <c r="A86" s="195" t="s">
        <v>1254</v>
      </c>
      <c r="B86" s="277" t="s">
        <v>1255</v>
      </c>
      <c r="C86" s="277" t="s">
        <v>563</v>
      </c>
      <c r="D86" s="277" t="s">
        <v>1256</v>
      </c>
      <c r="E86" s="277" t="s">
        <v>613</v>
      </c>
      <c r="F86" s="277" t="s">
        <v>800</v>
      </c>
      <c r="G86" s="303" t="s">
        <v>1257</v>
      </c>
      <c r="H86" s="277" t="s">
        <v>1258</v>
      </c>
      <c r="I86" s="277" t="s">
        <v>1259</v>
      </c>
      <c r="J86" s="277" t="s">
        <v>664</v>
      </c>
      <c r="K86" s="277" t="s">
        <v>1260</v>
      </c>
      <c r="L86" s="278">
        <v>421917263316</v>
      </c>
      <c r="M86" s="277" t="s">
        <v>1261</v>
      </c>
      <c r="N86" s="277"/>
      <c r="O86" s="277"/>
      <c r="P86" s="277"/>
    </row>
    <row r="87" spans="1:16" x14ac:dyDescent="0.2">
      <c r="A87" s="195" t="s">
        <v>1262</v>
      </c>
      <c r="B87" s="277" t="s">
        <v>1263</v>
      </c>
      <c r="C87" s="277" t="s">
        <v>563</v>
      </c>
      <c r="D87" s="277" t="s">
        <v>1264</v>
      </c>
      <c r="E87" s="277" t="s">
        <v>1265</v>
      </c>
      <c r="F87" s="277" t="s">
        <v>1266</v>
      </c>
      <c r="G87" s="277" t="s">
        <v>1267</v>
      </c>
      <c r="H87" s="277" t="s">
        <v>1268</v>
      </c>
      <c r="I87" s="277" t="s">
        <v>1269</v>
      </c>
      <c r="J87" s="277" t="s">
        <v>570</v>
      </c>
      <c r="K87" s="277" t="s">
        <v>1270</v>
      </c>
      <c r="L87" s="278">
        <v>421905486716</v>
      </c>
      <c r="M87" s="277" t="s">
        <v>1271</v>
      </c>
      <c r="N87" s="277"/>
      <c r="O87" s="277"/>
      <c r="P87" s="277"/>
    </row>
    <row r="88" spans="1:16" x14ac:dyDescent="0.2">
      <c r="A88" s="195" t="s">
        <v>1272</v>
      </c>
      <c r="B88" s="277" t="s">
        <v>1273</v>
      </c>
      <c r="C88" s="277" t="s">
        <v>563</v>
      </c>
      <c r="D88" s="277" t="s">
        <v>1274</v>
      </c>
      <c r="E88" s="277" t="s">
        <v>1087</v>
      </c>
      <c r="F88" s="277" t="s">
        <v>1275</v>
      </c>
      <c r="G88" s="277" t="s">
        <v>1276</v>
      </c>
      <c r="H88" s="277" t="s">
        <v>1277</v>
      </c>
      <c r="I88" s="277" t="s">
        <v>1278</v>
      </c>
      <c r="J88" s="277" t="s">
        <v>570</v>
      </c>
      <c r="K88" s="277" t="s">
        <v>1279</v>
      </c>
      <c r="L88" s="278">
        <v>421905235472</v>
      </c>
      <c r="M88" s="277" t="s">
        <v>1280</v>
      </c>
      <c r="N88" s="277"/>
      <c r="O88" s="277"/>
      <c r="P88" s="277"/>
    </row>
    <row r="89" spans="1:16" x14ac:dyDescent="0.2">
      <c r="A89" s="195" t="s">
        <v>1281</v>
      </c>
      <c r="B89" s="277" t="s">
        <v>1282</v>
      </c>
      <c r="C89" s="277" t="s">
        <v>563</v>
      </c>
      <c r="D89" s="277" t="s">
        <v>1283</v>
      </c>
      <c r="E89" s="277" t="s">
        <v>1284</v>
      </c>
      <c r="F89" s="277" t="s">
        <v>1285</v>
      </c>
      <c r="G89" s="277" t="s">
        <v>1286</v>
      </c>
      <c r="H89" s="277" t="s">
        <v>1287</v>
      </c>
      <c r="I89" s="277" t="s">
        <v>1288</v>
      </c>
      <c r="J89" s="277" t="s">
        <v>664</v>
      </c>
      <c r="K89" s="277" t="s">
        <v>1288</v>
      </c>
      <c r="L89" s="278">
        <v>421905970041</v>
      </c>
      <c r="M89" s="277" t="s">
        <v>1289</v>
      </c>
      <c r="N89" s="277"/>
      <c r="O89" s="277"/>
      <c r="P89" s="277"/>
    </row>
    <row r="90" spans="1:16" x14ac:dyDescent="0.2">
      <c r="A90" s="195" t="s">
        <v>1290</v>
      </c>
      <c r="B90" s="277" t="s">
        <v>1291</v>
      </c>
      <c r="C90" s="277" t="s">
        <v>563</v>
      </c>
      <c r="D90" s="277" t="s">
        <v>1292</v>
      </c>
      <c r="E90" s="277" t="s">
        <v>1293</v>
      </c>
      <c r="F90" s="277" t="s">
        <v>970</v>
      </c>
      <c r="G90" s="277" t="s">
        <v>1294</v>
      </c>
      <c r="H90" s="277" t="s">
        <v>1295</v>
      </c>
      <c r="I90" s="277" t="s">
        <v>1296</v>
      </c>
      <c r="J90" s="277" t="s">
        <v>664</v>
      </c>
      <c r="K90" s="277"/>
      <c r="L90" s="278">
        <v>421907953701</v>
      </c>
      <c r="M90" s="277" t="s">
        <v>1297</v>
      </c>
      <c r="N90" s="277"/>
      <c r="O90" s="277"/>
      <c r="P90" s="277"/>
    </row>
    <row r="91" spans="1:16" ht="13.2" x14ac:dyDescent="0.25">
      <c r="A91" s="195" t="s">
        <v>1298</v>
      </c>
      <c r="B91" s="277" t="s">
        <v>1299</v>
      </c>
      <c r="C91" s="277" t="s">
        <v>563</v>
      </c>
      <c r="D91" s="277" t="s">
        <v>1300</v>
      </c>
      <c r="E91" s="277" t="s">
        <v>1301</v>
      </c>
      <c r="F91" s="277" t="s">
        <v>1302</v>
      </c>
      <c r="G91" s="303" t="s">
        <v>1303</v>
      </c>
      <c r="H91" s="277" t="s">
        <v>1304</v>
      </c>
      <c r="I91" s="277" t="s">
        <v>1305</v>
      </c>
      <c r="J91" s="277" t="s">
        <v>664</v>
      </c>
      <c r="K91" s="277" t="s">
        <v>1305</v>
      </c>
      <c r="L91" s="278">
        <v>421915879583</v>
      </c>
      <c r="M91" s="277" t="s">
        <v>1306</v>
      </c>
      <c r="N91" s="277"/>
      <c r="O91" s="277"/>
      <c r="P91" s="277"/>
    </row>
    <row r="92" spans="1:16" x14ac:dyDescent="0.2">
      <c r="A92" s="195" t="s">
        <v>1307</v>
      </c>
      <c r="B92" s="277" t="s">
        <v>1308</v>
      </c>
      <c r="C92" s="277" t="s">
        <v>563</v>
      </c>
      <c r="D92" s="277" t="s">
        <v>1309</v>
      </c>
      <c r="E92" s="277" t="s">
        <v>1032</v>
      </c>
      <c r="F92" s="277" t="s">
        <v>1033</v>
      </c>
      <c r="G92" s="277" t="s">
        <v>1310</v>
      </c>
      <c r="H92" s="277" t="s">
        <v>1311</v>
      </c>
      <c r="I92" s="277" t="s">
        <v>1312</v>
      </c>
      <c r="J92" s="277" t="s">
        <v>570</v>
      </c>
      <c r="K92" s="277" t="s">
        <v>1313</v>
      </c>
      <c r="L92" s="278">
        <v>421918711548</v>
      </c>
      <c r="M92" s="277" t="s">
        <v>1314</v>
      </c>
      <c r="N92" s="277"/>
      <c r="O92" s="277"/>
      <c r="P92" s="277"/>
    </row>
    <row r="93" spans="1:16" x14ac:dyDescent="0.2">
      <c r="A93" s="190" t="s">
        <v>1315</v>
      </c>
      <c r="B93" s="191" t="s">
        <v>1316</v>
      </c>
      <c r="C93" s="192" t="s">
        <v>563</v>
      </c>
      <c r="D93" s="191" t="s">
        <v>1317</v>
      </c>
      <c r="E93" s="191" t="s">
        <v>1318</v>
      </c>
      <c r="F93" s="191" t="s">
        <v>1319</v>
      </c>
      <c r="G93" s="257" t="s">
        <v>1320</v>
      </c>
      <c r="H93" s="191" t="s">
        <v>1321</v>
      </c>
      <c r="I93" s="191" t="s">
        <v>1322</v>
      </c>
      <c r="J93" s="191" t="s">
        <v>570</v>
      </c>
      <c r="K93" s="191" t="s">
        <v>1322</v>
      </c>
      <c r="L93" s="193">
        <v>421908553335</v>
      </c>
      <c r="M93" s="191" t="s">
        <v>1323</v>
      </c>
      <c r="N93" s="191"/>
      <c r="O93" s="191"/>
      <c r="P93" s="191"/>
    </row>
    <row r="94" spans="1:16" x14ac:dyDescent="0.2">
      <c r="A94" s="195" t="s">
        <v>1324</v>
      </c>
      <c r="B94" s="277" t="s">
        <v>1325</v>
      </c>
      <c r="C94" s="277" t="s">
        <v>563</v>
      </c>
      <c r="D94" s="277" t="s">
        <v>649</v>
      </c>
      <c r="E94" s="277" t="s">
        <v>613</v>
      </c>
      <c r="F94" s="277" t="s">
        <v>724</v>
      </c>
      <c r="G94" s="277" t="s">
        <v>1326</v>
      </c>
      <c r="H94" s="277" t="s">
        <v>1327</v>
      </c>
      <c r="I94" s="277" t="s">
        <v>1328</v>
      </c>
      <c r="J94" s="191" t="s">
        <v>570</v>
      </c>
      <c r="K94" s="277" t="s">
        <v>1328</v>
      </c>
      <c r="L94" s="278">
        <v>421905245008</v>
      </c>
      <c r="M94" s="277" t="s">
        <v>1329</v>
      </c>
      <c r="N94" s="277"/>
      <c r="O94" s="277"/>
      <c r="P94" s="277"/>
    </row>
    <row r="95" spans="1:16" x14ac:dyDescent="0.2">
      <c r="A95" s="195" t="s">
        <v>1330</v>
      </c>
      <c r="B95" s="277" t="s">
        <v>1331</v>
      </c>
      <c r="C95" s="277" t="s">
        <v>563</v>
      </c>
      <c r="D95" s="277" t="s">
        <v>1049</v>
      </c>
      <c r="E95" s="277" t="s">
        <v>575</v>
      </c>
      <c r="F95" s="277" t="s">
        <v>576</v>
      </c>
      <c r="G95" s="277" t="s">
        <v>1332</v>
      </c>
      <c r="H95" s="277" t="s">
        <v>1333</v>
      </c>
      <c r="I95" s="277" t="s">
        <v>1052</v>
      </c>
      <c r="J95" s="277" t="s">
        <v>664</v>
      </c>
      <c r="K95" s="277" t="s">
        <v>1334</v>
      </c>
      <c r="L95" s="278" t="s">
        <v>1335</v>
      </c>
      <c r="M95" s="277" t="s">
        <v>1336</v>
      </c>
      <c r="N95" s="277"/>
      <c r="O95" s="277"/>
      <c r="P95" s="277"/>
    </row>
    <row r="96" spans="1:16" x14ac:dyDescent="0.2">
      <c r="A96" s="195" t="s">
        <v>1337</v>
      </c>
      <c r="B96" s="277" t="s">
        <v>1338</v>
      </c>
      <c r="C96" s="277" t="s">
        <v>563</v>
      </c>
      <c r="D96" s="277" t="s">
        <v>1339</v>
      </c>
      <c r="E96" s="277" t="s">
        <v>641</v>
      </c>
      <c r="F96" s="277" t="s">
        <v>642</v>
      </c>
      <c r="G96" s="277" t="s">
        <v>1340</v>
      </c>
      <c r="H96" s="277" t="s">
        <v>1341</v>
      </c>
      <c r="I96" s="277" t="s">
        <v>1342</v>
      </c>
      <c r="J96" s="277" t="s">
        <v>664</v>
      </c>
      <c r="K96" s="277" t="s">
        <v>1343</v>
      </c>
      <c r="L96" s="278">
        <v>421918808923</v>
      </c>
      <c r="M96" s="277" t="s">
        <v>1344</v>
      </c>
      <c r="N96" s="277"/>
      <c r="O96" s="277"/>
      <c r="P96" s="277"/>
    </row>
    <row r="97" spans="1:16" x14ac:dyDescent="0.2">
      <c r="A97" s="195" t="s">
        <v>1345</v>
      </c>
      <c r="B97" s="277" t="s">
        <v>1346</v>
      </c>
      <c r="C97" s="277" t="s">
        <v>563</v>
      </c>
      <c r="D97" s="277" t="s">
        <v>1347</v>
      </c>
      <c r="E97" s="277" t="s">
        <v>613</v>
      </c>
      <c r="F97" s="277" t="s">
        <v>1348</v>
      </c>
      <c r="G97" s="277" t="s">
        <v>1349</v>
      </c>
      <c r="H97" s="277" t="s">
        <v>1350</v>
      </c>
      <c r="I97" s="277" t="s">
        <v>1351</v>
      </c>
      <c r="J97" s="277" t="s">
        <v>664</v>
      </c>
      <c r="K97" s="277" t="s">
        <v>1351</v>
      </c>
      <c r="L97" s="278">
        <v>421905418010</v>
      </c>
      <c r="M97" s="277" t="s">
        <v>1352</v>
      </c>
      <c r="N97" s="277"/>
      <c r="O97" s="277"/>
      <c r="P97" s="277"/>
    </row>
    <row r="98" spans="1:16" x14ac:dyDescent="0.2">
      <c r="A98" s="195" t="s">
        <v>1353</v>
      </c>
      <c r="B98" s="277" t="s">
        <v>1354</v>
      </c>
      <c r="C98" s="277" t="s">
        <v>563</v>
      </c>
      <c r="D98" s="277" t="s">
        <v>649</v>
      </c>
      <c r="E98" s="277" t="s">
        <v>613</v>
      </c>
      <c r="F98" s="277" t="s">
        <v>724</v>
      </c>
      <c r="G98" s="277" t="s">
        <v>1355</v>
      </c>
      <c r="H98" s="277" t="s">
        <v>1356</v>
      </c>
      <c r="I98" s="277" t="s">
        <v>1357</v>
      </c>
      <c r="J98" s="277" t="s">
        <v>664</v>
      </c>
      <c r="K98" s="277" t="s">
        <v>1357</v>
      </c>
      <c r="L98" s="278">
        <v>421915282858</v>
      </c>
      <c r="M98" s="277" t="s">
        <v>1358</v>
      </c>
      <c r="N98" s="277"/>
      <c r="O98" s="277"/>
      <c r="P98" s="277"/>
    </row>
    <row r="99" spans="1:16" ht="13.2" x14ac:dyDescent="0.25">
      <c r="A99" s="195" t="s">
        <v>1359</v>
      </c>
      <c r="B99" s="277" t="s">
        <v>1360</v>
      </c>
      <c r="C99" s="277" t="s">
        <v>563</v>
      </c>
      <c r="D99" s="277" t="s">
        <v>723</v>
      </c>
      <c r="E99" s="277" t="s">
        <v>603</v>
      </c>
      <c r="F99" s="277" t="s">
        <v>724</v>
      </c>
      <c r="G99" s="303" t="s">
        <v>1361</v>
      </c>
      <c r="H99" s="277" t="s">
        <v>1362</v>
      </c>
      <c r="I99" s="277" t="s">
        <v>1363</v>
      </c>
      <c r="J99" s="277" t="s">
        <v>1364</v>
      </c>
      <c r="K99" s="277" t="s">
        <v>1363</v>
      </c>
      <c r="L99" s="278">
        <v>421917176673</v>
      </c>
      <c r="M99" s="277" t="s">
        <v>1365</v>
      </c>
      <c r="N99" s="277"/>
      <c r="O99" s="277"/>
      <c r="P99" s="277"/>
    </row>
    <row r="100" spans="1:16" ht="13.2" x14ac:dyDescent="0.25">
      <c r="A100" s="195" t="s">
        <v>1366</v>
      </c>
      <c r="B100" s="277" t="s">
        <v>1367</v>
      </c>
      <c r="C100" s="277" t="s">
        <v>563</v>
      </c>
      <c r="D100" s="277" t="s">
        <v>1368</v>
      </c>
      <c r="E100" s="277" t="s">
        <v>1128</v>
      </c>
      <c r="F100" s="277" t="s">
        <v>1369</v>
      </c>
      <c r="G100" s="303" t="s">
        <v>1370</v>
      </c>
      <c r="H100" s="277" t="s">
        <v>1371</v>
      </c>
      <c r="I100" s="277" t="s">
        <v>1372</v>
      </c>
      <c r="J100" s="277" t="s">
        <v>570</v>
      </c>
      <c r="K100" s="277" t="s">
        <v>1372</v>
      </c>
      <c r="L100" s="278">
        <v>421918648073</v>
      </c>
      <c r="M100" s="277" t="s">
        <v>1373</v>
      </c>
      <c r="N100" s="277"/>
      <c r="O100" s="277"/>
      <c r="P100" s="277"/>
    </row>
    <row r="101" spans="1:16" x14ac:dyDescent="0.2">
      <c r="A101" s="195" t="s">
        <v>1374</v>
      </c>
      <c r="B101" s="277" t="s">
        <v>1375</v>
      </c>
      <c r="C101" s="277" t="s">
        <v>563</v>
      </c>
      <c r="D101" s="277" t="s">
        <v>1376</v>
      </c>
      <c r="E101" s="277" t="s">
        <v>641</v>
      </c>
      <c r="F101" s="277" t="s">
        <v>642</v>
      </c>
      <c r="G101" s="277" t="s">
        <v>1377</v>
      </c>
      <c r="H101" s="277" t="s">
        <v>1378</v>
      </c>
      <c r="I101" s="277" t="s">
        <v>1379</v>
      </c>
      <c r="J101" s="277" t="s">
        <v>664</v>
      </c>
      <c r="K101" s="277" t="s">
        <v>1379</v>
      </c>
      <c r="L101" s="278">
        <v>421905700790</v>
      </c>
      <c r="M101" s="277" t="s">
        <v>1380</v>
      </c>
      <c r="N101" s="277"/>
      <c r="O101" s="277"/>
      <c r="P101" s="277"/>
    </row>
    <row r="102" spans="1:16" ht="13.2" x14ac:dyDescent="0.2">
      <c r="A102" s="190" t="s">
        <v>1381</v>
      </c>
      <c r="B102" s="191" t="s">
        <v>1382</v>
      </c>
      <c r="C102" s="192" t="s">
        <v>563</v>
      </c>
      <c r="D102" s="191" t="s">
        <v>1383</v>
      </c>
      <c r="E102" s="191" t="s">
        <v>613</v>
      </c>
      <c r="F102" s="191" t="s">
        <v>1078</v>
      </c>
      <c r="G102" s="302" t="s">
        <v>1384</v>
      </c>
      <c r="H102" s="257" t="s">
        <v>1385</v>
      </c>
      <c r="I102" s="191" t="s">
        <v>1386</v>
      </c>
      <c r="J102" s="191" t="s">
        <v>570</v>
      </c>
      <c r="K102" s="191" t="s">
        <v>1387</v>
      </c>
      <c r="L102" s="193">
        <v>421918737877</v>
      </c>
      <c r="M102" s="191" t="s">
        <v>1388</v>
      </c>
      <c r="N102" s="191"/>
      <c r="O102" s="191"/>
      <c r="P102" s="191"/>
    </row>
    <row r="103" spans="1:16" x14ac:dyDescent="0.2">
      <c r="A103" s="190" t="s">
        <v>1389</v>
      </c>
      <c r="B103" s="191" t="s">
        <v>1390</v>
      </c>
      <c r="C103" s="192" t="s">
        <v>563</v>
      </c>
      <c r="D103" s="191" t="s">
        <v>1391</v>
      </c>
      <c r="E103" s="191" t="s">
        <v>603</v>
      </c>
      <c r="F103" s="191" t="s">
        <v>724</v>
      </c>
      <c r="G103" s="191" t="s">
        <v>1392</v>
      </c>
      <c r="H103" s="191" t="s">
        <v>1393</v>
      </c>
      <c r="I103" s="191" t="s">
        <v>1394</v>
      </c>
      <c r="J103" s="191" t="s">
        <v>664</v>
      </c>
      <c r="K103" s="191" t="s">
        <v>1394</v>
      </c>
      <c r="L103" s="193">
        <v>421903422249</v>
      </c>
      <c r="M103" s="191" t="s">
        <v>1395</v>
      </c>
      <c r="N103" s="191"/>
      <c r="O103" s="191"/>
      <c r="P103" s="191"/>
    </row>
    <row r="104" spans="1:16" x14ac:dyDescent="0.2">
      <c r="A104" s="190" t="s">
        <v>1396</v>
      </c>
      <c r="B104" s="191" t="s">
        <v>1397</v>
      </c>
      <c r="C104" s="192" t="s">
        <v>563</v>
      </c>
      <c r="D104" s="191" t="s">
        <v>1398</v>
      </c>
      <c r="E104" s="191" t="s">
        <v>613</v>
      </c>
      <c r="F104" s="191" t="s">
        <v>1399</v>
      </c>
      <c r="G104" s="257" t="s">
        <v>1400</v>
      </c>
      <c r="H104" s="257" t="s">
        <v>1401</v>
      </c>
      <c r="I104" s="191" t="s">
        <v>1402</v>
      </c>
      <c r="J104" s="191" t="s">
        <v>570</v>
      </c>
      <c r="K104" s="191" t="s">
        <v>1403</v>
      </c>
      <c r="L104" s="193">
        <v>421905641479</v>
      </c>
      <c r="M104" s="191" t="s">
        <v>1404</v>
      </c>
      <c r="N104" s="191"/>
      <c r="O104" s="191"/>
      <c r="P104" s="191"/>
    </row>
    <row r="105" spans="1:16" x14ac:dyDescent="0.2">
      <c r="A105" s="190" t="s">
        <v>1405</v>
      </c>
      <c r="B105" s="191" t="s">
        <v>1406</v>
      </c>
      <c r="C105" s="192" t="s">
        <v>563</v>
      </c>
      <c r="D105" s="191" t="s">
        <v>1407</v>
      </c>
      <c r="E105" s="191" t="s">
        <v>1137</v>
      </c>
      <c r="F105" s="191" t="s">
        <v>1138</v>
      </c>
      <c r="G105" s="308" t="s">
        <v>1408</v>
      </c>
      <c r="H105" s="191" t="s">
        <v>1409</v>
      </c>
      <c r="I105" s="191" t="s">
        <v>1410</v>
      </c>
      <c r="J105" s="191" t="s">
        <v>570</v>
      </c>
      <c r="K105" s="191" t="s">
        <v>1411</v>
      </c>
      <c r="L105" s="193">
        <v>421902821904</v>
      </c>
      <c r="M105" s="191" t="s">
        <v>1412</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6"/>
      <c r="M111" s="309"/>
      <c r="N111" s="191"/>
      <c r="O111" s="191"/>
      <c r="P111" s="309"/>
    </row>
    <row r="112" spans="1:16" x14ac:dyDescent="0.2">
      <c r="A112" s="190"/>
      <c r="B112" s="191"/>
      <c r="C112" s="192"/>
      <c r="D112" s="192"/>
      <c r="E112" s="192"/>
      <c r="F112" s="191"/>
      <c r="G112" s="191"/>
      <c r="H112" s="191"/>
      <c r="I112" s="192"/>
      <c r="J112" s="192"/>
      <c r="K112" s="305"/>
      <c r="L112" s="306"/>
      <c r="M112" s="192"/>
      <c r="N112" s="191"/>
      <c r="O112" s="192"/>
      <c r="P112" s="191"/>
    </row>
    <row r="113" spans="1:16" ht="13.2" x14ac:dyDescent="0.2">
      <c r="A113" s="190"/>
      <c r="B113" s="191"/>
      <c r="C113" s="192"/>
      <c r="D113" s="192"/>
      <c r="E113" s="191"/>
      <c r="F113" s="191"/>
      <c r="G113" s="191"/>
      <c r="H113" s="302"/>
      <c r="I113" s="191"/>
      <c r="J113" s="191"/>
      <c r="K113" s="267"/>
      <c r="L113" s="306"/>
      <c r="M113" s="191"/>
      <c r="N113" s="300"/>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0"/>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1"/>
      <c r="H128" s="311"/>
      <c r="I128" s="191"/>
      <c r="J128" s="191"/>
      <c r="K128" s="191"/>
      <c r="L128" s="193"/>
      <c r="M128" s="191"/>
      <c r="N128" s="191"/>
      <c r="O128" s="191"/>
      <c r="P128" s="191"/>
    </row>
    <row r="129" spans="1:16" ht="13.2" x14ac:dyDescent="0.2">
      <c r="A129" s="190"/>
      <c r="B129" s="191"/>
      <c r="C129" s="192"/>
      <c r="D129" s="192"/>
      <c r="E129" s="191"/>
      <c r="F129" s="192"/>
      <c r="G129" s="302"/>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6"/>
      <c r="M135" s="191"/>
      <c r="N135" s="191"/>
      <c r="O135" s="191"/>
      <c r="P135" s="191"/>
    </row>
    <row r="136" spans="1:16" x14ac:dyDescent="0.2">
      <c r="A136" s="170"/>
      <c r="B136" s="269"/>
      <c r="C136" s="192"/>
      <c r="D136" s="269"/>
      <c r="E136" s="269"/>
      <c r="F136" s="269"/>
      <c r="G136" s="269"/>
      <c r="H136" s="269"/>
      <c r="I136" s="269"/>
      <c r="J136" s="191"/>
      <c r="K136" s="269"/>
      <c r="L136" s="312"/>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2"/>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0"/>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6"/>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6"/>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6"/>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2"/>
      <c r="M170" s="270"/>
      <c r="N170" s="269"/>
      <c r="O170" s="270"/>
      <c r="P170" s="269"/>
    </row>
    <row r="171" spans="1:16" x14ac:dyDescent="0.2">
      <c r="A171" s="170"/>
      <c r="B171" s="269"/>
      <c r="C171" s="192"/>
      <c r="D171" s="269"/>
      <c r="E171" s="269"/>
      <c r="F171" s="269"/>
      <c r="G171" s="269"/>
      <c r="H171" s="269"/>
      <c r="I171" s="269"/>
      <c r="J171" s="269"/>
      <c r="K171" s="269"/>
      <c r="L171" s="312"/>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2"/>
      <c r="M178" s="269"/>
      <c r="N178" s="269"/>
      <c r="O178" s="269"/>
      <c r="P178" s="269"/>
    </row>
    <row r="179" spans="1:16" x14ac:dyDescent="0.2">
      <c r="A179" s="170"/>
      <c r="B179" s="308"/>
      <c r="C179" s="192"/>
      <c r="D179" s="269"/>
      <c r="E179" s="269"/>
      <c r="F179" s="269"/>
      <c r="G179" s="269"/>
      <c r="H179" s="269"/>
      <c r="I179" s="269"/>
      <c r="J179" s="269"/>
      <c r="K179" s="269"/>
      <c r="L179" s="313"/>
      <c r="M179" s="269"/>
      <c r="N179" s="269"/>
      <c r="O179" s="269"/>
      <c r="P179" s="269"/>
    </row>
    <row r="180" spans="1:16" x14ac:dyDescent="0.2">
      <c r="A180" s="170"/>
      <c r="B180" s="269"/>
      <c r="C180" s="269"/>
      <c r="D180" s="192"/>
      <c r="E180" s="269"/>
      <c r="F180" s="192"/>
      <c r="G180" s="269"/>
      <c r="H180" s="269"/>
      <c r="I180" s="269"/>
      <c r="J180" s="269"/>
      <c r="K180" s="269"/>
      <c r="L180" s="312"/>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4"/>
      <c r="I182" s="269"/>
      <c r="J182" s="269"/>
      <c r="K182" s="269"/>
      <c r="L182" s="312"/>
      <c r="M182" s="269"/>
      <c r="N182" s="269"/>
      <c r="O182" s="269"/>
      <c r="P182" s="269"/>
    </row>
    <row r="183" spans="1:16" ht="13.2" x14ac:dyDescent="0.25">
      <c r="A183" s="170"/>
      <c r="B183" s="269"/>
      <c r="C183" s="269"/>
      <c r="D183" s="192"/>
      <c r="E183" s="269"/>
      <c r="F183" s="192"/>
      <c r="G183" s="315"/>
      <c r="H183" s="314"/>
      <c r="I183" s="269"/>
      <c r="J183" s="269"/>
      <c r="K183" s="269"/>
      <c r="L183" s="312"/>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3"/>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3"/>
      <c r="H211" s="303"/>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3"/>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3"/>
      <c r="H217" s="277"/>
      <c r="I217" s="277"/>
      <c r="J217" s="277"/>
      <c r="K217" s="277"/>
      <c r="L217" s="278"/>
      <c r="M217" s="277"/>
      <c r="N217" s="277"/>
      <c r="O217" s="277"/>
      <c r="P217" s="277"/>
    </row>
    <row r="218" spans="1:16" ht="13.2" x14ac:dyDescent="0.25">
      <c r="A218" s="195"/>
      <c r="B218" s="277"/>
      <c r="C218" s="277"/>
      <c r="D218" s="277"/>
      <c r="E218" s="277"/>
      <c r="F218" s="277"/>
      <c r="G218" s="303"/>
      <c r="H218" s="277"/>
      <c r="I218" s="277"/>
      <c r="J218" s="277"/>
      <c r="K218" s="277"/>
      <c r="L218" s="278"/>
      <c r="M218" s="277"/>
      <c r="N218" s="277"/>
      <c r="O218" s="277"/>
      <c r="P218" s="277"/>
    </row>
    <row r="219" spans="1:16" ht="13.2" x14ac:dyDescent="0.25">
      <c r="A219" s="195"/>
      <c r="B219" s="277"/>
      <c r="C219" s="277"/>
      <c r="D219" s="277"/>
      <c r="E219" s="277"/>
      <c r="F219" s="277"/>
      <c r="G219" s="303"/>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3"/>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3"/>
      <c r="H226" s="277"/>
      <c r="I226" s="277"/>
      <c r="J226" s="277"/>
      <c r="K226" s="277"/>
      <c r="L226" s="278"/>
      <c r="M226" s="277"/>
      <c r="N226" s="277"/>
      <c r="O226" s="277"/>
      <c r="P226" s="277"/>
    </row>
    <row r="227" spans="1:16" ht="13.2" x14ac:dyDescent="0.25">
      <c r="A227" s="195"/>
      <c r="B227" s="277"/>
      <c r="C227" s="277"/>
      <c r="D227" s="277"/>
      <c r="E227" s="277"/>
      <c r="F227" s="277"/>
      <c r="G227" s="303"/>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3"/>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2"/>
      <c r="M234" s="269"/>
      <c r="N234" s="269"/>
      <c r="O234" s="269"/>
      <c r="P234" s="269"/>
    </row>
    <row r="235" spans="1:16" x14ac:dyDescent="0.2">
      <c r="A235" s="170"/>
      <c r="B235" s="269"/>
      <c r="C235" s="192"/>
      <c r="D235" s="269"/>
      <c r="E235" s="269"/>
      <c r="F235" s="269"/>
      <c r="G235" s="314"/>
      <c r="H235" s="314"/>
      <c r="I235" s="269"/>
      <c r="J235" s="269"/>
      <c r="K235" s="269"/>
      <c r="L235" s="312"/>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545</v>
      </c>
      <c r="B1" s="160" t="s">
        <v>337</v>
      </c>
      <c r="C1" s="160" t="s">
        <v>1413</v>
      </c>
      <c r="D1" s="162" t="s">
        <v>1414</v>
      </c>
      <c r="E1" s="163" t="s">
        <v>1415</v>
      </c>
      <c r="F1" s="157" t="s">
        <v>360</v>
      </c>
      <c r="G1" s="157" t="s">
        <v>340</v>
      </c>
      <c r="H1" s="157" t="s">
        <v>1416</v>
      </c>
      <c r="I1" s="157" t="s">
        <v>1417</v>
      </c>
      <c r="J1" s="157" t="s">
        <v>1418</v>
      </c>
      <c r="K1" s="157" t="s">
        <v>1419</v>
      </c>
      <c r="L1" s="157" t="s">
        <v>1420</v>
      </c>
      <c r="M1" s="157" t="s">
        <v>1421</v>
      </c>
      <c r="N1" s="157" t="s">
        <v>1422</v>
      </c>
    </row>
    <row r="2" spans="1:14" x14ac:dyDescent="0.2">
      <c r="A2" s="194" t="s">
        <v>561</v>
      </c>
      <c r="B2" s="196" t="str">
        <f>VLOOKUP(A2,Adr!A:B,2,FALSE)</f>
        <v>ASOCIÁCIA MAŽORETKOVÉHO ŠPORTU SLOVENSKO</v>
      </c>
      <c r="C2" s="161" t="s">
        <v>376</v>
      </c>
      <c r="D2" s="280">
        <v>36700</v>
      </c>
      <c r="E2" s="222">
        <v>0</v>
      </c>
      <c r="F2" s="158" t="s">
        <v>375</v>
      </c>
      <c r="G2" s="161" t="s">
        <v>346</v>
      </c>
      <c r="H2" s="161" t="s">
        <v>1423</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572</v>
      </c>
      <c r="B3" s="196" t="str">
        <f>VLOOKUP(A3,Adr!A:B,2,FALSE)</f>
        <v>Deaflympijský výbor Slovenska</v>
      </c>
      <c r="C3" s="177" t="s">
        <v>1424</v>
      </c>
      <c r="D3" s="279">
        <v>335656</v>
      </c>
      <c r="E3" s="222">
        <v>0</v>
      </c>
      <c r="F3" s="158" t="s">
        <v>367</v>
      </c>
      <c r="G3" s="161" t="s">
        <v>346</v>
      </c>
      <c r="H3" s="161" t="s">
        <v>1423</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572</v>
      </c>
      <c r="B4" s="196" t="str">
        <f>VLOOKUP(A4,Adr!A:B,2,FALSE)</f>
        <v>Deaflympijský výbor Slovenska</v>
      </c>
      <c r="C4" s="189" t="s">
        <v>1425</v>
      </c>
      <c r="D4" s="282">
        <v>9000</v>
      </c>
      <c r="E4" s="165">
        <v>0</v>
      </c>
      <c r="F4" s="158" t="s">
        <v>369</v>
      </c>
      <c r="G4" s="161" t="s">
        <v>346</v>
      </c>
      <c r="H4" s="161" t="s">
        <v>1423</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572</v>
      </c>
      <c r="B5" s="196" t="str">
        <f>VLOOKUP(A5,Adr!A:B,2,FALSE)</f>
        <v>Deaflympijský výbor Slovenska</v>
      </c>
      <c r="C5" s="161" t="s">
        <v>1426</v>
      </c>
      <c r="D5" s="280">
        <v>22000</v>
      </c>
      <c r="E5" s="222">
        <v>0</v>
      </c>
      <c r="F5" s="158" t="s">
        <v>369</v>
      </c>
      <c r="G5" s="161" t="s">
        <v>346</v>
      </c>
      <c r="H5" s="161" t="s">
        <v>1423</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572</v>
      </c>
      <c r="B6" s="196" t="str">
        <f>VLOOKUP(A6,Adr!A:B,2,FALSE)</f>
        <v>Deaflympijský výbor Slovenska</v>
      </c>
      <c r="C6" s="182" t="s">
        <v>1427</v>
      </c>
      <c r="D6" s="280">
        <v>23500</v>
      </c>
      <c r="E6" s="165">
        <v>0</v>
      </c>
      <c r="F6" s="158" t="s">
        <v>369</v>
      </c>
      <c r="G6" s="161" t="s">
        <v>346</v>
      </c>
      <c r="H6" s="161" t="s">
        <v>1423</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572</v>
      </c>
      <c r="B7" s="196" t="str">
        <f>VLOOKUP(A7,Adr!A:B,2,FALSE)</f>
        <v>Deaflympijský výbor Slovenska</v>
      </c>
      <c r="C7" s="188" t="s">
        <v>1428</v>
      </c>
      <c r="D7" s="279">
        <v>22000</v>
      </c>
      <c r="E7" s="222">
        <v>0</v>
      </c>
      <c r="F7" s="158" t="s">
        <v>369</v>
      </c>
      <c r="G7" s="161" t="s">
        <v>346</v>
      </c>
      <c r="H7" s="161" t="s">
        <v>1423</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572</v>
      </c>
      <c r="B8" s="196" t="str">
        <f>VLOOKUP(A8,Adr!A:B,2,FALSE)</f>
        <v>Deaflympijský výbor Slovenska</v>
      </c>
      <c r="C8" s="177" t="s">
        <v>1429</v>
      </c>
      <c r="D8" s="279">
        <v>44000</v>
      </c>
      <c r="E8" s="165">
        <v>0</v>
      </c>
      <c r="F8" s="158" t="s">
        <v>369</v>
      </c>
      <c r="G8" s="161" t="s">
        <v>346</v>
      </c>
      <c r="H8" s="161" t="s">
        <v>1423</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572</v>
      </c>
      <c r="B9" s="196" t="str">
        <f>VLOOKUP(A9,Adr!A:B,2,FALSE)</f>
        <v>Deaflympijský výbor Slovenska</v>
      </c>
      <c r="C9" s="177" t="s">
        <v>1430</v>
      </c>
      <c r="D9" s="279">
        <v>22000</v>
      </c>
      <c r="E9" s="222">
        <v>0</v>
      </c>
      <c r="F9" s="158" t="s">
        <v>369</v>
      </c>
      <c r="G9" s="161" t="s">
        <v>346</v>
      </c>
      <c r="H9" s="161" t="s">
        <v>1423</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572</v>
      </c>
      <c r="B10" s="196" t="str">
        <f>VLOOKUP(A10,Adr!A:B,2,FALSE)</f>
        <v>Deaflympijský výbor Slovenska</v>
      </c>
      <c r="C10" s="177" t="s">
        <v>1431</v>
      </c>
      <c r="D10" s="281">
        <v>54000</v>
      </c>
      <c r="E10" s="165">
        <v>0</v>
      </c>
      <c r="F10" s="158" t="s">
        <v>369</v>
      </c>
      <c r="G10" s="161" t="s">
        <v>346</v>
      </c>
      <c r="H10" s="161" t="s">
        <v>1423</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572</v>
      </c>
      <c r="B11" s="196" t="str">
        <f>VLOOKUP(A11,Adr!A:B,2,FALSE)</f>
        <v>Deaflympijský výbor Slovenska</v>
      </c>
      <c r="C11" s="188" t="s">
        <v>1432</v>
      </c>
      <c r="D11" s="279">
        <v>27000</v>
      </c>
      <c r="E11" s="222">
        <v>0</v>
      </c>
      <c r="F11" s="158" t="s">
        <v>369</v>
      </c>
      <c r="G11" s="161" t="s">
        <v>346</v>
      </c>
      <c r="H11" s="161" t="s">
        <v>1423</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572</v>
      </c>
      <c r="B12" s="196" t="str">
        <f>VLOOKUP(A12,Adr!A:B,2,FALSE)</f>
        <v>Deaflympijský výbor Slovenska</v>
      </c>
      <c r="C12" s="177" t="s">
        <v>1433</v>
      </c>
      <c r="D12" s="279">
        <v>13000</v>
      </c>
      <c r="E12" s="165">
        <v>0</v>
      </c>
      <c r="F12" s="158" t="s">
        <v>369</v>
      </c>
      <c r="G12" s="161" t="s">
        <v>346</v>
      </c>
      <c r="H12" s="161" t="s">
        <v>1423</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572</v>
      </c>
      <c r="B13" s="196" t="str">
        <f>VLOOKUP(A13,Adr!A:B,2,FALSE)</f>
        <v>Deaflympijský výbor Slovenska</v>
      </c>
      <c r="C13" s="161" t="s">
        <v>1434</v>
      </c>
      <c r="D13" s="280">
        <v>41000</v>
      </c>
      <c r="E13" s="222">
        <v>0</v>
      </c>
      <c r="F13" s="158" t="s">
        <v>369</v>
      </c>
      <c r="G13" s="161" t="s">
        <v>346</v>
      </c>
      <c r="H13" s="161" t="s">
        <v>1423</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572</v>
      </c>
      <c r="B14" s="196" t="str">
        <f>VLOOKUP(A14,Adr!A:B,2,FALSE)</f>
        <v>Deaflympijský výbor Slovenska</v>
      </c>
      <c r="C14" s="177" t="s">
        <v>1435</v>
      </c>
      <c r="D14" s="279">
        <v>31000</v>
      </c>
      <c r="E14" s="165">
        <v>0</v>
      </c>
      <c r="F14" s="158" t="s">
        <v>369</v>
      </c>
      <c r="G14" s="161" t="s">
        <v>346</v>
      </c>
      <c r="H14" s="161" t="s">
        <v>1423</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572</v>
      </c>
      <c r="B15" s="196" t="str">
        <f>VLOOKUP(A15,Adr!A:B,2,FALSE)</f>
        <v>Deaflympijský výbor Slovenska</v>
      </c>
      <c r="C15" s="161" t="s">
        <v>1436</v>
      </c>
      <c r="D15" s="280">
        <v>27000</v>
      </c>
      <c r="E15" s="222">
        <v>0</v>
      </c>
      <c r="F15" s="158" t="s">
        <v>369</v>
      </c>
      <c r="G15" s="161" t="s">
        <v>346</v>
      </c>
      <c r="H15" s="161" t="s">
        <v>1423</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572</v>
      </c>
      <c r="B16" s="196" t="str">
        <f>VLOOKUP(A16,Adr!A:B,2,FALSE)</f>
        <v>Deaflympijský výbor Slovenska</v>
      </c>
      <c r="C16" s="188" t="s">
        <v>1437</v>
      </c>
      <c r="D16" s="281">
        <v>14000</v>
      </c>
      <c r="E16" s="165">
        <v>0</v>
      </c>
      <c r="F16" s="158" t="s">
        <v>369</v>
      </c>
      <c r="G16" s="161" t="s">
        <v>346</v>
      </c>
      <c r="H16" s="161" t="s">
        <v>1423</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572</v>
      </c>
      <c r="B17" s="196" t="str">
        <f>VLOOKUP(A17,Adr!A:B,2,FALSE)</f>
        <v>Deaflympijský výbor Slovenska</v>
      </c>
      <c r="C17" s="188" t="s">
        <v>1438</v>
      </c>
      <c r="D17" s="279">
        <v>11970</v>
      </c>
      <c r="E17" s="165">
        <v>0</v>
      </c>
      <c r="F17" s="158" t="s">
        <v>371</v>
      </c>
      <c r="G17" s="161" t="s">
        <v>346</v>
      </c>
      <c r="H17" s="161" t="s">
        <v>1423</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572</v>
      </c>
      <c r="B18" s="196" t="str">
        <f>VLOOKUP(A18,Adr!A:B,2,FALSE)</f>
        <v>Deaflympijský výbor Slovenska</v>
      </c>
      <c r="C18" s="177" t="s">
        <v>1439</v>
      </c>
      <c r="D18" s="279">
        <v>11970</v>
      </c>
      <c r="E18" s="222">
        <v>0</v>
      </c>
      <c r="F18" s="158" t="s">
        <v>371</v>
      </c>
      <c r="G18" s="161" t="s">
        <v>346</v>
      </c>
      <c r="H18" s="161" t="s">
        <v>1423</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572</v>
      </c>
      <c r="B19" s="196" t="str">
        <f>VLOOKUP(A19,Adr!A:B,2,FALSE)</f>
        <v>Deaflympijský výbor Slovenska</v>
      </c>
      <c r="C19" s="177" t="s">
        <v>1440</v>
      </c>
      <c r="D19" s="279">
        <v>11970</v>
      </c>
      <c r="E19" s="165">
        <v>0</v>
      </c>
      <c r="F19" s="158" t="s">
        <v>371</v>
      </c>
      <c r="G19" s="161" t="s">
        <v>346</v>
      </c>
      <c r="H19" s="161" t="s">
        <v>1423</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572</v>
      </c>
      <c r="B20" s="196" t="str">
        <f>VLOOKUP(A20,Adr!A:B,2,FALSE)</f>
        <v>Deaflympijský výbor Slovenska</v>
      </c>
      <c r="C20" s="188" t="s">
        <v>1441</v>
      </c>
      <c r="D20" s="281">
        <v>5320</v>
      </c>
      <c r="E20" s="222">
        <v>0</v>
      </c>
      <c r="F20" s="158" t="s">
        <v>371</v>
      </c>
      <c r="G20" s="161" t="s">
        <v>346</v>
      </c>
      <c r="H20" s="161" t="s">
        <v>1423</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572</v>
      </c>
      <c r="B21" s="196" t="str">
        <f>VLOOKUP(A21,Adr!A:B,2,FALSE)</f>
        <v>Deaflympijský výbor Slovenska</v>
      </c>
      <c r="C21" s="188" t="s">
        <v>1442</v>
      </c>
      <c r="D21" s="279">
        <v>11970</v>
      </c>
      <c r="E21" s="165">
        <v>0</v>
      </c>
      <c r="F21" s="158" t="s">
        <v>371</v>
      </c>
      <c r="G21" s="161" t="s">
        <v>346</v>
      </c>
      <c r="H21" s="161" t="s">
        <v>1423</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572</v>
      </c>
      <c r="B22" s="196" t="str">
        <f>VLOOKUP(A22,Adr!A:B,2,FALSE)</f>
        <v>Deaflympijský výbor Slovenska</v>
      </c>
      <c r="C22" s="177" t="s">
        <v>1443</v>
      </c>
      <c r="D22" s="279">
        <v>7980</v>
      </c>
      <c r="E22" s="222">
        <v>0</v>
      </c>
      <c r="F22" s="158" t="s">
        <v>371</v>
      </c>
      <c r="G22" s="161" t="s">
        <v>346</v>
      </c>
      <c r="H22" s="161" t="s">
        <v>1423</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572</v>
      </c>
      <c r="B23" s="196" t="str">
        <f>VLOOKUP(A23,Adr!A:B,2,FALSE)</f>
        <v>Deaflympijský výbor Slovenska</v>
      </c>
      <c r="C23" s="177" t="s">
        <v>1444</v>
      </c>
      <c r="D23" s="279">
        <v>39900</v>
      </c>
      <c r="E23" s="165">
        <v>0</v>
      </c>
      <c r="F23" s="158" t="s">
        <v>371</v>
      </c>
      <c r="G23" s="161" t="s">
        <v>346</v>
      </c>
      <c r="H23" s="161" t="s">
        <v>1423</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572</v>
      </c>
      <c r="B24" s="196" t="str">
        <f>VLOOKUP(A24,Adr!A:B,2,FALSE)</f>
        <v>Deaflympijský výbor Slovenska</v>
      </c>
      <c r="C24" s="161" t="s">
        <v>1445</v>
      </c>
      <c r="D24" s="280">
        <v>8320</v>
      </c>
      <c r="E24" s="222">
        <v>0</v>
      </c>
      <c r="F24" s="158" t="s">
        <v>371</v>
      </c>
      <c r="G24" s="161" t="s">
        <v>346</v>
      </c>
      <c r="H24" s="161" t="s">
        <v>1423</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582</v>
      </c>
      <c r="B25" s="196" t="str">
        <f>VLOOKUP(A25,Adr!A:B,2,FALSE)</f>
        <v>iCompete Natural Slovakia</v>
      </c>
      <c r="C25" s="177" t="s">
        <v>376</v>
      </c>
      <c r="D25" s="279">
        <v>41800</v>
      </c>
      <c r="E25" s="165">
        <v>0</v>
      </c>
      <c r="F25" s="158" t="s">
        <v>375</v>
      </c>
      <c r="G25" s="161" t="s">
        <v>346</v>
      </c>
      <c r="H25" s="161" t="s">
        <v>1423</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592</v>
      </c>
      <c r="B26" s="196" t="str">
        <f>VLOOKUP(A26,Adr!A:B,2,FALSE)</f>
        <v>MAMMAL - Slovenský zväz MMA</v>
      </c>
      <c r="C26" s="177" t="s">
        <v>376</v>
      </c>
      <c r="D26" s="279">
        <v>49700</v>
      </c>
      <c r="E26" s="222">
        <v>0</v>
      </c>
      <c r="F26" s="158" t="s">
        <v>375</v>
      </c>
      <c r="G26" s="161" t="s">
        <v>346</v>
      </c>
      <c r="H26" s="161" t="s">
        <v>1423</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376</v>
      </c>
      <c r="D27" s="279">
        <v>19800</v>
      </c>
      <c r="E27" s="165">
        <v>0</v>
      </c>
      <c r="F27" s="158" t="s">
        <v>375</v>
      </c>
      <c r="G27" s="161" t="s">
        <v>346</v>
      </c>
      <c r="H27" s="161" t="s">
        <v>1423</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610</v>
      </c>
      <c r="B28" s="196" t="str">
        <f>VLOOKUP(A28,Adr!A:B,2,FALSE)</f>
        <v>Slovenská asociácia amerického futbalu, o.z.</v>
      </c>
      <c r="C28" s="188" t="s">
        <v>1446</v>
      </c>
      <c r="D28" s="279">
        <v>32930</v>
      </c>
      <c r="E28" s="165">
        <v>0</v>
      </c>
      <c r="F28" s="158" t="s">
        <v>363</v>
      </c>
      <c r="G28" s="161" t="s">
        <v>344</v>
      </c>
      <c r="H28" s="161" t="s">
        <v>1423</v>
      </c>
      <c r="I28" s="184" t="str">
        <f t="shared" si="0"/>
        <v>30787009a</v>
      </c>
      <c r="J28" s="159" t="str">
        <f t="shared" si="1"/>
        <v>30787009026 02</v>
      </c>
      <c r="K28" s="5" t="s">
        <v>1447</v>
      </c>
      <c r="L28" s="159" t="str">
        <f t="shared" si="2"/>
        <v>30787009026 02B</v>
      </c>
      <c r="M28" s="5" t="str">
        <f t="shared" si="3"/>
        <v>Slovenská asociácia amerického futbalu, o.z.aBamerický futbal - bežné transfery</v>
      </c>
      <c r="N28" s="3" t="str">
        <f t="shared" si="4"/>
        <v>30787009aB</v>
      </c>
    </row>
    <row r="29" spans="1:14" x14ac:dyDescent="0.2">
      <c r="A29" s="194" t="s">
        <v>619</v>
      </c>
      <c r="B29" s="196" t="str">
        <f>VLOOKUP(A29,Adr!A:B,2,FALSE)</f>
        <v>Slovenská asociácia boccie</v>
      </c>
      <c r="C29" s="161" t="s">
        <v>1448</v>
      </c>
      <c r="D29" s="280">
        <v>28930</v>
      </c>
      <c r="E29" s="222">
        <v>0</v>
      </c>
      <c r="F29" s="158" t="s">
        <v>363</v>
      </c>
      <c r="G29" s="161" t="s">
        <v>344</v>
      </c>
      <c r="H29" s="161" t="s">
        <v>1423</v>
      </c>
      <c r="I29" s="184" t="str">
        <f t="shared" si="0"/>
        <v>00631655a</v>
      </c>
      <c r="J29" s="159" t="str">
        <f t="shared" si="1"/>
        <v>00631655026 02</v>
      </c>
      <c r="K29" s="5" t="s">
        <v>1449</v>
      </c>
      <c r="L29" s="159" t="str">
        <f t="shared" si="2"/>
        <v>00631655026 02B</v>
      </c>
      <c r="M29" s="5" t="str">
        <f t="shared" si="3"/>
        <v>Slovenská asociácia boccieaBboccia - bežné transfery</v>
      </c>
      <c r="N29" s="3" t="str">
        <f t="shared" si="4"/>
        <v>00631655aB</v>
      </c>
    </row>
    <row r="30" spans="1:14" x14ac:dyDescent="0.2">
      <c r="A30" s="158" t="s">
        <v>619</v>
      </c>
      <c r="B30" s="196" t="str">
        <f>VLOOKUP(A30,Adr!A:B,2,FALSE)</f>
        <v>Slovenská asociácia boccie</v>
      </c>
      <c r="C30" s="161" t="s">
        <v>1450</v>
      </c>
      <c r="D30" s="281">
        <v>4000</v>
      </c>
      <c r="E30" s="165">
        <v>0</v>
      </c>
      <c r="F30" s="158" t="s">
        <v>363</v>
      </c>
      <c r="G30" s="161" t="s">
        <v>344</v>
      </c>
      <c r="H30" s="161" t="s">
        <v>1451</v>
      </c>
      <c r="I30" s="184" t="str">
        <f t="shared" si="0"/>
        <v>00631655a</v>
      </c>
      <c r="J30" s="159" t="str">
        <f t="shared" si="1"/>
        <v>00631655026 02</v>
      </c>
      <c r="K30" s="5" t="s">
        <v>1449</v>
      </c>
      <c r="L30" s="159" t="str">
        <f t="shared" si="2"/>
        <v>00631655026 02K</v>
      </c>
      <c r="M30" s="5" t="str">
        <f t="shared" si="3"/>
        <v>Slovenská asociácia boccieaKboccia - kapitálové transfery</v>
      </c>
      <c r="N30" s="3" t="str">
        <f t="shared" si="4"/>
        <v>00631655aK</v>
      </c>
    </row>
    <row r="31" spans="1:14" x14ac:dyDescent="0.2">
      <c r="A31" s="158" t="s">
        <v>619</v>
      </c>
      <c r="B31" s="196" t="str">
        <f>VLOOKUP(A31,Adr!A:B,2,FALSE)</f>
        <v>Slovenská asociácia boccie</v>
      </c>
      <c r="C31" s="177" t="s">
        <v>1452</v>
      </c>
      <c r="D31" s="279">
        <v>28930</v>
      </c>
      <c r="E31" s="222">
        <v>0</v>
      </c>
      <c r="F31" s="158" t="s">
        <v>363</v>
      </c>
      <c r="G31" s="161" t="s">
        <v>344</v>
      </c>
      <c r="H31" s="161" t="s">
        <v>1423</v>
      </c>
      <c r="I31" s="184" t="str">
        <f t="shared" si="0"/>
        <v>00631655a</v>
      </c>
      <c r="J31" s="159" t="str">
        <f t="shared" si="1"/>
        <v>00631655026 02</v>
      </c>
      <c r="K31" s="5" t="s">
        <v>1453</v>
      </c>
      <c r="L31" s="159" t="str">
        <f t="shared" si="2"/>
        <v>00631655026 02B</v>
      </c>
      <c r="M31" s="5" t="str">
        <f t="shared" si="3"/>
        <v>Slovenská asociácia boccieaBboule lyonnaise - bežné transfery</v>
      </c>
      <c r="N31" s="3" t="str">
        <f t="shared" si="4"/>
        <v>00631655aB</v>
      </c>
    </row>
    <row r="32" spans="1:14" x14ac:dyDescent="0.2">
      <c r="A32" s="170" t="s">
        <v>619</v>
      </c>
      <c r="B32" s="196" t="str">
        <f>VLOOKUP(A32,Adr!A:B,2,FALSE)</f>
        <v>Slovenská asociácia boccie</v>
      </c>
      <c r="C32" s="188" t="s">
        <v>1454</v>
      </c>
      <c r="D32" s="281">
        <v>4000</v>
      </c>
      <c r="E32" s="165">
        <v>0</v>
      </c>
      <c r="F32" s="158" t="s">
        <v>363</v>
      </c>
      <c r="G32" s="161" t="s">
        <v>344</v>
      </c>
      <c r="H32" s="161" t="s">
        <v>1451</v>
      </c>
      <c r="I32" s="184" t="str">
        <f t="shared" si="0"/>
        <v>00631655a</v>
      </c>
      <c r="J32" s="159" t="str">
        <f t="shared" si="1"/>
        <v>00631655026 02</v>
      </c>
      <c r="K32" s="5" t="s">
        <v>1453</v>
      </c>
      <c r="L32" s="159" t="str">
        <f t="shared" si="2"/>
        <v>00631655026 02K</v>
      </c>
      <c r="M32" s="5" t="str">
        <f t="shared" si="3"/>
        <v>Slovenská asociácia boccieaKboule lyonnaise - kapitálové transfery</v>
      </c>
      <c r="N32" s="3" t="str">
        <f t="shared" si="4"/>
        <v>00631655aK</v>
      </c>
    </row>
    <row r="33" spans="1:14" x14ac:dyDescent="0.2">
      <c r="A33" s="194" t="s">
        <v>630</v>
      </c>
      <c r="B33" s="196" t="str">
        <f>VLOOKUP(A33,Adr!A:B,2,FALSE)</f>
        <v>Slovenská asociácia čínskeho wushu</v>
      </c>
      <c r="C33" s="188" t="s">
        <v>1455</v>
      </c>
      <c r="D33" s="281">
        <v>58880</v>
      </c>
      <c r="E33" s="222">
        <v>0</v>
      </c>
      <c r="F33" s="158" t="s">
        <v>363</v>
      </c>
      <c r="G33" s="161" t="s">
        <v>344</v>
      </c>
      <c r="H33" s="161" t="s">
        <v>1423</v>
      </c>
      <c r="I33" s="184" t="str">
        <f t="shared" si="0"/>
        <v>42019541a</v>
      </c>
      <c r="J33" s="159" t="str">
        <f t="shared" si="1"/>
        <v>42019541026 02</v>
      </c>
      <c r="K33" s="5" t="s">
        <v>1456</v>
      </c>
      <c r="L33" s="159" t="str">
        <f t="shared" si="2"/>
        <v>42019541026 02B</v>
      </c>
      <c r="M33" s="5" t="str">
        <f t="shared" si="3"/>
        <v>Slovenská asociácia čínskeho wushuaBwushu - bežné transfery</v>
      </c>
      <c r="N33" s="3" t="str">
        <f t="shared" si="4"/>
        <v>42019541aB</v>
      </c>
    </row>
    <row r="34" spans="1:14" x14ac:dyDescent="0.2">
      <c r="A34" s="190" t="s">
        <v>638</v>
      </c>
      <c r="B34" s="196" t="str">
        <f>VLOOKUP(A34,Adr!A:B,2,FALSE)</f>
        <v>Slovenská Asociácia Dynamickej Streľby</v>
      </c>
      <c r="C34" s="177" t="s">
        <v>1457</v>
      </c>
      <c r="D34" s="279">
        <v>44472</v>
      </c>
      <c r="E34" s="165">
        <v>0</v>
      </c>
      <c r="F34" s="158" t="s">
        <v>363</v>
      </c>
      <c r="G34" s="161" t="s">
        <v>344</v>
      </c>
      <c r="H34" s="161" t="s">
        <v>1423</v>
      </c>
      <c r="I34" s="184" t="str">
        <f t="shared" si="0"/>
        <v>30810108a</v>
      </c>
      <c r="J34" s="159" t="str">
        <f t="shared" si="1"/>
        <v>30810108026 02</v>
      </c>
      <c r="K34" s="5" t="s">
        <v>1458</v>
      </c>
      <c r="L34" s="159" t="str">
        <f t="shared" si="2"/>
        <v>30810108026 02B</v>
      </c>
      <c r="M34" s="5" t="str">
        <f t="shared" si="3"/>
        <v>Slovenská Asociácia Dynamickej StreľbyaBdynamická streľba - bežné transfery</v>
      </c>
      <c r="N34" s="3" t="str">
        <f t="shared" si="4"/>
        <v>30810108aB</v>
      </c>
    </row>
    <row r="35" spans="1:14" x14ac:dyDescent="0.2">
      <c r="A35" s="190" t="s">
        <v>647</v>
      </c>
      <c r="B35" s="196" t="str">
        <f>VLOOKUP(A35,Adr!A:B,2,FALSE)</f>
        <v>Slovenská asociácia fitnes, kulturistiky a silového trojboja</v>
      </c>
      <c r="C35" s="177" t="s">
        <v>1459</v>
      </c>
      <c r="D35" s="279">
        <v>772045</v>
      </c>
      <c r="E35" s="222">
        <v>0</v>
      </c>
      <c r="F35" s="158" t="s">
        <v>363</v>
      </c>
      <c r="G35" s="161" t="s">
        <v>344</v>
      </c>
      <c r="H35" s="161" t="s">
        <v>1423</v>
      </c>
      <c r="I35" s="184" t="str">
        <f t="shared" si="0"/>
        <v>30842069a</v>
      </c>
      <c r="J35" s="159" t="str">
        <f t="shared" si="1"/>
        <v>30842069026 02</v>
      </c>
      <c r="K35" s="5" t="s">
        <v>1460</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647</v>
      </c>
      <c r="B36" s="196" t="str">
        <f>VLOOKUP(A36,Adr!A:B,2,FALSE)</f>
        <v>Slovenská asociácia fitnes, kulturistiky a silového trojboja</v>
      </c>
      <c r="C36" s="188" t="s">
        <v>1461</v>
      </c>
      <c r="D36" s="281">
        <v>36994</v>
      </c>
      <c r="E36" s="165">
        <v>0</v>
      </c>
      <c r="F36" s="158" t="s">
        <v>363</v>
      </c>
      <c r="G36" s="161" t="s">
        <v>344</v>
      </c>
      <c r="H36" s="161" t="s">
        <v>1423</v>
      </c>
      <c r="I36" s="184" t="str">
        <f t="shared" si="0"/>
        <v>30842069a</v>
      </c>
      <c r="J36" s="159" t="str">
        <f t="shared" si="1"/>
        <v>30842069026 02</v>
      </c>
      <c r="K36" s="5" t="s">
        <v>1462</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656</v>
      </c>
      <c r="B37" s="196" t="str">
        <f>VLOOKUP(A37,Adr!A:B,2,FALSE)</f>
        <v>Slovenská asociácia Frisbee</v>
      </c>
      <c r="C37" s="161" t="s">
        <v>1463</v>
      </c>
      <c r="D37" s="164">
        <v>130684</v>
      </c>
      <c r="E37" s="222">
        <v>0</v>
      </c>
      <c r="F37" s="158" t="s">
        <v>363</v>
      </c>
      <c r="G37" s="161" t="s">
        <v>344</v>
      </c>
      <c r="H37" s="161" t="s">
        <v>1423</v>
      </c>
      <c r="I37" s="184" t="str">
        <f t="shared" si="0"/>
        <v>31749852a</v>
      </c>
      <c r="J37" s="159" t="str">
        <f t="shared" si="1"/>
        <v>31749852026 02</v>
      </c>
      <c r="K37" s="5" t="s">
        <v>1464</v>
      </c>
      <c r="L37" s="159" t="str">
        <f t="shared" si="2"/>
        <v>31749852026 02B</v>
      </c>
      <c r="M37" s="5" t="str">
        <f t="shared" si="3"/>
        <v>Slovenská asociácia FrisbeeaBšporty s lietajúcim diskom - bežné transfery</v>
      </c>
      <c r="N37" s="3" t="str">
        <f t="shared" si="4"/>
        <v>31749852aB</v>
      </c>
    </row>
    <row r="38" spans="1:14" x14ac:dyDescent="0.2">
      <c r="A38" s="158" t="s">
        <v>667</v>
      </c>
      <c r="B38" s="196" t="str">
        <f>VLOOKUP(A38,Adr!A:B,2,FALSE)</f>
        <v>Slovenská asociácia go</v>
      </c>
      <c r="C38" s="188" t="s">
        <v>1465</v>
      </c>
      <c r="D38" s="281">
        <v>32930</v>
      </c>
      <c r="E38" s="165">
        <v>0</v>
      </c>
      <c r="F38" s="158" t="s">
        <v>363</v>
      </c>
      <c r="G38" s="161" t="s">
        <v>344</v>
      </c>
      <c r="H38" s="161" t="s">
        <v>1423</v>
      </c>
      <c r="I38" s="184" t="str">
        <f t="shared" si="0"/>
        <v>30844711a</v>
      </c>
      <c r="J38" s="159" t="str">
        <f t="shared" si="1"/>
        <v>30844711026 02</v>
      </c>
      <c r="K38" s="5" t="s">
        <v>1466</v>
      </c>
      <c r="L38" s="159" t="str">
        <f t="shared" si="2"/>
        <v>30844711026 02B</v>
      </c>
      <c r="M38" s="5" t="str">
        <f t="shared" si="3"/>
        <v>Slovenská asociácia goaBgo - bežné transfery</v>
      </c>
      <c r="N38" s="3" t="str">
        <f t="shared" si="4"/>
        <v>30844711aB</v>
      </c>
    </row>
    <row r="39" spans="1:14" x14ac:dyDescent="0.2">
      <c r="A39" s="194" t="s">
        <v>675</v>
      </c>
      <c r="B39" s="196" t="str">
        <f>VLOOKUP(A39,Adr!A:B,2,FALSE)</f>
        <v>Slovenská asociácia korfbalu</v>
      </c>
      <c r="C39" s="177" t="s">
        <v>1467</v>
      </c>
      <c r="D39" s="279">
        <v>60265</v>
      </c>
      <c r="E39" s="222">
        <v>0</v>
      </c>
      <c r="F39" s="158" t="s">
        <v>363</v>
      </c>
      <c r="G39" s="161" t="s">
        <v>344</v>
      </c>
      <c r="H39" s="161" t="s">
        <v>1423</v>
      </c>
      <c r="I39" s="184" t="str">
        <f t="shared" si="0"/>
        <v>31940668a</v>
      </c>
      <c r="J39" s="159" t="str">
        <f t="shared" si="1"/>
        <v>31940668026 02</v>
      </c>
      <c r="K39" s="5" t="s">
        <v>1468</v>
      </c>
      <c r="L39" s="159" t="str">
        <f t="shared" si="2"/>
        <v>31940668026 02B</v>
      </c>
      <c r="M39" s="5" t="str">
        <f t="shared" si="3"/>
        <v>Slovenská asociácia korfbaluaBkorfbal - bežné transfery</v>
      </c>
      <c r="N39" s="3" t="str">
        <f t="shared" si="4"/>
        <v>31940668aB</v>
      </c>
    </row>
    <row r="40" spans="1:14" x14ac:dyDescent="0.2">
      <c r="A40" s="190" t="s">
        <v>684</v>
      </c>
      <c r="B40" s="196" t="str">
        <f>VLOOKUP(A40,Adr!A:B,2,FALSE)</f>
        <v>Slovenská asociácia motoristického športu</v>
      </c>
      <c r="C40" s="177" t="s">
        <v>1469</v>
      </c>
      <c r="D40" s="279">
        <v>599482</v>
      </c>
      <c r="E40" s="165">
        <v>0</v>
      </c>
      <c r="F40" s="158" t="s">
        <v>363</v>
      </c>
      <c r="G40" s="161" t="s">
        <v>344</v>
      </c>
      <c r="H40" s="161" t="s">
        <v>1423</v>
      </c>
      <c r="I40" s="184" t="str">
        <f t="shared" si="0"/>
        <v>31824021a</v>
      </c>
      <c r="J40" s="159" t="str">
        <f t="shared" si="1"/>
        <v>31824021026 02</v>
      </c>
      <c r="K40" s="5" t="s">
        <v>1470</v>
      </c>
      <c r="L40" s="159" t="str">
        <f t="shared" si="2"/>
        <v>31824021026 02B</v>
      </c>
      <c r="M40" s="5" t="str">
        <f t="shared" si="3"/>
        <v>Slovenská asociácia motoristického športuaBautomobilový šport - bežné transfery</v>
      </c>
      <c r="N40" s="3" t="str">
        <f t="shared" si="4"/>
        <v>31824021aB</v>
      </c>
    </row>
    <row r="41" spans="1:14" x14ac:dyDescent="0.2">
      <c r="A41" s="194" t="s">
        <v>694</v>
      </c>
      <c r="B41" s="196" t="str">
        <f>VLOOKUP(A41,Adr!A:B,2,FALSE)</f>
        <v>Slovenská asociácia naturálnej kulturistiky</v>
      </c>
      <c r="C41" s="177" t="s">
        <v>376</v>
      </c>
      <c r="D41" s="279">
        <v>32100</v>
      </c>
      <c r="E41" s="222">
        <v>0</v>
      </c>
      <c r="F41" s="158" t="s">
        <v>375</v>
      </c>
      <c r="G41" s="161" t="s">
        <v>346</v>
      </c>
      <c r="H41" s="161" t="s">
        <v>1423</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703</v>
      </c>
      <c r="B42" s="196" t="str">
        <f>VLOOKUP(A42,Adr!A:B,2,FALSE)</f>
        <v>Slovenská asociácia pretláčania rukou</v>
      </c>
      <c r="C42" s="188" t="s">
        <v>1471</v>
      </c>
      <c r="D42" s="281">
        <v>63048</v>
      </c>
      <c r="E42" s="222">
        <v>0</v>
      </c>
      <c r="F42" s="158" t="s">
        <v>363</v>
      </c>
      <c r="G42" s="161" t="s">
        <v>344</v>
      </c>
      <c r="H42" s="161" t="s">
        <v>1423</v>
      </c>
      <c r="I42" s="184" t="str">
        <f t="shared" si="0"/>
        <v>30811686a</v>
      </c>
      <c r="J42" s="159" t="str">
        <f t="shared" si="1"/>
        <v>30811686026 02</v>
      </c>
      <c r="K42" s="5" t="s">
        <v>1472</v>
      </c>
      <c r="L42" s="159" t="str">
        <f t="shared" si="2"/>
        <v>30811686026 02B</v>
      </c>
      <c r="M42" s="5" t="str">
        <f t="shared" si="3"/>
        <v>Slovenská asociácia pretláčania rukouaBpretláčanie rukou - bežné transfery</v>
      </c>
      <c r="N42" s="3" t="str">
        <f t="shared" si="4"/>
        <v>30811686aB</v>
      </c>
    </row>
    <row r="43" spans="1:14" x14ac:dyDescent="0.2">
      <c r="A43" s="194" t="s">
        <v>713</v>
      </c>
      <c r="B43" s="196" t="str">
        <f>VLOOKUP(A43,Adr!A:B,2,FALSE)</f>
        <v>Slovenská asociácia taekwondo WT</v>
      </c>
      <c r="C43" s="177" t="s">
        <v>1473</v>
      </c>
      <c r="D43" s="279">
        <v>71027</v>
      </c>
      <c r="E43" s="165">
        <v>0</v>
      </c>
      <c r="F43" s="158" t="s">
        <v>363</v>
      </c>
      <c r="G43" s="161" t="s">
        <v>344</v>
      </c>
      <c r="H43" s="161" t="s">
        <v>1423</v>
      </c>
      <c r="I43" s="184" t="str">
        <f t="shared" si="0"/>
        <v>30814910a</v>
      </c>
      <c r="J43" s="159" t="str">
        <f t="shared" si="1"/>
        <v>30814910026 02</v>
      </c>
      <c r="K43" s="5" t="s">
        <v>1474</v>
      </c>
      <c r="L43" s="159" t="str">
        <f t="shared" si="2"/>
        <v>30814910026 02B</v>
      </c>
      <c r="M43" s="5" t="str">
        <f t="shared" si="3"/>
        <v>Slovenská asociácia taekwondo WTaBtaekwondo - bežné transfery</v>
      </c>
      <c r="N43" s="3" t="str">
        <f t="shared" si="4"/>
        <v>30814910aB</v>
      </c>
    </row>
    <row r="44" spans="1:14" ht="20.399999999999999" x14ac:dyDescent="0.2">
      <c r="A44" s="158" t="s">
        <v>713</v>
      </c>
      <c r="B44" s="196" t="str">
        <f>VLOOKUP(A44,Adr!A:B,2,FALSE)</f>
        <v>Slovenská asociácia taekwondo WT</v>
      </c>
      <c r="C44" s="188" t="s">
        <v>1475</v>
      </c>
      <c r="D44" s="281">
        <v>9744</v>
      </c>
      <c r="E44" s="165">
        <v>0</v>
      </c>
      <c r="F44" s="158" t="s">
        <v>367</v>
      </c>
      <c r="G44" s="161" t="s">
        <v>346</v>
      </c>
      <c r="H44" s="161" t="s">
        <v>1423</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713</v>
      </c>
      <c r="B45" s="196" t="str">
        <f>VLOOKUP(A45,Adr!A:B,2,FALSE)</f>
        <v>Slovenská asociácia taekwondo WT</v>
      </c>
      <c r="C45" s="177" t="s">
        <v>1476</v>
      </c>
      <c r="D45" s="279">
        <v>35000</v>
      </c>
      <c r="E45" s="222">
        <v>0</v>
      </c>
      <c r="F45" s="158" t="s">
        <v>369</v>
      </c>
      <c r="G45" s="161" t="s">
        <v>346</v>
      </c>
      <c r="H45" s="161" t="s">
        <v>1423</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1477</v>
      </c>
      <c r="D46" s="279">
        <v>583200</v>
      </c>
      <c r="E46" s="222">
        <v>0</v>
      </c>
      <c r="F46" s="158" t="s">
        <v>373</v>
      </c>
      <c r="G46" s="161" t="s">
        <v>346</v>
      </c>
      <c r="H46" s="161" t="s">
        <v>1423</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737</v>
      </c>
      <c r="B47" s="196" t="str">
        <f>VLOOKUP(A47,Adr!A:B,2,FALSE)</f>
        <v>Slovenská asociácia zrakovo postihnutých športovcov</v>
      </c>
      <c r="C47" s="177" t="s">
        <v>1424</v>
      </c>
      <c r="D47" s="279">
        <v>162414</v>
      </c>
      <c r="E47" s="222">
        <v>0</v>
      </c>
      <c r="F47" s="158" t="s">
        <v>367</v>
      </c>
      <c r="G47" s="161" t="s">
        <v>346</v>
      </c>
      <c r="H47" s="161" t="s">
        <v>1423</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746</v>
      </c>
      <c r="B48" s="196" t="str">
        <f>VLOOKUP(A48,Adr!A:B,2,FALSE)</f>
        <v>Slovenská baseballová federácia</v>
      </c>
      <c r="C48" s="177" t="s">
        <v>1478</v>
      </c>
      <c r="D48" s="279">
        <v>199884</v>
      </c>
      <c r="E48" s="222">
        <v>0</v>
      </c>
      <c r="F48" s="158" t="s">
        <v>363</v>
      </c>
      <c r="G48" s="161" t="s">
        <v>344</v>
      </c>
      <c r="H48" s="161" t="s">
        <v>1423</v>
      </c>
      <c r="I48" s="184" t="str">
        <f t="shared" si="0"/>
        <v>30844568a</v>
      </c>
      <c r="J48" s="159" t="str">
        <f t="shared" si="1"/>
        <v>30844568026 02</v>
      </c>
      <c r="K48" s="5" t="s">
        <v>1479</v>
      </c>
      <c r="L48" s="159" t="str">
        <f t="shared" si="2"/>
        <v>30844568026 02B</v>
      </c>
      <c r="M48" s="5" t="str">
        <f t="shared" si="3"/>
        <v>Slovenská baseballová federáciaaBbaseball - bežné transfery</v>
      </c>
      <c r="N48" s="3" t="str">
        <f t="shared" si="4"/>
        <v>30844568aB</v>
      </c>
    </row>
    <row r="49" spans="1:14" x14ac:dyDescent="0.2">
      <c r="A49" s="158" t="s">
        <v>746</v>
      </c>
      <c r="B49" s="196" t="str">
        <f>VLOOKUP(A49,Adr!A:B,2,FALSE)</f>
        <v>Slovenská baseballová federácia</v>
      </c>
      <c r="C49" s="188" t="s">
        <v>1480</v>
      </c>
      <c r="D49" s="281">
        <v>7000</v>
      </c>
      <c r="E49" s="165">
        <v>0</v>
      </c>
      <c r="F49" s="158" t="s">
        <v>363</v>
      </c>
      <c r="G49" s="161" t="s">
        <v>344</v>
      </c>
      <c r="H49" s="161" t="s">
        <v>1451</v>
      </c>
      <c r="I49" s="184" t="str">
        <f t="shared" si="0"/>
        <v>30844568a</v>
      </c>
      <c r="J49" s="159" t="str">
        <f t="shared" si="1"/>
        <v>30844568026 02</v>
      </c>
      <c r="K49" s="5" t="s">
        <v>1479</v>
      </c>
      <c r="L49" s="159" t="str">
        <f t="shared" si="2"/>
        <v>30844568026 02K</v>
      </c>
      <c r="M49" s="5" t="str">
        <f t="shared" si="3"/>
        <v>Slovenská baseballová federáciaaKbaseball - kapitálové transfery</v>
      </c>
      <c r="N49" s="3" t="str">
        <f t="shared" si="4"/>
        <v>30844568aK</v>
      </c>
    </row>
    <row r="50" spans="1:14" x14ac:dyDescent="0.2">
      <c r="A50" s="190" t="s">
        <v>753</v>
      </c>
      <c r="B50" s="196" t="str">
        <f>VLOOKUP(A50,Adr!A:B,2,FALSE)</f>
        <v>Slovenská basketbalová asociácia</v>
      </c>
      <c r="C50" s="161" t="s">
        <v>1481</v>
      </c>
      <c r="D50" s="280">
        <v>1627860</v>
      </c>
      <c r="E50" s="222">
        <v>0</v>
      </c>
      <c r="F50" s="158" t="s">
        <v>363</v>
      </c>
      <c r="G50" s="161" t="s">
        <v>344</v>
      </c>
      <c r="H50" s="161" t="s">
        <v>1423</v>
      </c>
      <c r="I50" s="184" t="str">
        <f t="shared" si="0"/>
        <v>17315166a</v>
      </c>
      <c r="J50" s="159" t="str">
        <f t="shared" si="1"/>
        <v>17315166026 02</v>
      </c>
      <c r="K50" s="5" t="s">
        <v>1482</v>
      </c>
      <c r="L50" s="159" t="str">
        <f t="shared" si="2"/>
        <v>17315166026 02B</v>
      </c>
      <c r="M50" s="5" t="str">
        <f t="shared" si="3"/>
        <v>Slovenská basketbalová asociáciaaBbasketbal - bežné transfery</v>
      </c>
      <c r="N50" s="3" t="str">
        <f t="shared" si="4"/>
        <v>17315166aB</v>
      </c>
    </row>
    <row r="51" spans="1:14" x14ac:dyDescent="0.2">
      <c r="A51" s="174" t="s">
        <v>761</v>
      </c>
      <c r="B51" s="196" t="str">
        <f>VLOOKUP(A51,Adr!A:B,2,FALSE)</f>
        <v>Slovenská boxerská federácia</v>
      </c>
      <c r="C51" s="177" t="s">
        <v>1483</v>
      </c>
      <c r="D51" s="281">
        <v>506958</v>
      </c>
      <c r="E51" s="165">
        <v>0</v>
      </c>
      <c r="F51" s="158" t="s">
        <v>363</v>
      </c>
      <c r="G51" s="161" t="s">
        <v>344</v>
      </c>
      <c r="H51" s="161" t="s">
        <v>1423</v>
      </c>
      <c r="I51" s="184" t="str">
        <f t="shared" si="0"/>
        <v>31744621a</v>
      </c>
      <c r="J51" s="159" t="str">
        <f t="shared" si="1"/>
        <v>31744621026 02</v>
      </c>
      <c r="K51" s="5" t="s">
        <v>1484</v>
      </c>
      <c r="L51" s="159" t="str">
        <f t="shared" si="2"/>
        <v>31744621026 02B</v>
      </c>
      <c r="M51" s="5" t="str">
        <f t="shared" si="3"/>
        <v>Slovenská boxerská federáciaaBbox - bežné transfery</v>
      </c>
      <c r="N51" s="3" t="str">
        <f t="shared" si="4"/>
        <v>31744621aB</v>
      </c>
    </row>
    <row r="52" spans="1:14" x14ac:dyDescent="0.2">
      <c r="A52" s="158" t="s">
        <v>761</v>
      </c>
      <c r="B52" s="196" t="str">
        <f>VLOOKUP(A52,Adr!A:B,2,FALSE)</f>
        <v>Slovenská boxerská federácia</v>
      </c>
      <c r="C52" s="161" t="s">
        <v>1485</v>
      </c>
      <c r="D52" s="280">
        <v>13000</v>
      </c>
      <c r="E52" s="165">
        <v>0</v>
      </c>
      <c r="F52" s="158" t="s">
        <v>369</v>
      </c>
      <c r="G52" s="161" t="s">
        <v>346</v>
      </c>
      <c r="H52" s="161" t="s">
        <v>1423</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761</v>
      </c>
      <c r="B53" s="196" t="str">
        <f>VLOOKUP(A53,Adr!A:B,2,FALSE)</f>
        <v>Slovenská boxerská federácia</v>
      </c>
      <c r="C53" s="188" t="s">
        <v>1486</v>
      </c>
      <c r="D53" s="281">
        <v>16000</v>
      </c>
      <c r="E53" s="222">
        <v>0</v>
      </c>
      <c r="F53" s="158" t="s">
        <v>369</v>
      </c>
      <c r="G53" s="161" t="s">
        <v>346</v>
      </c>
      <c r="H53" s="161" t="s">
        <v>1423</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761</v>
      </c>
      <c r="B54" s="196" t="str">
        <f>VLOOKUP(A54,Adr!A:B,2,FALSE)</f>
        <v>Slovenská boxerská federácia</v>
      </c>
      <c r="C54" s="177" t="s">
        <v>1487</v>
      </c>
      <c r="D54" s="279">
        <v>62000</v>
      </c>
      <c r="E54" s="165">
        <v>0</v>
      </c>
      <c r="F54" s="158" t="s">
        <v>369</v>
      </c>
      <c r="G54" s="161" t="s">
        <v>346</v>
      </c>
      <c r="H54" s="161" t="s">
        <v>1423</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761</v>
      </c>
      <c r="B55" s="196" t="str">
        <f>VLOOKUP(A55,Adr!A:B,2,FALSE)</f>
        <v>Slovenská boxerská federácia</v>
      </c>
      <c r="C55" s="189" t="s">
        <v>1488</v>
      </c>
      <c r="D55" s="282">
        <v>42000</v>
      </c>
      <c r="E55" s="222">
        <v>0</v>
      </c>
      <c r="F55" s="158" t="s">
        <v>369</v>
      </c>
      <c r="G55" s="161" t="s">
        <v>346</v>
      </c>
      <c r="H55" s="161" t="s">
        <v>1423</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761</v>
      </c>
      <c r="B56" s="196" t="str">
        <f>VLOOKUP(A56,Adr!A:B,2,FALSE)</f>
        <v>Slovenská boxerská federácia</v>
      </c>
      <c r="C56" s="189" t="s">
        <v>1489</v>
      </c>
      <c r="D56" s="282">
        <v>13000</v>
      </c>
      <c r="E56" s="165">
        <v>0</v>
      </c>
      <c r="F56" s="158" t="s">
        <v>369</v>
      </c>
      <c r="G56" s="161" t="s">
        <v>346</v>
      </c>
      <c r="H56" s="161" t="s">
        <v>1423</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761</v>
      </c>
      <c r="B57" s="196" t="str">
        <f>VLOOKUP(A57,Adr!A:B,2,FALSE)</f>
        <v>Slovenská boxerská federácia</v>
      </c>
      <c r="C57" s="188" t="s">
        <v>1490</v>
      </c>
      <c r="D57" s="281">
        <v>37000</v>
      </c>
      <c r="E57" s="222">
        <v>0</v>
      </c>
      <c r="F57" s="158" t="s">
        <v>369</v>
      </c>
      <c r="G57" s="161" t="s">
        <v>346</v>
      </c>
      <c r="H57" s="161" t="s">
        <v>1423</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761</v>
      </c>
      <c r="B58" s="196" t="str">
        <f>VLOOKUP(A58,Adr!A:B,2,FALSE)</f>
        <v>Slovenská boxerská federácia</v>
      </c>
      <c r="C58" s="189" t="s">
        <v>1491</v>
      </c>
      <c r="D58" s="183">
        <v>13000</v>
      </c>
      <c r="E58" s="165">
        <v>0</v>
      </c>
      <c r="F58" s="158" t="s">
        <v>369</v>
      </c>
      <c r="G58" s="161" t="s">
        <v>346</v>
      </c>
      <c r="H58" s="161" t="s">
        <v>1423</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376</v>
      </c>
      <c r="D59" s="279">
        <v>19400</v>
      </c>
      <c r="E59" s="165">
        <v>0</v>
      </c>
      <c r="F59" s="158" t="s">
        <v>375</v>
      </c>
      <c r="G59" s="161" t="s">
        <v>346</v>
      </c>
      <c r="H59" s="161" t="s">
        <v>1423</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376</v>
      </c>
      <c r="D60" s="279">
        <v>28100</v>
      </c>
      <c r="E60" s="222">
        <v>0</v>
      </c>
      <c r="F60" s="158" t="s">
        <v>375</v>
      </c>
      <c r="G60" s="161" t="s">
        <v>346</v>
      </c>
      <c r="H60" s="161" t="s">
        <v>1423</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376</v>
      </c>
      <c r="D61" s="279">
        <v>109700</v>
      </c>
      <c r="E61" s="165">
        <v>0</v>
      </c>
      <c r="F61" s="158" t="s">
        <v>375</v>
      </c>
      <c r="G61" s="161" t="s">
        <v>346</v>
      </c>
      <c r="H61" s="161" t="s">
        <v>1423</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797</v>
      </c>
      <c r="B62" s="196" t="str">
        <f>VLOOKUP(A62,Adr!A:B,2,FALSE)</f>
        <v>Slovenská federácia pétanque</v>
      </c>
      <c r="C62" s="177" t="s">
        <v>1492</v>
      </c>
      <c r="D62" s="279">
        <v>32930</v>
      </c>
      <c r="E62" s="222">
        <v>0</v>
      </c>
      <c r="F62" s="158" t="s">
        <v>363</v>
      </c>
      <c r="G62" s="161" t="s">
        <v>344</v>
      </c>
      <c r="H62" s="161" t="s">
        <v>1423</v>
      </c>
      <c r="I62" s="184" t="str">
        <f t="shared" si="0"/>
        <v>36064742a</v>
      </c>
      <c r="J62" s="159" t="str">
        <f t="shared" si="1"/>
        <v>36064742026 02</v>
      </c>
      <c r="K62" s="5" t="s">
        <v>1493</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376</v>
      </c>
      <c r="D63" s="279">
        <v>73100</v>
      </c>
      <c r="E63" s="222">
        <v>0</v>
      </c>
      <c r="F63" s="158" t="s">
        <v>375</v>
      </c>
      <c r="G63" s="161" t="s">
        <v>346</v>
      </c>
      <c r="H63" s="161" t="s">
        <v>1423</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813</v>
      </c>
      <c r="B64" s="196" t="str">
        <f>VLOOKUP(A64,Adr!A:B,2,FALSE)</f>
        <v>Slovenská golfová asociácia</v>
      </c>
      <c r="C64" s="161" t="s">
        <v>1494</v>
      </c>
      <c r="D64" s="280">
        <v>422190</v>
      </c>
      <c r="E64" s="165">
        <v>0</v>
      </c>
      <c r="F64" s="158" t="s">
        <v>363</v>
      </c>
      <c r="G64" s="161" t="s">
        <v>344</v>
      </c>
      <c r="H64" s="161" t="s">
        <v>1423</v>
      </c>
      <c r="I64" s="184" t="str">
        <f t="shared" si="0"/>
        <v>50284363a</v>
      </c>
      <c r="J64" s="159" t="str">
        <f t="shared" si="1"/>
        <v>50284363026 02</v>
      </c>
      <c r="K64" s="5" t="s">
        <v>1495</v>
      </c>
      <c r="L64" s="159" t="str">
        <f t="shared" si="2"/>
        <v>50284363026 02B</v>
      </c>
      <c r="M64" s="5" t="str">
        <f t="shared" si="3"/>
        <v>Slovenská golfová asociáciaaBgolf - bežné transfery</v>
      </c>
      <c r="N64" s="3" t="str">
        <f t="shared" si="4"/>
        <v>50284363aB</v>
      </c>
    </row>
    <row r="65" spans="1:14" x14ac:dyDescent="0.2">
      <c r="A65" s="194" t="s">
        <v>813</v>
      </c>
      <c r="B65" s="196" t="str">
        <f>VLOOKUP(A65,Adr!A:B,2,FALSE)</f>
        <v>Slovenská golfová asociácia</v>
      </c>
      <c r="C65" s="177" t="s">
        <v>1496</v>
      </c>
      <c r="D65" s="279">
        <v>4873</v>
      </c>
      <c r="E65" s="165">
        <v>0</v>
      </c>
      <c r="F65" s="158" t="s">
        <v>367</v>
      </c>
      <c r="G65" s="161" t="s">
        <v>346</v>
      </c>
      <c r="H65" s="161" t="s">
        <v>1423</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823</v>
      </c>
      <c r="B66" s="196" t="str">
        <f>VLOOKUP(A66,Adr!A:B,2,FALSE)</f>
        <v>Slovenská gymnastická federácia</v>
      </c>
      <c r="C66" s="161" t="s">
        <v>1497</v>
      </c>
      <c r="D66" s="280">
        <v>1066202</v>
      </c>
      <c r="E66" s="222">
        <v>0</v>
      </c>
      <c r="F66" s="158" t="s">
        <v>363</v>
      </c>
      <c r="G66" s="161" t="s">
        <v>344</v>
      </c>
      <c r="H66" s="161" t="s">
        <v>1423</v>
      </c>
      <c r="I66" s="184" t="str">
        <f t="shared" ref="I66:I129" si="5">A66&amp;F66</f>
        <v>00688321a</v>
      </c>
      <c r="J66" s="159" t="str">
        <f t="shared" ref="J66:J129" si="6">A66&amp;G66</f>
        <v>00688321026 02</v>
      </c>
      <c r="K66" s="5" t="s">
        <v>1498</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823</v>
      </c>
      <c r="B67" s="196" t="str">
        <f>VLOOKUP(A67,Adr!A:B,2,FALSE)</f>
        <v>Slovenská gymnastická federácia</v>
      </c>
      <c r="C67" s="177" t="s">
        <v>1499</v>
      </c>
      <c r="D67" s="279">
        <v>74200</v>
      </c>
      <c r="E67" s="165">
        <v>0</v>
      </c>
      <c r="F67" s="158" t="s">
        <v>363</v>
      </c>
      <c r="G67" s="161" t="s">
        <v>344</v>
      </c>
      <c r="H67" s="161" t="s">
        <v>1451</v>
      </c>
      <c r="I67" s="184" t="str">
        <f t="shared" si="5"/>
        <v>00688321a</v>
      </c>
      <c r="J67" s="159" t="str">
        <f t="shared" si="6"/>
        <v>00688321026 02</v>
      </c>
      <c r="K67" s="5" t="s">
        <v>1498</v>
      </c>
      <c r="L67" s="159" t="str">
        <f t="shared" si="7"/>
        <v>00688321026 02K</v>
      </c>
      <c r="M67" s="5" t="str">
        <f t="shared" si="8"/>
        <v>Slovenská gymnastická federáciaaKgymnastika - kapitálové transfery</v>
      </c>
      <c r="N67" s="3" t="str">
        <f t="shared" si="9"/>
        <v>00688321aK</v>
      </c>
    </row>
    <row r="68" spans="1:14" x14ac:dyDescent="0.2">
      <c r="A68" s="158" t="s">
        <v>823</v>
      </c>
      <c r="B68" s="196" t="str">
        <f>VLOOKUP(A68,Adr!A:B,2,FALSE)</f>
        <v>Slovenská gymnastická federácia</v>
      </c>
      <c r="C68" s="188" t="s">
        <v>1500</v>
      </c>
      <c r="D68" s="281">
        <v>8000</v>
      </c>
      <c r="E68" s="222">
        <v>0</v>
      </c>
      <c r="F68" s="158" t="s">
        <v>369</v>
      </c>
      <c r="G68" s="161" t="s">
        <v>346</v>
      </c>
      <c r="H68" s="161" t="s">
        <v>1423</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823</v>
      </c>
      <c r="B69" s="196" t="str">
        <f>VLOOKUP(A69,Adr!A:B,2,FALSE)</f>
        <v>Slovenská gymnastická federácia</v>
      </c>
      <c r="C69" s="177" t="s">
        <v>1501</v>
      </c>
      <c r="D69" s="179">
        <v>8000</v>
      </c>
      <c r="E69" s="222">
        <v>0</v>
      </c>
      <c r="F69" s="174" t="s">
        <v>369</v>
      </c>
      <c r="G69" s="177" t="s">
        <v>346</v>
      </c>
      <c r="H69" s="177" t="s">
        <v>1423</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823</v>
      </c>
      <c r="B70" s="196" t="str">
        <f>VLOOKUP(A70,Adr!A:B,2,FALSE)</f>
        <v>Slovenská gymnastická federácia</v>
      </c>
      <c r="C70" s="177" t="s">
        <v>1502</v>
      </c>
      <c r="D70" s="279">
        <v>18000</v>
      </c>
      <c r="E70" s="165">
        <v>0</v>
      </c>
      <c r="F70" s="158" t="s">
        <v>369</v>
      </c>
      <c r="G70" s="161" t="s">
        <v>346</v>
      </c>
      <c r="H70" s="161" t="s">
        <v>1423</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831</v>
      </c>
      <c r="B71" s="196" t="str">
        <f>VLOOKUP(A71,Adr!A:B,2,FALSE)</f>
        <v>Slovenská hokejbalová únia</v>
      </c>
      <c r="C71" s="177" t="s">
        <v>376</v>
      </c>
      <c r="D71" s="279">
        <v>223100</v>
      </c>
      <c r="E71" s="165">
        <v>0</v>
      </c>
      <c r="F71" s="158" t="s">
        <v>375</v>
      </c>
      <c r="G71" s="161" t="s">
        <v>346</v>
      </c>
      <c r="H71" s="161" t="s">
        <v>1423</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837</v>
      </c>
      <c r="B72" s="196" t="str">
        <f>VLOOKUP(A72,Adr!A:B,2,FALSE)</f>
        <v>SLOVENSKÁ CHEERLEADING ÚNIA</v>
      </c>
      <c r="C72" s="189" t="s">
        <v>1503</v>
      </c>
      <c r="D72" s="282">
        <v>36535</v>
      </c>
      <c r="E72" s="222">
        <v>0</v>
      </c>
      <c r="F72" s="158" t="s">
        <v>363</v>
      </c>
      <c r="G72" s="161" t="s">
        <v>344</v>
      </c>
      <c r="H72" s="161" t="s">
        <v>1423</v>
      </c>
      <c r="I72" s="184" t="str">
        <f t="shared" si="5"/>
        <v>54041368a</v>
      </c>
      <c r="J72" s="159" t="str">
        <f t="shared" si="6"/>
        <v>54041368026 02</v>
      </c>
      <c r="K72" s="5" t="s">
        <v>1504</v>
      </c>
      <c r="L72" s="159" t="str">
        <f t="shared" si="7"/>
        <v>54041368026 02B</v>
      </c>
      <c r="M72" s="5" t="str">
        <f t="shared" si="8"/>
        <v>SLOVENSKÁ CHEERLEADING ÚNIAaBcheerleading - bežné transfery</v>
      </c>
      <c r="N72" s="3" t="str">
        <f t="shared" si="9"/>
        <v>54041368aB</v>
      </c>
    </row>
    <row r="73" spans="1:14" x14ac:dyDescent="0.2">
      <c r="A73" s="190" t="s">
        <v>845</v>
      </c>
      <c r="B73" s="196" t="str">
        <f>VLOOKUP(A73,Adr!A:B,2,FALSE)</f>
        <v>SLOVENSKÁ JAZDECKÁ FEDERÁCIA</v>
      </c>
      <c r="C73" s="177" t="s">
        <v>1505</v>
      </c>
      <c r="D73" s="279">
        <v>186255</v>
      </c>
      <c r="E73" s="165">
        <v>0</v>
      </c>
      <c r="F73" s="158" t="s">
        <v>363</v>
      </c>
      <c r="G73" s="161" t="s">
        <v>344</v>
      </c>
      <c r="H73" s="161" t="s">
        <v>1423</v>
      </c>
      <c r="I73" s="184" t="str">
        <f t="shared" si="5"/>
        <v>31787801a</v>
      </c>
      <c r="J73" s="159" t="str">
        <f t="shared" si="6"/>
        <v>31787801026 02</v>
      </c>
      <c r="K73" s="5" t="s">
        <v>1506</v>
      </c>
      <c r="L73" s="159" t="str">
        <f t="shared" si="7"/>
        <v>31787801026 02B</v>
      </c>
      <c r="M73" s="5" t="str">
        <f t="shared" si="8"/>
        <v>SLOVENSKÁ JAZDECKÁ FEDERÁCIAaBjazdectvo - bežné transfery</v>
      </c>
      <c r="N73" s="3" t="str">
        <f t="shared" si="9"/>
        <v>31787801aB</v>
      </c>
    </row>
    <row r="74" spans="1:14" x14ac:dyDescent="0.2">
      <c r="A74" s="170" t="s">
        <v>852</v>
      </c>
      <c r="B74" s="196" t="str">
        <f>VLOOKUP(A74,Adr!A:B,2,FALSE)</f>
        <v>Slovenská kanoistika</v>
      </c>
      <c r="C74" s="188" t="s">
        <v>1507</v>
      </c>
      <c r="D74" s="279">
        <v>1819766</v>
      </c>
      <c r="E74" s="222">
        <v>0</v>
      </c>
      <c r="F74" s="158" t="s">
        <v>363</v>
      </c>
      <c r="G74" s="161" t="s">
        <v>344</v>
      </c>
      <c r="H74" s="161" t="s">
        <v>1423</v>
      </c>
      <c r="I74" s="184" t="str">
        <f t="shared" si="5"/>
        <v>50434101a</v>
      </c>
      <c r="J74" s="159" t="str">
        <f t="shared" si="6"/>
        <v>50434101026 02</v>
      </c>
      <c r="K74" s="5" t="s">
        <v>1508</v>
      </c>
      <c r="L74" s="159" t="str">
        <f t="shared" si="7"/>
        <v>50434101026 02B</v>
      </c>
      <c r="M74" s="5" t="str">
        <f t="shared" si="8"/>
        <v>Slovenská kanoistikaaBkanoistika - bežné transfery</v>
      </c>
      <c r="N74" s="3" t="str">
        <f t="shared" si="9"/>
        <v>50434101aB</v>
      </c>
    </row>
    <row r="75" spans="1:14" x14ac:dyDescent="0.2">
      <c r="A75" s="194" t="s">
        <v>852</v>
      </c>
      <c r="B75" s="196" t="str">
        <f>VLOOKUP(A75,Adr!A:B,2,FALSE)</f>
        <v>Slovenská kanoistika</v>
      </c>
      <c r="C75" s="188" t="s">
        <v>1509</v>
      </c>
      <c r="D75" s="279">
        <v>18000</v>
      </c>
      <c r="E75" s="165">
        <v>0</v>
      </c>
      <c r="F75" s="158" t="s">
        <v>369</v>
      </c>
      <c r="G75" s="161" t="s">
        <v>346</v>
      </c>
      <c r="H75" s="161" t="s">
        <v>1423</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852</v>
      </c>
      <c r="B76" s="196" t="str">
        <f>VLOOKUP(A76,Adr!A:B,2,FALSE)</f>
        <v>Slovenská kanoistika</v>
      </c>
      <c r="C76" s="177" t="s">
        <v>1510</v>
      </c>
      <c r="D76" s="281">
        <v>8060</v>
      </c>
      <c r="E76" s="222">
        <v>0</v>
      </c>
      <c r="F76" s="158" t="s">
        <v>369</v>
      </c>
      <c r="G76" s="161" t="s">
        <v>346</v>
      </c>
      <c r="H76" s="161" t="s">
        <v>1423</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852</v>
      </c>
      <c r="B77" s="196" t="str">
        <f>VLOOKUP(A77,Adr!A:B,2,FALSE)</f>
        <v>Slovenská kanoistika</v>
      </c>
      <c r="C77" s="177" t="s">
        <v>1511</v>
      </c>
      <c r="D77" s="279">
        <v>42000</v>
      </c>
      <c r="E77" s="165">
        <v>0</v>
      </c>
      <c r="F77" s="158" t="s">
        <v>369</v>
      </c>
      <c r="G77" s="161" t="s">
        <v>346</v>
      </c>
      <c r="H77" s="161" t="s">
        <v>1423</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852</v>
      </c>
      <c r="B78" s="196" t="str">
        <f>VLOOKUP(A78,Adr!A:B,2,FALSE)</f>
        <v>Slovenská kanoistika</v>
      </c>
      <c r="C78" s="161" t="s">
        <v>1512</v>
      </c>
      <c r="D78" s="280">
        <v>9100</v>
      </c>
      <c r="E78" s="222">
        <v>0</v>
      </c>
      <c r="F78" s="158" t="s">
        <v>369</v>
      </c>
      <c r="G78" s="161" t="s">
        <v>346</v>
      </c>
      <c r="H78" s="161" t="s">
        <v>1423</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852</v>
      </c>
      <c r="B79" s="196" t="str">
        <f>VLOOKUP(A79,Adr!A:B,2,FALSE)</f>
        <v>Slovenská kanoistika</v>
      </c>
      <c r="C79" s="177" t="s">
        <v>1513</v>
      </c>
      <c r="D79" s="279">
        <v>72000</v>
      </c>
      <c r="E79" s="165">
        <v>0</v>
      </c>
      <c r="F79" s="158" t="s">
        <v>369</v>
      </c>
      <c r="G79" s="161" t="s">
        <v>346</v>
      </c>
      <c r="H79" s="161" t="s">
        <v>1423</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852</v>
      </c>
      <c r="B80" s="196" t="str">
        <f>VLOOKUP(A80,Adr!A:B,2,FALSE)</f>
        <v>Slovenská kanoistika</v>
      </c>
      <c r="C80" s="161" t="s">
        <v>1514</v>
      </c>
      <c r="D80" s="281">
        <v>29300</v>
      </c>
      <c r="E80" s="222">
        <v>0</v>
      </c>
      <c r="F80" s="158" t="s">
        <v>369</v>
      </c>
      <c r="G80" s="161" t="s">
        <v>346</v>
      </c>
      <c r="H80" s="161" t="s">
        <v>1423</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852</v>
      </c>
      <c r="B81" s="196" t="str">
        <f>VLOOKUP(A81,Adr!A:B,2,FALSE)</f>
        <v>Slovenská kanoistika</v>
      </c>
      <c r="C81" s="177" t="s">
        <v>1515</v>
      </c>
      <c r="D81" s="279">
        <v>13100</v>
      </c>
      <c r="E81" s="165">
        <v>0</v>
      </c>
      <c r="F81" s="158" t="s">
        <v>369</v>
      </c>
      <c r="G81" s="161" t="s">
        <v>346</v>
      </c>
      <c r="H81" s="161" t="s">
        <v>1423</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852</v>
      </c>
      <c r="B82" s="196" t="str">
        <f>VLOOKUP(A82,Adr!A:B,2,FALSE)</f>
        <v>Slovenská kanoistika</v>
      </c>
      <c r="C82" s="177" t="s">
        <v>1516</v>
      </c>
      <c r="D82" s="279">
        <v>31200</v>
      </c>
      <c r="E82" s="222">
        <v>0</v>
      </c>
      <c r="F82" s="158" t="s">
        <v>369</v>
      </c>
      <c r="G82" s="161" t="s">
        <v>346</v>
      </c>
      <c r="H82" s="161" t="s">
        <v>1423</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852</v>
      </c>
      <c r="B83" s="196" t="str">
        <f>VLOOKUP(A83,Adr!A:B,2,FALSE)</f>
        <v>Slovenská kanoistika</v>
      </c>
      <c r="C83" s="177" t="s">
        <v>1517</v>
      </c>
      <c r="D83" s="279">
        <v>8060</v>
      </c>
      <c r="E83" s="165">
        <v>0</v>
      </c>
      <c r="F83" s="158" t="s">
        <v>369</v>
      </c>
      <c r="G83" s="161" t="s">
        <v>346</v>
      </c>
      <c r="H83" s="161" t="s">
        <v>1423</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852</v>
      </c>
      <c r="B84" s="196" t="str">
        <f>VLOOKUP(A84,Adr!A:B,2,FALSE)</f>
        <v>Slovenská kanoistika</v>
      </c>
      <c r="C84" s="188" t="s">
        <v>1518</v>
      </c>
      <c r="D84" s="281">
        <v>18000</v>
      </c>
      <c r="E84" s="222">
        <v>0</v>
      </c>
      <c r="F84" s="158" t="s">
        <v>369</v>
      </c>
      <c r="G84" s="161" t="s">
        <v>346</v>
      </c>
      <c r="H84" s="161" t="s">
        <v>1423</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852</v>
      </c>
      <c r="B85" s="196" t="str">
        <f>VLOOKUP(A85,Adr!A:B,2,FALSE)</f>
        <v>Slovenská kanoistika</v>
      </c>
      <c r="C85" s="177" t="s">
        <v>1519</v>
      </c>
      <c r="D85" s="279">
        <v>8060</v>
      </c>
      <c r="E85" s="165">
        <v>0</v>
      </c>
      <c r="F85" s="158" t="s">
        <v>369</v>
      </c>
      <c r="G85" s="161" t="s">
        <v>346</v>
      </c>
      <c r="H85" s="161" t="s">
        <v>1423</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852</v>
      </c>
      <c r="B86" s="196" t="str">
        <f>VLOOKUP(A86,Adr!A:B,2,FALSE)</f>
        <v>Slovenská kanoistika</v>
      </c>
      <c r="C86" s="177" t="s">
        <v>1520</v>
      </c>
      <c r="D86" s="281">
        <v>18000</v>
      </c>
      <c r="E86" s="222">
        <v>0</v>
      </c>
      <c r="F86" s="158" t="s">
        <v>369</v>
      </c>
      <c r="G86" s="161" t="s">
        <v>346</v>
      </c>
      <c r="H86" s="161" t="s">
        <v>1423</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852</v>
      </c>
      <c r="B87" s="196" t="str">
        <f>VLOOKUP(A87,Adr!A:B,2,FALSE)</f>
        <v>Slovenská kanoistika</v>
      </c>
      <c r="C87" s="177" t="s">
        <v>1521</v>
      </c>
      <c r="D87" s="279">
        <v>6000</v>
      </c>
      <c r="E87" s="165">
        <v>0</v>
      </c>
      <c r="F87" s="158" t="s">
        <v>369</v>
      </c>
      <c r="G87" s="161" t="s">
        <v>346</v>
      </c>
      <c r="H87" s="161" t="s">
        <v>1423</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852</v>
      </c>
      <c r="B88" s="196" t="str">
        <f>VLOOKUP(A88,Adr!A:B,2,FALSE)</f>
        <v>Slovenská kanoistika</v>
      </c>
      <c r="C88" s="182" t="s">
        <v>1522</v>
      </c>
      <c r="D88" s="280">
        <v>29300</v>
      </c>
      <c r="E88" s="222">
        <v>0</v>
      </c>
      <c r="F88" s="158" t="s">
        <v>369</v>
      </c>
      <c r="G88" s="161" t="s">
        <v>346</v>
      </c>
      <c r="H88" s="161" t="s">
        <v>1423</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852</v>
      </c>
      <c r="B89" s="196" t="str">
        <f>VLOOKUP(A89,Adr!A:B,2,FALSE)</f>
        <v>Slovenská kanoistika</v>
      </c>
      <c r="C89" s="188" t="s">
        <v>1523</v>
      </c>
      <c r="D89" s="279">
        <v>42000</v>
      </c>
      <c r="E89" s="165">
        <v>0</v>
      </c>
      <c r="F89" s="158" t="s">
        <v>369</v>
      </c>
      <c r="G89" s="161" t="s">
        <v>346</v>
      </c>
      <c r="H89" s="161" t="s">
        <v>1423</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852</v>
      </c>
      <c r="B90" s="196" t="str">
        <f>VLOOKUP(A90,Adr!A:B,2,FALSE)</f>
        <v>Slovenská kanoistika</v>
      </c>
      <c r="C90" s="177" t="s">
        <v>1524</v>
      </c>
      <c r="D90" s="279">
        <v>16000</v>
      </c>
      <c r="E90" s="222">
        <v>0</v>
      </c>
      <c r="F90" s="158" t="s">
        <v>369</v>
      </c>
      <c r="G90" s="161" t="s">
        <v>346</v>
      </c>
      <c r="H90" s="161" t="s">
        <v>1423</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852</v>
      </c>
      <c r="B91" s="196" t="str">
        <f>VLOOKUP(A91,Adr!A:B,2,FALSE)</f>
        <v>Slovenská kanoistika</v>
      </c>
      <c r="C91" s="188" t="s">
        <v>1525</v>
      </c>
      <c r="D91" s="281">
        <v>8000</v>
      </c>
      <c r="E91" s="165">
        <v>0</v>
      </c>
      <c r="F91" s="158" t="s">
        <v>369</v>
      </c>
      <c r="G91" s="161" t="s">
        <v>346</v>
      </c>
      <c r="H91" s="161" t="s">
        <v>1423</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852</v>
      </c>
      <c r="B92" s="196" t="str">
        <f>VLOOKUP(A92,Adr!A:B,2,FALSE)</f>
        <v>Slovenská kanoistika</v>
      </c>
      <c r="C92" s="188" t="s">
        <v>1526</v>
      </c>
      <c r="D92" s="281">
        <v>8000</v>
      </c>
      <c r="E92" s="222">
        <v>0</v>
      </c>
      <c r="F92" s="158" t="s">
        <v>369</v>
      </c>
      <c r="G92" s="161" t="s">
        <v>346</v>
      </c>
      <c r="H92" s="161" t="s">
        <v>1423</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852</v>
      </c>
      <c r="B93" s="196" t="str">
        <f>VLOOKUP(A93,Adr!A:B,2,FALSE)</f>
        <v>Slovenská kanoistika</v>
      </c>
      <c r="C93" s="177" t="s">
        <v>1527</v>
      </c>
      <c r="D93" s="279">
        <v>8000</v>
      </c>
      <c r="E93" s="165">
        <v>0</v>
      </c>
      <c r="F93" s="158" t="s">
        <v>369</v>
      </c>
      <c r="G93" s="161" t="s">
        <v>346</v>
      </c>
      <c r="H93" s="161" t="s">
        <v>1423</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852</v>
      </c>
      <c r="B94" s="196" t="str">
        <f>VLOOKUP(A94,Adr!A:B,2,FALSE)</f>
        <v>Slovenská kanoistika</v>
      </c>
      <c r="C94" s="177" t="s">
        <v>1528</v>
      </c>
      <c r="D94" s="279">
        <v>11100</v>
      </c>
      <c r="E94" s="222">
        <v>0</v>
      </c>
      <c r="F94" s="158" t="s">
        <v>369</v>
      </c>
      <c r="G94" s="161" t="s">
        <v>346</v>
      </c>
      <c r="H94" s="161" t="s">
        <v>1423</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852</v>
      </c>
      <c r="B95" s="196" t="str">
        <f>VLOOKUP(A95,Adr!A:B,2,FALSE)</f>
        <v>Slovenská kanoistika</v>
      </c>
      <c r="C95" s="188" t="s">
        <v>1529</v>
      </c>
      <c r="D95" s="281">
        <v>13000</v>
      </c>
      <c r="E95" s="165">
        <v>0</v>
      </c>
      <c r="F95" s="158" t="s">
        <v>369</v>
      </c>
      <c r="G95" s="161" t="s">
        <v>346</v>
      </c>
      <c r="H95" s="161" t="s">
        <v>1423</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852</v>
      </c>
      <c r="B96" s="196" t="str">
        <f>VLOOKUP(A96,Adr!A:B,2,FALSE)</f>
        <v>Slovenská kanoistika</v>
      </c>
      <c r="C96" s="188" t="s">
        <v>1530</v>
      </c>
      <c r="D96" s="279">
        <v>8060</v>
      </c>
      <c r="E96" s="222">
        <v>0</v>
      </c>
      <c r="F96" s="158" t="s">
        <v>369</v>
      </c>
      <c r="G96" s="161" t="s">
        <v>346</v>
      </c>
      <c r="H96" s="161" t="s">
        <v>1423</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852</v>
      </c>
      <c r="B97" s="196" t="str">
        <f>VLOOKUP(A97,Adr!A:B,2,FALSE)</f>
        <v>Slovenská kanoistika</v>
      </c>
      <c r="C97" s="161" t="s">
        <v>1531</v>
      </c>
      <c r="D97" s="280">
        <v>26000</v>
      </c>
      <c r="E97" s="165">
        <v>0</v>
      </c>
      <c r="F97" s="158" t="s">
        <v>369</v>
      </c>
      <c r="G97" s="161" t="s">
        <v>346</v>
      </c>
      <c r="H97" s="161" t="s">
        <v>1423</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852</v>
      </c>
      <c r="B98" s="196" t="str">
        <f>VLOOKUP(A98,Adr!A:B,2,FALSE)</f>
        <v>Slovenská kanoistika</v>
      </c>
      <c r="C98" s="161" t="s">
        <v>1532</v>
      </c>
      <c r="D98" s="280">
        <v>16000</v>
      </c>
      <c r="E98" s="222">
        <v>0</v>
      </c>
      <c r="F98" s="158" t="s">
        <v>369</v>
      </c>
      <c r="G98" s="161" t="s">
        <v>346</v>
      </c>
      <c r="H98" s="161" t="s">
        <v>1423</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852</v>
      </c>
      <c r="B99" s="196" t="str">
        <f>VLOOKUP(A99,Adr!A:B,2,FALSE)</f>
        <v>Slovenská kanoistika</v>
      </c>
      <c r="C99" s="161" t="s">
        <v>1533</v>
      </c>
      <c r="D99" s="280">
        <v>26000</v>
      </c>
      <c r="E99" s="165">
        <v>0</v>
      </c>
      <c r="F99" s="158" t="s">
        <v>369</v>
      </c>
      <c r="G99" s="161" t="s">
        <v>346</v>
      </c>
      <c r="H99" s="161" t="s">
        <v>1423</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852</v>
      </c>
      <c r="B100" s="196" t="str">
        <f>VLOOKUP(A100,Adr!A:B,2,FALSE)</f>
        <v>Slovenská kanoistika</v>
      </c>
      <c r="C100" s="177" t="s">
        <v>1534</v>
      </c>
      <c r="D100" s="279">
        <v>13100</v>
      </c>
      <c r="E100" s="222">
        <v>0</v>
      </c>
      <c r="F100" s="158" t="s">
        <v>369</v>
      </c>
      <c r="G100" s="161" t="s">
        <v>346</v>
      </c>
      <c r="H100" s="161" t="s">
        <v>1423</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852</v>
      </c>
      <c r="B101" s="196" t="str">
        <f>VLOOKUP(A101,Adr!A:B,2,FALSE)</f>
        <v>Slovenská kanoistika</v>
      </c>
      <c r="C101" s="161" t="s">
        <v>1535</v>
      </c>
      <c r="D101" s="280">
        <v>62000</v>
      </c>
      <c r="E101" s="165">
        <v>0</v>
      </c>
      <c r="F101" s="158" t="s">
        <v>369</v>
      </c>
      <c r="G101" s="161" t="s">
        <v>346</v>
      </c>
      <c r="H101" s="161" t="s">
        <v>1423</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852</v>
      </c>
      <c r="B102" s="196" t="str">
        <f>VLOOKUP(A102,Adr!A:B,2,FALSE)</f>
        <v>Slovenská kanoistika</v>
      </c>
      <c r="C102" s="177" t="s">
        <v>1536</v>
      </c>
      <c r="D102" s="279">
        <v>8060</v>
      </c>
      <c r="E102" s="222">
        <v>0</v>
      </c>
      <c r="F102" s="158" t="s">
        <v>369</v>
      </c>
      <c r="G102" s="161" t="s">
        <v>346</v>
      </c>
      <c r="H102" s="161" t="s">
        <v>1423</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852</v>
      </c>
      <c r="B103" s="196" t="str">
        <f>VLOOKUP(A103,Adr!A:B,2,FALSE)</f>
        <v>Slovenská kanoistika</v>
      </c>
      <c r="C103" s="177" t="s">
        <v>1537</v>
      </c>
      <c r="D103" s="279">
        <v>31200</v>
      </c>
      <c r="E103" s="165">
        <v>0</v>
      </c>
      <c r="F103" s="158" t="s">
        <v>369</v>
      </c>
      <c r="G103" s="161" t="s">
        <v>346</v>
      </c>
      <c r="H103" s="161" t="s">
        <v>1423</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852</v>
      </c>
      <c r="B104" s="196" t="str">
        <f>VLOOKUP(A104,Adr!A:B,2,FALSE)</f>
        <v>Slovenská kanoistika</v>
      </c>
      <c r="C104" s="177" t="s">
        <v>1538</v>
      </c>
      <c r="D104" s="279">
        <v>8000</v>
      </c>
      <c r="E104" s="222">
        <v>0</v>
      </c>
      <c r="F104" s="158" t="s">
        <v>369</v>
      </c>
      <c r="G104" s="161" t="s">
        <v>346</v>
      </c>
      <c r="H104" s="161" t="s">
        <v>1423</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852</v>
      </c>
      <c r="B105" s="196" t="str">
        <f>VLOOKUP(A105,Adr!A:B,2,FALSE)</f>
        <v>Slovenská kanoistika</v>
      </c>
      <c r="C105" s="177" t="s">
        <v>1539</v>
      </c>
      <c r="D105" s="279">
        <v>21000</v>
      </c>
      <c r="E105" s="165">
        <v>0</v>
      </c>
      <c r="F105" s="158" t="s">
        <v>369</v>
      </c>
      <c r="G105" s="161" t="s">
        <v>346</v>
      </c>
      <c r="H105" s="161" t="s">
        <v>1423</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852</v>
      </c>
      <c r="B106" s="196" t="str">
        <f>VLOOKUP(A106,Adr!A:B,2,FALSE)</f>
        <v>Slovenská kanoistika</v>
      </c>
      <c r="C106" s="177" t="s">
        <v>1540</v>
      </c>
      <c r="D106" s="279">
        <v>8060</v>
      </c>
      <c r="E106" s="222">
        <v>0</v>
      </c>
      <c r="F106" s="158" t="s">
        <v>369</v>
      </c>
      <c r="G106" s="161" t="s">
        <v>346</v>
      </c>
      <c r="H106" s="161" t="s">
        <v>1423</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852</v>
      </c>
      <c r="B107" s="196" t="str">
        <f>VLOOKUP(A107,Adr!A:B,2,FALSE)</f>
        <v>Slovenská kanoistika</v>
      </c>
      <c r="C107" s="182" t="s">
        <v>1541</v>
      </c>
      <c r="D107" s="280">
        <v>8000</v>
      </c>
      <c r="E107" s="165">
        <v>0</v>
      </c>
      <c r="F107" s="158" t="s">
        <v>369</v>
      </c>
      <c r="G107" s="161" t="s">
        <v>346</v>
      </c>
      <c r="H107" s="161" t="s">
        <v>1423</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852</v>
      </c>
      <c r="B108" s="196" t="str">
        <f>VLOOKUP(A108,Adr!A:B,2,FALSE)</f>
        <v>Slovenská kanoistika</v>
      </c>
      <c r="C108" s="177" t="s">
        <v>1542</v>
      </c>
      <c r="D108" s="279">
        <v>13100</v>
      </c>
      <c r="E108" s="222">
        <v>0</v>
      </c>
      <c r="F108" s="158" t="s">
        <v>369</v>
      </c>
      <c r="G108" s="161" t="s">
        <v>346</v>
      </c>
      <c r="H108" s="161" t="s">
        <v>1423</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860</v>
      </c>
      <c r="B109" s="196" t="str">
        <f>VLOOKUP(A109,Adr!A:B,2,FALSE)</f>
        <v>Slovenská Lakrosová Federácia</v>
      </c>
      <c r="C109" s="189" t="s">
        <v>1543</v>
      </c>
      <c r="D109" s="282">
        <v>32930</v>
      </c>
      <c r="E109" s="165">
        <v>0</v>
      </c>
      <c r="F109" s="158" t="s">
        <v>363</v>
      </c>
      <c r="G109" s="161" t="s">
        <v>344</v>
      </c>
      <c r="H109" s="161" t="s">
        <v>1423</v>
      </c>
      <c r="I109" s="184" t="str">
        <f t="shared" si="5"/>
        <v>30853427a</v>
      </c>
      <c r="J109" s="159" t="str">
        <f t="shared" si="6"/>
        <v>30853427026 02</v>
      </c>
      <c r="K109" s="5" t="s">
        <v>1544</v>
      </c>
      <c r="L109" s="159" t="str">
        <f t="shared" si="7"/>
        <v>30853427026 02B</v>
      </c>
      <c r="M109" s="5" t="str">
        <f t="shared" si="8"/>
        <v>Slovenská Lakrosová FederáciaaBlakros - bežné transfery</v>
      </c>
      <c r="N109" s="3" t="str">
        <f t="shared" si="9"/>
        <v>30853427aB</v>
      </c>
    </row>
    <row r="110" spans="1:14" x14ac:dyDescent="0.2">
      <c r="A110" s="194" t="s">
        <v>868</v>
      </c>
      <c r="B110" s="196" t="str">
        <f>VLOOKUP(A110,Adr!A:B,2,FALSE)</f>
        <v>Slovenská lukostrelecká asociácia 3D</v>
      </c>
      <c r="C110" s="188" t="s">
        <v>376</v>
      </c>
      <c r="D110" s="279">
        <v>46400</v>
      </c>
      <c r="E110" s="222">
        <v>0</v>
      </c>
      <c r="F110" s="158" t="s">
        <v>375</v>
      </c>
      <c r="G110" s="161" t="s">
        <v>346</v>
      </c>
      <c r="H110" s="161" t="s">
        <v>1423</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877</v>
      </c>
      <c r="B111" s="196" t="str">
        <f>VLOOKUP(A111,Adr!A:B,2,FALSE)</f>
        <v>Slovenská motocyklová federácia</v>
      </c>
      <c r="C111" s="188" t="s">
        <v>1545</v>
      </c>
      <c r="D111" s="281">
        <v>194073</v>
      </c>
      <c r="E111" s="222">
        <v>0</v>
      </c>
      <c r="F111" s="158" t="s">
        <v>363</v>
      </c>
      <c r="G111" s="161" t="s">
        <v>344</v>
      </c>
      <c r="H111" s="161" t="s">
        <v>1423</v>
      </c>
      <c r="I111" s="184" t="str">
        <f t="shared" si="5"/>
        <v>30813883a</v>
      </c>
      <c r="J111" s="159" t="str">
        <f t="shared" si="6"/>
        <v>30813883026 02</v>
      </c>
      <c r="K111" s="5" t="s">
        <v>1546</v>
      </c>
      <c r="L111" s="159" t="str">
        <f t="shared" si="7"/>
        <v>30813883026 02B</v>
      </c>
      <c r="M111" s="5" t="str">
        <f t="shared" si="8"/>
        <v>Slovenská motocyklová federáciaaBmotocyklový šport - bežné transfery</v>
      </c>
      <c r="N111" s="3" t="str">
        <f t="shared" si="9"/>
        <v>30813883aB</v>
      </c>
    </row>
    <row r="112" spans="1:14" x14ac:dyDescent="0.2">
      <c r="A112" s="158" t="s">
        <v>885</v>
      </c>
      <c r="B112" s="196" t="str">
        <f>VLOOKUP(A112,Adr!A:B,2,FALSE)</f>
        <v xml:space="preserve">Slovenská Muaythai Asociácia </v>
      </c>
      <c r="C112" s="189" t="s">
        <v>1547</v>
      </c>
      <c r="D112" s="282">
        <v>49707</v>
      </c>
      <c r="E112" s="165">
        <v>0</v>
      </c>
      <c r="F112" s="158" t="s">
        <v>363</v>
      </c>
      <c r="G112" s="161" t="s">
        <v>344</v>
      </c>
      <c r="H112" s="161" t="s">
        <v>1423</v>
      </c>
      <c r="I112" s="184" t="str">
        <f t="shared" si="5"/>
        <v>34057587a</v>
      </c>
      <c r="J112" s="159" t="str">
        <f t="shared" si="6"/>
        <v>34057587026 02</v>
      </c>
      <c r="K112" s="5" t="s">
        <v>1548</v>
      </c>
      <c r="L112" s="159" t="str">
        <f t="shared" si="7"/>
        <v>34057587026 02B</v>
      </c>
      <c r="M112" s="5" t="str">
        <f t="shared" si="8"/>
        <v>Slovenská Muaythai Asociácia aBthajský box - bežné transfery</v>
      </c>
      <c r="N112" s="3" t="str">
        <f t="shared" si="9"/>
        <v>34057587aB</v>
      </c>
    </row>
    <row r="113" spans="1:14" x14ac:dyDescent="0.2">
      <c r="A113" s="194" t="s">
        <v>885</v>
      </c>
      <c r="B113" s="196" t="str">
        <f>VLOOKUP(A113,Adr!A:B,2,FALSE)</f>
        <v xml:space="preserve">Slovenská Muaythai Asociácia </v>
      </c>
      <c r="C113" s="188" t="s">
        <v>1549</v>
      </c>
      <c r="D113" s="279">
        <v>31000</v>
      </c>
      <c r="E113" s="165">
        <v>0</v>
      </c>
      <c r="F113" s="158" t="s">
        <v>369</v>
      </c>
      <c r="G113" s="161" t="s">
        <v>346</v>
      </c>
      <c r="H113" s="161" t="s">
        <v>1423</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376</v>
      </c>
      <c r="D114" s="280">
        <v>46600</v>
      </c>
      <c r="E114" s="165">
        <v>0</v>
      </c>
      <c r="F114" s="158" t="s">
        <v>375</v>
      </c>
      <c r="G114" s="161" t="s">
        <v>346</v>
      </c>
      <c r="H114" s="161" t="s">
        <v>1423</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898</v>
      </c>
      <c r="B115" s="196" t="str">
        <f>VLOOKUP(A115,Adr!A:B,2,FALSE)</f>
        <v>Slovenská plavecká federácia</v>
      </c>
      <c r="C115" s="177" t="s">
        <v>1550</v>
      </c>
      <c r="D115" s="279">
        <v>2808724</v>
      </c>
      <c r="E115" s="222">
        <v>0</v>
      </c>
      <c r="F115" s="158" t="s">
        <v>363</v>
      </c>
      <c r="G115" s="161" t="s">
        <v>344</v>
      </c>
      <c r="H115" s="161" t="s">
        <v>1423</v>
      </c>
      <c r="I115" s="184" t="str">
        <f t="shared" si="5"/>
        <v>36068764a</v>
      </c>
      <c r="J115" s="159" t="str">
        <f t="shared" si="6"/>
        <v>36068764026 02</v>
      </c>
      <c r="K115" s="5" t="s">
        <v>1551</v>
      </c>
      <c r="L115" s="159" t="str">
        <f t="shared" si="7"/>
        <v>36068764026 02B</v>
      </c>
      <c r="M115" s="5" t="str">
        <f t="shared" si="8"/>
        <v>Slovenská plavecká federáciaaBplavecké športy - bežné transfery</v>
      </c>
      <c r="N115" s="3" t="str">
        <f t="shared" si="9"/>
        <v>36068764aB</v>
      </c>
    </row>
    <row r="116" spans="1:14" x14ac:dyDescent="0.2">
      <c r="A116" s="158" t="s">
        <v>898</v>
      </c>
      <c r="B116" s="196" t="str">
        <f>VLOOKUP(A116,Adr!A:B,2,FALSE)</f>
        <v>Slovenská plavecká federácia</v>
      </c>
      <c r="C116" s="188" t="s">
        <v>1552</v>
      </c>
      <c r="D116" s="281">
        <v>4480</v>
      </c>
      <c r="E116" s="222">
        <v>0</v>
      </c>
      <c r="F116" s="158" t="s">
        <v>369</v>
      </c>
      <c r="G116" s="161" t="s">
        <v>346</v>
      </c>
      <c r="H116" s="161" t="s">
        <v>1423</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898</v>
      </c>
      <c r="B117" s="196" t="str">
        <f>VLOOKUP(A117,Adr!A:B,2,FALSE)</f>
        <v>Slovenská plavecká federácia</v>
      </c>
      <c r="C117" s="177" t="s">
        <v>1553</v>
      </c>
      <c r="D117" s="279">
        <v>16000</v>
      </c>
      <c r="E117" s="165">
        <v>0</v>
      </c>
      <c r="F117" s="158" t="s">
        <v>369</v>
      </c>
      <c r="G117" s="161" t="s">
        <v>346</v>
      </c>
      <c r="H117" s="161" t="s">
        <v>1423</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898</v>
      </c>
      <c r="B118" s="196" t="str">
        <f>VLOOKUP(A118,Adr!A:B,2,FALSE)</f>
        <v>Slovenská plavecká federácia</v>
      </c>
      <c r="C118" s="177" t="s">
        <v>1554</v>
      </c>
      <c r="D118" s="279">
        <v>13000</v>
      </c>
      <c r="E118" s="222">
        <v>0</v>
      </c>
      <c r="F118" s="158" t="s">
        <v>369</v>
      </c>
      <c r="G118" s="161" t="s">
        <v>346</v>
      </c>
      <c r="H118" s="161" t="s">
        <v>1423</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898</v>
      </c>
      <c r="B119" s="196" t="str">
        <f>VLOOKUP(A119,Adr!A:B,2,FALSE)</f>
        <v>Slovenská plavecká federácia</v>
      </c>
      <c r="C119" s="161" t="s">
        <v>1555</v>
      </c>
      <c r="D119" s="280">
        <v>12000</v>
      </c>
      <c r="E119" s="165">
        <v>0</v>
      </c>
      <c r="F119" s="158" t="s">
        <v>369</v>
      </c>
      <c r="G119" s="161" t="s">
        <v>346</v>
      </c>
      <c r="H119" s="161" t="s">
        <v>1423</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898</v>
      </c>
      <c r="B120" s="196" t="str">
        <f>VLOOKUP(A120,Adr!A:B,2,FALSE)</f>
        <v>Slovenská plavecká federácia</v>
      </c>
      <c r="C120" s="182" t="s">
        <v>1556</v>
      </c>
      <c r="D120" s="280">
        <v>4480</v>
      </c>
      <c r="E120" s="222">
        <v>0</v>
      </c>
      <c r="F120" s="158" t="s">
        <v>369</v>
      </c>
      <c r="G120" s="161" t="s">
        <v>346</v>
      </c>
      <c r="H120" s="161" t="s">
        <v>1423</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898</v>
      </c>
      <c r="B121" s="196" t="str">
        <f>VLOOKUP(A121,Adr!A:B,2,FALSE)</f>
        <v>Slovenská plavecká federácia</v>
      </c>
      <c r="C121" s="177" t="s">
        <v>1557</v>
      </c>
      <c r="D121" s="279">
        <v>4480</v>
      </c>
      <c r="E121" s="165">
        <v>0</v>
      </c>
      <c r="F121" s="158" t="s">
        <v>369</v>
      </c>
      <c r="G121" s="161" t="s">
        <v>346</v>
      </c>
      <c r="H121" s="161" t="s">
        <v>1423</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898</v>
      </c>
      <c r="B122" s="196" t="str">
        <f>VLOOKUP(A122,Adr!A:B,2,FALSE)</f>
        <v>Slovenská plavecká federácia</v>
      </c>
      <c r="C122" s="188" t="s">
        <v>1558</v>
      </c>
      <c r="D122" s="281">
        <v>16000</v>
      </c>
      <c r="E122" s="222">
        <v>0</v>
      </c>
      <c r="F122" s="158" t="s">
        <v>369</v>
      </c>
      <c r="G122" s="161" t="s">
        <v>346</v>
      </c>
      <c r="H122" s="161" t="s">
        <v>1423</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898</v>
      </c>
      <c r="B123" s="196" t="str">
        <f>VLOOKUP(A123,Adr!A:B,2,FALSE)</f>
        <v>Slovenská plavecká federácia</v>
      </c>
      <c r="C123" s="182" t="s">
        <v>1559</v>
      </c>
      <c r="D123" s="280">
        <v>26000</v>
      </c>
      <c r="E123" s="165">
        <v>0</v>
      </c>
      <c r="F123" s="158" t="s">
        <v>369</v>
      </c>
      <c r="G123" s="161" t="s">
        <v>346</v>
      </c>
      <c r="H123" s="161" t="s">
        <v>1423</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898</v>
      </c>
      <c r="B124" s="196" t="str">
        <f>VLOOKUP(A124,Adr!A:B,2,FALSE)</f>
        <v>Slovenská plavecká federácia</v>
      </c>
      <c r="C124" s="188" t="s">
        <v>1560</v>
      </c>
      <c r="D124" s="279">
        <v>12000</v>
      </c>
      <c r="E124" s="222">
        <v>0</v>
      </c>
      <c r="F124" s="158" t="s">
        <v>369</v>
      </c>
      <c r="G124" s="161" t="s">
        <v>346</v>
      </c>
      <c r="H124" s="161" t="s">
        <v>1423</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898</v>
      </c>
      <c r="B125" s="196" t="str">
        <f>VLOOKUP(A125,Adr!A:B,2,FALSE)</f>
        <v>Slovenská plavecká federácia</v>
      </c>
      <c r="C125" s="161" t="s">
        <v>1561</v>
      </c>
      <c r="D125" s="280">
        <v>8000</v>
      </c>
      <c r="E125" s="165">
        <v>0</v>
      </c>
      <c r="F125" s="158" t="s">
        <v>369</v>
      </c>
      <c r="G125" s="161" t="s">
        <v>346</v>
      </c>
      <c r="H125" s="161" t="s">
        <v>1423</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898</v>
      </c>
      <c r="B126" s="196" t="str">
        <f>VLOOKUP(A126,Adr!A:B,2,FALSE)</f>
        <v>Slovenská plavecká federácia</v>
      </c>
      <c r="C126" s="177" t="s">
        <v>1562</v>
      </c>
      <c r="D126" s="279">
        <v>4480</v>
      </c>
      <c r="E126" s="222">
        <v>0</v>
      </c>
      <c r="F126" s="158" t="s">
        <v>369</v>
      </c>
      <c r="G126" s="161" t="s">
        <v>346</v>
      </c>
      <c r="H126" s="161" t="s">
        <v>1423</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898</v>
      </c>
      <c r="B127" s="196" t="str">
        <f>VLOOKUP(A127,Adr!A:B,2,FALSE)</f>
        <v>Slovenská plavecká federácia</v>
      </c>
      <c r="C127" s="188" t="s">
        <v>1563</v>
      </c>
      <c r="D127" s="281">
        <v>4480</v>
      </c>
      <c r="E127" s="165">
        <v>0</v>
      </c>
      <c r="F127" s="158" t="s">
        <v>369</v>
      </c>
      <c r="G127" s="161" t="s">
        <v>346</v>
      </c>
      <c r="H127" s="161" t="s">
        <v>1423</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898</v>
      </c>
      <c r="B128" s="196" t="str">
        <f>VLOOKUP(A128,Adr!A:B,2,FALSE)</f>
        <v>Slovenská plavecká federácia</v>
      </c>
      <c r="C128" s="189" t="s">
        <v>1564</v>
      </c>
      <c r="D128" s="282">
        <v>8000</v>
      </c>
      <c r="E128" s="222">
        <v>0</v>
      </c>
      <c r="F128" s="158" t="s">
        <v>369</v>
      </c>
      <c r="G128" s="161" t="s">
        <v>346</v>
      </c>
      <c r="H128" s="161" t="s">
        <v>1423</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906</v>
      </c>
      <c r="B129" s="196" t="str">
        <f>VLOOKUP(A129,Adr!A:B,2,FALSE)</f>
        <v>Slovenská rugbyová únia</v>
      </c>
      <c r="C129" s="188" t="s">
        <v>1565</v>
      </c>
      <c r="D129" s="281">
        <v>36051</v>
      </c>
      <c r="E129" s="165">
        <v>0</v>
      </c>
      <c r="F129" s="158" t="s">
        <v>363</v>
      </c>
      <c r="G129" s="161" t="s">
        <v>344</v>
      </c>
      <c r="H129" s="161" t="s">
        <v>1423</v>
      </c>
      <c r="I129" s="184" t="str">
        <f t="shared" si="5"/>
        <v>30851459a</v>
      </c>
      <c r="J129" s="159" t="str">
        <f t="shared" si="6"/>
        <v>30851459026 02</v>
      </c>
      <c r="K129" s="5" t="s">
        <v>1566</v>
      </c>
      <c r="L129" s="159" t="str">
        <f t="shared" si="7"/>
        <v>30851459026 02B</v>
      </c>
      <c r="M129" s="5" t="str">
        <f t="shared" si="8"/>
        <v>Slovenská rugbyová úniaaBrugby - bežné transfery</v>
      </c>
      <c r="N129" s="3" t="str">
        <f t="shared" si="9"/>
        <v>30851459aB</v>
      </c>
    </row>
    <row r="130" spans="1:14" x14ac:dyDescent="0.2">
      <c r="A130" s="194" t="s">
        <v>915</v>
      </c>
      <c r="B130" s="196" t="str">
        <f>VLOOKUP(A130,Adr!A:B,2,FALSE)</f>
        <v>Slovenská skialpinistická asociácia</v>
      </c>
      <c r="C130" s="188" t="s">
        <v>1567</v>
      </c>
      <c r="D130" s="280">
        <v>32930</v>
      </c>
      <c r="E130" s="222">
        <v>0</v>
      </c>
      <c r="F130" s="158" t="s">
        <v>363</v>
      </c>
      <c r="G130" s="161" t="s">
        <v>344</v>
      </c>
      <c r="H130" s="161" t="s">
        <v>1423</v>
      </c>
      <c r="I130" s="184" t="str">
        <f t="shared" ref="I130:I193" si="10">A130&amp;F130</f>
        <v>37998919a</v>
      </c>
      <c r="J130" s="159" t="str">
        <f t="shared" ref="J130:J193" si="11">A130&amp;G130</f>
        <v>37998919026 02</v>
      </c>
      <c r="K130" s="5" t="s">
        <v>1568</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915</v>
      </c>
      <c r="B131" s="196" t="str">
        <f>VLOOKUP(A131,Adr!A:B,2,FALSE)</f>
        <v>Slovenská skialpinistická asociácia</v>
      </c>
      <c r="C131" s="177" t="s">
        <v>1569</v>
      </c>
      <c r="D131" s="279">
        <v>8000</v>
      </c>
      <c r="E131" s="165">
        <v>0</v>
      </c>
      <c r="F131" s="158" t="s">
        <v>369</v>
      </c>
      <c r="G131" s="161" t="s">
        <v>346</v>
      </c>
      <c r="H131" s="161" t="s">
        <v>1423</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915</v>
      </c>
      <c r="B132" s="196" t="str">
        <f>VLOOKUP(A132,Adr!A:B,2,FALSE)</f>
        <v>Slovenská skialpinistická asociácia</v>
      </c>
      <c r="C132" s="177" t="s">
        <v>1570</v>
      </c>
      <c r="D132" s="279">
        <v>26000</v>
      </c>
      <c r="E132" s="222">
        <v>0</v>
      </c>
      <c r="F132" s="158" t="s">
        <v>369</v>
      </c>
      <c r="G132" s="161" t="s">
        <v>346</v>
      </c>
      <c r="H132" s="161" t="s">
        <v>1423</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915</v>
      </c>
      <c r="B133" s="196" t="str">
        <f>VLOOKUP(A133,Adr!A:B,2,FALSE)</f>
        <v>Slovenská skialpinistická asociácia</v>
      </c>
      <c r="C133" s="177" t="s">
        <v>1571</v>
      </c>
      <c r="D133" s="279">
        <v>42000</v>
      </c>
      <c r="E133" s="165">
        <v>0</v>
      </c>
      <c r="F133" s="158" t="s">
        <v>369</v>
      </c>
      <c r="G133" s="161" t="s">
        <v>346</v>
      </c>
      <c r="H133" s="161" t="s">
        <v>1423</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915</v>
      </c>
      <c r="B134" s="196" t="str">
        <f>VLOOKUP(A134,Adr!A:B,2,FALSE)</f>
        <v>Slovenská skialpinistická asociácia</v>
      </c>
      <c r="C134" s="177" t="s">
        <v>1572</v>
      </c>
      <c r="D134" s="279">
        <v>16000</v>
      </c>
      <c r="E134" s="222">
        <v>0</v>
      </c>
      <c r="F134" s="158" t="s">
        <v>369</v>
      </c>
      <c r="G134" s="161" t="s">
        <v>346</v>
      </c>
      <c r="H134" s="161" t="s">
        <v>1423</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915</v>
      </c>
      <c r="B135" s="196" t="str">
        <f>VLOOKUP(A135,Adr!A:B,2,FALSE)</f>
        <v>Slovenská skialpinistická asociácia</v>
      </c>
      <c r="C135" s="177" t="s">
        <v>1573</v>
      </c>
      <c r="D135" s="279">
        <v>8000</v>
      </c>
      <c r="E135" s="165">
        <v>0</v>
      </c>
      <c r="F135" s="158" t="s">
        <v>369</v>
      </c>
      <c r="G135" s="161" t="s">
        <v>346</v>
      </c>
      <c r="H135" s="161" t="s">
        <v>1423</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925</v>
      </c>
      <c r="B136" s="196" t="str">
        <f>VLOOKUP(A136,Adr!A:B,2,FALSE)</f>
        <v>Slovenská softballová asociácia</v>
      </c>
      <c r="C136" s="177" t="s">
        <v>1574</v>
      </c>
      <c r="D136" s="279">
        <v>53115</v>
      </c>
      <c r="E136" s="165">
        <v>0</v>
      </c>
      <c r="F136" s="158" t="s">
        <v>363</v>
      </c>
      <c r="G136" s="161" t="s">
        <v>344</v>
      </c>
      <c r="H136" s="161" t="s">
        <v>1423</v>
      </c>
      <c r="I136" s="184" t="str">
        <f t="shared" si="10"/>
        <v>17316723a</v>
      </c>
      <c r="J136" s="159" t="str">
        <f t="shared" si="11"/>
        <v>17316723026 02</v>
      </c>
      <c r="K136" s="5" t="s">
        <v>1575</v>
      </c>
      <c r="L136" s="159" t="str">
        <f t="shared" si="12"/>
        <v>17316723026 02B</v>
      </c>
      <c r="M136" s="5" t="str">
        <f t="shared" si="13"/>
        <v>Slovenská softballová asociáciaaBsoftbal - bežné transfery</v>
      </c>
      <c r="N136" s="3" t="str">
        <f t="shared" si="14"/>
        <v>17316723aB</v>
      </c>
    </row>
    <row r="137" spans="1:14" x14ac:dyDescent="0.2">
      <c r="A137" s="194" t="s">
        <v>931</v>
      </c>
      <c r="B137" s="196" t="str">
        <f>VLOOKUP(A137,Adr!A:B,2,FALSE)</f>
        <v>Slovenská squashová asociácia</v>
      </c>
      <c r="C137" s="177" t="s">
        <v>1576</v>
      </c>
      <c r="D137" s="279">
        <v>32930</v>
      </c>
      <c r="E137" s="222">
        <v>0</v>
      </c>
      <c r="F137" s="158" t="s">
        <v>363</v>
      </c>
      <c r="G137" s="161" t="s">
        <v>344</v>
      </c>
      <c r="H137" s="161" t="s">
        <v>1423</v>
      </c>
      <c r="I137" s="184" t="str">
        <f t="shared" si="10"/>
        <v>30807018a</v>
      </c>
      <c r="J137" s="159" t="str">
        <f t="shared" si="11"/>
        <v>30807018026 02</v>
      </c>
      <c r="K137" s="5" t="s">
        <v>1577</v>
      </c>
      <c r="L137" s="159" t="str">
        <f t="shared" si="12"/>
        <v>30807018026 02B</v>
      </c>
      <c r="M137" s="5" t="str">
        <f t="shared" si="13"/>
        <v>Slovenská squashová asociáciaaBsquash - bežné transfery</v>
      </c>
      <c r="N137" s="3" t="str">
        <f t="shared" si="14"/>
        <v>30807018aB</v>
      </c>
    </row>
    <row r="138" spans="1:14" x14ac:dyDescent="0.2">
      <c r="A138" s="190" t="s">
        <v>938</v>
      </c>
      <c r="B138" s="196" t="str">
        <f>VLOOKUP(A138,Adr!A:B,2,FALSE)</f>
        <v>Slovenská triatlonová únia</v>
      </c>
      <c r="C138" s="177" t="s">
        <v>1578</v>
      </c>
      <c r="D138" s="279">
        <v>260344</v>
      </c>
      <c r="E138" s="165">
        <v>0</v>
      </c>
      <c r="F138" s="158" t="s">
        <v>363</v>
      </c>
      <c r="G138" s="161" t="s">
        <v>344</v>
      </c>
      <c r="H138" s="161" t="s">
        <v>1423</v>
      </c>
      <c r="I138" s="184" t="str">
        <f t="shared" si="10"/>
        <v>31745466a</v>
      </c>
      <c r="J138" s="159" t="str">
        <f t="shared" si="11"/>
        <v>31745466026 02</v>
      </c>
      <c r="K138" s="5" t="s">
        <v>1579</v>
      </c>
      <c r="L138" s="159" t="str">
        <f t="shared" si="12"/>
        <v>31745466026 02B</v>
      </c>
      <c r="M138" s="5" t="str">
        <f t="shared" si="13"/>
        <v>Slovenská triatlonová úniaaBtriatlon - bežné transfery</v>
      </c>
      <c r="N138" s="3" t="str">
        <f t="shared" si="14"/>
        <v>31745466aB</v>
      </c>
    </row>
    <row r="139" spans="1:14" x14ac:dyDescent="0.2">
      <c r="A139" s="190" t="s">
        <v>938</v>
      </c>
      <c r="B139" s="196" t="str">
        <f>VLOOKUP(A139,Adr!A:B,2,FALSE)</f>
        <v>Slovenská triatlonová únia</v>
      </c>
      <c r="C139" s="161" t="s">
        <v>1580</v>
      </c>
      <c r="D139" s="280">
        <v>6759</v>
      </c>
      <c r="E139" s="222">
        <v>0</v>
      </c>
      <c r="F139" s="158" t="s">
        <v>367</v>
      </c>
      <c r="G139" s="161" t="s">
        <v>346</v>
      </c>
      <c r="H139" s="161" t="s">
        <v>1423</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938</v>
      </c>
      <c r="B140" s="196" t="str">
        <f>VLOOKUP(A140,Adr!A:B,2,FALSE)</f>
        <v>Slovenská triatlonová únia</v>
      </c>
      <c r="C140" s="161" t="s">
        <v>1581</v>
      </c>
      <c r="D140" s="280">
        <v>18000</v>
      </c>
      <c r="E140" s="222">
        <v>0</v>
      </c>
      <c r="F140" s="158" t="s">
        <v>369</v>
      </c>
      <c r="G140" s="161" t="s">
        <v>346</v>
      </c>
      <c r="H140" s="161" t="s">
        <v>1423</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938</v>
      </c>
      <c r="B141" s="196" t="str">
        <f>VLOOKUP(A141,Adr!A:B,2,FALSE)</f>
        <v>Slovenská triatlonová únia</v>
      </c>
      <c r="C141" s="177" t="s">
        <v>1582</v>
      </c>
      <c r="D141" s="279">
        <v>8000</v>
      </c>
      <c r="E141" s="165">
        <v>0</v>
      </c>
      <c r="F141" s="158" t="s">
        <v>369</v>
      </c>
      <c r="G141" s="161" t="s">
        <v>346</v>
      </c>
      <c r="H141" s="161" t="s">
        <v>1423</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938</v>
      </c>
      <c r="B142" s="196" t="str">
        <f>VLOOKUP(A142,Adr!A:B,2,FALSE)</f>
        <v>Slovenská triatlonová únia</v>
      </c>
      <c r="C142" s="188" t="s">
        <v>1583</v>
      </c>
      <c r="D142" s="281">
        <v>42000</v>
      </c>
      <c r="E142" s="222">
        <v>0</v>
      </c>
      <c r="F142" s="158" t="s">
        <v>369</v>
      </c>
      <c r="G142" s="161" t="s">
        <v>346</v>
      </c>
      <c r="H142" s="161" t="s">
        <v>1423</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945</v>
      </c>
      <c r="B143" s="196" t="str">
        <f>VLOOKUP(A143,Adr!A:B,2,FALSE)</f>
        <v>Slovenská volejbalová federácia</v>
      </c>
      <c r="C143" s="188" t="s">
        <v>1584</v>
      </c>
      <c r="D143" s="281">
        <v>1910942</v>
      </c>
      <c r="E143" s="222">
        <v>0</v>
      </c>
      <c r="F143" s="158" t="s">
        <v>363</v>
      </c>
      <c r="G143" s="161" t="s">
        <v>344</v>
      </c>
      <c r="H143" s="161" t="s">
        <v>1423</v>
      </c>
      <c r="I143" s="184" t="str">
        <f t="shared" si="10"/>
        <v>00688819a</v>
      </c>
      <c r="J143" s="159" t="str">
        <f t="shared" si="11"/>
        <v>00688819026 02</v>
      </c>
      <c r="K143" s="5" t="s">
        <v>1585</v>
      </c>
      <c r="L143" s="159" t="str">
        <f t="shared" si="12"/>
        <v>00688819026 02B</v>
      </c>
      <c r="M143" s="5" t="str">
        <f t="shared" si="13"/>
        <v>Slovenská volejbalová federáciaaBvolejbal - bežné transfery</v>
      </c>
      <c r="N143" s="3" t="str">
        <f t="shared" si="14"/>
        <v>00688819aB</v>
      </c>
    </row>
    <row r="144" spans="1:14" x14ac:dyDescent="0.2">
      <c r="A144" s="190" t="s">
        <v>952</v>
      </c>
      <c r="B144" s="196" t="str">
        <f>VLOOKUP(A144,Adr!A:B,2,FALSE)</f>
        <v>Slovenský atletický zväz</v>
      </c>
      <c r="C144" s="177" t="s">
        <v>1586</v>
      </c>
      <c r="D144" s="279">
        <v>3898001</v>
      </c>
      <c r="E144" s="165">
        <v>0</v>
      </c>
      <c r="F144" s="158" t="s">
        <v>363</v>
      </c>
      <c r="G144" s="161" t="s">
        <v>344</v>
      </c>
      <c r="H144" s="161" t="s">
        <v>1423</v>
      </c>
      <c r="I144" s="184" t="str">
        <f t="shared" si="10"/>
        <v>36063835a</v>
      </c>
      <c r="J144" s="159" t="str">
        <f t="shared" si="11"/>
        <v>36063835026 02</v>
      </c>
      <c r="K144" s="5" t="s">
        <v>1587</v>
      </c>
      <c r="L144" s="159" t="str">
        <f t="shared" si="12"/>
        <v>36063835026 02B</v>
      </c>
      <c r="M144" s="5" t="str">
        <f t="shared" si="13"/>
        <v>Slovenský atletický zväzaBatletika - bežné transfery</v>
      </c>
      <c r="N144" s="3" t="str">
        <f t="shared" si="14"/>
        <v>36063835aB</v>
      </c>
    </row>
    <row r="145" spans="1:14" x14ac:dyDescent="0.2">
      <c r="A145" s="174" t="s">
        <v>952</v>
      </c>
      <c r="B145" s="196" t="str">
        <f>VLOOKUP(A145,Adr!A:B,2,FALSE)</f>
        <v>Slovenský atletický zväz</v>
      </c>
      <c r="C145" s="188" t="s">
        <v>1588</v>
      </c>
      <c r="D145" s="279">
        <v>100000</v>
      </c>
      <c r="E145" s="222">
        <v>0</v>
      </c>
      <c r="F145" s="158" t="s">
        <v>363</v>
      </c>
      <c r="G145" s="161" t="s">
        <v>344</v>
      </c>
      <c r="H145" s="161" t="s">
        <v>1451</v>
      </c>
      <c r="I145" s="184" t="str">
        <f t="shared" si="10"/>
        <v>36063835a</v>
      </c>
      <c r="J145" s="159" t="str">
        <f t="shared" si="11"/>
        <v>36063835026 02</v>
      </c>
      <c r="K145" s="5" t="s">
        <v>1587</v>
      </c>
      <c r="L145" s="159" t="str">
        <f t="shared" si="12"/>
        <v>36063835026 02K</v>
      </c>
      <c r="M145" s="5" t="str">
        <f t="shared" si="13"/>
        <v>Slovenský atletický zväzaKatletika - kapitálové transfery</v>
      </c>
      <c r="N145" s="3" t="str">
        <f t="shared" si="14"/>
        <v>36063835aK</v>
      </c>
    </row>
    <row r="146" spans="1:14" x14ac:dyDescent="0.2">
      <c r="A146" s="194" t="s">
        <v>952</v>
      </c>
      <c r="B146" s="196" t="str">
        <f>VLOOKUP(A146,Adr!A:B,2,FALSE)</f>
        <v>Slovenský atletický zväz</v>
      </c>
      <c r="C146" s="177" t="s">
        <v>1589</v>
      </c>
      <c r="D146" s="279">
        <v>8000</v>
      </c>
      <c r="E146" s="165">
        <v>0</v>
      </c>
      <c r="F146" s="158" t="s">
        <v>369</v>
      </c>
      <c r="G146" s="161" t="s">
        <v>346</v>
      </c>
      <c r="H146" s="161" t="s">
        <v>1423</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952</v>
      </c>
      <c r="B147" s="196" t="str">
        <f>VLOOKUP(A147,Adr!A:B,2,FALSE)</f>
        <v>Slovenský atletický zväz</v>
      </c>
      <c r="C147" s="188" t="s">
        <v>1590</v>
      </c>
      <c r="D147" s="178">
        <v>16000</v>
      </c>
      <c r="E147" s="222">
        <v>0</v>
      </c>
      <c r="F147" s="158" t="s">
        <v>369</v>
      </c>
      <c r="G147" s="161" t="s">
        <v>346</v>
      </c>
      <c r="H147" s="161" t="s">
        <v>1423</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952</v>
      </c>
      <c r="B148" s="196" t="str">
        <f>VLOOKUP(A148,Adr!A:B,2,FALSE)</f>
        <v>Slovenský atletický zväz</v>
      </c>
      <c r="C148" s="177" t="s">
        <v>1591</v>
      </c>
      <c r="D148" s="279">
        <v>8000</v>
      </c>
      <c r="E148" s="165">
        <v>0</v>
      </c>
      <c r="F148" s="158" t="s">
        <v>369</v>
      </c>
      <c r="G148" s="161" t="s">
        <v>346</v>
      </c>
      <c r="H148" s="161" t="s">
        <v>1423</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952</v>
      </c>
      <c r="B149" s="196" t="str">
        <f>VLOOKUP(A149,Adr!A:B,2,FALSE)</f>
        <v>Slovenský atletický zväz</v>
      </c>
      <c r="C149" s="188" t="s">
        <v>1592</v>
      </c>
      <c r="D149" s="281">
        <v>42000</v>
      </c>
      <c r="E149" s="222">
        <v>0</v>
      </c>
      <c r="F149" s="158" t="s">
        <v>369</v>
      </c>
      <c r="G149" s="161" t="s">
        <v>346</v>
      </c>
      <c r="H149" s="161" t="s">
        <v>1423</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952</v>
      </c>
      <c r="B150" s="196" t="str">
        <f>VLOOKUP(A150,Adr!A:B,2,FALSE)</f>
        <v>Slovenský atletický zväz</v>
      </c>
      <c r="C150" s="177" t="s">
        <v>1593</v>
      </c>
      <c r="D150" s="279">
        <v>8000</v>
      </c>
      <c r="E150" s="165">
        <v>0</v>
      </c>
      <c r="F150" s="158" t="s">
        <v>369</v>
      </c>
      <c r="G150" s="161" t="s">
        <v>346</v>
      </c>
      <c r="H150" s="161" t="s">
        <v>1423</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952</v>
      </c>
      <c r="B151" s="196" t="str">
        <f>VLOOKUP(A151,Adr!A:B,2,FALSE)</f>
        <v>Slovenský atletický zväz</v>
      </c>
      <c r="C151" s="161" t="s">
        <v>1594</v>
      </c>
      <c r="D151" s="280">
        <v>8000</v>
      </c>
      <c r="E151" s="222">
        <v>0</v>
      </c>
      <c r="F151" s="158" t="s">
        <v>369</v>
      </c>
      <c r="G151" s="161" t="s">
        <v>346</v>
      </c>
      <c r="H151" s="161" t="s">
        <v>1423</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952</v>
      </c>
      <c r="B152" s="196" t="str">
        <f>VLOOKUP(A152,Adr!A:B,2,FALSE)</f>
        <v>Slovenský atletický zväz</v>
      </c>
      <c r="C152" s="188" t="s">
        <v>1595</v>
      </c>
      <c r="D152" s="279">
        <v>16000</v>
      </c>
      <c r="E152" s="165">
        <v>0</v>
      </c>
      <c r="F152" s="158" t="s">
        <v>369</v>
      </c>
      <c r="G152" s="161" t="s">
        <v>346</v>
      </c>
      <c r="H152" s="161" t="s">
        <v>1423</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952</v>
      </c>
      <c r="B153" s="196" t="str">
        <f>VLOOKUP(A153,Adr!A:B,2,FALSE)</f>
        <v>Slovenský atletický zväz</v>
      </c>
      <c r="C153" s="177" t="s">
        <v>1596</v>
      </c>
      <c r="D153" s="279">
        <v>8000</v>
      </c>
      <c r="E153" s="222">
        <v>0</v>
      </c>
      <c r="F153" s="158" t="s">
        <v>369</v>
      </c>
      <c r="G153" s="161" t="s">
        <v>346</v>
      </c>
      <c r="H153" s="161" t="s">
        <v>1423</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952</v>
      </c>
      <c r="B154" s="196" t="str">
        <f>VLOOKUP(A154,Adr!A:B,2,FALSE)</f>
        <v>Slovenský atletický zväz</v>
      </c>
      <c r="C154" s="189" t="s">
        <v>1597</v>
      </c>
      <c r="D154" s="183">
        <v>8000</v>
      </c>
      <c r="E154" s="165">
        <v>0</v>
      </c>
      <c r="F154" s="158" t="s">
        <v>369</v>
      </c>
      <c r="G154" s="161" t="s">
        <v>346</v>
      </c>
      <c r="H154" s="161" t="s">
        <v>1423</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952</v>
      </c>
      <c r="B155" s="196" t="str">
        <f>VLOOKUP(A155,Adr!A:B,2,FALSE)</f>
        <v>Slovenský atletický zväz</v>
      </c>
      <c r="C155" s="161" t="s">
        <v>1598</v>
      </c>
      <c r="D155" s="164">
        <v>62000</v>
      </c>
      <c r="E155" s="222">
        <v>0</v>
      </c>
      <c r="F155" s="158" t="s">
        <v>369</v>
      </c>
      <c r="G155" s="161" t="s">
        <v>346</v>
      </c>
      <c r="H155" s="161" t="s">
        <v>1423</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960</v>
      </c>
      <c r="B156" s="196" t="str">
        <f>VLOOKUP(A156,Adr!A:B,2,FALSE)</f>
        <v>Slovenský biliardový zväz</v>
      </c>
      <c r="C156" s="177" t="s">
        <v>1599</v>
      </c>
      <c r="D156" s="279">
        <v>56308</v>
      </c>
      <c r="E156" s="165">
        <v>0</v>
      </c>
      <c r="F156" s="158" t="s">
        <v>363</v>
      </c>
      <c r="G156" s="161" t="s">
        <v>344</v>
      </c>
      <c r="H156" s="161" t="s">
        <v>1423</v>
      </c>
      <c r="I156" s="184" t="str">
        <f t="shared" si="10"/>
        <v>31753825a</v>
      </c>
      <c r="J156" s="159" t="str">
        <f t="shared" si="11"/>
        <v>31753825026 02</v>
      </c>
      <c r="K156" s="5" t="s">
        <v>1600</v>
      </c>
      <c r="L156" s="159" t="str">
        <f t="shared" si="12"/>
        <v>31753825026 02B</v>
      </c>
      <c r="M156" s="5" t="str">
        <f t="shared" si="13"/>
        <v>Slovenský biliardový zväzaBbiliard - bežné transfery</v>
      </c>
      <c r="N156" s="3" t="str">
        <f t="shared" si="14"/>
        <v>31753825aB</v>
      </c>
    </row>
    <row r="157" spans="1:14" x14ac:dyDescent="0.2">
      <c r="A157" s="194" t="s">
        <v>966</v>
      </c>
      <c r="B157" s="196" t="str">
        <f>VLOOKUP(A157,Adr!A:B,2,FALSE)</f>
        <v>Slovenský bowlingový zväz</v>
      </c>
      <c r="C157" s="177" t="s">
        <v>1601</v>
      </c>
      <c r="D157" s="281">
        <v>71548</v>
      </c>
      <c r="E157" s="222">
        <v>0</v>
      </c>
      <c r="F157" s="158" t="s">
        <v>363</v>
      </c>
      <c r="G157" s="161" t="s">
        <v>344</v>
      </c>
      <c r="H157" s="161" t="s">
        <v>1423</v>
      </c>
      <c r="I157" s="184" t="str">
        <f t="shared" si="10"/>
        <v>36128147a</v>
      </c>
      <c r="J157" s="159" t="str">
        <f t="shared" si="11"/>
        <v>36128147026 02</v>
      </c>
      <c r="K157" s="5" t="s">
        <v>1602</v>
      </c>
      <c r="L157" s="159" t="str">
        <f t="shared" si="12"/>
        <v>36128147026 02B</v>
      </c>
      <c r="M157" s="5" t="str">
        <f t="shared" si="13"/>
        <v>Slovenský bowlingový zväzaBbowling - bežné transfery</v>
      </c>
      <c r="N157" s="3" t="str">
        <f t="shared" si="14"/>
        <v>36128147aB</v>
      </c>
    </row>
    <row r="158" spans="1:14" x14ac:dyDescent="0.2">
      <c r="A158" s="174" t="s">
        <v>975</v>
      </c>
      <c r="B158" s="196" t="str">
        <f>VLOOKUP(A158,Adr!A:B,2,FALSE)</f>
        <v>Slovenský bridžový zväz</v>
      </c>
      <c r="C158" s="177" t="s">
        <v>1603</v>
      </c>
      <c r="D158" s="281">
        <v>32930</v>
      </c>
      <c r="E158" s="165">
        <v>0</v>
      </c>
      <c r="F158" s="158" t="s">
        <v>363</v>
      </c>
      <c r="G158" s="161" t="s">
        <v>344</v>
      </c>
      <c r="H158" s="161" t="s">
        <v>1423</v>
      </c>
      <c r="I158" s="184" t="str">
        <f t="shared" si="10"/>
        <v>31770908a</v>
      </c>
      <c r="J158" s="159" t="str">
        <f t="shared" si="11"/>
        <v>31770908026 02</v>
      </c>
      <c r="K158" s="5" t="s">
        <v>1604</v>
      </c>
      <c r="L158" s="159" t="str">
        <f t="shared" si="12"/>
        <v>31770908026 02B</v>
      </c>
      <c r="M158" s="5" t="str">
        <f t="shared" si="13"/>
        <v>Slovenský bridžový zväzaBbridž - bežné transfery</v>
      </c>
      <c r="N158" s="3" t="str">
        <f t="shared" si="14"/>
        <v>31770908aB</v>
      </c>
    </row>
    <row r="159" spans="1:14" x14ac:dyDescent="0.2">
      <c r="A159" s="158" t="s">
        <v>984</v>
      </c>
      <c r="B159" s="196" t="str">
        <f>VLOOKUP(A159,Adr!A:B,2,FALSE)</f>
        <v>Slovenský curlingový zväz</v>
      </c>
      <c r="C159" s="188" t="s">
        <v>1605</v>
      </c>
      <c r="D159" s="281">
        <v>37906</v>
      </c>
      <c r="E159" s="222">
        <v>0</v>
      </c>
      <c r="F159" s="158" t="s">
        <v>363</v>
      </c>
      <c r="G159" s="161" t="s">
        <v>344</v>
      </c>
      <c r="H159" s="161" t="s">
        <v>1423</v>
      </c>
      <c r="I159" s="184" t="str">
        <f t="shared" si="10"/>
        <v>37841866a</v>
      </c>
      <c r="J159" s="159" t="str">
        <f t="shared" si="11"/>
        <v>37841866026 02</v>
      </c>
      <c r="K159" s="5" t="s">
        <v>1606</v>
      </c>
      <c r="L159" s="159" t="str">
        <f t="shared" si="12"/>
        <v>37841866026 02B</v>
      </c>
      <c r="M159" s="5" t="str">
        <f t="shared" si="13"/>
        <v>Slovenský curlingový zväzaBcurling - bežné transfery</v>
      </c>
      <c r="N159" s="3" t="str">
        <f t="shared" si="14"/>
        <v>37841866aB</v>
      </c>
    </row>
    <row r="160" spans="1:14" x14ac:dyDescent="0.2">
      <c r="A160" s="194" t="s">
        <v>992</v>
      </c>
      <c r="B160" s="196" t="str">
        <f>VLOOKUP(A160,Adr!A:B,2,FALSE)</f>
        <v>Slovenský futbalový zväz</v>
      </c>
      <c r="C160" s="177" t="s">
        <v>1607</v>
      </c>
      <c r="D160" s="279">
        <v>13795401</v>
      </c>
      <c r="E160" s="165">
        <v>0</v>
      </c>
      <c r="F160" s="158" t="s">
        <v>363</v>
      </c>
      <c r="G160" s="161" t="s">
        <v>344</v>
      </c>
      <c r="H160" s="161" t="s">
        <v>1423</v>
      </c>
      <c r="I160" s="184" t="str">
        <f t="shared" si="10"/>
        <v>00687308a</v>
      </c>
      <c r="J160" s="159" t="str">
        <f t="shared" si="11"/>
        <v>00687308026 02</v>
      </c>
      <c r="K160" s="5" t="s">
        <v>1608</v>
      </c>
      <c r="L160" s="159" t="str">
        <f t="shared" si="12"/>
        <v>00687308026 02B</v>
      </c>
      <c r="M160" s="5" t="str">
        <f t="shared" si="13"/>
        <v>Slovenský futbalový zväzaBfutbal - bežné transfery</v>
      </c>
      <c r="N160" s="3" t="str">
        <f t="shared" si="14"/>
        <v>00687308aB</v>
      </c>
    </row>
    <row r="161" spans="1:14" x14ac:dyDescent="0.2">
      <c r="A161" s="190" t="s">
        <v>992</v>
      </c>
      <c r="B161" s="196" t="str">
        <f>VLOOKUP(A161,Adr!A:B,2,FALSE)</f>
        <v>Slovenský futbalový zväz</v>
      </c>
      <c r="C161" s="161" t="s">
        <v>1609</v>
      </c>
      <c r="D161" s="164">
        <v>200000</v>
      </c>
      <c r="E161" s="222">
        <v>0</v>
      </c>
      <c r="F161" s="158" t="s">
        <v>363</v>
      </c>
      <c r="G161" s="161" t="s">
        <v>344</v>
      </c>
      <c r="H161" s="161" t="s">
        <v>1451</v>
      </c>
      <c r="I161" s="184" t="str">
        <f t="shared" si="10"/>
        <v>00687308a</v>
      </c>
      <c r="J161" s="159" t="str">
        <f t="shared" si="11"/>
        <v>00687308026 02</v>
      </c>
      <c r="K161" s="5" t="s">
        <v>1608</v>
      </c>
      <c r="L161" s="159" t="str">
        <f t="shared" si="12"/>
        <v>00687308026 02K</v>
      </c>
      <c r="M161" s="5" t="str">
        <f t="shared" si="13"/>
        <v>Slovenský futbalový zväzaKfutbal - kapitálové transfery</v>
      </c>
      <c r="N161" s="3" t="str">
        <f t="shared" si="14"/>
        <v>00687308aK</v>
      </c>
    </row>
    <row r="162" spans="1:14" x14ac:dyDescent="0.2">
      <c r="A162" s="194" t="s">
        <v>1000</v>
      </c>
      <c r="B162" s="196" t="str">
        <f>VLOOKUP(A162,Adr!A:B,2,FALSE)</f>
        <v>Slovenský horolezecký spolok JAMES</v>
      </c>
      <c r="C162" s="177" t="s">
        <v>1610</v>
      </c>
      <c r="D162" s="279">
        <v>119676</v>
      </c>
      <c r="E162" s="165">
        <v>0</v>
      </c>
      <c r="F162" s="158" t="s">
        <v>363</v>
      </c>
      <c r="G162" s="161" t="s">
        <v>344</v>
      </c>
      <c r="H162" s="161" t="s">
        <v>1423</v>
      </c>
      <c r="I162" s="184" t="str">
        <f t="shared" si="10"/>
        <v>00586455a</v>
      </c>
      <c r="J162" s="159" t="str">
        <f t="shared" si="11"/>
        <v>00586455026 02</v>
      </c>
      <c r="K162" s="5" t="s">
        <v>1611</v>
      </c>
      <c r="L162" s="159" t="str">
        <f t="shared" si="12"/>
        <v>00586455026 02B</v>
      </c>
      <c r="M162" s="5" t="str">
        <f t="shared" si="13"/>
        <v>Slovenský horolezecký spolok JAMESaBhorolezectvo - bežné transfery</v>
      </c>
      <c r="N162" s="3" t="str">
        <f t="shared" si="14"/>
        <v>00586455aB</v>
      </c>
    </row>
    <row r="163" spans="1:14" x14ac:dyDescent="0.2">
      <c r="A163" s="194" t="s">
        <v>1000</v>
      </c>
      <c r="B163" s="196" t="str">
        <f>VLOOKUP(A163,Adr!A:B,2,FALSE)</f>
        <v>Slovenský horolezecký spolok JAMES</v>
      </c>
      <c r="C163" s="182" t="s">
        <v>1612</v>
      </c>
      <c r="D163" s="280">
        <v>57523</v>
      </c>
      <c r="E163" s="222">
        <v>0</v>
      </c>
      <c r="F163" s="158" t="s">
        <v>363</v>
      </c>
      <c r="G163" s="161" t="s">
        <v>344</v>
      </c>
      <c r="H163" s="161" t="s">
        <v>1423</v>
      </c>
      <c r="I163" s="184" t="str">
        <f t="shared" si="10"/>
        <v>00586455a</v>
      </c>
      <c r="J163" s="159" t="str">
        <f t="shared" si="11"/>
        <v>00586455026 02</v>
      </c>
      <c r="K163" s="5" t="s">
        <v>1613</v>
      </c>
      <c r="L163" s="159" t="str">
        <f t="shared" si="12"/>
        <v>00586455026 02B</v>
      </c>
      <c r="M163" s="5" t="str">
        <f t="shared" si="13"/>
        <v>Slovenský horolezecký spolok JAMESaBšportové lezenie - bežné transfery</v>
      </c>
      <c r="N163" s="3" t="str">
        <f t="shared" si="14"/>
        <v>00586455aB</v>
      </c>
    </row>
    <row r="164" spans="1:14" x14ac:dyDescent="0.2">
      <c r="A164" s="194" t="s">
        <v>1000</v>
      </c>
      <c r="B164" s="196" t="str">
        <f>VLOOKUP(A164,Adr!A:B,2,FALSE)</f>
        <v>Slovenský horolezecký spolok JAMES</v>
      </c>
      <c r="C164" s="177" t="s">
        <v>1614</v>
      </c>
      <c r="D164" s="279">
        <v>8326</v>
      </c>
      <c r="E164" s="165">
        <v>0</v>
      </c>
      <c r="F164" s="158" t="s">
        <v>367</v>
      </c>
      <c r="G164" s="161" t="s">
        <v>346</v>
      </c>
      <c r="H164" s="161" t="s">
        <v>1423</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1000</v>
      </c>
      <c r="B165" s="196" t="str">
        <f>VLOOKUP(A165,Adr!A:B,2,FALSE)</f>
        <v>Slovenský horolezecký spolok JAMES</v>
      </c>
      <c r="C165" s="188" t="s">
        <v>1615</v>
      </c>
      <c r="D165" s="281">
        <v>8000</v>
      </c>
      <c r="E165" s="165">
        <v>0</v>
      </c>
      <c r="F165" s="158" t="s">
        <v>369</v>
      </c>
      <c r="G165" s="161" t="s">
        <v>346</v>
      </c>
      <c r="H165" s="161" t="s">
        <v>1423</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1000</v>
      </c>
      <c r="B166" s="196" t="str">
        <f>VLOOKUP(A166,Adr!A:B,2,FALSE)</f>
        <v>Slovenský horolezecký spolok JAMES</v>
      </c>
      <c r="C166" s="177" t="s">
        <v>1616</v>
      </c>
      <c r="D166" s="279">
        <v>8000</v>
      </c>
      <c r="E166" s="222">
        <v>0</v>
      </c>
      <c r="F166" s="158" t="s">
        <v>369</v>
      </c>
      <c r="G166" s="161" t="s">
        <v>346</v>
      </c>
      <c r="H166" s="161" t="s">
        <v>1423</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376</v>
      </c>
      <c r="D167" s="280">
        <v>38900</v>
      </c>
      <c r="E167" s="222">
        <v>0</v>
      </c>
      <c r="F167" s="158" t="s">
        <v>375</v>
      </c>
      <c r="G167" s="161" t="s">
        <v>346</v>
      </c>
      <c r="H167" s="161" t="s">
        <v>1423</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1015</v>
      </c>
      <c r="B168" s="196" t="str">
        <f>VLOOKUP(A168,Adr!A:B,2,FALSE)</f>
        <v>Slovenský krasokorčuliarsky zväz</v>
      </c>
      <c r="C168" s="161" t="s">
        <v>1617</v>
      </c>
      <c r="D168" s="280">
        <v>291198</v>
      </c>
      <c r="E168" s="165">
        <v>0</v>
      </c>
      <c r="F168" s="158" t="s">
        <v>363</v>
      </c>
      <c r="G168" s="161" t="s">
        <v>344</v>
      </c>
      <c r="H168" s="161" t="s">
        <v>1423</v>
      </c>
      <c r="I168" s="184" t="str">
        <f t="shared" si="10"/>
        <v>31805540a</v>
      </c>
      <c r="J168" s="159" t="str">
        <f t="shared" si="11"/>
        <v>31805540026 02</v>
      </c>
      <c r="K168" s="5" t="s">
        <v>1618</v>
      </c>
      <c r="L168" s="159" t="str">
        <f t="shared" si="12"/>
        <v>31805540026 02B</v>
      </c>
      <c r="M168" s="5" t="str">
        <f t="shared" si="13"/>
        <v>Slovenský krasokorčuliarsky zväzaBkrasokorčuľovanie - bežné transfery</v>
      </c>
      <c r="N168" s="3" t="str">
        <f t="shared" si="14"/>
        <v>31805540aB</v>
      </c>
    </row>
    <row r="169" spans="1:14" x14ac:dyDescent="0.2">
      <c r="A169" s="174" t="s">
        <v>1015</v>
      </c>
      <c r="B169" s="196" t="str">
        <f>VLOOKUP(A169,Adr!A:B,2,FALSE)</f>
        <v>Slovenský krasokorčuliarsky zväz</v>
      </c>
      <c r="C169" s="177" t="s">
        <v>1619</v>
      </c>
      <c r="D169" s="279">
        <v>26000</v>
      </c>
      <c r="E169" s="165">
        <v>0</v>
      </c>
      <c r="F169" s="158" t="s">
        <v>369</v>
      </c>
      <c r="G169" s="161" t="s">
        <v>346</v>
      </c>
      <c r="H169" s="161" t="s">
        <v>1423</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1023</v>
      </c>
      <c r="B170" s="196" t="str">
        <f>VLOOKUP(A170,Adr!A:B,2,FALSE)</f>
        <v>Slovenský lukostrelecký zväz</v>
      </c>
      <c r="C170" s="177" t="s">
        <v>1620</v>
      </c>
      <c r="D170" s="279">
        <v>258917</v>
      </c>
      <c r="E170" s="222">
        <v>0</v>
      </c>
      <c r="F170" s="158" t="s">
        <v>363</v>
      </c>
      <c r="G170" s="161" t="s">
        <v>344</v>
      </c>
      <c r="H170" s="161" t="s">
        <v>1423</v>
      </c>
      <c r="I170" s="184" t="str">
        <f t="shared" si="10"/>
        <v>30793009a</v>
      </c>
      <c r="J170" s="159" t="str">
        <f t="shared" si="11"/>
        <v>30793009026 02</v>
      </c>
      <c r="K170" s="5" t="s">
        <v>1621</v>
      </c>
      <c r="L170" s="159" t="str">
        <f t="shared" si="12"/>
        <v>30793009026 02B</v>
      </c>
      <c r="M170" s="5" t="str">
        <f t="shared" si="13"/>
        <v>Slovenský lukostrelecký zväzaBlukostreľba - bežné transfery</v>
      </c>
      <c r="N170" s="3" t="str">
        <f t="shared" si="14"/>
        <v>30793009aB</v>
      </c>
    </row>
    <row r="171" spans="1:14" x14ac:dyDescent="0.2">
      <c r="A171" s="194" t="s">
        <v>1023</v>
      </c>
      <c r="B171" s="196" t="str">
        <f>VLOOKUP(A171,Adr!A:B,2,FALSE)</f>
        <v>Slovenský lukostrelecký zväz</v>
      </c>
      <c r="C171" s="161" t="s">
        <v>1622</v>
      </c>
      <c r="D171" s="280">
        <v>36000</v>
      </c>
      <c r="E171" s="222">
        <v>0</v>
      </c>
      <c r="F171" s="158" t="s">
        <v>369</v>
      </c>
      <c r="G171" s="161" t="s">
        <v>346</v>
      </c>
      <c r="H171" s="161" t="s">
        <v>1423</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1029</v>
      </c>
      <c r="B172" s="196" t="str">
        <f>VLOOKUP(A172,Adr!A:B,2,FALSE)</f>
        <v>Slovenský národný aeroklub generála Milana Rastislava Štefánika</v>
      </c>
      <c r="C172" s="161" t="s">
        <v>1623</v>
      </c>
      <c r="D172" s="280">
        <v>138662</v>
      </c>
      <c r="E172" s="165">
        <v>0</v>
      </c>
      <c r="F172" s="158" t="s">
        <v>363</v>
      </c>
      <c r="G172" s="161" t="s">
        <v>344</v>
      </c>
      <c r="H172" s="161" t="s">
        <v>1423</v>
      </c>
      <c r="I172" s="184" t="str">
        <f t="shared" si="10"/>
        <v>00677604a</v>
      </c>
      <c r="J172" s="159" t="str">
        <f t="shared" si="11"/>
        <v>00677604026 02</v>
      </c>
      <c r="K172" s="5" t="s">
        <v>1624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1039</v>
      </c>
      <c r="B173" s="196" t="str">
        <f>VLOOKUP(A173,Adr!A:B,2,FALSE)</f>
        <v>Slovenský olympijský a športový výbor</v>
      </c>
      <c r="C173" s="188" t="s">
        <v>1625</v>
      </c>
      <c r="D173" s="279">
        <v>2881406</v>
      </c>
      <c r="E173" s="165">
        <v>0</v>
      </c>
      <c r="F173" s="158" t="s">
        <v>365</v>
      </c>
      <c r="G173" s="161" t="s">
        <v>344</v>
      </c>
      <c r="H173" s="161" t="s">
        <v>1423</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1039</v>
      </c>
      <c r="B174" s="196" t="str">
        <f>VLOOKUP(A174,Adr!A:B,2,FALSE)</f>
        <v>Slovenský olympijský a športový výbor</v>
      </c>
      <c r="C174" s="177" t="s">
        <v>1626</v>
      </c>
      <c r="D174" s="279">
        <v>70000</v>
      </c>
      <c r="E174" s="165">
        <v>0</v>
      </c>
      <c r="F174" s="158" t="s">
        <v>371</v>
      </c>
      <c r="G174" s="161" t="s">
        <v>346</v>
      </c>
      <c r="H174" s="161" t="s">
        <v>1423</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1039</v>
      </c>
      <c r="B175" s="196" t="str">
        <f>VLOOKUP(A175,Adr!A:B,2,FALSE)</f>
        <v>Slovenský olympijský a športový výbor</v>
      </c>
      <c r="C175" s="188" t="s">
        <v>1627</v>
      </c>
      <c r="D175" s="282">
        <v>189700</v>
      </c>
      <c r="E175" s="165">
        <v>0</v>
      </c>
      <c r="F175" s="158" t="s">
        <v>371</v>
      </c>
      <c r="G175" s="161" t="s">
        <v>346</v>
      </c>
      <c r="H175" s="161" t="s">
        <v>1423</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1039</v>
      </c>
      <c r="B176" s="196" t="str">
        <f>VLOOKUP(A176,Adr!A:B,2,FALSE)</f>
        <v>Slovenský olympijský a športový výbor</v>
      </c>
      <c r="C176" s="177" t="s">
        <v>1628</v>
      </c>
      <c r="D176" s="279">
        <v>90000</v>
      </c>
      <c r="E176" s="222">
        <v>0</v>
      </c>
      <c r="F176" s="158" t="s">
        <v>371</v>
      </c>
      <c r="G176" s="161" t="s">
        <v>346</v>
      </c>
      <c r="H176" s="161" t="s">
        <v>1423</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1047</v>
      </c>
      <c r="B177" s="196" t="str">
        <f>VLOOKUP(A177,Adr!A:B,2,FALSE)</f>
        <v>Slovenský paralympijský výbor</v>
      </c>
      <c r="C177" s="177" t="s">
        <v>1629</v>
      </c>
      <c r="D177" s="281">
        <v>1117408</v>
      </c>
      <c r="E177" s="222">
        <v>0</v>
      </c>
      <c r="F177" s="158" t="s">
        <v>367</v>
      </c>
      <c r="G177" s="161" t="s">
        <v>346</v>
      </c>
      <c r="H177" s="161" t="s">
        <v>1423</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1047</v>
      </c>
      <c r="B178" s="196" t="str">
        <f>VLOOKUP(A178,Adr!A:B,2,FALSE)</f>
        <v>Slovenský paralympijský výbor</v>
      </c>
      <c r="C178" s="177" t="s">
        <v>1630</v>
      </c>
      <c r="D178" s="279">
        <v>7000</v>
      </c>
      <c r="E178" s="165">
        <v>0</v>
      </c>
      <c r="F178" s="158" t="s">
        <v>369</v>
      </c>
      <c r="G178" s="161" t="s">
        <v>346</v>
      </c>
      <c r="H178" s="161" t="s">
        <v>1423</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1047</v>
      </c>
      <c r="B179" s="196" t="str">
        <f>VLOOKUP(A179,Adr!A:B,2,FALSE)</f>
        <v>Slovenský paralympijský výbor</v>
      </c>
      <c r="C179" s="177" t="s">
        <v>1631</v>
      </c>
      <c r="D179" s="279">
        <v>22000</v>
      </c>
      <c r="E179" s="222">
        <v>0</v>
      </c>
      <c r="F179" s="158" t="s">
        <v>369</v>
      </c>
      <c r="G179" s="161" t="s">
        <v>346</v>
      </c>
      <c r="H179" s="161" t="s">
        <v>1423</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1047</v>
      </c>
      <c r="B180" s="196" t="str">
        <f>VLOOKUP(A180,Adr!A:B,2,FALSE)</f>
        <v>Slovenský paralympijský výbor</v>
      </c>
      <c r="C180" s="177" t="s">
        <v>1632</v>
      </c>
      <c r="D180" s="279">
        <v>37000</v>
      </c>
      <c r="E180" s="165">
        <v>0</v>
      </c>
      <c r="F180" s="158" t="s">
        <v>369</v>
      </c>
      <c r="G180" s="161" t="s">
        <v>346</v>
      </c>
      <c r="H180" s="161" t="s">
        <v>1423</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1047</v>
      </c>
      <c r="B181" s="196" t="str">
        <f>VLOOKUP(A181,Adr!A:B,2,FALSE)</f>
        <v>Slovenský paralympijský výbor</v>
      </c>
      <c r="C181" s="177" t="s">
        <v>1633</v>
      </c>
      <c r="D181" s="279">
        <v>41000</v>
      </c>
      <c r="E181" s="222">
        <v>0</v>
      </c>
      <c r="F181" s="158" t="s">
        <v>369</v>
      </c>
      <c r="G181" s="161" t="s">
        <v>346</v>
      </c>
      <c r="H181" s="161" t="s">
        <v>1423</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1047</v>
      </c>
      <c r="B182" s="196" t="str">
        <f>VLOOKUP(A182,Adr!A:B,2,FALSE)</f>
        <v>Slovenský paralympijský výbor</v>
      </c>
      <c r="C182" s="188" t="s">
        <v>1634</v>
      </c>
      <c r="D182" s="279">
        <v>13000</v>
      </c>
      <c r="E182" s="165">
        <v>0</v>
      </c>
      <c r="F182" s="158" t="s">
        <v>369</v>
      </c>
      <c r="G182" s="161" t="s">
        <v>346</v>
      </c>
      <c r="H182" s="161" t="s">
        <v>1423</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1047</v>
      </c>
      <c r="B183" s="196" t="str">
        <f>VLOOKUP(A183,Adr!A:B,2,FALSE)</f>
        <v>Slovenský paralympijský výbor</v>
      </c>
      <c r="C183" s="177" t="s">
        <v>1635</v>
      </c>
      <c r="D183" s="279">
        <v>49000</v>
      </c>
      <c r="E183" s="222">
        <v>0</v>
      </c>
      <c r="F183" s="158" t="s">
        <v>369</v>
      </c>
      <c r="G183" s="161" t="s">
        <v>346</v>
      </c>
      <c r="H183" s="161" t="s">
        <v>1423</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1047</v>
      </c>
      <c r="B184" s="196" t="str">
        <f>VLOOKUP(A184,Adr!A:B,2,FALSE)</f>
        <v>Slovenský paralympijský výbor</v>
      </c>
      <c r="C184" s="177" t="s">
        <v>1636</v>
      </c>
      <c r="D184" s="279">
        <v>17000</v>
      </c>
      <c r="E184" s="165">
        <v>0</v>
      </c>
      <c r="F184" s="158" t="s">
        <v>369</v>
      </c>
      <c r="G184" s="161" t="s">
        <v>346</v>
      </c>
      <c r="H184" s="161" t="s">
        <v>1423</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1047</v>
      </c>
      <c r="B185" s="196" t="str">
        <f>VLOOKUP(A185,Adr!A:B,2,FALSE)</f>
        <v>Slovenský paralympijský výbor</v>
      </c>
      <c r="C185" s="189" t="s">
        <v>1637</v>
      </c>
      <c r="D185" s="282">
        <v>54000</v>
      </c>
      <c r="E185" s="222">
        <v>0</v>
      </c>
      <c r="F185" s="158" t="s">
        <v>369</v>
      </c>
      <c r="G185" s="161" t="s">
        <v>346</v>
      </c>
      <c r="H185" s="161" t="s">
        <v>1423</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1047</v>
      </c>
      <c r="B186" s="196" t="str">
        <f>VLOOKUP(A186,Adr!A:B,2,FALSE)</f>
        <v>Slovenský paralympijský výbor</v>
      </c>
      <c r="C186" s="189" t="s">
        <v>1638</v>
      </c>
      <c r="D186" s="183">
        <v>213100</v>
      </c>
      <c r="E186" s="222">
        <v>0</v>
      </c>
      <c r="F186" s="158" t="s">
        <v>371</v>
      </c>
      <c r="G186" s="161" t="s">
        <v>346</v>
      </c>
      <c r="H186" s="161" t="s">
        <v>1423</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1056</v>
      </c>
      <c r="B187" s="196" t="str">
        <f>VLOOKUP(A187,Adr!A:B,2,FALSE)</f>
        <v>Slovenský rýchlokorčuliarsky zväz</v>
      </c>
      <c r="C187" s="161" t="s">
        <v>1639</v>
      </c>
      <c r="D187" s="280">
        <v>64942</v>
      </c>
      <c r="E187" s="222">
        <v>0</v>
      </c>
      <c r="F187" s="158" t="s">
        <v>363</v>
      </c>
      <c r="G187" s="161" t="s">
        <v>344</v>
      </c>
      <c r="H187" s="161" t="s">
        <v>1423</v>
      </c>
      <c r="I187" s="184" t="str">
        <f t="shared" si="10"/>
        <v>30688060a</v>
      </c>
      <c r="J187" s="159" t="str">
        <f t="shared" si="11"/>
        <v>30688060026 02</v>
      </c>
      <c r="K187" s="5" t="s">
        <v>1640</v>
      </c>
      <c r="L187" s="159" t="str">
        <f t="shared" si="12"/>
        <v>30688060026 02B</v>
      </c>
      <c r="M187" s="5" t="str">
        <f t="shared" si="13"/>
        <v>Slovenský rýchlokorčuliarsky zväzaBrýchlokorčuľovanie - bežné transfery</v>
      </c>
      <c r="N187" s="3" t="str">
        <f t="shared" si="14"/>
        <v>30688060aB</v>
      </c>
    </row>
    <row r="188" spans="1:14" x14ac:dyDescent="0.2">
      <c r="A188" s="194" t="s">
        <v>1056</v>
      </c>
      <c r="B188" s="196" t="str">
        <f>VLOOKUP(A188,Adr!A:B,2,FALSE)</f>
        <v>Slovenský rýchlokorčuliarsky zväz</v>
      </c>
      <c r="C188" s="177" t="s">
        <v>1641</v>
      </c>
      <c r="D188" s="279">
        <v>8000</v>
      </c>
      <c r="E188" s="165">
        <v>0</v>
      </c>
      <c r="F188" s="158" t="s">
        <v>369</v>
      </c>
      <c r="G188" s="161" t="s">
        <v>346</v>
      </c>
      <c r="H188" s="161" t="s">
        <v>1423</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1056</v>
      </c>
      <c r="B189" s="196" t="str">
        <f>VLOOKUP(A189,Adr!A:B,2,FALSE)</f>
        <v>Slovenský rýchlokorčuliarsky zväz</v>
      </c>
      <c r="C189" s="188" t="s">
        <v>1642</v>
      </c>
      <c r="D189" s="281">
        <v>8000</v>
      </c>
      <c r="E189" s="222">
        <v>0</v>
      </c>
      <c r="F189" s="158" t="s">
        <v>369</v>
      </c>
      <c r="G189" s="161" t="s">
        <v>346</v>
      </c>
      <c r="H189" s="161" t="s">
        <v>1423</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1066</v>
      </c>
      <c r="B190" s="196" t="str">
        <f>VLOOKUP(A190,Adr!A:B,2,FALSE)</f>
        <v>Slovenský stolnotenisový zväz</v>
      </c>
      <c r="C190" s="188" t="s">
        <v>1643</v>
      </c>
      <c r="D190" s="281">
        <v>1416890</v>
      </c>
      <c r="E190" s="165">
        <v>0</v>
      </c>
      <c r="F190" s="158" t="s">
        <v>363</v>
      </c>
      <c r="G190" s="161" t="s">
        <v>344</v>
      </c>
      <c r="H190" s="161" t="s">
        <v>1423</v>
      </c>
      <c r="I190" s="184" t="str">
        <f t="shared" si="10"/>
        <v>30806836a</v>
      </c>
      <c r="J190" s="159" t="str">
        <f t="shared" si="11"/>
        <v>30806836026 02</v>
      </c>
      <c r="K190" s="5" t="s">
        <v>1644</v>
      </c>
      <c r="L190" s="159" t="str">
        <f t="shared" si="12"/>
        <v>30806836026 02B</v>
      </c>
      <c r="M190" s="5" t="str">
        <f t="shared" si="13"/>
        <v>Slovenský stolnotenisový zväzaBstolný tenis - bežné transfery</v>
      </c>
      <c r="N190" s="3" t="str">
        <f t="shared" si="14"/>
        <v>30806836aB</v>
      </c>
    </row>
    <row r="191" spans="1:14" x14ac:dyDescent="0.2">
      <c r="A191" s="194" t="s">
        <v>1066</v>
      </c>
      <c r="B191" s="196" t="str">
        <f>VLOOKUP(A191,Adr!A:B,2,FALSE)</f>
        <v>Slovenský stolnotenisový zväz</v>
      </c>
      <c r="C191" s="188" t="s">
        <v>1645</v>
      </c>
      <c r="D191" s="281">
        <v>30000</v>
      </c>
      <c r="E191" s="222">
        <v>0</v>
      </c>
      <c r="F191" s="158" t="s">
        <v>363</v>
      </c>
      <c r="G191" s="161" t="s">
        <v>344</v>
      </c>
      <c r="H191" s="161" t="s">
        <v>1451</v>
      </c>
      <c r="I191" s="184" t="str">
        <f t="shared" si="10"/>
        <v>30806836a</v>
      </c>
      <c r="J191" s="159" t="str">
        <f t="shared" si="11"/>
        <v>30806836026 02</v>
      </c>
      <c r="K191" s="5" t="s">
        <v>1644</v>
      </c>
      <c r="L191" s="159" t="str">
        <f t="shared" si="12"/>
        <v>30806836026 02K</v>
      </c>
      <c r="M191" s="5" t="str">
        <f t="shared" si="13"/>
        <v>Slovenský stolnotenisový zväzaKstolný tenis - kapitálové transfery</v>
      </c>
      <c r="N191" s="3" t="str">
        <f t="shared" si="14"/>
        <v>30806836aK</v>
      </c>
    </row>
    <row r="192" spans="1:14" x14ac:dyDescent="0.2">
      <c r="A192" s="158" t="s">
        <v>1066</v>
      </c>
      <c r="B192" s="196" t="str">
        <f>VLOOKUP(A192,Adr!A:B,2,FALSE)</f>
        <v>Slovenský stolnotenisový zväz</v>
      </c>
      <c r="C192" s="189" t="s">
        <v>1646</v>
      </c>
      <c r="D192" s="282">
        <v>13000</v>
      </c>
      <c r="E192" s="165">
        <v>0</v>
      </c>
      <c r="F192" s="158" t="s">
        <v>369</v>
      </c>
      <c r="G192" s="161" t="s">
        <v>346</v>
      </c>
      <c r="H192" s="161" t="s">
        <v>1423</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1075</v>
      </c>
      <c r="B193" s="196" t="str">
        <f>VLOOKUP(A193,Adr!A:B,2,FALSE)</f>
        <v>SLOVENSKÝ STRELECKÝ ZVÄZ</v>
      </c>
      <c r="C193" s="177" t="s">
        <v>1647</v>
      </c>
      <c r="D193" s="279">
        <v>887926</v>
      </c>
      <c r="E193" s="165">
        <v>0</v>
      </c>
      <c r="F193" s="158" t="s">
        <v>363</v>
      </c>
      <c r="G193" s="161" t="s">
        <v>344</v>
      </c>
      <c r="H193" s="161" t="s">
        <v>1423</v>
      </c>
      <c r="I193" s="184" t="str">
        <f t="shared" si="10"/>
        <v>00603341a</v>
      </c>
      <c r="J193" s="159" t="str">
        <f t="shared" si="11"/>
        <v>00603341026 02</v>
      </c>
      <c r="K193" s="5" t="s">
        <v>1648</v>
      </c>
      <c r="L193" s="159" t="str">
        <f t="shared" si="12"/>
        <v>00603341026 02B</v>
      </c>
      <c r="M193" s="5" t="str">
        <f t="shared" si="13"/>
        <v>SLOVENSKÝ STRELECKÝ ZVÄZaBstreľba - bežné transfery</v>
      </c>
      <c r="N193" s="3" t="str">
        <f t="shared" si="14"/>
        <v>00603341aB</v>
      </c>
    </row>
    <row r="194" spans="1:14" x14ac:dyDescent="0.2">
      <c r="A194" s="174" t="s">
        <v>1075</v>
      </c>
      <c r="B194" s="196" t="str">
        <f>VLOOKUP(A194,Adr!A:B,2,FALSE)</f>
        <v>SLOVENSKÝ STRELECKÝ ZVÄZ</v>
      </c>
      <c r="C194" s="177" t="s">
        <v>1649</v>
      </c>
      <c r="D194" s="279">
        <v>4700</v>
      </c>
      <c r="E194" s="222">
        <v>0</v>
      </c>
      <c r="F194" s="158" t="s">
        <v>363</v>
      </c>
      <c r="G194" s="161" t="s">
        <v>344</v>
      </c>
      <c r="H194" s="161" t="s">
        <v>1451</v>
      </c>
      <c r="I194" s="184" t="str">
        <f t="shared" ref="I194:I257" si="15">A194&amp;F194</f>
        <v>00603341a</v>
      </c>
      <c r="J194" s="159" t="str">
        <f t="shared" ref="J194:J257" si="16">A194&amp;G194</f>
        <v>00603341026 02</v>
      </c>
      <c r="K194" s="5" t="s">
        <v>1648</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1075</v>
      </c>
      <c r="B195" s="196" t="str">
        <f>VLOOKUP(A195,Adr!A:B,2,FALSE)</f>
        <v>SLOVENSKÝ STRELECKÝ ZVÄZ</v>
      </c>
      <c r="C195" s="188" t="s">
        <v>1650</v>
      </c>
      <c r="D195" s="281">
        <v>52000</v>
      </c>
      <c r="E195" s="165">
        <v>0</v>
      </c>
      <c r="F195" s="158" t="s">
        <v>369</v>
      </c>
      <c r="G195" s="161" t="s">
        <v>346</v>
      </c>
      <c r="H195" s="161" t="s">
        <v>1423</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1075</v>
      </c>
      <c r="B196" s="196" t="str">
        <f>VLOOKUP(A196,Adr!A:B,2,FALSE)</f>
        <v>SLOVENSKÝ STRELECKÝ ZVÄZ</v>
      </c>
      <c r="C196" s="189" t="s">
        <v>1651</v>
      </c>
      <c r="D196" s="282">
        <v>16000</v>
      </c>
      <c r="E196" s="222">
        <v>0</v>
      </c>
      <c r="F196" s="158" t="s">
        <v>369</v>
      </c>
      <c r="G196" s="161" t="s">
        <v>346</v>
      </c>
      <c r="H196" s="161" t="s">
        <v>1423</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1075</v>
      </c>
      <c r="B197" s="196" t="str">
        <f>VLOOKUP(A197,Adr!A:B,2,FALSE)</f>
        <v>SLOVENSKÝ STRELECKÝ ZVÄZ</v>
      </c>
      <c r="C197" s="188" t="s">
        <v>1652</v>
      </c>
      <c r="D197" s="281">
        <v>8000</v>
      </c>
      <c r="E197" s="165">
        <v>0</v>
      </c>
      <c r="F197" s="158" t="s">
        <v>369</v>
      </c>
      <c r="G197" s="161" t="s">
        <v>346</v>
      </c>
      <c r="H197" s="161" t="s">
        <v>1423</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1075</v>
      </c>
      <c r="B198" s="196" t="str">
        <f>VLOOKUP(A198,Adr!A:B,2,FALSE)</f>
        <v>SLOVENSKÝ STRELECKÝ ZVÄZ</v>
      </c>
      <c r="C198" s="189" t="s">
        <v>1653</v>
      </c>
      <c r="D198" s="282">
        <v>8000</v>
      </c>
      <c r="E198" s="165">
        <v>0</v>
      </c>
      <c r="F198" s="158" t="s">
        <v>369</v>
      </c>
      <c r="G198" s="161" t="s">
        <v>346</v>
      </c>
      <c r="H198" s="161" t="s">
        <v>1423</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1075</v>
      </c>
      <c r="B199" s="196" t="str">
        <f>VLOOKUP(A199,Adr!A:B,2,FALSE)</f>
        <v>SLOVENSKÝ STRELECKÝ ZVÄZ</v>
      </c>
      <c r="C199" s="177" t="s">
        <v>1654</v>
      </c>
      <c r="D199" s="280">
        <v>52000</v>
      </c>
      <c r="E199" s="222">
        <v>0</v>
      </c>
      <c r="F199" s="158" t="s">
        <v>369</v>
      </c>
      <c r="G199" s="161" t="s">
        <v>346</v>
      </c>
      <c r="H199" s="161" t="s">
        <v>1423</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1075</v>
      </c>
      <c r="B200" s="196" t="str">
        <f>VLOOKUP(A200,Adr!A:B,2,FALSE)</f>
        <v>SLOVENSKÝ STRELECKÝ ZVÄZ</v>
      </c>
      <c r="C200" s="188" t="s">
        <v>1655</v>
      </c>
      <c r="D200" s="281">
        <v>42000</v>
      </c>
      <c r="E200" s="222">
        <v>0</v>
      </c>
      <c r="F200" s="158" t="s">
        <v>369</v>
      </c>
      <c r="G200" s="161" t="s">
        <v>346</v>
      </c>
      <c r="H200" s="161" t="s">
        <v>1423</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1075</v>
      </c>
      <c r="B201" s="196" t="str">
        <f>VLOOKUP(A201,Adr!A:B,2,FALSE)</f>
        <v>SLOVENSKÝ STRELECKÝ ZVÄZ</v>
      </c>
      <c r="C201" s="177" t="s">
        <v>1656</v>
      </c>
      <c r="D201" s="279">
        <v>52000</v>
      </c>
      <c r="E201" s="222">
        <v>0</v>
      </c>
      <c r="F201" s="158" t="s">
        <v>369</v>
      </c>
      <c r="G201" s="161" t="s">
        <v>346</v>
      </c>
      <c r="H201" s="161" t="s">
        <v>1423</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1075</v>
      </c>
      <c r="B202" s="196" t="str">
        <f>VLOOKUP(A202,Adr!A:B,2,FALSE)</f>
        <v>SLOVENSKÝ STRELECKÝ ZVÄZ</v>
      </c>
      <c r="C202" s="177" t="s">
        <v>1657</v>
      </c>
      <c r="D202" s="279">
        <v>8000</v>
      </c>
      <c r="E202" s="165">
        <v>0</v>
      </c>
      <c r="F202" s="158" t="s">
        <v>369</v>
      </c>
      <c r="G202" s="161" t="s">
        <v>346</v>
      </c>
      <c r="H202" s="161" t="s">
        <v>1423</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1075</v>
      </c>
      <c r="B203" s="196" t="str">
        <f>VLOOKUP(A203,Adr!A:B,2,FALSE)</f>
        <v>SLOVENSKÝ STRELECKÝ ZVÄZ</v>
      </c>
      <c r="C203" s="188" t="s">
        <v>1658</v>
      </c>
      <c r="D203" s="279">
        <v>42000</v>
      </c>
      <c r="E203" s="222">
        <v>0</v>
      </c>
      <c r="F203" s="158" t="s">
        <v>369</v>
      </c>
      <c r="G203" s="161" t="s">
        <v>346</v>
      </c>
      <c r="H203" s="161" t="s">
        <v>1423</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1075</v>
      </c>
      <c r="B204" s="196" t="str">
        <f>VLOOKUP(A204,Adr!A:B,2,FALSE)</f>
        <v>SLOVENSKÝ STRELECKÝ ZVÄZ</v>
      </c>
      <c r="C204" s="188" t="s">
        <v>1659</v>
      </c>
      <c r="D204" s="281">
        <v>16000</v>
      </c>
      <c r="E204" s="165">
        <v>0</v>
      </c>
      <c r="F204" s="158" t="s">
        <v>369</v>
      </c>
      <c r="G204" s="161" t="s">
        <v>346</v>
      </c>
      <c r="H204" s="161" t="s">
        <v>1423</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1075</v>
      </c>
      <c r="B205" s="196" t="str">
        <f>VLOOKUP(A205,Adr!A:B,2,FALSE)</f>
        <v>SLOVENSKÝ STRELECKÝ ZVÄZ</v>
      </c>
      <c r="C205" s="188" t="s">
        <v>1660</v>
      </c>
      <c r="D205" s="281">
        <v>52000</v>
      </c>
      <c r="E205" s="222">
        <v>0</v>
      </c>
      <c r="F205" s="158" t="s">
        <v>369</v>
      </c>
      <c r="G205" s="161" t="s">
        <v>346</v>
      </c>
      <c r="H205" s="161" t="s">
        <v>1423</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1084</v>
      </c>
      <c r="B206" s="196" t="str">
        <f>VLOOKUP(A206,Adr!A:B,2,FALSE)</f>
        <v>Slovenský šachový zväz</v>
      </c>
      <c r="C206" s="189" t="s">
        <v>1661</v>
      </c>
      <c r="D206" s="282">
        <v>697192</v>
      </c>
      <c r="E206" s="165">
        <v>0</v>
      </c>
      <c r="F206" s="158" t="s">
        <v>363</v>
      </c>
      <c r="G206" s="161" t="s">
        <v>344</v>
      </c>
      <c r="H206" s="161" t="s">
        <v>1423</v>
      </c>
      <c r="I206" s="184" t="str">
        <f t="shared" si="15"/>
        <v>17310571a</v>
      </c>
      <c r="J206" s="159" t="str">
        <f t="shared" si="16"/>
        <v>17310571026 02</v>
      </c>
      <c r="K206" s="5" t="s">
        <v>1662</v>
      </c>
      <c r="L206" s="159" t="str">
        <f t="shared" si="17"/>
        <v>17310571026 02B</v>
      </c>
      <c r="M206" s="5" t="str">
        <f t="shared" si="18"/>
        <v>Slovenský šachový zväzaBšach - bežné transfery</v>
      </c>
      <c r="N206" s="3" t="str">
        <f t="shared" si="19"/>
        <v>17310571aB</v>
      </c>
    </row>
    <row r="207" spans="1:14" x14ac:dyDescent="0.2">
      <c r="A207" s="194" t="s">
        <v>1084</v>
      </c>
      <c r="B207" s="196" t="str">
        <f>VLOOKUP(A207,Adr!A:B,2,FALSE)</f>
        <v>Slovenský šachový zväz</v>
      </c>
      <c r="C207" s="177" t="s">
        <v>1663</v>
      </c>
      <c r="D207" s="279">
        <v>5955</v>
      </c>
      <c r="E207" s="165">
        <v>0</v>
      </c>
      <c r="F207" s="158" t="s">
        <v>367</v>
      </c>
      <c r="G207" s="161" t="s">
        <v>346</v>
      </c>
      <c r="H207" s="161" t="s">
        <v>1423</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1094</v>
      </c>
      <c r="B208" s="196" t="str">
        <f>VLOOKUP(A208,Adr!A:B,2,FALSE)</f>
        <v>Slovenský šermiarsky zväz</v>
      </c>
      <c r="C208" s="182" t="s">
        <v>1664</v>
      </c>
      <c r="D208" s="280">
        <v>137764</v>
      </c>
      <c r="E208" s="222">
        <v>0</v>
      </c>
      <c r="F208" s="158" t="s">
        <v>363</v>
      </c>
      <c r="G208" s="161" t="s">
        <v>344</v>
      </c>
      <c r="H208" s="161" t="s">
        <v>1423</v>
      </c>
      <c r="I208" s="184" t="str">
        <f t="shared" si="15"/>
        <v>30806437a</v>
      </c>
      <c r="J208" s="159" t="str">
        <f t="shared" si="16"/>
        <v>30806437026 02</v>
      </c>
      <c r="K208" s="5" t="s">
        <v>1665</v>
      </c>
      <c r="L208" s="159" t="str">
        <f t="shared" si="17"/>
        <v>30806437026 02B</v>
      </c>
      <c r="M208" s="5" t="str">
        <f t="shared" si="18"/>
        <v>Slovenský šermiarsky zväzaBšerm - bežné transfery</v>
      </c>
      <c r="N208" s="3" t="str">
        <f t="shared" si="19"/>
        <v>30806437aB</v>
      </c>
    </row>
    <row r="209" spans="1:14" x14ac:dyDescent="0.2">
      <c r="A209" s="158" t="s">
        <v>1094</v>
      </c>
      <c r="B209" s="196" t="str">
        <f>VLOOKUP(A209,Adr!A:B,2,FALSE)</f>
        <v>Slovenský šermiarsky zväz</v>
      </c>
      <c r="C209" s="177" t="s">
        <v>1666</v>
      </c>
      <c r="D209" s="279">
        <v>8000</v>
      </c>
      <c r="E209" s="165">
        <v>0</v>
      </c>
      <c r="F209" s="158" t="s">
        <v>369</v>
      </c>
      <c r="G209" s="161" t="s">
        <v>346</v>
      </c>
      <c r="H209" s="161" t="s">
        <v>1423</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1102</v>
      </c>
      <c r="B210" s="196" t="str">
        <f>VLOOKUP(A210,Adr!A:B,2,FALSE)</f>
        <v>Slovenský tenisový zväz</v>
      </c>
      <c r="C210" s="182" t="s">
        <v>1667</v>
      </c>
      <c r="D210" s="280">
        <v>4921834</v>
      </c>
      <c r="E210" s="165">
        <v>0</v>
      </c>
      <c r="F210" s="158" t="s">
        <v>363</v>
      </c>
      <c r="G210" s="161" t="s">
        <v>344</v>
      </c>
      <c r="H210" s="161" t="s">
        <v>1423</v>
      </c>
      <c r="I210" s="184" t="str">
        <f t="shared" si="15"/>
        <v>30811384a</v>
      </c>
      <c r="J210" s="159" t="str">
        <f t="shared" si="16"/>
        <v>30811384026 02</v>
      </c>
      <c r="K210" s="5" t="s">
        <v>1668</v>
      </c>
      <c r="L210" s="159" t="str">
        <f t="shared" si="17"/>
        <v>30811384026 02B</v>
      </c>
      <c r="M210" s="5" t="str">
        <f t="shared" si="18"/>
        <v>Slovenský tenisový zväzaBtenis - bežné transfery</v>
      </c>
      <c r="N210" s="3" t="str">
        <f t="shared" si="19"/>
        <v>30811384aB</v>
      </c>
    </row>
    <row r="211" spans="1:14" x14ac:dyDescent="0.2">
      <c r="A211" s="190" t="s">
        <v>1102</v>
      </c>
      <c r="B211" s="196" t="str">
        <f>VLOOKUP(A211,Adr!A:B,2,FALSE)</f>
        <v>Slovenský tenisový zväz</v>
      </c>
      <c r="C211" s="161" t="s">
        <v>1669</v>
      </c>
      <c r="D211" s="280">
        <v>75000</v>
      </c>
      <c r="E211" s="222">
        <v>0</v>
      </c>
      <c r="F211" s="158" t="s">
        <v>363</v>
      </c>
      <c r="G211" s="161" t="s">
        <v>344</v>
      </c>
      <c r="H211" s="161" t="s">
        <v>1451</v>
      </c>
      <c r="I211" s="184" t="str">
        <f t="shared" si="15"/>
        <v>30811384a</v>
      </c>
      <c r="J211" s="159" t="str">
        <f t="shared" si="16"/>
        <v>30811384026 02</v>
      </c>
      <c r="K211" s="5" t="s">
        <v>1668</v>
      </c>
      <c r="L211" s="159" t="str">
        <f t="shared" si="17"/>
        <v>30811384026 02K</v>
      </c>
      <c r="M211" s="5" t="str">
        <f t="shared" si="18"/>
        <v>Slovenský tenisový zväzaKtenis - kapitálové transfery</v>
      </c>
      <c r="N211" s="3" t="str">
        <f t="shared" si="19"/>
        <v>30811384aK</v>
      </c>
    </row>
    <row r="212" spans="1:14" x14ac:dyDescent="0.2">
      <c r="A212" s="158" t="s">
        <v>1102</v>
      </c>
      <c r="B212" s="196" t="str">
        <f>VLOOKUP(A212,Adr!A:B,2,FALSE)</f>
        <v>Slovenský tenisový zväz</v>
      </c>
      <c r="C212" s="188" t="s">
        <v>1670</v>
      </c>
      <c r="D212" s="281">
        <v>23000</v>
      </c>
      <c r="E212" s="222">
        <v>0</v>
      </c>
      <c r="F212" s="158" t="s">
        <v>369</v>
      </c>
      <c r="G212" s="161" t="s">
        <v>346</v>
      </c>
      <c r="H212" s="161" t="s">
        <v>1423</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1102</v>
      </c>
      <c r="B213" s="196" t="str">
        <f>VLOOKUP(A213,Adr!A:B,2,FALSE)</f>
        <v>Slovenský tenisový zväz</v>
      </c>
      <c r="C213" s="188" t="s">
        <v>1671</v>
      </c>
      <c r="D213" s="281">
        <v>23000</v>
      </c>
      <c r="E213" s="165">
        <v>0</v>
      </c>
      <c r="F213" s="158" t="s">
        <v>369</v>
      </c>
      <c r="G213" s="161" t="s">
        <v>346</v>
      </c>
      <c r="H213" s="161" t="s">
        <v>1423</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1102</v>
      </c>
      <c r="B214" s="196" t="str">
        <f>VLOOKUP(A214,Adr!A:B,2,FALSE)</f>
        <v>Slovenský tenisový zväz</v>
      </c>
      <c r="C214" s="188" t="s">
        <v>1672</v>
      </c>
      <c r="D214" s="281">
        <v>52000</v>
      </c>
      <c r="E214" s="222">
        <v>0</v>
      </c>
      <c r="F214" s="158" t="s">
        <v>369</v>
      </c>
      <c r="G214" s="161" t="s">
        <v>346</v>
      </c>
      <c r="H214" s="161" t="s">
        <v>1423</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1102</v>
      </c>
      <c r="B215" s="196" t="str">
        <f>VLOOKUP(A215,Adr!A:B,2,FALSE)</f>
        <v>Slovenský tenisový zväz</v>
      </c>
      <c r="C215" s="177" t="s">
        <v>1673</v>
      </c>
      <c r="D215" s="279">
        <v>6000</v>
      </c>
      <c r="E215" s="165">
        <v>0</v>
      </c>
      <c r="F215" s="158" t="s">
        <v>369</v>
      </c>
      <c r="G215" s="161" t="s">
        <v>346</v>
      </c>
      <c r="H215" s="161" t="s">
        <v>1423</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1102</v>
      </c>
      <c r="B216" s="196" t="str">
        <f>VLOOKUP(A216,Adr!A:B,2,FALSE)</f>
        <v>Slovenský tenisový zväz</v>
      </c>
      <c r="C216" s="177" t="s">
        <v>1674</v>
      </c>
      <c r="D216" s="279">
        <v>6000</v>
      </c>
      <c r="E216" s="222">
        <v>0</v>
      </c>
      <c r="F216" s="158" t="s">
        <v>369</v>
      </c>
      <c r="G216" s="161" t="s">
        <v>346</v>
      </c>
      <c r="H216" s="161" t="s">
        <v>1423</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1110</v>
      </c>
      <c r="B217" s="196" t="str">
        <f>VLOOKUP(A217,Adr!A:B,2,FALSE)</f>
        <v>Slovenský veslársky zväz</v>
      </c>
      <c r="C217" s="188" t="s">
        <v>1675</v>
      </c>
      <c r="D217" s="279">
        <v>123033</v>
      </c>
      <c r="E217" s="165">
        <v>0</v>
      </c>
      <c r="F217" s="158" t="s">
        <v>363</v>
      </c>
      <c r="G217" s="161" t="s">
        <v>344</v>
      </c>
      <c r="H217" s="161" t="s">
        <v>1423</v>
      </c>
      <c r="I217" s="184" t="str">
        <f t="shared" si="15"/>
        <v>00688304a</v>
      </c>
      <c r="J217" s="159" t="str">
        <f t="shared" si="16"/>
        <v>00688304026 02</v>
      </c>
      <c r="K217" s="5" t="s">
        <v>1676</v>
      </c>
      <c r="L217" s="159" t="str">
        <f t="shared" si="17"/>
        <v>00688304026 02B</v>
      </c>
      <c r="M217" s="5" t="str">
        <f t="shared" si="18"/>
        <v>Slovenský veslársky zväzaBveslovanie - bežné transfery</v>
      </c>
      <c r="N217" s="3" t="str">
        <f t="shared" si="19"/>
        <v>00688304aB</v>
      </c>
    </row>
    <row r="218" spans="1:14" x14ac:dyDescent="0.2">
      <c r="A218" s="194" t="s">
        <v>1110</v>
      </c>
      <c r="B218" s="196" t="str">
        <f>VLOOKUP(A218,Adr!A:B,2,FALSE)</f>
        <v>Slovenský veslársky zväz</v>
      </c>
      <c r="C218" s="188" t="s">
        <v>1677</v>
      </c>
      <c r="D218" s="279">
        <v>7038</v>
      </c>
      <c r="E218" s="222">
        <v>0</v>
      </c>
      <c r="F218" s="158" t="s">
        <v>367</v>
      </c>
      <c r="G218" s="161" t="s">
        <v>346</v>
      </c>
      <c r="H218" s="161" t="s">
        <v>1423</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1110</v>
      </c>
      <c r="B219" s="196" t="str">
        <f>VLOOKUP(A219,Adr!A:B,2,FALSE)</f>
        <v>Slovenský veslársky zväz</v>
      </c>
      <c r="C219" s="177" t="s">
        <v>1678</v>
      </c>
      <c r="D219" s="279">
        <v>8000</v>
      </c>
      <c r="E219" s="165">
        <v>0</v>
      </c>
      <c r="F219" s="158" t="s">
        <v>369</v>
      </c>
      <c r="G219" s="161" t="s">
        <v>346</v>
      </c>
      <c r="H219" s="161" t="s">
        <v>1423</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1110</v>
      </c>
      <c r="B220" s="196" t="str">
        <f>VLOOKUP(A220,Adr!A:B,2,FALSE)</f>
        <v>Slovenský veslársky zväz</v>
      </c>
      <c r="C220" s="161" t="s">
        <v>1679</v>
      </c>
      <c r="D220" s="281">
        <v>9700</v>
      </c>
      <c r="E220" s="222">
        <v>0</v>
      </c>
      <c r="F220" s="158" t="s">
        <v>369</v>
      </c>
      <c r="G220" s="161" t="s">
        <v>346</v>
      </c>
      <c r="H220" s="161" t="s">
        <v>1423</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1110</v>
      </c>
      <c r="B221" s="196" t="str">
        <f>VLOOKUP(A221,Adr!A:B,2,FALSE)</f>
        <v>Slovenský veslársky zväz</v>
      </c>
      <c r="C221" s="188" t="s">
        <v>1680</v>
      </c>
      <c r="D221" s="281">
        <v>9700</v>
      </c>
      <c r="E221" s="165">
        <v>0</v>
      </c>
      <c r="F221" s="158" t="s">
        <v>369</v>
      </c>
      <c r="G221" s="161" t="s">
        <v>346</v>
      </c>
      <c r="H221" s="161" t="s">
        <v>1423</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1118</v>
      </c>
      <c r="B222" s="196" t="str">
        <f>VLOOKUP(A222,Adr!A:B,2,FALSE)</f>
        <v>SLOVENSKÝ ZÁPASNÍCKY ZVÄZ</v>
      </c>
      <c r="C222" s="177" t="s">
        <v>1681</v>
      </c>
      <c r="D222" s="279">
        <v>325208</v>
      </c>
      <c r="E222" s="222">
        <v>0</v>
      </c>
      <c r="F222" s="158" t="s">
        <v>363</v>
      </c>
      <c r="G222" s="161" t="s">
        <v>344</v>
      </c>
      <c r="H222" s="161" t="s">
        <v>1423</v>
      </c>
      <c r="I222" s="184" t="str">
        <f t="shared" si="15"/>
        <v>31791981a</v>
      </c>
      <c r="J222" s="159" t="str">
        <f t="shared" si="16"/>
        <v>31791981026 02</v>
      </c>
      <c r="K222" s="5" t="s">
        <v>1682</v>
      </c>
      <c r="L222" s="159" t="str">
        <f t="shared" si="17"/>
        <v>31791981026 02B</v>
      </c>
      <c r="M222" s="5" t="str">
        <f t="shared" si="18"/>
        <v>SLOVENSKÝ ZÁPASNÍCKY ZVÄZaBzápasenie - bežné transfery</v>
      </c>
      <c r="N222" s="3" t="str">
        <f t="shared" si="19"/>
        <v>31791981aB</v>
      </c>
    </row>
    <row r="223" spans="1:14" x14ac:dyDescent="0.2">
      <c r="A223" s="174" t="s">
        <v>1118</v>
      </c>
      <c r="B223" s="196" t="str">
        <f>VLOOKUP(A223,Adr!A:B,2,FALSE)</f>
        <v>SLOVENSKÝ ZÁPASNÍCKY ZVÄZ</v>
      </c>
      <c r="C223" s="177" t="s">
        <v>1683</v>
      </c>
      <c r="D223" s="279">
        <v>8000</v>
      </c>
      <c r="E223" s="222">
        <v>0</v>
      </c>
      <c r="F223" s="158" t="s">
        <v>369</v>
      </c>
      <c r="G223" s="161" t="s">
        <v>346</v>
      </c>
      <c r="H223" s="161" t="s">
        <v>1423</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1118</v>
      </c>
      <c r="B224" s="196" t="str">
        <f>VLOOKUP(A224,Adr!A:B,2,FALSE)</f>
        <v>SLOVENSKÝ ZÁPASNÍCKY ZVÄZ</v>
      </c>
      <c r="C224" s="177" t="s">
        <v>1684</v>
      </c>
      <c r="D224" s="279">
        <v>8000</v>
      </c>
      <c r="E224" s="165">
        <v>0</v>
      </c>
      <c r="F224" s="158" t="s">
        <v>369</v>
      </c>
      <c r="G224" s="161" t="s">
        <v>346</v>
      </c>
      <c r="H224" s="161" t="s">
        <v>1423</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1118</v>
      </c>
      <c r="B225" s="196" t="str">
        <f>VLOOKUP(A225,Adr!A:B,2,FALSE)</f>
        <v>SLOVENSKÝ ZÁPASNÍCKY ZVÄZ</v>
      </c>
      <c r="C225" s="188" t="s">
        <v>1685</v>
      </c>
      <c r="D225" s="281">
        <v>18000</v>
      </c>
      <c r="E225" s="222">
        <v>0</v>
      </c>
      <c r="F225" s="158" t="s">
        <v>369</v>
      </c>
      <c r="G225" s="161" t="s">
        <v>346</v>
      </c>
      <c r="H225" s="161" t="s">
        <v>1423</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1118</v>
      </c>
      <c r="B226" s="196" t="str">
        <f>VLOOKUP(A226,Adr!A:B,2,FALSE)</f>
        <v>SLOVENSKÝ ZÁPASNÍCKY ZVÄZ</v>
      </c>
      <c r="C226" s="188" t="s">
        <v>1686</v>
      </c>
      <c r="D226" s="281">
        <v>16000</v>
      </c>
      <c r="E226" s="165">
        <v>0</v>
      </c>
      <c r="F226" s="158" t="s">
        <v>369</v>
      </c>
      <c r="G226" s="161" t="s">
        <v>346</v>
      </c>
      <c r="H226" s="161" t="s">
        <v>1423</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1118</v>
      </c>
      <c r="B227" s="196" t="str">
        <f>VLOOKUP(A227,Adr!A:B,2,FALSE)</f>
        <v>SLOVENSKÝ ZÁPASNÍCKY ZVÄZ</v>
      </c>
      <c r="C227" s="177" t="s">
        <v>1687</v>
      </c>
      <c r="D227" s="279">
        <v>62000</v>
      </c>
      <c r="E227" s="222">
        <v>0</v>
      </c>
      <c r="F227" s="158" t="s">
        <v>369</v>
      </c>
      <c r="G227" s="161" t="s">
        <v>346</v>
      </c>
      <c r="H227" s="161" t="s">
        <v>1423</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1118</v>
      </c>
      <c r="B228" s="196" t="str">
        <f>VLOOKUP(A228,Adr!A:B,2,FALSE)</f>
        <v>SLOVENSKÝ ZÁPASNÍCKY ZVÄZ</v>
      </c>
      <c r="C228" s="161" t="s">
        <v>1688</v>
      </c>
      <c r="D228" s="280">
        <v>26000</v>
      </c>
      <c r="E228" s="165">
        <v>0</v>
      </c>
      <c r="F228" s="158" t="s">
        <v>369</v>
      </c>
      <c r="G228" s="161" t="s">
        <v>346</v>
      </c>
      <c r="H228" s="161" t="s">
        <v>1423</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1125</v>
      </c>
      <c r="B229" s="196" t="str">
        <f>VLOOKUP(A229,Adr!A:B,2,FALSE)</f>
        <v>Slovenský zväz bedmintonu</v>
      </c>
      <c r="C229" s="188" t="s">
        <v>1689</v>
      </c>
      <c r="D229" s="281">
        <v>619126</v>
      </c>
      <c r="E229" s="165">
        <v>0</v>
      </c>
      <c r="F229" s="158" t="s">
        <v>363</v>
      </c>
      <c r="G229" s="161" t="s">
        <v>344</v>
      </c>
      <c r="H229" s="161" t="s">
        <v>1423</v>
      </c>
      <c r="I229" s="184" t="str">
        <f t="shared" si="15"/>
        <v>30811546a</v>
      </c>
      <c r="J229" s="159" t="str">
        <f t="shared" si="16"/>
        <v>30811546026 02</v>
      </c>
      <c r="K229" s="5" t="s">
        <v>1690</v>
      </c>
      <c r="L229" s="159" t="str">
        <f t="shared" si="17"/>
        <v>30811546026 02B</v>
      </c>
      <c r="M229" s="5" t="str">
        <f t="shared" si="18"/>
        <v>Slovenský zväz bedmintonuaBbedminton - bežné transfery</v>
      </c>
      <c r="N229" s="3" t="str">
        <f t="shared" si="19"/>
        <v>30811546aB</v>
      </c>
    </row>
    <row r="230" spans="1:14" x14ac:dyDescent="0.2">
      <c r="A230" s="194" t="s">
        <v>1125</v>
      </c>
      <c r="B230" s="196" t="str">
        <f>VLOOKUP(A230,Adr!A:B,2,FALSE)</f>
        <v>Slovenský zväz bedmintonu</v>
      </c>
      <c r="C230" s="177" t="s">
        <v>1691</v>
      </c>
      <c r="D230" s="279">
        <v>10001</v>
      </c>
      <c r="E230" s="165">
        <v>0</v>
      </c>
      <c r="F230" s="158" t="s">
        <v>367</v>
      </c>
      <c r="G230" s="161" t="s">
        <v>346</v>
      </c>
      <c r="H230" s="161" t="s">
        <v>1423</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1134</v>
      </c>
      <c r="B231" s="196" t="str">
        <f>VLOOKUP(A231,Adr!A:B,2,FALSE)</f>
        <v>Slovenský zväz biatlonu</v>
      </c>
      <c r="C231" s="161" t="s">
        <v>1692</v>
      </c>
      <c r="D231" s="280">
        <v>559549</v>
      </c>
      <c r="E231" s="222">
        <v>0</v>
      </c>
      <c r="F231" s="158" t="s">
        <v>363</v>
      </c>
      <c r="G231" s="161" t="s">
        <v>344</v>
      </c>
      <c r="H231" s="161" t="s">
        <v>1423</v>
      </c>
      <c r="I231" s="184" t="str">
        <f t="shared" si="15"/>
        <v>35656743a</v>
      </c>
      <c r="J231" s="159" t="str">
        <f t="shared" si="16"/>
        <v>35656743026 02</v>
      </c>
      <c r="K231" s="5" t="s">
        <v>1693</v>
      </c>
      <c r="L231" s="159" t="str">
        <f t="shared" si="17"/>
        <v>35656743026 02B</v>
      </c>
      <c r="M231" s="5" t="str">
        <f t="shared" si="18"/>
        <v>Slovenský zväz biatlonuaBbiatlon - bežné transfery</v>
      </c>
      <c r="N231" s="3" t="str">
        <f t="shared" si="19"/>
        <v>35656743aB</v>
      </c>
    </row>
    <row r="232" spans="1:14" x14ac:dyDescent="0.2">
      <c r="A232" s="158" t="s">
        <v>1134</v>
      </c>
      <c r="B232" s="196" t="str">
        <f>VLOOKUP(A232,Adr!A:B,2,FALSE)</f>
        <v>Slovenský zväz biatlonu</v>
      </c>
      <c r="C232" s="188" t="s">
        <v>1694</v>
      </c>
      <c r="D232" s="281">
        <v>46000</v>
      </c>
      <c r="E232" s="165">
        <v>0</v>
      </c>
      <c r="F232" s="158" t="s">
        <v>363</v>
      </c>
      <c r="G232" s="161" t="s">
        <v>344</v>
      </c>
      <c r="H232" s="161" t="s">
        <v>1451</v>
      </c>
      <c r="I232" s="184" t="str">
        <f t="shared" si="15"/>
        <v>35656743a</v>
      </c>
      <c r="J232" s="159" t="str">
        <f t="shared" si="16"/>
        <v>35656743026 02</v>
      </c>
      <c r="K232" s="5" t="s">
        <v>1693</v>
      </c>
      <c r="L232" s="159" t="str">
        <f t="shared" si="17"/>
        <v>35656743026 02K</v>
      </c>
      <c r="M232" s="5" t="str">
        <f t="shared" si="18"/>
        <v>Slovenský zväz biatlonuaKbiatlon - kapitálové transfery</v>
      </c>
      <c r="N232" s="3" t="str">
        <f t="shared" si="19"/>
        <v>35656743aK</v>
      </c>
    </row>
    <row r="233" spans="1:14" x14ac:dyDescent="0.2">
      <c r="A233" s="158" t="s">
        <v>1134</v>
      </c>
      <c r="B233" s="196" t="str">
        <f>VLOOKUP(A233,Adr!A:B,2,FALSE)</f>
        <v>Slovenský zväz biatlonu</v>
      </c>
      <c r="C233" s="189" t="s">
        <v>1695</v>
      </c>
      <c r="D233" s="282">
        <v>8000</v>
      </c>
      <c r="E233" s="222">
        <v>0</v>
      </c>
      <c r="F233" s="158" t="s">
        <v>369</v>
      </c>
      <c r="G233" s="161" t="s">
        <v>346</v>
      </c>
      <c r="H233" s="161" t="s">
        <v>1423</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1134</v>
      </c>
      <c r="B234" s="196" t="str">
        <f>VLOOKUP(A234,Adr!A:B,2,FALSE)</f>
        <v>Slovenský zväz biatlonu</v>
      </c>
      <c r="C234" s="188" t="s">
        <v>1696</v>
      </c>
      <c r="D234" s="281">
        <v>32000</v>
      </c>
      <c r="E234" s="165">
        <v>0</v>
      </c>
      <c r="F234" s="158" t="s">
        <v>369</v>
      </c>
      <c r="G234" s="161" t="s">
        <v>346</v>
      </c>
      <c r="H234" s="161" t="s">
        <v>1423</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1134</v>
      </c>
      <c r="B235" s="196" t="str">
        <f>VLOOKUP(A235,Adr!A:B,2,FALSE)</f>
        <v>Slovenský zväz biatlonu</v>
      </c>
      <c r="C235" s="188" t="s">
        <v>1697</v>
      </c>
      <c r="D235" s="281">
        <v>18000</v>
      </c>
      <c r="E235" s="222">
        <v>0</v>
      </c>
      <c r="F235" s="158" t="s">
        <v>369</v>
      </c>
      <c r="G235" s="161" t="s">
        <v>346</v>
      </c>
      <c r="H235" s="161" t="s">
        <v>1423</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1134</v>
      </c>
      <c r="B236" s="196" t="str">
        <f>VLOOKUP(A236,Adr!A:B,2,FALSE)</f>
        <v>Slovenský zväz biatlonu</v>
      </c>
      <c r="C236" s="188" t="s">
        <v>1698</v>
      </c>
      <c r="D236" s="279">
        <v>8000</v>
      </c>
      <c r="E236" s="165">
        <v>0</v>
      </c>
      <c r="F236" s="158" t="s">
        <v>369</v>
      </c>
      <c r="G236" s="161" t="s">
        <v>346</v>
      </c>
      <c r="H236" s="161" t="s">
        <v>1423</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1134</v>
      </c>
      <c r="B237" s="196" t="str">
        <f>VLOOKUP(A237,Adr!A:B,2,FALSE)</f>
        <v>Slovenský zväz biatlonu</v>
      </c>
      <c r="C237" s="177" t="s">
        <v>1699</v>
      </c>
      <c r="D237" s="281">
        <v>42000</v>
      </c>
      <c r="E237" s="222">
        <v>0</v>
      </c>
      <c r="F237" s="158" t="s">
        <v>369</v>
      </c>
      <c r="G237" s="161" t="s">
        <v>346</v>
      </c>
      <c r="H237" s="161" t="s">
        <v>1423</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1134</v>
      </c>
      <c r="B238" s="196" t="str">
        <f>VLOOKUP(A238,Adr!A:B,2,FALSE)</f>
        <v>Slovenský zväz biatlonu</v>
      </c>
      <c r="C238" s="161" t="s">
        <v>1700</v>
      </c>
      <c r="D238" s="280">
        <v>16000</v>
      </c>
      <c r="E238" s="165">
        <v>0</v>
      </c>
      <c r="F238" s="158" t="s">
        <v>369</v>
      </c>
      <c r="G238" s="161" t="s">
        <v>346</v>
      </c>
      <c r="H238" s="161" t="s">
        <v>1423</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1134</v>
      </c>
      <c r="B239" s="196" t="str">
        <f>VLOOKUP(A239,Adr!A:B,2,FALSE)</f>
        <v>Slovenský zväz biatlonu</v>
      </c>
      <c r="C239" s="188" t="s">
        <v>1701</v>
      </c>
      <c r="D239" s="281">
        <v>8000</v>
      </c>
      <c r="E239" s="222">
        <v>0</v>
      </c>
      <c r="F239" s="158" t="s">
        <v>369</v>
      </c>
      <c r="G239" s="161" t="s">
        <v>346</v>
      </c>
      <c r="H239" s="161" t="s">
        <v>1423</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1134</v>
      </c>
      <c r="B240" s="196" t="str">
        <f>VLOOKUP(A240,Adr!A:B,2,FALSE)</f>
        <v>Slovenský zväz biatlonu</v>
      </c>
      <c r="C240" s="177" t="s">
        <v>1702</v>
      </c>
      <c r="D240" s="279">
        <v>8000</v>
      </c>
      <c r="E240" s="165">
        <v>0</v>
      </c>
      <c r="F240" s="158" t="s">
        <v>369</v>
      </c>
      <c r="G240" s="161" t="s">
        <v>346</v>
      </c>
      <c r="H240" s="161" t="s">
        <v>1423</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1134</v>
      </c>
      <c r="B241" s="196" t="str">
        <f>VLOOKUP(A241,Adr!A:B,2,FALSE)</f>
        <v>Slovenský zväz biatlonu</v>
      </c>
      <c r="C241" s="177" t="s">
        <v>1703</v>
      </c>
      <c r="D241" s="279">
        <v>8000</v>
      </c>
      <c r="E241" s="222">
        <v>0</v>
      </c>
      <c r="F241" s="158" t="s">
        <v>369</v>
      </c>
      <c r="G241" s="161" t="s">
        <v>346</v>
      </c>
      <c r="H241" s="161" t="s">
        <v>1423</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1134</v>
      </c>
      <c r="B242" s="196" t="str">
        <f>VLOOKUP(A242,Adr!A:B,2,FALSE)</f>
        <v>Slovenský zväz biatlonu</v>
      </c>
      <c r="C242" s="188" t="s">
        <v>1704</v>
      </c>
      <c r="D242" s="281">
        <v>8000</v>
      </c>
      <c r="E242" s="165">
        <v>0</v>
      </c>
      <c r="F242" s="158" t="s">
        <v>369</v>
      </c>
      <c r="G242" s="161" t="s">
        <v>346</v>
      </c>
      <c r="H242" s="161" t="s">
        <v>1423</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1134</v>
      </c>
      <c r="B243" s="196" t="str">
        <f>VLOOKUP(A243,Adr!A:B,2,FALSE)</f>
        <v>Slovenský zväz biatlonu</v>
      </c>
      <c r="C243" s="177" t="s">
        <v>1705</v>
      </c>
      <c r="D243" s="279">
        <v>8000</v>
      </c>
      <c r="E243" s="222">
        <v>0</v>
      </c>
      <c r="F243" s="158" t="s">
        <v>369</v>
      </c>
      <c r="G243" s="161" t="s">
        <v>346</v>
      </c>
      <c r="H243" s="161" t="s">
        <v>1423</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1134</v>
      </c>
      <c r="B244" s="196" t="str">
        <f>VLOOKUP(A244,Adr!A:B,2,FALSE)</f>
        <v>Slovenský zväz biatlonu</v>
      </c>
      <c r="C244" s="177" t="s">
        <v>1706</v>
      </c>
      <c r="D244" s="279">
        <v>42000</v>
      </c>
      <c r="E244" s="165">
        <v>0</v>
      </c>
      <c r="F244" s="158" t="s">
        <v>369</v>
      </c>
      <c r="G244" s="161" t="s">
        <v>346</v>
      </c>
      <c r="H244" s="161" t="s">
        <v>1423</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1144</v>
      </c>
      <c r="B245" s="196" t="str">
        <f>VLOOKUP(A245,Adr!A:B,2,FALSE)</f>
        <v>Slovenský zväz bobistov</v>
      </c>
      <c r="C245" s="177" t="s">
        <v>1707</v>
      </c>
      <c r="D245" s="279">
        <v>83796</v>
      </c>
      <c r="E245" s="222">
        <v>0</v>
      </c>
      <c r="F245" s="158" t="s">
        <v>363</v>
      </c>
      <c r="G245" s="161" t="s">
        <v>344</v>
      </c>
      <c r="H245" s="161" t="s">
        <v>1423</v>
      </c>
      <c r="I245" s="184" t="str">
        <f t="shared" si="15"/>
        <v>36067580a</v>
      </c>
      <c r="J245" s="159" t="str">
        <f t="shared" si="16"/>
        <v>36067580026 02</v>
      </c>
      <c r="K245" s="5" t="s">
        <v>1708</v>
      </c>
      <c r="L245" s="159" t="str">
        <f t="shared" si="17"/>
        <v>36067580026 02B</v>
      </c>
      <c r="M245" s="5" t="str">
        <f t="shared" si="18"/>
        <v>Slovenský zväz bobistovaBboby a skeleton - bežné transfery</v>
      </c>
      <c r="N245" s="3" t="str">
        <f t="shared" si="19"/>
        <v>36067580aB</v>
      </c>
    </row>
    <row r="246" spans="1:14" x14ac:dyDescent="0.2">
      <c r="A246" s="158" t="s">
        <v>1144</v>
      </c>
      <c r="B246" s="196" t="str">
        <f>VLOOKUP(A246,Adr!A:B,2,FALSE)</f>
        <v>Slovenský zväz bobistov</v>
      </c>
      <c r="C246" s="177" t="s">
        <v>1709</v>
      </c>
      <c r="D246" s="279">
        <v>8000</v>
      </c>
      <c r="E246" s="222">
        <v>0</v>
      </c>
      <c r="F246" s="158" t="s">
        <v>369</v>
      </c>
      <c r="G246" s="161" t="s">
        <v>346</v>
      </c>
      <c r="H246" s="161" t="s">
        <v>1423</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1144</v>
      </c>
      <c r="B247" s="196" t="str">
        <f>VLOOKUP(A247,Adr!A:B,2,FALSE)</f>
        <v>Slovenský zväz bobistov</v>
      </c>
      <c r="C247" s="177" t="s">
        <v>1710</v>
      </c>
      <c r="D247" s="279">
        <v>8000</v>
      </c>
      <c r="E247" s="165">
        <v>0</v>
      </c>
      <c r="F247" s="158" t="s">
        <v>369</v>
      </c>
      <c r="G247" s="161" t="s">
        <v>346</v>
      </c>
      <c r="H247" s="161" t="s">
        <v>1423</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1153</v>
      </c>
      <c r="B248" s="196" t="str">
        <f>VLOOKUP(A248,Adr!A:B,2,FALSE)</f>
        <v>Slovenský zväz cyklistiky</v>
      </c>
      <c r="C248" s="188" t="s">
        <v>1711</v>
      </c>
      <c r="D248" s="281">
        <v>2856269</v>
      </c>
      <c r="E248" s="165">
        <v>0</v>
      </c>
      <c r="F248" s="158" t="s">
        <v>363</v>
      </c>
      <c r="G248" s="161" t="s">
        <v>344</v>
      </c>
      <c r="H248" s="161" t="s">
        <v>1423</v>
      </c>
      <c r="I248" s="184" t="str">
        <f t="shared" si="15"/>
        <v>00684112a</v>
      </c>
      <c r="J248" s="159" t="str">
        <f t="shared" si="16"/>
        <v>00684112026 02</v>
      </c>
      <c r="K248" s="5" t="s">
        <v>1712</v>
      </c>
      <c r="L248" s="159" t="str">
        <f t="shared" si="17"/>
        <v>00684112026 02B</v>
      </c>
      <c r="M248" s="5" t="str">
        <f t="shared" si="18"/>
        <v>Slovenský zväz cyklistikyaBcyklistika - bežné transfery</v>
      </c>
      <c r="N248" s="3" t="str">
        <f t="shared" si="19"/>
        <v>00684112aB</v>
      </c>
    </row>
    <row r="249" spans="1:14" x14ac:dyDescent="0.2">
      <c r="A249" s="158" t="s">
        <v>1153</v>
      </c>
      <c r="B249" s="196" t="str">
        <f>VLOOKUP(A249,Adr!A:B,2,FALSE)</f>
        <v>Slovenský zväz cyklistiky</v>
      </c>
      <c r="C249" s="188" t="s">
        <v>1713</v>
      </c>
      <c r="D249" s="281">
        <v>60635</v>
      </c>
      <c r="E249" s="222">
        <v>0</v>
      </c>
      <c r="F249" s="158" t="s">
        <v>367</v>
      </c>
      <c r="G249" s="161" t="s">
        <v>346</v>
      </c>
      <c r="H249" s="161" t="s">
        <v>1423</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1153</v>
      </c>
      <c r="B250" s="196" t="str">
        <f>VLOOKUP(A250,Adr!A:B,2,FALSE)</f>
        <v>Slovenský zväz cyklistiky</v>
      </c>
      <c r="C250" s="177" t="s">
        <v>1714</v>
      </c>
      <c r="D250" s="281">
        <v>22000</v>
      </c>
      <c r="E250" s="222">
        <v>0</v>
      </c>
      <c r="F250" s="158" t="s">
        <v>369</v>
      </c>
      <c r="G250" s="161" t="s">
        <v>346</v>
      </c>
      <c r="H250" s="161" t="s">
        <v>1423</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1153</v>
      </c>
      <c r="B251" s="196" t="str">
        <f>VLOOKUP(A251,Adr!A:B,2,FALSE)</f>
        <v>Slovenský zväz cyklistiky</v>
      </c>
      <c r="C251" s="177" t="s">
        <v>1715</v>
      </c>
      <c r="D251" s="279">
        <v>23000</v>
      </c>
      <c r="E251" s="165">
        <v>0</v>
      </c>
      <c r="F251" s="158" t="s">
        <v>369</v>
      </c>
      <c r="G251" s="161" t="s">
        <v>346</v>
      </c>
      <c r="H251" s="161" t="s">
        <v>1423</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1153</v>
      </c>
      <c r="B252" s="196" t="str">
        <f>VLOOKUP(A252,Adr!A:B,2,FALSE)</f>
        <v>Slovenský zväz cyklistiky</v>
      </c>
      <c r="C252" s="177" t="s">
        <v>1716</v>
      </c>
      <c r="D252" s="179">
        <v>21000</v>
      </c>
      <c r="E252" s="222">
        <v>0</v>
      </c>
      <c r="F252" s="174" t="s">
        <v>369</v>
      </c>
      <c r="G252" s="177" t="s">
        <v>346</v>
      </c>
      <c r="H252" s="177" t="s">
        <v>1423</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1153</v>
      </c>
      <c r="B253" s="196" t="str">
        <f>VLOOKUP(A253,Adr!A:B,2,FALSE)</f>
        <v>Slovenský zväz cyklistiky</v>
      </c>
      <c r="C253" s="188" t="s">
        <v>1717</v>
      </c>
      <c r="D253" s="279">
        <v>54000</v>
      </c>
      <c r="E253" s="165">
        <v>0</v>
      </c>
      <c r="F253" s="158" t="s">
        <v>369</v>
      </c>
      <c r="G253" s="161" t="s">
        <v>346</v>
      </c>
      <c r="H253" s="161" t="s">
        <v>1423</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1153</v>
      </c>
      <c r="B254" s="196" t="str">
        <f>VLOOKUP(A254,Adr!A:B,2,FALSE)</f>
        <v>Slovenský zväz cyklistiky</v>
      </c>
      <c r="C254" s="161" t="s">
        <v>1718</v>
      </c>
      <c r="D254" s="280">
        <v>18000</v>
      </c>
      <c r="E254" s="222">
        <v>0</v>
      </c>
      <c r="F254" s="158" t="s">
        <v>369</v>
      </c>
      <c r="G254" s="161" t="s">
        <v>346</v>
      </c>
      <c r="H254" s="161" t="s">
        <v>1423</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1161</v>
      </c>
      <c r="B255" s="196" t="str">
        <f>VLOOKUP(A255,Adr!A:B,2,FALSE)</f>
        <v>Slovenský zväz dráhového golfu</v>
      </c>
      <c r="C255" s="189" t="s">
        <v>1719</v>
      </c>
      <c r="D255" s="282">
        <v>32930</v>
      </c>
      <c r="E255" s="222">
        <v>0</v>
      </c>
      <c r="F255" s="158" t="s">
        <v>363</v>
      </c>
      <c r="G255" s="161" t="s">
        <v>344</v>
      </c>
      <c r="H255" s="161" t="s">
        <v>1423</v>
      </c>
      <c r="I255" s="184" t="str">
        <f t="shared" si="15"/>
        <v>31806431a</v>
      </c>
      <c r="J255" s="159" t="str">
        <f t="shared" si="16"/>
        <v>31806431026 02</v>
      </c>
      <c r="K255" s="5" t="s">
        <v>1720</v>
      </c>
      <c r="L255" s="159" t="str">
        <f t="shared" si="17"/>
        <v>31806431026 02B</v>
      </c>
      <c r="M255" s="5" t="str">
        <f t="shared" si="18"/>
        <v>Slovenský zväz dráhového golfuaBdráhový golf - bežné transfery</v>
      </c>
      <c r="N255" s="3" t="str">
        <f t="shared" si="19"/>
        <v>31806431aB</v>
      </c>
    </row>
    <row r="256" spans="1:14" x14ac:dyDescent="0.2">
      <c r="A256" s="194" t="s">
        <v>1168</v>
      </c>
      <c r="B256" s="196" t="str">
        <f>VLOOKUP(A256,Adr!A:B,2,FALSE)</f>
        <v>Slovenský zväz florbalu</v>
      </c>
      <c r="C256" s="161" t="s">
        <v>1721</v>
      </c>
      <c r="D256" s="280">
        <v>1051890</v>
      </c>
      <c r="E256" s="165">
        <v>0</v>
      </c>
      <c r="F256" s="158" t="s">
        <v>363</v>
      </c>
      <c r="G256" s="161" t="s">
        <v>344</v>
      </c>
      <c r="H256" s="161" t="s">
        <v>1423</v>
      </c>
      <c r="I256" s="184" t="str">
        <f t="shared" si="15"/>
        <v>31795421a</v>
      </c>
      <c r="J256" s="159" t="str">
        <f t="shared" si="16"/>
        <v>31795421026 02</v>
      </c>
      <c r="K256" s="5" t="s">
        <v>1722</v>
      </c>
      <c r="L256" s="159" t="str">
        <f t="shared" si="17"/>
        <v>31795421026 02B</v>
      </c>
      <c r="M256" s="5" t="str">
        <f t="shared" si="18"/>
        <v>Slovenský zväz florbaluaBflorbal - bežné transfery</v>
      </c>
      <c r="N256" s="3" t="str">
        <f t="shared" si="19"/>
        <v>31795421aB</v>
      </c>
    </row>
    <row r="257" spans="1:14" x14ac:dyDescent="0.2">
      <c r="A257" s="158" t="s">
        <v>1174</v>
      </c>
      <c r="B257" s="196" t="str">
        <f>VLOOKUP(A257,Adr!A:B,2,FALSE)</f>
        <v>Slovenský zväz hádzanej</v>
      </c>
      <c r="C257" s="189" t="s">
        <v>1723</v>
      </c>
      <c r="D257" s="282">
        <v>2558042</v>
      </c>
      <c r="E257" s="222">
        <v>0</v>
      </c>
      <c r="F257" s="158" t="s">
        <v>363</v>
      </c>
      <c r="G257" s="161" t="s">
        <v>344</v>
      </c>
      <c r="H257" s="161" t="s">
        <v>1423</v>
      </c>
      <c r="I257" s="184" t="str">
        <f t="shared" si="15"/>
        <v>30774772a</v>
      </c>
      <c r="J257" s="159" t="str">
        <f t="shared" si="16"/>
        <v>30774772026 02</v>
      </c>
      <c r="K257" s="5" t="s">
        <v>1724</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376</v>
      </c>
      <c r="D258" s="280">
        <v>18300</v>
      </c>
      <c r="E258" s="165">
        <v>0</v>
      </c>
      <c r="F258" s="158" t="s">
        <v>375</v>
      </c>
      <c r="G258" s="161" t="s">
        <v>346</v>
      </c>
      <c r="H258" s="161" t="s">
        <v>1423</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1188</v>
      </c>
      <c r="B259" s="196" t="str">
        <f>VLOOKUP(A259,Adr!A:B,2,FALSE)</f>
        <v>Slovenský zväz integrovaného tanca a tanečného športu</v>
      </c>
      <c r="C259" s="177" t="s">
        <v>376</v>
      </c>
      <c r="D259" s="279">
        <v>47100</v>
      </c>
      <c r="E259" s="222">
        <v>0</v>
      </c>
      <c r="F259" s="158" t="s">
        <v>375</v>
      </c>
      <c r="G259" s="161" t="s">
        <v>346</v>
      </c>
      <c r="H259" s="161" t="s">
        <v>1423</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1196</v>
      </c>
      <c r="B260" s="196" t="str">
        <f>VLOOKUP(A260,Adr!A:B,2,FALSE)</f>
        <v>Slovenský zväz jachtingu</v>
      </c>
      <c r="C260" s="188" t="s">
        <v>1725</v>
      </c>
      <c r="D260" s="279">
        <v>86190</v>
      </c>
      <c r="E260" s="165">
        <v>0</v>
      </c>
      <c r="F260" s="158" t="s">
        <v>363</v>
      </c>
      <c r="G260" s="161" t="s">
        <v>344</v>
      </c>
      <c r="H260" s="161" t="s">
        <v>1423</v>
      </c>
      <c r="I260" s="184" t="str">
        <f t="shared" si="20"/>
        <v>30793211a</v>
      </c>
      <c r="J260" s="159" t="str">
        <f t="shared" si="21"/>
        <v>30793211026 02</v>
      </c>
      <c r="K260" s="5" t="s">
        <v>1726</v>
      </c>
      <c r="L260" s="159" t="str">
        <f t="shared" si="22"/>
        <v>30793211026 02B</v>
      </c>
      <c r="M260" s="5" t="str">
        <f t="shared" si="23"/>
        <v>Slovenský zväz jachtinguaBjachting - bežné transfery</v>
      </c>
      <c r="N260" s="3" t="str">
        <f t="shared" si="24"/>
        <v>30793211aB</v>
      </c>
    </row>
    <row r="261" spans="1:14" x14ac:dyDescent="0.2">
      <c r="A261" s="194" t="s">
        <v>1203</v>
      </c>
      <c r="B261" s="196" t="str">
        <f>VLOOKUP(A261,Adr!A:B,2,FALSE)</f>
        <v>Slovenský zväz Judo</v>
      </c>
      <c r="C261" s="177" t="s">
        <v>1727</v>
      </c>
      <c r="D261" s="279">
        <v>284697</v>
      </c>
      <c r="E261" s="222">
        <v>0</v>
      </c>
      <c r="F261" s="158" t="s">
        <v>363</v>
      </c>
      <c r="G261" s="161" t="s">
        <v>344</v>
      </c>
      <c r="H261" s="161" t="s">
        <v>1423</v>
      </c>
      <c r="I261" s="184" t="str">
        <f t="shared" si="20"/>
        <v>17308518a</v>
      </c>
      <c r="J261" s="159" t="str">
        <f t="shared" si="21"/>
        <v>17308518026 02</v>
      </c>
      <c r="K261" s="5" t="s">
        <v>1728</v>
      </c>
      <c r="L261" s="159" t="str">
        <f t="shared" si="22"/>
        <v>17308518026 02B</v>
      </c>
      <c r="M261" s="5" t="str">
        <f t="shared" si="23"/>
        <v>Slovenský zväz JudoaBjudo - bežné transfery</v>
      </c>
      <c r="N261" s="3" t="str">
        <f t="shared" si="24"/>
        <v>17308518aB</v>
      </c>
    </row>
    <row r="262" spans="1:14" x14ac:dyDescent="0.2">
      <c r="A262" s="190" t="s">
        <v>1203</v>
      </c>
      <c r="B262" s="196" t="str">
        <f>VLOOKUP(A262,Adr!A:B,2,FALSE)</f>
        <v>Slovenský zväz Judo</v>
      </c>
      <c r="C262" s="161" t="s">
        <v>1729</v>
      </c>
      <c r="D262" s="281">
        <v>42000</v>
      </c>
      <c r="E262" s="165">
        <v>0</v>
      </c>
      <c r="F262" s="158" t="s">
        <v>369</v>
      </c>
      <c r="G262" s="161" t="s">
        <v>346</v>
      </c>
      <c r="H262" s="161" t="s">
        <v>1423</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1203</v>
      </c>
      <c r="B263" s="196" t="str">
        <f>VLOOKUP(A263,Adr!A:B,2,FALSE)</f>
        <v>Slovenský zväz Judo</v>
      </c>
      <c r="C263" s="177" t="s">
        <v>1730</v>
      </c>
      <c r="D263" s="279">
        <v>8000</v>
      </c>
      <c r="E263" s="222">
        <v>0</v>
      </c>
      <c r="F263" s="158" t="s">
        <v>369</v>
      </c>
      <c r="G263" s="161" t="s">
        <v>346</v>
      </c>
      <c r="H263" s="161" t="s">
        <v>1423</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1203</v>
      </c>
      <c r="B264" s="196" t="str">
        <f>VLOOKUP(A264,Adr!A:B,2,FALSE)</f>
        <v>Slovenský zväz Judo</v>
      </c>
      <c r="C264" s="177" t="s">
        <v>1731</v>
      </c>
      <c r="D264" s="279">
        <v>13000</v>
      </c>
      <c r="E264" s="165">
        <v>0</v>
      </c>
      <c r="F264" s="158" t="s">
        <v>369</v>
      </c>
      <c r="G264" s="161" t="s">
        <v>346</v>
      </c>
      <c r="H264" s="161" t="s">
        <v>1423</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1203</v>
      </c>
      <c r="B265" s="196" t="str">
        <f>VLOOKUP(A265,Adr!A:B,2,FALSE)</f>
        <v>Slovenský zväz Judo</v>
      </c>
      <c r="C265" s="161" t="s">
        <v>1732</v>
      </c>
      <c r="D265" s="280">
        <v>8000</v>
      </c>
      <c r="E265" s="222">
        <v>0</v>
      </c>
      <c r="F265" s="158" t="s">
        <v>369</v>
      </c>
      <c r="G265" s="161" t="s">
        <v>346</v>
      </c>
      <c r="H265" s="161" t="s">
        <v>1423</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1203</v>
      </c>
      <c r="B266" s="196" t="str">
        <f>VLOOKUP(A266,Adr!A:B,2,FALSE)</f>
        <v>Slovenský zväz Judo</v>
      </c>
      <c r="C266" s="188" t="s">
        <v>1733</v>
      </c>
      <c r="D266" s="281">
        <v>16000</v>
      </c>
      <c r="E266" s="165">
        <v>0</v>
      </c>
      <c r="F266" s="158" t="s">
        <v>369</v>
      </c>
      <c r="G266" s="161" t="s">
        <v>346</v>
      </c>
      <c r="H266" s="161" t="s">
        <v>1423</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1212</v>
      </c>
      <c r="B267" s="196" t="str">
        <f>VLOOKUP(A267,Adr!A:B,2,FALSE)</f>
        <v>Slovenský Zväz Karate</v>
      </c>
      <c r="C267" s="177" t="s">
        <v>1734</v>
      </c>
      <c r="D267" s="279">
        <v>1141958</v>
      </c>
      <c r="E267" s="165">
        <v>0</v>
      </c>
      <c r="F267" s="158" t="s">
        <v>363</v>
      </c>
      <c r="G267" s="161" t="s">
        <v>344</v>
      </c>
      <c r="H267" s="161" t="s">
        <v>1423</v>
      </c>
      <c r="I267" s="184" t="str">
        <f t="shared" si="20"/>
        <v>30811571a</v>
      </c>
      <c r="J267" s="159" t="str">
        <f t="shared" si="21"/>
        <v>30811571026 02</v>
      </c>
      <c r="K267" s="5" t="s">
        <v>1735</v>
      </c>
      <c r="L267" s="159" t="str">
        <f t="shared" si="22"/>
        <v>30811571026 02B</v>
      </c>
      <c r="M267" s="5" t="str">
        <f t="shared" si="23"/>
        <v>Slovenský Zväz KarateaBkarate - bežné transfery</v>
      </c>
      <c r="N267" s="3" t="str">
        <f t="shared" si="24"/>
        <v>30811571aB</v>
      </c>
    </row>
    <row r="268" spans="1:14" x14ac:dyDescent="0.2">
      <c r="A268" s="194" t="s">
        <v>1212</v>
      </c>
      <c r="B268" s="196" t="str">
        <f>VLOOKUP(A268,Adr!A:B,2,FALSE)</f>
        <v>Slovenský Zväz Karate</v>
      </c>
      <c r="C268" s="177" t="s">
        <v>1736</v>
      </c>
      <c r="D268" s="279">
        <v>15000</v>
      </c>
      <c r="E268" s="222">
        <v>0</v>
      </c>
      <c r="F268" s="158" t="s">
        <v>363</v>
      </c>
      <c r="G268" s="161" t="s">
        <v>344</v>
      </c>
      <c r="H268" s="161" t="s">
        <v>1451</v>
      </c>
      <c r="I268" s="184" t="str">
        <f t="shared" si="20"/>
        <v>30811571a</v>
      </c>
      <c r="J268" s="159" t="str">
        <f t="shared" si="21"/>
        <v>30811571026 02</v>
      </c>
      <c r="K268" s="5" t="s">
        <v>1735</v>
      </c>
      <c r="L268" s="159" t="str">
        <f t="shared" si="22"/>
        <v>30811571026 02K</v>
      </c>
      <c r="M268" s="5" t="str">
        <f t="shared" si="23"/>
        <v>Slovenský Zväz KarateaKkarate - kapitálové transfery</v>
      </c>
      <c r="N268" s="3" t="str">
        <f t="shared" si="24"/>
        <v>30811571aK</v>
      </c>
    </row>
    <row r="269" spans="1:14" x14ac:dyDescent="0.2">
      <c r="A269" s="194" t="s">
        <v>1212</v>
      </c>
      <c r="B269" s="196" t="str">
        <f>VLOOKUP(A269,Adr!A:B,2,FALSE)</f>
        <v>Slovenský Zväz Karate</v>
      </c>
      <c r="C269" s="161" t="s">
        <v>1737</v>
      </c>
      <c r="D269" s="280">
        <v>9203</v>
      </c>
      <c r="E269" s="165">
        <v>0</v>
      </c>
      <c r="F269" s="158" t="s">
        <v>367</v>
      </c>
      <c r="G269" s="161" t="s">
        <v>346</v>
      </c>
      <c r="H269" s="161" t="s">
        <v>1423</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1219</v>
      </c>
      <c r="B270" s="196" t="str">
        <f>VLOOKUP(A270,Adr!A:B,2,FALSE)</f>
        <v>Slovenský zväz kickboxu</v>
      </c>
      <c r="C270" s="177" t="s">
        <v>1738</v>
      </c>
      <c r="D270" s="279">
        <v>145660</v>
      </c>
      <c r="E270" s="165">
        <v>0</v>
      </c>
      <c r="F270" s="158" t="s">
        <v>363</v>
      </c>
      <c r="G270" s="161" t="s">
        <v>344</v>
      </c>
      <c r="H270" s="161" t="s">
        <v>1423</v>
      </c>
      <c r="I270" s="184" t="str">
        <f t="shared" si="20"/>
        <v>31119247a</v>
      </c>
      <c r="J270" s="159" t="str">
        <f t="shared" si="21"/>
        <v>31119247026 02</v>
      </c>
      <c r="K270" s="5" t="s">
        <v>1739</v>
      </c>
      <c r="L270" s="159" t="str">
        <f t="shared" si="22"/>
        <v>31119247026 02B</v>
      </c>
      <c r="M270" s="5" t="str">
        <f t="shared" si="23"/>
        <v>Slovenský zväz kickboxuaBkickbox - bežné transfery</v>
      </c>
      <c r="N270" s="3" t="str">
        <f t="shared" si="24"/>
        <v>31119247aB</v>
      </c>
    </row>
    <row r="271" spans="1:14" x14ac:dyDescent="0.2">
      <c r="A271" s="158" t="s">
        <v>1219</v>
      </c>
      <c r="B271" s="196" t="str">
        <f>VLOOKUP(A271,Adr!A:B,2,FALSE)</f>
        <v>Slovenský zväz kickboxu</v>
      </c>
      <c r="C271" s="177" t="s">
        <v>1740</v>
      </c>
      <c r="D271" s="279">
        <v>31000</v>
      </c>
      <c r="E271" s="222">
        <v>0</v>
      </c>
      <c r="F271" s="158" t="s">
        <v>369</v>
      </c>
      <c r="G271" s="161" t="s">
        <v>346</v>
      </c>
      <c r="H271" s="161" t="s">
        <v>1423</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1226</v>
      </c>
      <c r="B272" s="196" t="str">
        <f>VLOOKUP(A272,Adr!A:B,2,FALSE)</f>
        <v>Slovenský zväz ľadového hokeja</v>
      </c>
      <c r="C272" s="177" t="s">
        <v>1741</v>
      </c>
      <c r="D272" s="279">
        <v>10479065</v>
      </c>
      <c r="E272" s="222">
        <v>0</v>
      </c>
      <c r="F272" s="158" t="s">
        <v>363</v>
      </c>
      <c r="G272" s="161" t="s">
        <v>344</v>
      </c>
      <c r="H272" s="161" t="s">
        <v>1423</v>
      </c>
      <c r="I272" s="184" t="str">
        <f t="shared" si="20"/>
        <v>30845386a</v>
      </c>
      <c r="J272" s="159" t="str">
        <f t="shared" si="21"/>
        <v>30845386026 02</v>
      </c>
      <c r="K272" s="5" t="s">
        <v>1742</v>
      </c>
      <c r="L272" s="159" t="str">
        <f t="shared" si="22"/>
        <v>30845386026 02B</v>
      </c>
      <c r="M272" s="5" t="str">
        <f t="shared" si="23"/>
        <v>Slovenský zväz ľadového hokejaaBľadový hokej - bežné transfery</v>
      </c>
      <c r="N272" s="3" t="str">
        <f t="shared" si="24"/>
        <v>30845386aB</v>
      </c>
    </row>
    <row r="273" spans="1:14" x14ac:dyDescent="0.2">
      <c r="A273" s="158" t="s">
        <v>1226</v>
      </c>
      <c r="B273" s="196" t="str">
        <f>VLOOKUP(A273,Adr!A:B,2,FALSE)</f>
        <v>Slovenský zväz ľadového hokeja</v>
      </c>
      <c r="C273" s="177" t="s">
        <v>1743</v>
      </c>
      <c r="D273" s="279">
        <v>223300</v>
      </c>
      <c r="E273" s="165">
        <v>0</v>
      </c>
      <c r="F273" s="158" t="s">
        <v>363</v>
      </c>
      <c r="G273" s="161" t="s">
        <v>344</v>
      </c>
      <c r="H273" s="161" t="s">
        <v>1451</v>
      </c>
      <c r="I273" s="184" t="str">
        <f t="shared" si="20"/>
        <v>30845386a</v>
      </c>
      <c r="J273" s="159" t="str">
        <f t="shared" si="21"/>
        <v>30845386026 02</v>
      </c>
      <c r="K273" s="5" t="s">
        <v>1742</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376</v>
      </c>
      <c r="D274" s="279">
        <v>288300</v>
      </c>
      <c r="E274" s="165">
        <v>0</v>
      </c>
      <c r="F274" s="158" t="s">
        <v>375</v>
      </c>
      <c r="G274" s="161" t="s">
        <v>346</v>
      </c>
      <c r="H274" s="161" t="s">
        <v>1423</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1240</v>
      </c>
      <c r="B275" s="196" t="str">
        <f>VLOOKUP(A275,Adr!A:B,2,FALSE)</f>
        <v>Slovenský zväz moderného päťboja</v>
      </c>
      <c r="C275" s="177" t="s">
        <v>1744</v>
      </c>
      <c r="D275" s="279">
        <v>104147</v>
      </c>
      <c r="E275" s="222">
        <v>0</v>
      </c>
      <c r="F275" s="158" t="s">
        <v>363</v>
      </c>
      <c r="G275" s="161" t="s">
        <v>344</v>
      </c>
      <c r="H275" s="161" t="s">
        <v>1423</v>
      </c>
      <c r="I275" s="184" t="str">
        <f t="shared" si="20"/>
        <v>30788714a</v>
      </c>
      <c r="J275" s="159" t="str">
        <f t="shared" si="21"/>
        <v>30788714026 02</v>
      </c>
      <c r="K275" s="5" t="s">
        <v>1745</v>
      </c>
      <c r="L275" s="159" t="str">
        <f t="shared" si="22"/>
        <v>30788714026 02B</v>
      </c>
      <c r="M275" s="5" t="str">
        <f t="shared" si="23"/>
        <v>Slovenský zväz moderného päťbojaaBmoderný päťboj - bežné transfery</v>
      </c>
      <c r="N275" s="3" t="str">
        <f t="shared" si="24"/>
        <v>30788714aB</v>
      </c>
    </row>
    <row r="276" spans="1:14" x14ac:dyDescent="0.2">
      <c r="A276" s="158" t="s">
        <v>1247</v>
      </c>
      <c r="B276" s="196" t="str">
        <f>VLOOKUP(A276,Adr!A:B,2,FALSE)</f>
        <v>Slovenský zväz orientačných športov</v>
      </c>
      <c r="C276" s="177" t="s">
        <v>1746</v>
      </c>
      <c r="D276" s="279">
        <v>51056</v>
      </c>
      <c r="E276" s="165">
        <v>0</v>
      </c>
      <c r="F276" s="158" t="s">
        <v>363</v>
      </c>
      <c r="G276" s="161" t="s">
        <v>344</v>
      </c>
      <c r="H276" s="161" t="s">
        <v>1423</v>
      </c>
      <c r="I276" s="184" t="str">
        <f t="shared" si="20"/>
        <v>30806518a</v>
      </c>
      <c r="J276" s="159" t="str">
        <f t="shared" si="21"/>
        <v>30806518026 02</v>
      </c>
      <c r="K276" s="5" t="s">
        <v>1747</v>
      </c>
      <c r="L276" s="159" t="str">
        <f t="shared" si="22"/>
        <v>30806518026 02B</v>
      </c>
      <c r="M276" s="5" t="str">
        <f t="shared" si="23"/>
        <v>Slovenský zväz orientačných športovaBorientačné športy - bežné transfery</v>
      </c>
      <c r="N276" s="3" t="str">
        <f t="shared" si="24"/>
        <v>30806518aB</v>
      </c>
    </row>
    <row r="277" spans="1:14" x14ac:dyDescent="0.2">
      <c r="A277" s="190" t="s">
        <v>1247</v>
      </c>
      <c r="B277" s="196" t="str">
        <f>VLOOKUP(A277,Adr!A:B,2,FALSE)</f>
        <v>Slovenský zväz orientačných športov</v>
      </c>
      <c r="C277" s="177" t="s">
        <v>1748</v>
      </c>
      <c r="D277" s="279">
        <v>31000</v>
      </c>
      <c r="E277" s="165">
        <v>0</v>
      </c>
      <c r="F277" s="158" t="s">
        <v>369</v>
      </c>
      <c r="G277" s="161" t="s">
        <v>346</v>
      </c>
      <c r="H277" s="161" t="s">
        <v>1423</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1254</v>
      </c>
      <c r="B278" s="196" t="str">
        <f>VLOOKUP(A278,Adr!A:B,2,FALSE)</f>
        <v>Slovenský zväz pozemného hokeja</v>
      </c>
      <c r="C278" s="188" t="s">
        <v>1749</v>
      </c>
      <c r="D278" s="281">
        <v>143383</v>
      </c>
      <c r="E278" s="222">
        <v>0</v>
      </c>
      <c r="F278" s="158" t="s">
        <v>363</v>
      </c>
      <c r="G278" s="161" t="s">
        <v>344</v>
      </c>
      <c r="H278" s="161" t="s">
        <v>1423</v>
      </c>
      <c r="I278" s="184" t="str">
        <f t="shared" si="20"/>
        <v>31751075a</v>
      </c>
      <c r="J278" s="159" t="str">
        <f t="shared" si="21"/>
        <v>31751075026 02</v>
      </c>
      <c r="K278" s="5" t="s">
        <v>1750</v>
      </c>
      <c r="L278" s="159" t="str">
        <f t="shared" si="22"/>
        <v>31751075026 02B</v>
      </c>
      <c r="M278" s="5" t="str">
        <f t="shared" si="23"/>
        <v>Slovenský zväz pozemného hokejaaBpozemný hokej - bežné transfery</v>
      </c>
      <c r="N278" s="3" t="str">
        <f t="shared" si="24"/>
        <v>31751075aB</v>
      </c>
    </row>
    <row r="279" spans="1:14" x14ac:dyDescent="0.2">
      <c r="A279" s="158" t="s">
        <v>1262</v>
      </c>
      <c r="B279" s="196" t="str">
        <f>VLOOKUP(A279,Adr!A:B,2,FALSE)</f>
        <v>Slovenský zväz psích záprahov</v>
      </c>
      <c r="C279" s="188" t="s">
        <v>1751</v>
      </c>
      <c r="D279" s="281">
        <v>36700</v>
      </c>
      <c r="E279" s="165">
        <v>0</v>
      </c>
      <c r="F279" s="158" t="s">
        <v>363</v>
      </c>
      <c r="G279" s="161" t="s">
        <v>344</v>
      </c>
      <c r="H279" s="161" t="s">
        <v>1423</v>
      </c>
      <c r="I279" s="184" t="str">
        <f t="shared" si="20"/>
        <v>37818058a</v>
      </c>
      <c r="J279" s="159" t="str">
        <f t="shared" si="21"/>
        <v>37818058026 02</v>
      </c>
      <c r="K279" s="5" t="s">
        <v>1752</v>
      </c>
      <c r="L279" s="159" t="str">
        <f t="shared" si="22"/>
        <v>37818058026 02B</v>
      </c>
      <c r="M279" s="5" t="str">
        <f t="shared" si="23"/>
        <v>Slovenský zväz psích záprahovaBpsie záprahy - bežné transfery</v>
      </c>
      <c r="N279" s="3" t="str">
        <f t="shared" si="24"/>
        <v>37818058aB</v>
      </c>
    </row>
    <row r="280" spans="1:14" x14ac:dyDescent="0.2">
      <c r="A280" s="158" t="s">
        <v>1272</v>
      </c>
      <c r="B280" s="196" t="str">
        <f>VLOOKUP(A280,Adr!A:B,2,FALSE)</f>
        <v>Slovenský zväz rybolovnej techniky</v>
      </c>
      <c r="C280" s="182" t="s">
        <v>1753</v>
      </c>
      <c r="D280" s="281">
        <v>73238</v>
      </c>
      <c r="E280" s="222">
        <v>0</v>
      </c>
      <c r="F280" s="158" t="s">
        <v>363</v>
      </c>
      <c r="G280" s="161" t="s">
        <v>344</v>
      </c>
      <c r="H280" s="161" t="s">
        <v>1423</v>
      </c>
      <c r="I280" s="184" t="str">
        <f t="shared" si="20"/>
        <v>31871526a</v>
      </c>
      <c r="J280" s="159" t="str">
        <f t="shared" si="21"/>
        <v>31871526026 02</v>
      </c>
      <c r="K280" s="5" t="s">
        <v>1754</v>
      </c>
      <c r="L280" s="159" t="str">
        <f t="shared" si="22"/>
        <v>31871526026 02B</v>
      </c>
      <c r="M280" s="5" t="str">
        <f t="shared" si="23"/>
        <v>Slovenský zväz rybolovnej technikyaBrybolovná technika - bežné transfery</v>
      </c>
      <c r="N280" s="3" t="str">
        <f t="shared" si="24"/>
        <v>31871526aB</v>
      </c>
    </row>
    <row r="281" spans="1:14" x14ac:dyDescent="0.2">
      <c r="A281" s="174" t="s">
        <v>1281</v>
      </c>
      <c r="B281" s="196" t="str">
        <f>VLOOKUP(A281,Adr!A:B,2,FALSE)</f>
        <v>Slovenský zväz sánkarov</v>
      </c>
      <c r="C281" s="161" t="s">
        <v>1755</v>
      </c>
      <c r="D281" s="280">
        <v>123898</v>
      </c>
      <c r="E281" s="165">
        <v>0</v>
      </c>
      <c r="F281" s="158" t="s">
        <v>363</v>
      </c>
      <c r="G281" s="161" t="s">
        <v>344</v>
      </c>
      <c r="H281" s="161" t="s">
        <v>1423</v>
      </c>
      <c r="I281" s="184" t="str">
        <f t="shared" si="20"/>
        <v>31989373a</v>
      </c>
      <c r="J281" s="159" t="str">
        <f t="shared" si="21"/>
        <v>31989373026 02</v>
      </c>
      <c r="K281" s="5" t="s">
        <v>1756</v>
      </c>
      <c r="L281" s="159" t="str">
        <f t="shared" si="22"/>
        <v>31989373026 02B</v>
      </c>
      <c r="M281" s="5" t="str">
        <f t="shared" si="23"/>
        <v>Slovenský zväz sánkarovaBsánkovanie - bežné transfery</v>
      </c>
      <c r="N281" s="3" t="str">
        <f t="shared" si="24"/>
        <v>31989373aB</v>
      </c>
    </row>
    <row r="282" spans="1:14" x14ac:dyDescent="0.2">
      <c r="A282" s="194" t="s">
        <v>1281</v>
      </c>
      <c r="B282" s="196" t="str">
        <f>VLOOKUP(A282,Adr!A:B,2,FALSE)</f>
        <v>Slovenský zväz sánkarov</v>
      </c>
      <c r="C282" s="177" t="s">
        <v>1757</v>
      </c>
      <c r="D282" s="279">
        <v>8000</v>
      </c>
      <c r="E282" s="222">
        <v>0</v>
      </c>
      <c r="F282" s="158" t="s">
        <v>369</v>
      </c>
      <c r="G282" s="161" t="s">
        <v>346</v>
      </c>
      <c r="H282" s="161" t="s">
        <v>1423</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1281</v>
      </c>
      <c r="B283" s="196" t="str">
        <f>VLOOKUP(A283,Adr!A:B,2,FALSE)</f>
        <v>Slovenský zväz sánkarov</v>
      </c>
      <c r="C283" s="188" t="s">
        <v>1758</v>
      </c>
      <c r="D283" s="281">
        <v>8000</v>
      </c>
      <c r="E283" s="165">
        <v>0</v>
      </c>
      <c r="F283" s="158" t="s">
        <v>369</v>
      </c>
      <c r="G283" s="161" t="s">
        <v>346</v>
      </c>
      <c r="H283" s="161" t="s">
        <v>1423</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1281</v>
      </c>
      <c r="B284" s="196" t="str">
        <f>VLOOKUP(A284,Adr!A:B,2,FALSE)</f>
        <v>Slovenský zväz sánkarov</v>
      </c>
      <c r="C284" s="161" t="s">
        <v>1759</v>
      </c>
      <c r="D284" s="280">
        <v>8000</v>
      </c>
      <c r="E284" s="222">
        <v>0</v>
      </c>
      <c r="F284" s="158" t="s">
        <v>369</v>
      </c>
      <c r="G284" s="161" t="s">
        <v>346</v>
      </c>
      <c r="H284" s="161" t="s">
        <v>1423</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1281</v>
      </c>
      <c r="B285" s="196" t="str">
        <f>VLOOKUP(A285,Adr!A:B,2,FALSE)</f>
        <v>Slovenský zväz sánkarov</v>
      </c>
      <c r="C285" s="161" t="s">
        <v>1760</v>
      </c>
      <c r="D285" s="280">
        <v>8000</v>
      </c>
      <c r="E285" s="165">
        <v>0</v>
      </c>
      <c r="F285" s="158" t="s">
        <v>369</v>
      </c>
      <c r="G285" s="161" t="s">
        <v>346</v>
      </c>
      <c r="H285" s="161" t="s">
        <v>1423</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1281</v>
      </c>
      <c r="B286" s="196" t="str">
        <f>VLOOKUP(A286,Adr!A:B,2,FALSE)</f>
        <v>Slovenský zväz sánkarov</v>
      </c>
      <c r="C286" s="177" t="s">
        <v>1761</v>
      </c>
      <c r="D286" s="279">
        <v>8000</v>
      </c>
      <c r="E286" s="222">
        <v>0</v>
      </c>
      <c r="F286" s="158" t="s">
        <v>369</v>
      </c>
      <c r="G286" s="161" t="s">
        <v>346</v>
      </c>
      <c r="H286" s="161" t="s">
        <v>1423</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1290</v>
      </c>
      <c r="B287" s="196" t="str">
        <f>VLOOKUP(A287,Adr!A:B,2,FALSE)</f>
        <v>Slovenský zväz športovcov s mentálnym postihnutím</v>
      </c>
      <c r="C287" s="177" t="s">
        <v>1424</v>
      </c>
      <c r="D287" s="279">
        <v>10828</v>
      </c>
      <c r="E287" s="222">
        <v>0</v>
      </c>
      <c r="F287" s="158" t="s">
        <v>367</v>
      </c>
      <c r="G287" s="161" t="s">
        <v>346</v>
      </c>
      <c r="H287" s="161" t="s">
        <v>1423</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1298</v>
      </c>
      <c r="B288" s="196" t="str">
        <f>VLOOKUP(A288,Adr!A:B,2,FALSE)</f>
        <v>Slovenský zväz športového ju-jitsu</v>
      </c>
      <c r="C288" s="161" t="s">
        <v>1762</v>
      </c>
      <c r="D288" s="280">
        <v>32930</v>
      </c>
      <c r="E288" s="222">
        <v>0</v>
      </c>
      <c r="F288" s="158" t="s">
        <v>363</v>
      </c>
      <c r="G288" s="161" t="s">
        <v>344</v>
      </c>
      <c r="H288" s="161" t="s">
        <v>1423</v>
      </c>
      <c r="I288" s="184" t="str">
        <f t="shared" si="20"/>
        <v>42219922a</v>
      </c>
      <c r="J288" s="159" t="str">
        <f t="shared" si="21"/>
        <v>42219922026 02</v>
      </c>
      <c r="K288" s="5" t="s">
        <v>1763</v>
      </c>
      <c r="L288" s="159" t="str">
        <f t="shared" si="22"/>
        <v>42219922026 02B</v>
      </c>
      <c r="M288" s="5" t="str">
        <f t="shared" si="23"/>
        <v>Slovenský zväz športového ju-jitsuaBju-jitsu - bežné transfery</v>
      </c>
      <c r="N288" s="3" t="str">
        <f t="shared" si="24"/>
        <v>42219922aB</v>
      </c>
    </row>
    <row r="289" spans="1:14" x14ac:dyDescent="0.2">
      <c r="A289" s="194" t="s">
        <v>1307</v>
      </c>
      <c r="B289" s="196" t="str">
        <f>VLOOKUP(A289,Adr!A:B,2,FALSE)</f>
        <v>Slovenský zväz športového rybolovu</v>
      </c>
      <c r="C289" s="188" t="s">
        <v>1764</v>
      </c>
      <c r="D289" s="281">
        <v>136484</v>
      </c>
      <c r="E289" s="165">
        <v>0</v>
      </c>
      <c r="F289" s="158" t="s">
        <v>363</v>
      </c>
      <c r="G289" s="161" t="s">
        <v>344</v>
      </c>
      <c r="H289" s="161" t="s">
        <v>1423</v>
      </c>
      <c r="I289" s="184" t="str">
        <f t="shared" si="20"/>
        <v>51118831a</v>
      </c>
      <c r="J289" s="159" t="str">
        <f t="shared" si="21"/>
        <v>51118831026 02</v>
      </c>
      <c r="K289" s="5" t="s">
        <v>1765</v>
      </c>
      <c r="L289" s="159" t="str">
        <f t="shared" si="22"/>
        <v>51118831026 02B</v>
      </c>
      <c r="M289" s="5" t="str">
        <f t="shared" si="23"/>
        <v>Slovenský zväz športového rybolovuaBšportové rybárstvo - bežné transfery</v>
      </c>
      <c r="N289" s="3" t="str">
        <f t="shared" si="24"/>
        <v>51118831aB</v>
      </c>
    </row>
    <row r="290" spans="1:14" x14ac:dyDescent="0.2">
      <c r="A290" s="194" t="s">
        <v>1315</v>
      </c>
      <c r="B290" s="196" t="str">
        <f>VLOOKUP(A290,Adr!A:B,2,FALSE)</f>
        <v>Slovenský zväz Taekwon-Do ITF</v>
      </c>
      <c r="C290" s="161" t="s">
        <v>376</v>
      </c>
      <c r="D290" s="280">
        <v>62100</v>
      </c>
      <c r="E290" s="222">
        <v>0</v>
      </c>
      <c r="F290" s="158" t="s">
        <v>375</v>
      </c>
      <c r="G290" s="161" t="s">
        <v>346</v>
      </c>
      <c r="H290" s="161" t="s">
        <v>1423</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1324</v>
      </c>
      <c r="B291" s="196" t="str">
        <f>VLOOKUP(A291,Adr!A:B,2,FALSE)</f>
        <v>Slovenský zväz tanečných športov</v>
      </c>
      <c r="C291" s="177" t="s">
        <v>1766</v>
      </c>
      <c r="D291" s="279">
        <v>762264</v>
      </c>
      <c r="E291" s="222">
        <v>0</v>
      </c>
      <c r="F291" s="158" t="s">
        <v>363</v>
      </c>
      <c r="G291" s="161" t="s">
        <v>344</v>
      </c>
      <c r="H291" s="161" t="s">
        <v>1423</v>
      </c>
      <c r="I291" s="184" t="str">
        <f t="shared" si="20"/>
        <v>00684767a</v>
      </c>
      <c r="J291" s="159" t="str">
        <f t="shared" si="21"/>
        <v>00684767026 02</v>
      </c>
      <c r="K291" s="5" t="s">
        <v>1767</v>
      </c>
      <c r="L291" s="159" t="str">
        <f t="shared" si="22"/>
        <v>00684767026 02B</v>
      </c>
      <c r="M291" s="5" t="str">
        <f t="shared" si="23"/>
        <v>Slovenský zväz tanečných športovaBtanečný šport - bežné transfery</v>
      </c>
      <c r="N291" s="3" t="str">
        <f t="shared" si="24"/>
        <v>00684767aB</v>
      </c>
    </row>
    <row r="292" spans="1:14" x14ac:dyDescent="0.2">
      <c r="A292" s="158" t="s">
        <v>1330</v>
      </c>
      <c r="B292" s="196" t="str">
        <f>VLOOKUP(A292,Adr!A:B,2,FALSE)</f>
        <v>Slovenský zväz telesne postihnutých športovcov</v>
      </c>
      <c r="C292" s="188" t="s">
        <v>1768</v>
      </c>
      <c r="D292" s="281">
        <v>544628</v>
      </c>
      <c r="E292" s="165">
        <v>0</v>
      </c>
      <c r="F292" s="158" t="s">
        <v>367</v>
      </c>
      <c r="G292" s="161" t="s">
        <v>346</v>
      </c>
      <c r="H292" s="161" t="s">
        <v>1423</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1330</v>
      </c>
      <c r="B293" s="196" t="str">
        <f>VLOOKUP(A293,Adr!A:B,2,FALSE)</f>
        <v>Slovenský zväz telesne postihnutých športovcov</v>
      </c>
      <c r="C293" s="177" t="s">
        <v>1769</v>
      </c>
      <c r="D293" s="279">
        <v>26000</v>
      </c>
      <c r="E293" s="165">
        <v>0</v>
      </c>
      <c r="F293" s="158" t="s">
        <v>369</v>
      </c>
      <c r="G293" s="161" t="s">
        <v>346</v>
      </c>
      <c r="H293" s="161" t="s">
        <v>1423</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1330</v>
      </c>
      <c r="B294" s="196" t="str">
        <f>VLOOKUP(A294,Adr!A:B,2,FALSE)</f>
        <v>Slovenský zväz telesne postihnutých športovcov</v>
      </c>
      <c r="C294" s="188" t="s">
        <v>1770</v>
      </c>
      <c r="D294" s="281">
        <v>17000</v>
      </c>
      <c r="E294" s="222">
        <v>0</v>
      </c>
      <c r="F294" s="158" t="s">
        <v>369</v>
      </c>
      <c r="G294" s="161" t="s">
        <v>346</v>
      </c>
      <c r="H294" s="161" t="s">
        <v>1423</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1330</v>
      </c>
      <c r="B295" s="196" t="str">
        <f>VLOOKUP(A295,Adr!A:B,2,FALSE)</f>
        <v>Slovenský zväz telesne postihnutých športovcov</v>
      </c>
      <c r="C295" s="188" t="s">
        <v>1771</v>
      </c>
      <c r="D295" s="281">
        <v>27000</v>
      </c>
      <c r="E295" s="165">
        <v>0</v>
      </c>
      <c r="F295" s="158" t="s">
        <v>369</v>
      </c>
      <c r="G295" s="161" t="s">
        <v>346</v>
      </c>
      <c r="H295" s="161" t="s">
        <v>1423</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1330</v>
      </c>
      <c r="B296" s="196" t="str">
        <f>VLOOKUP(A296,Adr!A:B,2,FALSE)</f>
        <v>Slovenský zväz telesne postihnutých športovcov</v>
      </c>
      <c r="C296" s="177" t="s">
        <v>1772</v>
      </c>
      <c r="D296" s="179">
        <v>14000</v>
      </c>
      <c r="E296" s="222">
        <v>0</v>
      </c>
      <c r="F296" s="174" t="s">
        <v>369</v>
      </c>
      <c r="G296" s="177" t="s">
        <v>346</v>
      </c>
      <c r="H296" s="177" t="s">
        <v>1423</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1330</v>
      </c>
      <c r="B297" s="196" t="str">
        <f>VLOOKUP(A297,Adr!A:B,2,FALSE)</f>
        <v>Slovenský zväz telesne postihnutých športovcov</v>
      </c>
      <c r="C297" s="177" t="s">
        <v>1773</v>
      </c>
      <c r="D297" s="279">
        <v>14000</v>
      </c>
      <c r="E297" s="165">
        <v>0</v>
      </c>
      <c r="F297" s="158" t="s">
        <v>369</v>
      </c>
      <c r="G297" s="161" t="s">
        <v>346</v>
      </c>
      <c r="H297" s="161" t="s">
        <v>1423</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1330</v>
      </c>
      <c r="B298" s="196" t="str">
        <f>VLOOKUP(A298,Adr!A:B,2,FALSE)</f>
        <v>Slovenský zväz telesne postihnutých športovcov</v>
      </c>
      <c r="C298" s="161" t="s">
        <v>1774</v>
      </c>
      <c r="D298" s="280">
        <v>23200</v>
      </c>
      <c r="E298" s="222">
        <v>0</v>
      </c>
      <c r="F298" s="158" t="s">
        <v>369</v>
      </c>
      <c r="G298" s="161" t="s">
        <v>346</v>
      </c>
      <c r="H298" s="161" t="s">
        <v>1423</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1330</v>
      </c>
      <c r="B299" s="196" t="str">
        <f>VLOOKUP(A299,Adr!A:B,2,FALSE)</f>
        <v>Slovenský zväz telesne postihnutých športovcov</v>
      </c>
      <c r="C299" s="177" t="s">
        <v>1775</v>
      </c>
      <c r="D299" s="179">
        <v>26000</v>
      </c>
      <c r="E299" s="165">
        <v>0</v>
      </c>
      <c r="F299" s="174" t="s">
        <v>369</v>
      </c>
      <c r="G299" s="177" t="s">
        <v>346</v>
      </c>
      <c r="H299" s="177" t="s">
        <v>1423</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1330</v>
      </c>
      <c r="B300" s="196" t="str">
        <f>VLOOKUP(A300,Adr!A:B,2,FALSE)</f>
        <v>Slovenský zväz telesne postihnutých športovcov</v>
      </c>
      <c r="C300" s="161" t="s">
        <v>1776</v>
      </c>
      <c r="D300" s="280">
        <v>12000</v>
      </c>
      <c r="E300" s="222">
        <v>0</v>
      </c>
      <c r="F300" s="158" t="s">
        <v>369</v>
      </c>
      <c r="G300" s="161" t="s">
        <v>346</v>
      </c>
      <c r="H300" s="161" t="s">
        <v>1423</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1330</v>
      </c>
      <c r="B301" s="196" t="str">
        <f>VLOOKUP(A301,Adr!A:B,2,FALSE)</f>
        <v>Slovenský zväz telesne postihnutých športovcov</v>
      </c>
      <c r="C301" s="177" t="s">
        <v>1777</v>
      </c>
      <c r="D301" s="179">
        <v>40500</v>
      </c>
      <c r="E301" s="165">
        <v>0</v>
      </c>
      <c r="F301" s="174" t="s">
        <v>369</v>
      </c>
      <c r="G301" s="177" t="s">
        <v>346</v>
      </c>
      <c r="H301" s="177" t="s">
        <v>1423</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1330</v>
      </c>
      <c r="B302" s="196" t="str">
        <f>VLOOKUP(A302,Adr!A:B,2,FALSE)</f>
        <v>Slovenský zväz telesne postihnutých športovcov</v>
      </c>
      <c r="C302" s="177" t="s">
        <v>1778</v>
      </c>
      <c r="D302" s="279">
        <v>9000</v>
      </c>
      <c r="E302" s="222">
        <v>0</v>
      </c>
      <c r="F302" s="158" t="s">
        <v>369</v>
      </c>
      <c r="G302" s="161" t="s">
        <v>346</v>
      </c>
      <c r="H302" s="161" t="s">
        <v>1423</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1330</v>
      </c>
      <c r="B303" s="196" t="str">
        <f>VLOOKUP(A303,Adr!A:B,2,FALSE)</f>
        <v>Slovenský zväz telesne postihnutých športovcov</v>
      </c>
      <c r="C303" s="188" t="s">
        <v>1779</v>
      </c>
      <c r="D303" s="279">
        <v>36000</v>
      </c>
      <c r="E303" s="165">
        <v>0</v>
      </c>
      <c r="F303" s="158" t="s">
        <v>369</v>
      </c>
      <c r="G303" s="161" t="s">
        <v>346</v>
      </c>
      <c r="H303" s="161" t="s">
        <v>1423</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1330</v>
      </c>
      <c r="B304" s="196" t="str">
        <f>VLOOKUP(A304,Adr!A:B,2,FALSE)</f>
        <v>Slovenský zväz telesne postihnutých športovcov</v>
      </c>
      <c r="C304" s="161" t="s">
        <v>1780</v>
      </c>
      <c r="D304" s="280">
        <v>22000</v>
      </c>
      <c r="E304" s="222">
        <v>0</v>
      </c>
      <c r="F304" s="158" t="s">
        <v>369</v>
      </c>
      <c r="G304" s="161" t="s">
        <v>346</v>
      </c>
      <c r="H304" s="161" t="s">
        <v>1423</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1330</v>
      </c>
      <c r="B305" s="196" t="str">
        <f>VLOOKUP(A305,Adr!A:B,2,FALSE)</f>
        <v>Slovenský zväz telesne postihnutých športovcov</v>
      </c>
      <c r="C305" s="189" t="s">
        <v>1781</v>
      </c>
      <c r="D305" s="282">
        <v>40500</v>
      </c>
      <c r="E305" s="165">
        <v>0</v>
      </c>
      <c r="F305" s="158" t="s">
        <v>369</v>
      </c>
      <c r="G305" s="161" t="s">
        <v>346</v>
      </c>
      <c r="H305" s="161" t="s">
        <v>1423</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1330</v>
      </c>
      <c r="B306" s="196" t="str">
        <f>VLOOKUP(A306,Adr!A:B,2,FALSE)</f>
        <v>Slovenský zväz telesne postihnutých športovcov</v>
      </c>
      <c r="C306" s="188" t="s">
        <v>1782</v>
      </c>
      <c r="D306" s="281">
        <v>28000</v>
      </c>
      <c r="E306" s="222">
        <v>0</v>
      </c>
      <c r="F306" s="158" t="s">
        <v>369</v>
      </c>
      <c r="G306" s="161" t="s">
        <v>346</v>
      </c>
      <c r="H306" s="161" t="s">
        <v>1423</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1337</v>
      </c>
      <c r="B307" s="196" t="str">
        <f>VLOOKUP(A307,Adr!A:B,2,FALSE)</f>
        <v>Slovenský zväz vodného lyžovania a wakeboardingu</v>
      </c>
      <c r="C307" s="188" t="s">
        <v>1783</v>
      </c>
      <c r="D307" s="281">
        <v>57112</v>
      </c>
      <c r="E307" s="165">
        <v>0</v>
      </c>
      <c r="F307" s="158" t="s">
        <v>363</v>
      </c>
      <c r="G307" s="161" t="s">
        <v>344</v>
      </c>
      <c r="H307" s="161" t="s">
        <v>1423</v>
      </c>
      <c r="I307" s="184" t="str">
        <f t="shared" si="20"/>
        <v>30793203a</v>
      </c>
      <c r="J307" s="159" t="str">
        <f t="shared" si="21"/>
        <v>30793203026 02</v>
      </c>
      <c r="K307" s="5" t="s">
        <v>1784</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1345</v>
      </c>
      <c r="B308" s="196" t="str">
        <f>VLOOKUP(A308,Adr!A:B,2,FALSE)</f>
        <v>Slovenský zväz vodného motorizmu</v>
      </c>
      <c r="C308" s="188" t="s">
        <v>1785</v>
      </c>
      <c r="D308" s="279">
        <v>32930</v>
      </c>
      <c r="E308" s="222">
        <v>0</v>
      </c>
      <c r="F308" s="158" t="s">
        <v>363</v>
      </c>
      <c r="G308" s="161" t="s">
        <v>344</v>
      </c>
      <c r="H308" s="161" t="s">
        <v>1423</v>
      </c>
      <c r="I308" s="184" t="str">
        <f t="shared" si="20"/>
        <v>00681768a</v>
      </c>
      <c r="J308" s="159" t="str">
        <f t="shared" si="21"/>
        <v>00681768026 02</v>
      </c>
      <c r="K308" s="5" t="s">
        <v>1786</v>
      </c>
      <c r="L308" s="159" t="str">
        <f t="shared" si="22"/>
        <v>00681768026 02B</v>
      </c>
      <c r="M308" s="5" t="str">
        <f t="shared" si="23"/>
        <v>Slovenský zväz vodného motorizmuaBvodný motorizmus - bežné transfery</v>
      </c>
      <c r="N308" s="3" t="str">
        <f t="shared" si="24"/>
        <v>00681768aB</v>
      </c>
    </row>
    <row r="309" spans="1:14" x14ac:dyDescent="0.2">
      <c r="A309" s="194" t="s">
        <v>1345</v>
      </c>
      <c r="B309" s="196" t="str">
        <f>VLOOKUP(A309,Adr!A:B,2,FALSE)</f>
        <v>Slovenský zväz vodného motorizmu</v>
      </c>
      <c r="C309" s="177" t="s">
        <v>1787</v>
      </c>
      <c r="D309" s="279">
        <v>31000</v>
      </c>
      <c r="E309" s="165">
        <v>0</v>
      </c>
      <c r="F309" s="158" t="s">
        <v>369</v>
      </c>
      <c r="G309" s="161" t="s">
        <v>346</v>
      </c>
      <c r="H309" s="161" t="s">
        <v>1423</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1345</v>
      </c>
      <c r="B310" s="196" t="str">
        <f>VLOOKUP(A310,Adr!A:B,2,FALSE)</f>
        <v>Slovenský zväz vodného motorizmu</v>
      </c>
      <c r="C310" s="188" t="s">
        <v>1788</v>
      </c>
      <c r="D310" s="281">
        <v>31000</v>
      </c>
      <c r="E310" s="222">
        <v>0</v>
      </c>
      <c r="F310" s="158" t="s">
        <v>369</v>
      </c>
      <c r="G310" s="161" t="s">
        <v>346</v>
      </c>
      <c r="H310" s="161" t="s">
        <v>1423</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1353</v>
      </c>
      <c r="B311" s="196" t="str">
        <f>VLOOKUP(A311,Adr!A:B,2,FALSE)</f>
        <v>Slovenský zväz vzpierania</v>
      </c>
      <c r="C311" s="161" t="s">
        <v>1789</v>
      </c>
      <c r="D311" s="280">
        <v>431762</v>
      </c>
      <c r="E311" s="165">
        <v>0</v>
      </c>
      <c r="F311" s="158" t="s">
        <v>363</v>
      </c>
      <c r="G311" s="161" t="s">
        <v>344</v>
      </c>
      <c r="H311" s="161" t="s">
        <v>1423</v>
      </c>
      <c r="I311" s="184" t="str">
        <f t="shared" si="20"/>
        <v>31796079a</v>
      </c>
      <c r="J311" s="159" t="str">
        <f t="shared" si="21"/>
        <v>31796079026 02</v>
      </c>
      <c r="K311" s="5" t="s">
        <v>1790</v>
      </c>
      <c r="L311" s="159" t="str">
        <f t="shared" si="22"/>
        <v>31796079026 02B</v>
      </c>
      <c r="M311" s="5" t="str">
        <f t="shared" si="23"/>
        <v>Slovenský zväz vzpieraniaaBvzpieranie - bežné transfery</v>
      </c>
      <c r="N311" s="3" t="str">
        <f t="shared" si="24"/>
        <v>31796079aB</v>
      </c>
    </row>
    <row r="312" spans="1:14" x14ac:dyDescent="0.2">
      <c r="A312" s="158" t="s">
        <v>1359</v>
      </c>
      <c r="B312" s="196" t="str">
        <f>VLOOKUP(A312,Adr!A:B,2,FALSE)</f>
        <v>Špeciálne olympiády Slovensko</v>
      </c>
      <c r="C312" s="188" t="s">
        <v>1424</v>
      </c>
      <c r="D312" s="281">
        <v>453676</v>
      </c>
      <c r="E312" s="222">
        <v>0</v>
      </c>
      <c r="F312" s="158" t="s">
        <v>367</v>
      </c>
      <c r="G312" s="161" t="s">
        <v>346</v>
      </c>
      <c r="H312" s="161" t="s">
        <v>1423</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1366</v>
      </c>
      <c r="B313" s="196" t="str">
        <f>VLOOKUP(A313,Adr!A:B,2,FALSE)</f>
        <v>Teqballová federácia Slovenska</v>
      </c>
      <c r="C313" s="161" t="s">
        <v>1791</v>
      </c>
      <c r="D313" s="280">
        <v>24930</v>
      </c>
      <c r="E313" s="222">
        <v>0</v>
      </c>
      <c r="F313" s="158" t="s">
        <v>363</v>
      </c>
      <c r="G313" s="161" t="s">
        <v>344</v>
      </c>
      <c r="H313" s="161" t="s">
        <v>1423</v>
      </c>
      <c r="I313" s="184" t="str">
        <f t="shared" si="20"/>
        <v>53007344a</v>
      </c>
      <c r="J313" s="159" t="str">
        <f t="shared" si="21"/>
        <v>53007344026 02</v>
      </c>
      <c r="K313" s="5" t="s">
        <v>1792</v>
      </c>
      <c r="L313" s="159" t="str">
        <f t="shared" si="22"/>
        <v>53007344026 02B</v>
      </c>
      <c r="M313" s="5" t="str">
        <f t="shared" si="23"/>
        <v>Teqballová federácia SlovenskaaBteqball - bežné transfery</v>
      </c>
      <c r="N313" s="3" t="str">
        <f t="shared" si="24"/>
        <v>53007344aB</v>
      </c>
    </row>
    <row r="314" spans="1:14" x14ac:dyDescent="0.2">
      <c r="A314" s="158" t="s">
        <v>1366</v>
      </c>
      <c r="B314" s="196" t="str">
        <f>VLOOKUP(A314,Adr!A:B,2,FALSE)</f>
        <v>Teqballová federácia Slovenska</v>
      </c>
      <c r="C314" s="177" t="s">
        <v>1793</v>
      </c>
      <c r="D314" s="279">
        <v>8000</v>
      </c>
      <c r="E314" s="165">
        <v>0</v>
      </c>
      <c r="F314" s="158" t="s">
        <v>363</v>
      </c>
      <c r="G314" s="161" t="s">
        <v>344</v>
      </c>
      <c r="H314" s="161" t="s">
        <v>1451</v>
      </c>
      <c r="I314" s="184" t="str">
        <f t="shared" si="20"/>
        <v>53007344a</v>
      </c>
      <c r="J314" s="159" t="str">
        <f t="shared" si="21"/>
        <v>53007344026 02</v>
      </c>
      <c r="K314" s="5" t="s">
        <v>1792</v>
      </c>
      <c r="L314" s="159" t="str">
        <f t="shared" si="22"/>
        <v>53007344026 02K</v>
      </c>
      <c r="M314" s="5" t="str">
        <f t="shared" si="23"/>
        <v>Teqballová federácia SlovenskaaKteqball - kapitálové transfery</v>
      </c>
      <c r="N314" s="3" t="str">
        <f t="shared" si="24"/>
        <v>53007344aK</v>
      </c>
    </row>
    <row r="315" spans="1:14" x14ac:dyDescent="0.2">
      <c r="A315" s="190" t="s">
        <v>1374</v>
      </c>
      <c r="B315" s="196" t="str">
        <f>VLOOKUP(A315,Adr!A:B,2,FALSE)</f>
        <v>Združenie šípkarských organizácií</v>
      </c>
      <c r="C315" s="161" t="s">
        <v>1794</v>
      </c>
      <c r="D315" s="280">
        <v>101678</v>
      </c>
      <c r="E315" s="222">
        <v>0</v>
      </c>
      <c r="F315" s="158" t="s">
        <v>363</v>
      </c>
      <c r="G315" s="161" t="s">
        <v>344</v>
      </c>
      <c r="H315" s="161" t="s">
        <v>1423</v>
      </c>
      <c r="I315" s="184" t="str">
        <f t="shared" si="20"/>
        <v>35538015a</v>
      </c>
      <c r="J315" s="159" t="str">
        <f t="shared" si="21"/>
        <v>35538015026 02</v>
      </c>
      <c r="K315" s="5" t="s">
        <v>1795</v>
      </c>
      <c r="L315" s="159" t="str">
        <f t="shared" si="22"/>
        <v>35538015026 02B</v>
      </c>
      <c r="M315" s="5" t="str">
        <f t="shared" si="23"/>
        <v>Združenie šípkarských organizáciíaBšípky - bežné transfery</v>
      </c>
      <c r="N315" s="3" t="str">
        <f t="shared" si="24"/>
        <v>35538015aB</v>
      </c>
    </row>
    <row r="316" spans="1:14" x14ac:dyDescent="0.2">
      <c r="A316" s="190" t="s">
        <v>1374</v>
      </c>
      <c r="B316" s="196" t="str">
        <f>VLOOKUP(A316,Adr!A:B,2,FALSE)</f>
        <v>Združenie šípkarských organizácií</v>
      </c>
      <c r="C316" s="161" t="s">
        <v>1796</v>
      </c>
      <c r="D316" s="280">
        <v>8800</v>
      </c>
      <c r="E316" s="165">
        <v>0</v>
      </c>
      <c r="F316" s="158" t="s">
        <v>363</v>
      </c>
      <c r="G316" s="161" t="s">
        <v>344</v>
      </c>
      <c r="H316" s="161" t="s">
        <v>1451</v>
      </c>
      <c r="I316" s="184" t="str">
        <f t="shared" si="20"/>
        <v>35538015a</v>
      </c>
      <c r="J316" s="159" t="str">
        <f t="shared" si="21"/>
        <v>35538015026 02</v>
      </c>
      <c r="K316" s="5" t="s">
        <v>1795</v>
      </c>
      <c r="L316" s="159" t="str">
        <f t="shared" si="22"/>
        <v>35538015026 02K</v>
      </c>
      <c r="M316" s="5" t="str">
        <f t="shared" si="23"/>
        <v>Združenie šípkarských organizáciíaKšípky - kapitálové transfery</v>
      </c>
      <c r="N316" s="3" t="str">
        <f t="shared" si="24"/>
        <v>35538015aK</v>
      </c>
    </row>
    <row r="317" spans="1:14" x14ac:dyDescent="0.2">
      <c r="A317" s="190" t="s">
        <v>1381</v>
      </c>
      <c r="B317" s="196" t="str">
        <f>VLOOKUP(A317,Adr!A:B,2,FALSE)</f>
        <v>Zväz potápačov Slovenska</v>
      </c>
      <c r="C317" s="188" t="s">
        <v>1797</v>
      </c>
      <c r="D317" s="279">
        <v>90707</v>
      </c>
      <c r="E317" s="222">
        <v>0</v>
      </c>
      <c r="F317" s="158" t="s">
        <v>363</v>
      </c>
      <c r="G317" s="161" t="s">
        <v>344</v>
      </c>
      <c r="H317" s="161" t="s">
        <v>1423</v>
      </c>
      <c r="I317" s="184" t="str">
        <f t="shared" si="20"/>
        <v>00585319a</v>
      </c>
      <c r="J317" s="159" t="str">
        <f t="shared" si="21"/>
        <v>00585319026 02</v>
      </c>
      <c r="K317" s="5" t="s">
        <v>1798</v>
      </c>
      <c r="L317" s="159" t="str">
        <f t="shared" si="22"/>
        <v>00585319026 02B</v>
      </c>
      <c r="M317" s="5" t="str">
        <f t="shared" si="23"/>
        <v>Zväz potápačov SlovenskaaBpotápačské športy - bežné transfery</v>
      </c>
      <c r="N317" s="3" t="str">
        <f t="shared" si="24"/>
        <v>00585319aB</v>
      </c>
    </row>
    <row r="318" spans="1:14" x14ac:dyDescent="0.2">
      <c r="A318" s="194" t="s">
        <v>1389</v>
      </c>
      <c r="B318" s="196" t="str">
        <f>VLOOKUP(A318,Adr!A:B,2,FALSE)</f>
        <v>Zväz slovenského kolieskového korčuľovania</v>
      </c>
      <c r="C318" s="188" t="s">
        <v>1799</v>
      </c>
      <c r="D318" s="279">
        <v>218579</v>
      </c>
      <c r="E318" s="165">
        <v>0</v>
      </c>
      <c r="F318" s="158" t="s">
        <v>363</v>
      </c>
      <c r="G318" s="161" t="s">
        <v>344</v>
      </c>
      <c r="H318" s="161" t="s">
        <v>1423</v>
      </c>
      <c r="I318" s="184" t="str">
        <f t="shared" si="20"/>
        <v>42132690a</v>
      </c>
      <c r="J318" s="159" t="str">
        <f t="shared" si="21"/>
        <v>42132690026 02</v>
      </c>
      <c r="K318" s="5" t="s">
        <v>1800</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1389</v>
      </c>
      <c r="B319" s="196" t="str">
        <f>VLOOKUP(A319,Adr!A:B,2,FALSE)</f>
        <v>Zväz slovenského kolieskového korčuľovania</v>
      </c>
      <c r="C319" s="188" t="s">
        <v>1801</v>
      </c>
      <c r="D319" s="281">
        <v>42000</v>
      </c>
      <c r="E319" s="165">
        <v>0</v>
      </c>
      <c r="F319" s="158" t="s">
        <v>369</v>
      </c>
      <c r="G319" s="161" t="s">
        <v>346</v>
      </c>
      <c r="H319" s="161" t="s">
        <v>1423</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1396</v>
      </c>
      <c r="B320" s="196" t="str">
        <f>VLOOKUP(A320,Adr!A:B,2,FALSE)</f>
        <v>Zväz slovenského lyžovania</v>
      </c>
      <c r="C320" s="177" t="s">
        <v>1802</v>
      </c>
      <c r="D320" s="279">
        <v>2135940</v>
      </c>
      <c r="E320" s="222">
        <v>0</v>
      </c>
      <c r="F320" s="158" t="s">
        <v>363</v>
      </c>
      <c r="G320" s="161" t="s">
        <v>344</v>
      </c>
      <c r="H320" s="161" t="s">
        <v>1423</v>
      </c>
      <c r="I320" s="184" t="str">
        <f t="shared" si="20"/>
        <v>50671669a</v>
      </c>
      <c r="J320" s="159" t="str">
        <f t="shared" si="21"/>
        <v>50671669026 02</v>
      </c>
      <c r="K320" s="5" t="s">
        <v>1803</v>
      </c>
      <c r="L320" s="159" t="str">
        <f t="shared" si="22"/>
        <v>50671669026 02B</v>
      </c>
      <c r="M320" s="5" t="str">
        <f t="shared" si="23"/>
        <v>Zväz slovenského lyžovaniaaBlyžovanie - bežné transfery</v>
      </c>
      <c r="N320" s="3" t="str">
        <f t="shared" si="24"/>
        <v>50671669aB</v>
      </c>
    </row>
    <row r="321" spans="1:14" x14ac:dyDescent="0.2">
      <c r="A321" s="158" t="s">
        <v>1396</v>
      </c>
      <c r="B321" s="196" t="str">
        <f>VLOOKUP(A321,Adr!A:B,2,FALSE)</f>
        <v>Zväz slovenského lyžovania</v>
      </c>
      <c r="C321" s="188" t="s">
        <v>1804</v>
      </c>
      <c r="D321" s="281">
        <v>134262</v>
      </c>
      <c r="E321" s="165">
        <v>0</v>
      </c>
      <c r="F321" s="158" t="s">
        <v>367</v>
      </c>
      <c r="G321" s="161" t="s">
        <v>346</v>
      </c>
      <c r="H321" s="161" t="s">
        <v>1423</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1396</v>
      </c>
      <c r="B322" s="196" t="str">
        <f>VLOOKUP(A322,Adr!A:B,2,FALSE)</f>
        <v>Zväz slovenského lyžovania</v>
      </c>
      <c r="C322" s="177" t="s">
        <v>1805</v>
      </c>
      <c r="D322" s="279">
        <v>8000</v>
      </c>
      <c r="E322" s="222">
        <v>0</v>
      </c>
      <c r="F322" s="158" t="s">
        <v>369</v>
      </c>
      <c r="G322" s="161" t="s">
        <v>346</v>
      </c>
      <c r="H322" s="161" t="s">
        <v>1423</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1396</v>
      </c>
      <c r="B323" s="196" t="str">
        <f>VLOOKUP(A323,Adr!A:B,2,FALSE)</f>
        <v>Zväz slovenského lyžovania</v>
      </c>
      <c r="C323" s="177" t="s">
        <v>1806</v>
      </c>
      <c r="D323" s="279">
        <v>8000</v>
      </c>
      <c r="E323" s="165">
        <v>0</v>
      </c>
      <c r="F323" s="158" t="s">
        <v>369</v>
      </c>
      <c r="G323" s="161" t="s">
        <v>346</v>
      </c>
      <c r="H323" s="161" t="s">
        <v>1423</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1396</v>
      </c>
      <c r="B324" s="196" t="str">
        <f>VLOOKUP(A324,Adr!A:B,2,FALSE)</f>
        <v>Zväz slovenského lyžovania</v>
      </c>
      <c r="C324" s="188" t="s">
        <v>1807</v>
      </c>
      <c r="D324" s="281">
        <v>8000</v>
      </c>
      <c r="E324" s="222">
        <v>0</v>
      </c>
      <c r="F324" s="158" t="s">
        <v>369</v>
      </c>
      <c r="G324" s="161" t="s">
        <v>346</v>
      </c>
      <c r="H324" s="161" t="s">
        <v>1423</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1396</v>
      </c>
      <c r="B325" s="196" t="str">
        <f>VLOOKUP(A325,Adr!A:B,2,FALSE)</f>
        <v>Zväz slovenského lyžovania</v>
      </c>
      <c r="C325" s="177" t="s">
        <v>1808</v>
      </c>
      <c r="D325" s="279">
        <v>43500</v>
      </c>
      <c r="E325" s="165">
        <v>0</v>
      </c>
      <c r="F325" s="158" t="s">
        <v>369</v>
      </c>
      <c r="G325" s="161" t="s">
        <v>346</v>
      </c>
      <c r="H325" s="161" t="s">
        <v>1423</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1396</v>
      </c>
      <c r="B326" s="196" t="str">
        <f>VLOOKUP(A326,Adr!A:B,2,FALSE)</f>
        <v>Zväz slovenského lyžovania</v>
      </c>
      <c r="C326" s="188" t="s">
        <v>1809</v>
      </c>
      <c r="D326" s="281">
        <v>8000</v>
      </c>
      <c r="E326" s="222">
        <v>0</v>
      </c>
      <c r="F326" s="158" t="s">
        <v>369</v>
      </c>
      <c r="G326" s="161" t="s">
        <v>346</v>
      </c>
      <c r="H326" s="161" t="s">
        <v>1423</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1396</v>
      </c>
      <c r="B327" s="196" t="str">
        <f>VLOOKUP(A327,Adr!A:B,2,FALSE)</f>
        <v>Zväz slovenského lyžovania</v>
      </c>
      <c r="C327" s="177" t="s">
        <v>1810</v>
      </c>
      <c r="D327" s="279">
        <v>8000</v>
      </c>
      <c r="E327" s="165">
        <v>0</v>
      </c>
      <c r="F327" s="158" t="s">
        <v>369</v>
      </c>
      <c r="G327" s="161" t="s">
        <v>346</v>
      </c>
      <c r="H327" s="161" t="s">
        <v>1423</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1396</v>
      </c>
      <c r="B328" s="196" t="str">
        <f>VLOOKUP(A328,Adr!A:B,2,FALSE)</f>
        <v>Zväz slovenského lyžovania</v>
      </c>
      <c r="C328" s="177" t="s">
        <v>1811</v>
      </c>
      <c r="D328" s="279">
        <v>8000</v>
      </c>
      <c r="E328" s="222">
        <v>0</v>
      </c>
      <c r="F328" s="158" t="s">
        <v>369</v>
      </c>
      <c r="G328" s="161" t="s">
        <v>346</v>
      </c>
      <c r="H328" s="161" t="s">
        <v>1423</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1396</v>
      </c>
      <c r="B329" s="196" t="str">
        <f>VLOOKUP(A329,Adr!A:B,2,FALSE)</f>
        <v>Zväz slovenského lyžovania</v>
      </c>
      <c r="C329" s="177" t="s">
        <v>1812</v>
      </c>
      <c r="D329" s="279">
        <v>8000</v>
      </c>
      <c r="E329" s="165">
        <v>0</v>
      </c>
      <c r="F329" s="158" t="s">
        <v>369</v>
      </c>
      <c r="G329" s="161" t="s">
        <v>346</v>
      </c>
      <c r="H329" s="161" t="s">
        <v>1423</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1396</v>
      </c>
      <c r="B330" s="196" t="str">
        <f>VLOOKUP(A330,Adr!A:B,2,FALSE)</f>
        <v>Zväz slovenského lyžovania</v>
      </c>
      <c r="C330" s="177" t="s">
        <v>1813</v>
      </c>
      <c r="D330" s="279">
        <v>8000</v>
      </c>
      <c r="E330" s="222">
        <v>0</v>
      </c>
      <c r="F330" s="158" t="s">
        <v>369</v>
      </c>
      <c r="G330" s="161" t="s">
        <v>346</v>
      </c>
      <c r="H330" s="161" t="s">
        <v>1423</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1396</v>
      </c>
      <c r="B331" s="196" t="str">
        <f>VLOOKUP(A331,Adr!A:B,2,FALSE)</f>
        <v>Zväz slovenského lyžovania</v>
      </c>
      <c r="C331" s="161" t="s">
        <v>1814</v>
      </c>
      <c r="D331" s="280">
        <v>8000</v>
      </c>
      <c r="E331" s="165">
        <v>0</v>
      </c>
      <c r="F331" s="158" t="s">
        <v>369</v>
      </c>
      <c r="G331" s="161" t="s">
        <v>346</v>
      </c>
      <c r="H331" s="161" t="s">
        <v>1423</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1396</v>
      </c>
      <c r="B332" s="196" t="str">
        <f>VLOOKUP(A332,Adr!A:B,2,FALSE)</f>
        <v>Zväz slovenského lyžovania</v>
      </c>
      <c r="C332" s="188" t="s">
        <v>1815</v>
      </c>
      <c r="D332" s="281">
        <v>8000</v>
      </c>
      <c r="E332" s="222">
        <v>0</v>
      </c>
      <c r="F332" s="158" t="s">
        <v>369</v>
      </c>
      <c r="G332" s="161" t="s">
        <v>346</v>
      </c>
      <c r="H332" s="161" t="s">
        <v>1423</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1396</v>
      </c>
      <c r="B333" s="196" t="str">
        <f>VLOOKUP(A333,Adr!A:B,2,FALSE)</f>
        <v>Zväz slovenského lyžovania</v>
      </c>
      <c r="C333" s="177" t="s">
        <v>1816</v>
      </c>
      <c r="D333" s="279">
        <v>51000</v>
      </c>
      <c r="E333" s="165">
        <v>0</v>
      </c>
      <c r="F333" s="158" t="s">
        <v>369</v>
      </c>
      <c r="G333" s="161" t="s">
        <v>346</v>
      </c>
      <c r="H333" s="161" t="s">
        <v>1423</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1396</v>
      </c>
      <c r="B334" s="196" t="str">
        <f>VLOOKUP(A334,Adr!A:B,2,FALSE)</f>
        <v>Zväz slovenského lyžovania</v>
      </c>
      <c r="C334" s="188" t="s">
        <v>1817</v>
      </c>
      <c r="D334" s="281">
        <v>8000</v>
      </c>
      <c r="E334" s="222">
        <v>0</v>
      </c>
      <c r="F334" s="158" t="s">
        <v>369</v>
      </c>
      <c r="G334" s="161" t="s">
        <v>346</v>
      </c>
      <c r="H334" s="161" t="s">
        <v>1423</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1396</v>
      </c>
      <c r="B335" s="196" t="str">
        <f>VLOOKUP(A335,Adr!A:B,2,FALSE)</f>
        <v>Zväz slovenského lyžovania</v>
      </c>
      <c r="C335" s="188" t="s">
        <v>1818</v>
      </c>
      <c r="D335" s="281">
        <v>8000</v>
      </c>
      <c r="E335" s="165">
        <v>0</v>
      </c>
      <c r="F335" s="158" t="s">
        <v>369</v>
      </c>
      <c r="G335" s="161" t="s">
        <v>346</v>
      </c>
      <c r="H335" s="161" t="s">
        <v>1423</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1396</v>
      </c>
      <c r="B336" s="196" t="str">
        <f>VLOOKUP(A336,Adr!A:B,2,FALSE)</f>
        <v>Zväz slovenského lyžovania</v>
      </c>
      <c r="C336" s="177" t="s">
        <v>1819</v>
      </c>
      <c r="D336" s="279">
        <v>8000</v>
      </c>
      <c r="E336" s="222">
        <v>0</v>
      </c>
      <c r="F336" s="158" t="s">
        <v>369</v>
      </c>
      <c r="G336" s="161" t="s">
        <v>346</v>
      </c>
      <c r="H336" s="161" t="s">
        <v>1423</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1396</v>
      </c>
      <c r="B337" s="196" t="str">
        <f>VLOOKUP(A337,Adr!A:B,2,FALSE)</f>
        <v>Zväz slovenského lyžovania</v>
      </c>
      <c r="C337" s="188" t="s">
        <v>1820</v>
      </c>
      <c r="D337" s="281">
        <v>8000</v>
      </c>
      <c r="E337" s="165">
        <v>0</v>
      </c>
      <c r="F337" s="158" t="s">
        <v>369</v>
      </c>
      <c r="G337" s="161" t="s">
        <v>346</v>
      </c>
      <c r="H337" s="161" t="s">
        <v>1423</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1405</v>
      </c>
      <c r="B338" s="196" t="str">
        <f>VLOOKUP(A338,Adr!A:B,2,FALSE)</f>
        <v>ZVÄZ ŠPORTOVEJ KYNOLÓGIE SR</v>
      </c>
      <c r="C338" s="177" t="s">
        <v>376</v>
      </c>
      <c r="D338" s="279">
        <v>18800</v>
      </c>
      <c r="E338" s="165">
        <v>0</v>
      </c>
      <c r="F338" s="158" t="s">
        <v>375</v>
      </c>
      <c r="G338" s="161" t="s">
        <v>346</v>
      </c>
      <c r="H338" s="161" t="s">
        <v>1423</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1419</v>
      </c>
      <c r="B1" s="2"/>
      <c r="C1" s="2" t="s">
        <v>360</v>
      </c>
      <c r="D1" s="2" t="s">
        <v>1821</v>
      </c>
      <c r="E1" s="2" t="s">
        <v>1822</v>
      </c>
      <c r="F1" s="2" t="s">
        <v>340</v>
      </c>
      <c r="G1" s="2" t="s">
        <v>1823</v>
      </c>
      <c r="H1" s="2"/>
      <c r="I1" s="2" t="s">
        <v>340</v>
      </c>
      <c r="J1" s="2" t="s">
        <v>1824</v>
      </c>
      <c r="K1" s="2"/>
      <c r="L1" s="2"/>
      <c r="M1" s="2"/>
      <c r="N1" s="2"/>
    </row>
    <row r="2" spans="1:14" x14ac:dyDescent="0.25">
      <c r="A2" t="s">
        <v>1825</v>
      </c>
      <c r="C2" t="s">
        <v>363</v>
      </c>
      <c r="D2" t="s">
        <v>1826</v>
      </c>
      <c r="E2">
        <v>1</v>
      </c>
      <c r="F2" t="s">
        <v>344</v>
      </c>
      <c r="G2" t="s">
        <v>1827</v>
      </c>
      <c r="I2" t="s">
        <v>342</v>
      </c>
      <c r="J2" t="s">
        <v>1828</v>
      </c>
    </row>
    <row r="3" spans="1:14" x14ac:dyDescent="0.25">
      <c r="A3" t="s">
        <v>1447</v>
      </c>
      <c r="C3" t="s">
        <v>365</v>
      </c>
      <c r="D3" t="s">
        <v>1829</v>
      </c>
      <c r="E3">
        <v>1</v>
      </c>
      <c r="F3" t="s">
        <v>344</v>
      </c>
      <c r="G3" t="s">
        <v>1827</v>
      </c>
      <c r="I3" t="s">
        <v>344</v>
      </c>
      <c r="J3" t="s">
        <v>345</v>
      </c>
    </row>
    <row r="4" spans="1:14" x14ac:dyDescent="0.25">
      <c r="A4" t="s">
        <v>1587</v>
      </c>
      <c r="C4" t="s">
        <v>367</v>
      </c>
      <c r="D4" t="s">
        <v>1830</v>
      </c>
      <c r="E4">
        <v>1</v>
      </c>
      <c r="F4" t="s">
        <v>344</v>
      </c>
      <c r="G4" t="s">
        <v>1827</v>
      </c>
      <c r="I4" t="s">
        <v>346</v>
      </c>
      <c r="J4" t="s">
        <v>347</v>
      </c>
    </row>
    <row r="5" spans="1:14" x14ac:dyDescent="0.25">
      <c r="A5" t="s">
        <v>1470</v>
      </c>
      <c r="C5" t="s">
        <v>369</v>
      </c>
      <c r="D5" t="s">
        <v>1831</v>
      </c>
      <c r="E5">
        <v>1</v>
      </c>
      <c r="F5" t="s">
        <v>344</v>
      </c>
      <c r="G5" t="s">
        <v>1827</v>
      </c>
      <c r="I5" t="s">
        <v>348</v>
      </c>
      <c r="J5" t="s">
        <v>349</v>
      </c>
    </row>
    <row r="6" spans="1:14" x14ac:dyDescent="0.25">
      <c r="A6" t="s">
        <v>1832</v>
      </c>
      <c r="C6" t="s">
        <v>371</v>
      </c>
      <c r="D6" t="s">
        <v>1833</v>
      </c>
      <c r="E6">
        <v>1</v>
      </c>
      <c r="F6" t="s">
        <v>344</v>
      </c>
      <c r="G6" t="s">
        <v>1827</v>
      </c>
      <c r="I6" t="s">
        <v>350</v>
      </c>
      <c r="J6" t="s">
        <v>1834</v>
      </c>
    </row>
    <row r="7" spans="1:14" x14ac:dyDescent="0.25">
      <c r="A7" t="s">
        <v>1835</v>
      </c>
      <c r="C7" t="s">
        <v>373</v>
      </c>
      <c r="D7" t="s">
        <v>1836</v>
      </c>
      <c r="E7">
        <v>2</v>
      </c>
      <c r="F7" t="s">
        <v>346</v>
      </c>
      <c r="G7" t="s">
        <v>1837</v>
      </c>
    </row>
    <row r="8" spans="1:14" x14ac:dyDescent="0.25">
      <c r="A8" t="s">
        <v>1482</v>
      </c>
      <c r="C8" t="s">
        <v>375</v>
      </c>
      <c r="D8" t="s">
        <v>1838</v>
      </c>
      <c r="E8">
        <v>3</v>
      </c>
      <c r="F8" t="s">
        <v>346</v>
      </c>
      <c r="G8" t="s">
        <v>1839</v>
      </c>
    </row>
    <row r="9" spans="1:14" x14ac:dyDescent="0.25">
      <c r="A9" t="s">
        <v>1840</v>
      </c>
      <c r="C9" t="s">
        <v>377</v>
      </c>
      <c r="D9" t="s">
        <v>1841</v>
      </c>
      <c r="E9">
        <v>3</v>
      </c>
      <c r="F9" t="s">
        <v>346</v>
      </c>
      <c r="G9" t="s">
        <v>1842</v>
      </c>
    </row>
    <row r="10" spans="1:14" x14ac:dyDescent="0.25">
      <c r="A10" t="s">
        <v>1690</v>
      </c>
      <c r="C10" t="s">
        <v>379</v>
      </c>
      <c r="D10" t="s">
        <v>1843</v>
      </c>
      <c r="E10">
        <v>4</v>
      </c>
      <c r="F10" t="s">
        <v>346</v>
      </c>
      <c r="G10" t="s">
        <v>1844</v>
      </c>
    </row>
    <row r="11" spans="1:14" x14ac:dyDescent="0.25">
      <c r="A11" t="s">
        <v>1693</v>
      </c>
      <c r="C11" t="s">
        <v>381</v>
      </c>
      <c r="D11" t="s">
        <v>1845</v>
      </c>
      <c r="E11">
        <v>4</v>
      </c>
      <c r="F11" t="s">
        <v>342</v>
      </c>
      <c r="G11" t="s">
        <v>1844</v>
      </c>
    </row>
    <row r="12" spans="1:14" x14ac:dyDescent="0.25">
      <c r="A12" t="s">
        <v>1600</v>
      </c>
      <c r="C12" t="s">
        <v>383</v>
      </c>
      <c r="D12" t="s">
        <v>1846</v>
      </c>
      <c r="E12">
        <v>4</v>
      </c>
      <c r="F12" t="s">
        <v>342</v>
      </c>
      <c r="G12" t="s">
        <v>1844</v>
      </c>
    </row>
    <row r="13" spans="1:14" x14ac:dyDescent="0.25">
      <c r="A13" t="s">
        <v>1708</v>
      </c>
      <c r="C13" t="s">
        <v>385</v>
      </c>
      <c r="D13" t="s">
        <v>1847</v>
      </c>
      <c r="E13">
        <v>4</v>
      </c>
      <c r="F13" t="s">
        <v>350</v>
      </c>
      <c r="G13" t="s">
        <v>1844</v>
      </c>
    </row>
    <row r="14" spans="1:14" x14ac:dyDescent="0.25">
      <c r="A14" t="s">
        <v>1449</v>
      </c>
      <c r="C14" t="s">
        <v>387</v>
      </c>
      <c r="D14" t="s">
        <v>1848</v>
      </c>
      <c r="E14">
        <v>4</v>
      </c>
      <c r="F14" t="s">
        <v>346</v>
      </c>
      <c r="G14" t="s">
        <v>1844</v>
      </c>
    </row>
    <row r="15" spans="1:14" x14ac:dyDescent="0.25">
      <c r="A15" t="s">
        <v>1453</v>
      </c>
      <c r="C15" t="s">
        <v>389</v>
      </c>
    </row>
    <row r="16" spans="1:14" x14ac:dyDescent="0.25">
      <c r="A16" t="s">
        <v>1602</v>
      </c>
      <c r="C16" t="s">
        <v>390</v>
      </c>
    </row>
    <row r="17" spans="1:3" x14ac:dyDescent="0.25">
      <c r="A17" t="s">
        <v>1484</v>
      </c>
      <c r="C17" t="s">
        <v>391</v>
      </c>
    </row>
    <row r="18" spans="1:3" x14ac:dyDescent="0.25">
      <c r="A18" t="s">
        <v>1604</v>
      </c>
      <c r="C18" t="s">
        <v>392</v>
      </c>
    </row>
    <row r="19" spans="1:3" x14ac:dyDescent="0.25">
      <c r="A19" t="s">
        <v>1606</v>
      </c>
      <c r="C19" t="s">
        <v>393</v>
      </c>
    </row>
    <row r="20" spans="1:3" x14ac:dyDescent="0.25">
      <c r="A20" t="s">
        <v>1712</v>
      </c>
      <c r="C20" t="s">
        <v>1849</v>
      </c>
    </row>
    <row r="21" spans="1:3" x14ac:dyDescent="0.25">
      <c r="A21" t="s">
        <v>1850</v>
      </c>
      <c r="C21" t="s">
        <v>1851</v>
      </c>
    </row>
    <row r="22" spans="1:3" x14ac:dyDescent="0.25">
      <c r="A22" t="s">
        <v>1852</v>
      </c>
      <c r="C22" t="s">
        <v>1853</v>
      </c>
    </row>
    <row r="23" spans="1:3" x14ac:dyDescent="0.25">
      <c r="A23" t="s">
        <v>1720</v>
      </c>
      <c r="C23" t="s">
        <v>1854</v>
      </c>
    </row>
    <row r="24" spans="1:3" x14ac:dyDescent="0.25">
      <c r="A24" t="s">
        <v>1855</v>
      </c>
      <c r="C24" t="s">
        <v>1856</v>
      </c>
    </row>
    <row r="25" spans="1:3" x14ac:dyDescent="0.25">
      <c r="A25" t="s">
        <v>1722</v>
      </c>
      <c r="C25" t="s">
        <v>1857</v>
      </c>
    </row>
    <row r="26" spans="1:3" x14ac:dyDescent="0.25">
      <c r="A26" t="s">
        <v>1608</v>
      </c>
      <c r="C26" t="s">
        <v>1858</v>
      </c>
    </row>
    <row r="27" spans="1:3" x14ac:dyDescent="0.25">
      <c r="A27" t="s">
        <v>1466</v>
      </c>
      <c r="C27" t="s">
        <v>1859</v>
      </c>
    </row>
    <row r="28" spans="1:3" x14ac:dyDescent="0.25">
      <c r="A28" t="s">
        <v>1495</v>
      </c>
    </row>
    <row r="29" spans="1:3" x14ac:dyDescent="0.25">
      <c r="A29" t="s">
        <v>1498</v>
      </c>
    </row>
    <row r="30" spans="1:3" x14ac:dyDescent="0.25">
      <c r="A30" t="s">
        <v>1724</v>
      </c>
    </row>
    <row r="31" spans="1:3" x14ac:dyDescent="0.25">
      <c r="A31" t="s">
        <v>1611</v>
      </c>
    </row>
    <row r="32" spans="1:3" x14ac:dyDescent="0.25">
      <c r="A32" t="s">
        <v>1726</v>
      </c>
    </row>
    <row r="33" spans="1:1" x14ac:dyDescent="0.25">
      <c r="A33" t="s">
        <v>1506</v>
      </c>
    </row>
    <row r="34" spans="1:1" x14ac:dyDescent="0.25">
      <c r="A34" t="s">
        <v>1728</v>
      </c>
    </row>
    <row r="35" spans="1:1" x14ac:dyDescent="0.25">
      <c r="A35" t="s">
        <v>1763</v>
      </c>
    </row>
    <row r="36" spans="1:1" x14ac:dyDescent="0.25">
      <c r="A36" t="s">
        <v>1508</v>
      </c>
    </row>
    <row r="37" spans="1:1" x14ac:dyDescent="0.25">
      <c r="A37" t="s">
        <v>1735</v>
      </c>
    </row>
    <row r="38" spans="1:1" x14ac:dyDescent="0.25">
      <c r="A38" t="s">
        <v>1860</v>
      </c>
    </row>
    <row r="39" spans="1:1" x14ac:dyDescent="0.25">
      <c r="A39" t="s">
        <v>1739</v>
      </c>
    </row>
    <row r="40" spans="1:1" x14ac:dyDescent="0.25">
      <c r="A40" t="s">
        <v>1800</v>
      </c>
    </row>
    <row r="41" spans="1:1" x14ac:dyDescent="0.25">
      <c r="A41" t="s">
        <v>1468</v>
      </c>
    </row>
    <row r="42" spans="1:1" x14ac:dyDescent="0.25">
      <c r="A42" t="s">
        <v>1618</v>
      </c>
    </row>
    <row r="43" spans="1:1" x14ac:dyDescent="0.25">
      <c r="A43" t="s">
        <v>1861</v>
      </c>
    </row>
    <row r="44" spans="1:1" x14ac:dyDescent="0.25">
      <c r="A44" t="s">
        <v>1862</v>
      </c>
    </row>
    <row r="45" spans="1:1" x14ac:dyDescent="0.25">
      <c r="A45" t="s">
        <v>1863</v>
      </c>
    </row>
    <row r="46" spans="1:1" x14ac:dyDescent="0.25">
      <c r="A46" t="s">
        <v>1742</v>
      </c>
    </row>
    <row r="47" spans="1:1" x14ac:dyDescent="0.25">
      <c r="A47" t="s">
        <v>1544</v>
      </c>
    </row>
    <row r="48" spans="1:1" x14ac:dyDescent="0.25">
      <c r="A48" t="s">
        <v>1624</v>
      </c>
    </row>
    <row r="49" spans="1:1" x14ac:dyDescent="0.25">
      <c r="A49" t="s">
        <v>1621</v>
      </c>
    </row>
    <row r="50" spans="1:1" x14ac:dyDescent="0.25">
      <c r="A50" t="s">
        <v>1803</v>
      </c>
    </row>
    <row r="51" spans="1:1" x14ac:dyDescent="0.25">
      <c r="A51" t="s">
        <v>1745</v>
      </c>
    </row>
    <row r="52" spans="1:1" x14ac:dyDescent="0.25">
      <c r="A52" t="s">
        <v>1546</v>
      </c>
    </row>
    <row r="53" spans="1:1" x14ac:dyDescent="0.25">
      <c r="A53" t="s">
        <v>1864</v>
      </c>
    </row>
    <row r="54" spans="1:1" x14ac:dyDescent="0.25">
      <c r="A54" t="s">
        <v>1747</v>
      </c>
    </row>
    <row r="55" spans="1:1" x14ac:dyDescent="0.25">
      <c r="A55" t="s">
        <v>1865</v>
      </c>
    </row>
    <row r="56" spans="1:1" x14ac:dyDescent="0.25">
      <c r="A56" t="s">
        <v>1551</v>
      </c>
    </row>
    <row r="57" spans="1:1" x14ac:dyDescent="0.25">
      <c r="A57" t="s">
        <v>1866</v>
      </c>
    </row>
    <row r="58" spans="1:1" x14ac:dyDescent="0.25">
      <c r="A58" t="s">
        <v>1798</v>
      </c>
    </row>
    <row r="59" spans="1:1" x14ac:dyDescent="0.25">
      <c r="A59" t="s">
        <v>1867</v>
      </c>
    </row>
    <row r="60" spans="1:1" x14ac:dyDescent="0.25">
      <c r="A60" t="s">
        <v>1750</v>
      </c>
    </row>
    <row r="61" spans="1:1" x14ac:dyDescent="0.25">
      <c r="A61" t="s">
        <v>1868</v>
      </c>
    </row>
    <row r="62" spans="1:1" x14ac:dyDescent="0.25">
      <c r="A62" t="s">
        <v>1752</v>
      </c>
    </row>
    <row r="63" spans="1:1" x14ac:dyDescent="0.25">
      <c r="A63" t="s">
        <v>1869</v>
      </c>
    </row>
    <row r="64" spans="1:1" x14ac:dyDescent="0.25">
      <c r="A64" t="s">
        <v>1566</v>
      </c>
    </row>
    <row r="65" spans="1:1" x14ac:dyDescent="0.25">
      <c r="A65" t="s">
        <v>1754</v>
      </c>
    </row>
    <row r="66" spans="1:1" x14ac:dyDescent="0.25">
      <c r="A66" t="s">
        <v>1640</v>
      </c>
    </row>
    <row r="67" spans="1:1" x14ac:dyDescent="0.25">
      <c r="A67" t="s">
        <v>1870</v>
      </c>
    </row>
    <row r="68" spans="1:1" x14ac:dyDescent="0.25">
      <c r="A68" t="s">
        <v>1756</v>
      </c>
    </row>
    <row r="69" spans="1:1" x14ac:dyDescent="0.25">
      <c r="A69" t="s">
        <v>1871</v>
      </c>
    </row>
    <row r="70" spans="1:1" x14ac:dyDescent="0.25">
      <c r="A70" t="s">
        <v>1872</v>
      </c>
    </row>
    <row r="71" spans="1:1" x14ac:dyDescent="0.25">
      <c r="A71" t="s">
        <v>1462</v>
      </c>
    </row>
    <row r="72" spans="1:1" x14ac:dyDescent="0.25">
      <c r="A72" t="s">
        <v>1568</v>
      </c>
    </row>
    <row r="73" spans="1:1" x14ac:dyDescent="0.25">
      <c r="A73" t="s">
        <v>1873</v>
      </c>
    </row>
    <row r="74" spans="1:1" x14ac:dyDescent="0.25">
      <c r="A74" t="s">
        <v>1575</v>
      </c>
    </row>
    <row r="75" spans="1:1" x14ac:dyDescent="0.25">
      <c r="A75" t="s">
        <v>1577</v>
      </c>
    </row>
    <row r="76" spans="1:1" x14ac:dyDescent="0.25">
      <c r="A76" t="s">
        <v>1644</v>
      </c>
    </row>
    <row r="77" spans="1:1" x14ac:dyDescent="0.25">
      <c r="A77" t="s">
        <v>1648</v>
      </c>
    </row>
    <row r="78" spans="1:1" x14ac:dyDescent="0.25">
      <c r="A78" t="s">
        <v>1874</v>
      </c>
    </row>
    <row r="79" spans="1:1" x14ac:dyDescent="0.25">
      <c r="A79" t="s">
        <v>1875</v>
      </c>
    </row>
    <row r="80" spans="1:1" x14ac:dyDescent="0.25">
      <c r="A80" t="s">
        <v>1662</v>
      </c>
    </row>
    <row r="81" spans="1:1" x14ac:dyDescent="0.25">
      <c r="A81" t="s">
        <v>1665</v>
      </c>
    </row>
    <row r="82" spans="1:1" x14ac:dyDescent="0.25">
      <c r="A82" t="s">
        <v>1795</v>
      </c>
    </row>
    <row r="83" spans="1:1" x14ac:dyDescent="0.25">
      <c r="A83" t="s">
        <v>1876</v>
      </c>
    </row>
    <row r="84" spans="1:1" x14ac:dyDescent="0.25">
      <c r="A84" t="s">
        <v>1765</v>
      </c>
    </row>
    <row r="85" spans="1:1" x14ac:dyDescent="0.25">
      <c r="A85" t="s">
        <v>1464</v>
      </c>
    </row>
    <row r="86" spans="1:1" x14ac:dyDescent="0.25">
      <c r="A86" t="s">
        <v>1474</v>
      </c>
    </row>
    <row r="87" spans="1:1" x14ac:dyDescent="0.25">
      <c r="A87" t="s">
        <v>1767</v>
      </c>
    </row>
    <row r="88" spans="1:1" x14ac:dyDescent="0.25">
      <c r="A88" t="s">
        <v>1668</v>
      </c>
    </row>
    <row r="89" spans="1:1" x14ac:dyDescent="0.25">
      <c r="A89" t="s">
        <v>1548</v>
      </c>
    </row>
    <row r="90" spans="1:1" x14ac:dyDescent="0.25">
      <c r="A90" t="s">
        <v>1579</v>
      </c>
    </row>
    <row r="91" spans="1:1" x14ac:dyDescent="0.25">
      <c r="A91" t="s">
        <v>1676</v>
      </c>
    </row>
    <row r="92" spans="1:1" x14ac:dyDescent="0.25">
      <c r="A92" t="s">
        <v>1784</v>
      </c>
    </row>
    <row r="93" spans="1:1" x14ac:dyDescent="0.25">
      <c r="A93" t="s">
        <v>1877</v>
      </c>
    </row>
    <row r="94" spans="1:1" x14ac:dyDescent="0.25">
      <c r="A94" t="s">
        <v>1786</v>
      </c>
    </row>
    <row r="95" spans="1:1" x14ac:dyDescent="0.25">
      <c r="A95" t="s">
        <v>1585</v>
      </c>
    </row>
    <row r="96" spans="1:1" x14ac:dyDescent="0.25">
      <c r="A96" t="s">
        <v>1790</v>
      </c>
    </row>
    <row r="97" spans="1:1" x14ac:dyDescent="0.25">
      <c r="A97" t="s">
        <v>1456</v>
      </c>
    </row>
    <row r="98" spans="1:1" x14ac:dyDescent="0.25">
      <c r="A98" t="s">
        <v>1682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5" t="str">
        <f>Spolu!C3&amp;", "&amp;Spolu!C6</f>
        <v>Slovenská plavecká federácia, Za kasárňou 315/1, Bratislava, 831 03</v>
      </c>
      <c r="B1" s="375"/>
      <c r="C1" s="375"/>
      <c r="N1" s="137" t="str">
        <f>O1&amp;" - "&amp;P1</f>
        <v>a - príspevok uznaným športom</v>
      </c>
      <c r="O1" s="137" t="s">
        <v>363</v>
      </c>
      <c r="P1" s="137" t="s">
        <v>364</v>
      </c>
    </row>
    <row r="2" spans="1:16" x14ac:dyDescent="0.25">
      <c r="N2" s="137" t="str">
        <f t="shared" ref="N2:N18" si="0">O2&amp;" - "&amp;P2</f>
        <v>b - príspevok Slovenskému olympijskému a športovému výboru</v>
      </c>
      <c r="O2" s="137" t="s">
        <v>365</v>
      </c>
      <c r="P2" s="137" t="s">
        <v>366</v>
      </c>
    </row>
    <row r="3" spans="1:16" x14ac:dyDescent="0.25">
      <c r="E3" s="376" t="s">
        <v>1878</v>
      </c>
      <c r="F3" s="377"/>
      <c r="N3" s="137" t="str">
        <f t="shared" si="0"/>
        <v>c - príspevok Slovenskému paralympijskému výboru</v>
      </c>
      <c r="O3" s="137" t="s">
        <v>367</v>
      </c>
      <c r="P3" s="137" t="s">
        <v>368</v>
      </c>
    </row>
    <row r="4" spans="1:16" ht="45.75" customHeight="1" x14ac:dyDescent="0.25">
      <c r="E4" s="377"/>
      <c r="F4" s="377"/>
      <c r="N4" s="137" t="str">
        <f t="shared" si="0"/>
        <v>d - príspevok športovcom top tímu</v>
      </c>
      <c r="O4" s="137" t="s">
        <v>369</v>
      </c>
      <c r="P4" s="137" t="s">
        <v>370</v>
      </c>
    </row>
    <row r="5" spans="1:16" ht="30.75" customHeight="1" x14ac:dyDescent="0.25">
      <c r="C5" s="138" t="s">
        <v>1879</v>
      </c>
      <c r="N5" s="137" t="str">
        <f t="shared" si="0"/>
        <v>e - rozvoj športov, ktoré nie sú uznanými podľa zákona č. 440/2015 Z. z.</v>
      </c>
      <c r="O5" s="137" t="s">
        <v>371</v>
      </c>
      <c r="P5" s="137" t="s">
        <v>376</v>
      </c>
    </row>
    <row r="6" spans="1:16" ht="30" x14ac:dyDescent="0.25">
      <c r="C6" s="138" t="s">
        <v>1880</v>
      </c>
      <c r="E6" s="140" t="s">
        <v>1881</v>
      </c>
      <c r="F6" s="149"/>
      <c r="N6" s="137" t="str">
        <f t="shared" si="0"/>
        <v>f - organizovanie významných a tradičných športových podujatí na území SR v roku 2020</v>
      </c>
      <c r="O6" s="137" t="s">
        <v>373</v>
      </c>
      <c r="P6" s="137" t="s">
        <v>1882</v>
      </c>
    </row>
    <row r="7" spans="1:16" x14ac:dyDescent="0.25">
      <c r="C7" s="138" t="s">
        <v>1883</v>
      </c>
      <c r="E7" s="140" t="s">
        <v>1884</v>
      </c>
      <c r="F7" s="150"/>
      <c r="N7" s="137" t="str">
        <f t="shared" si="0"/>
        <v>g - projekty školského, univerzitného športu a športu pre všetkých</v>
      </c>
      <c r="O7" s="137" t="s">
        <v>375</v>
      </c>
      <c r="P7" s="137" t="s">
        <v>1885</v>
      </c>
    </row>
    <row r="8" spans="1:16" x14ac:dyDescent="0.25">
      <c r="C8" s="138" t="s">
        <v>1886</v>
      </c>
      <c r="E8" s="140" t="s">
        <v>1887</v>
      </c>
      <c r="F8" s="151"/>
      <c r="N8" s="137" t="str">
        <f t="shared" si="0"/>
        <v>h - podpora a rozvoj turistických a cykloturistických trás</v>
      </c>
      <c r="O8" s="137" t="s">
        <v>377</v>
      </c>
      <c r="P8" s="137" t="s">
        <v>378</v>
      </c>
    </row>
    <row r="9" spans="1:16" x14ac:dyDescent="0.25">
      <c r="E9" s="140" t="s">
        <v>1888</v>
      </c>
      <c r="F9" s="149"/>
      <c r="N9" s="137" t="str">
        <f t="shared" si="0"/>
        <v>i - finančné odmeny športovcom za výsledky dosiahnuté v roku 2019 a trénerom mládeže za dosiahnuté výsledky ich športovcov v roku 2019 a za celoživotnú prácu s mládežou</v>
      </c>
      <c r="O9" s="137" t="s">
        <v>379</v>
      </c>
      <c r="P9" s="137" t="s">
        <v>1889</v>
      </c>
    </row>
    <row r="10" spans="1:16" x14ac:dyDescent="0.25">
      <c r="N10" s="137" t="str">
        <f t="shared" si="0"/>
        <v>j - projekty pre popularizáciu pohybových aktivít detí, mládeže a seniorov</v>
      </c>
      <c r="O10" s="137" t="s">
        <v>381</v>
      </c>
      <c r="P10" s="137" t="s">
        <v>1890</v>
      </c>
    </row>
    <row r="11" spans="1:16" x14ac:dyDescent="0.25">
      <c r="N11" s="137" t="str">
        <f t="shared" si="0"/>
        <v>k - výstavba, modernizácia a rekonštrukcia športovej infraštruktúry národného významu</v>
      </c>
      <c r="O11" s="137" t="s">
        <v>383</v>
      </c>
      <c r="P11" s="137" t="s">
        <v>384</v>
      </c>
    </row>
    <row r="12" spans="1:16" ht="54.75" customHeight="1" x14ac:dyDescent="0.3">
      <c r="A12" s="378" t="s">
        <v>1891</v>
      </c>
      <c r="B12" s="378"/>
      <c r="C12" s="378"/>
      <c r="D12" s="138"/>
      <c r="E12" s="138"/>
      <c r="F12" s="141"/>
      <c r="G12" s="138"/>
      <c r="N12" s="137" t="str">
        <f t="shared" si="0"/>
        <v>l - podpora zdravotne postihnutých športovcov</v>
      </c>
      <c r="O12" s="137" t="s">
        <v>385</v>
      </c>
      <c r="P12" s="137" t="s">
        <v>1892</v>
      </c>
    </row>
    <row r="13" spans="1:16" ht="45" customHeight="1" x14ac:dyDescent="0.25">
      <c r="F13" s="141"/>
      <c r="N13" s="137" t="str">
        <f t="shared" si="0"/>
        <v>m - plnenie úloh verejného záujmu v športe národnými športovými organizáciami</v>
      </c>
      <c r="O13" s="137" t="s">
        <v>387</v>
      </c>
      <c r="P13" s="137" t="s">
        <v>1893</v>
      </c>
    </row>
    <row r="14" spans="1:16" ht="45" customHeight="1" x14ac:dyDescent="0.25">
      <c r="A14" s="379"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9"/>
      <c r="C14" s="379"/>
      <c r="F14" s="141"/>
      <c r="N14" s="137" t="str">
        <f t="shared" si="0"/>
        <v>n - organizovanie významnej súťaže podľa § 55 ods. 1 písm. b)</v>
      </c>
      <c r="O14" s="137" t="s">
        <v>389</v>
      </c>
      <c r="P14" s="137" t="s">
        <v>1894</v>
      </c>
    </row>
    <row r="15" spans="1:16" ht="32.1" customHeight="1" thickBot="1" x14ac:dyDescent="0.3">
      <c r="A15" s="139" t="s">
        <v>1895</v>
      </c>
      <c r="B15" s="380" t="s">
        <v>1896</v>
      </c>
      <c r="C15" s="381"/>
      <c r="N15" s="137" t="str">
        <f t="shared" si="0"/>
        <v>o - účasť na významnej súťaži podľa § 3 písm. h) druhého až štvrtého bodu Zákona o športe vrátane prípravy na túto súťaž</v>
      </c>
      <c r="O15" s="137" t="s">
        <v>390</v>
      </c>
      <c r="P15" s="137" t="s">
        <v>1897</v>
      </c>
    </row>
    <row r="16" spans="1:16" x14ac:dyDescent="0.25">
      <c r="A16" s="139" t="s">
        <v>1898</v>
      </c>
      <c r="B16" s="142">
        <f>F8</f>
        <v>0</v>
      </c>
      <c r="E16" s="145" t="s">
        <v>1899</v>
      </c>
      <c r="F16" s="146"/>
      <c r="N16" s="137" t="str">
        <f t="shared" si="0"/>
        <v>p - účasť na významnej súťaži podľa § 3 písm. h) prvého bodu Zákona o športe</v>
      </c>
      <c r="O16" s="137" t="s">
        <v>391</v>
      </c>
      <c r="P16" s="137" t="s">
        <v>1900</v>
      </c>
    </row>
    <row r="17" spans="1:16" x14ac:dyDescent="0.25">
      <c r="A17" s="139" t="s">
        <v>1901</v>
      </c>
      <c r="B17" s="246" t="s">
        <v>1902</v>
      </c>
      <c r="C17" s="186"/>
      <c r="E17" s="147"/>
      <c r="F17" s="274"/>
      <c r="N17" s="137" t="str">
        <f t="shared" si="0"/>
        <v xml:space="preserve">q - </v>
      </c>
      <c r="O17" s="137" t="s">
        <v>392</v>
      </c>
    </row>
    <row r="18" spans="1:16" x14ac:dyDescent="0.25">
      <c r="B18" s="185" t="s">
        <v>1903</v>
      </c>
      <c r="C18" s="142" t="str">
        <f>Spolu!C4</f>
        <v>36068764</v>
      </c>
      <c r="E18" s="147" t="s">
        <v>1904</v>
      </c>
      <c r="F18" s="274">
        <v>421947749446</v>
      </c>
      <c r="N18" s="137" t="str">
        <f t="shared" si="0"/>
        <v xml:space="preserve">r - </v>
      </c>
      <c r="O18" s="137" t="s">
        <v>393</v>
      </c>
    </row>
    <row r="19" spans="1:16" x14ac:dyDescent="0.25">
      <c r="E19" s="147" t="s">
        <v>1905</v>
      </c>
      <c r="F19" s="274">
        <v>421947749756</v>
      </c>
    </row>
    <row r="20" spans="1:16" ht="15.6" thickBot="1" x14ac:dyDescent="0.3">
      <c r="A20" s="139" t="s">
        <v>421</v>
      </c>
      <c r="B20" s="143">
        <f>F6</f>
        <v>0</v>
      </c>
      <c r="E20" s="200"/>
      <c r="F20" s="275"/>
    </row>
    <row r="21" spans="1:16" ht="189" customHeight="1" x14ac:dyDescent="0.25">
      <c r="B21" s="203"/>
      <c r="C21" s="144"/>
    </row>
    <row r="22" spans="1:16" ht="39.75" customHeight="1" x14ac:dyDescent="0.25">
      <c r="B22" s="374" t="s">
        <v>1906</v>
      </c>
      <c r="C22" s="374"/>
      <c r="N22" s="137" t="str">
        <f>O22&amp;" - "&amp;P22</f>
        <v>026 01 - Šport pre všetkých, školský a univerzitný šport</v>
      </c>
      <c r="O22" s="137" t="s">
        <v>342</v>
      </c>
      <c r="P22" s="137" t="s">
        <v>343</v>
      </c>
    </row>
    <row r="23" spans="1:16" x14ac:dyDescent="0.25">
      <c r="N23" s="137" t="str">
        <f>O23&amp;" - "&amp;P23</f>
        <v>026 02 - Uznané športy</v>
      </c>
      <c r="O23" s="137" t="s">
        <v>344</v>
      </c>
      <c r="P23" s="137" t="s">
        <v>345</v>
      </c>
    </row>
    <row r="24" spans="1:16" x14ac:dyDescent="0.25">
      <c r="N24" s="137" t="str">
        <f>O24&amp;" - "&amp;P24</f>
        <v>026 03 - Národné športové projekty</v>
      </c>
      <c r="O24" s="137" t="s">
        <v>346</v>
      </c>
      <c r="P24" s="137" t="s">
        <v>347</v>
      </c>
    </row>
    <row r="25" spans="1:16" x14ac:dyDescent="0.25">
      <c r="N25" s="137" t="str">
        <f>O25&amp;" - "&amp;P25</f>
        <v>026 04 - Športová infraštruktúra</v>
      </c>
      <c r="O25" s="137" t="s">
        <v>348</v>
      </c>
      <c r="P25" s="137" t="s">
        <v>349</v>
      </c>
    </row>
    <row r="26" spans="1:16" x14ac:dyDescent="0.25">
      <c r="N26" s="137" t="str">
        <f>O26&amp;" - "&amp;P26</f>
        <v>026 05 - Prierezové činnosti v športe</v>
      </c>
      <c r="O26" s="137" t="s">
        <v>350</v>
      </c>
      <c r="P26" s="137" t="s">
        <v>351</v>
      </c>
    </row>
    <row r="28" spans="1:16" x14ac:dyDescent="0.25">
      <c r="N28" s="137" t="s">
        <v>1907</v>
      </c>
    </row>
    <row r="29" spans="1:16" x14ac:dyDescent="0.25">
      <c r="N29" s="137" t="s">
        <v>1908</v>
      </c>
    </row>
    <row r="30" spans="1:16" x14ac:dyDescent="0.25">
      <c r="N30" s="137" t="s">
        <v>1909</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2026-05-25T06:16:11Z</cp:lastPrinted>
  <dcterms:created xsi:type="dcterms:W3CDTF">2017-02-20T06:20:12Z</dcterms:created>
  <dcterms:modified xsi:type="dcterms:W3CDTF">2026-05-25T06:18:01Z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