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ento_zošit" defaultThemeVersion="124226"/>
  <mc:AlternateContent xmlns:mc="http://schemas.openxmlformats.org/markup-compatibility/2006">
    <mc:Choice Requires="x15">
      <x15ac:absPath xmlns:x15ac="http://schemas.microsoft.com/office/spreadsheetml/2010/11/ac" url="C:\Users\Adamcova\Documents\SPF\ROZPOČET\2026 minedu zverejnenie\"/>
    </mc:Choice>
  </mc:AlternateContent>
  <xr:revisionPtr revIDLastSave="0" documentId="13_ncr:1_{FA8DF60B-5351-45BB-8453-97B84D413F41}"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6" i="1" l="1"/>
  <c r="J486" i="1"/>
  <c r="L486" i="1"/>
  <c r="N486" i="1"/>
  <c r="I487" i="1"/>
  <c r="J487" i="1"/>
  <c r="L487" i="1"/>
  <c r="N487" i="1"/>
  <c r="I488" i="1"/>
  <c r="N488" i="1" s="1"/>
  <c r="J488" i="1"/>
  <c r="L488" i="1"/>
  <c r="I489" i="1"/>
  <c r="N489" i="1" s="1"/>
  <c r="J489" i="1"/>
  <c r="L489" i="1"/>
  <c r="I490" i="1"/>
  <c r="N490" i="1" s="1"/>
  <c r="J490" i="1"/>
  <c r="L490" i="1"/>
  <c r="I491" i="1"/>
  <c r="N491" i="1" s="1"/>
  <c r="J491" i="1"/>
  <c r="L491" i="1"/>
  <c r="I492" i="1"/>
  <c r="N492" i="1" s="1"/>
  <c r="J492" i="1"/>
  <c r="L492" i="1"/>
  <c r="I493" i="1"/>
  <c r="N493" i="1" s="1"/>
  <c r="J493" i="1"/>
  <c r="L493" i="1"/>
  <c r="I494" i="1"/>
  <c r="J494" i="1"/>
  <c r="L494" i="1"/>
  <c r="N494" i="1"/>
  <c r="I495" i="1"/>
  <c r="N495" i="1" s="1"/>
  <c r="J495" i="1"/>
  <c r="L495" i="1"/>
  <c r="I496" i="1"/>
  <c r="N496" i="1" s="1"/>
  <c r="J496" i="1"/>
  <c r="L496" i="1"/>
  <c r="I497" i="1"/>
  <c r="J497" i="1"/>
  <c r="L497" i="1"/>
  <c r="N497" i="1"/>
  <c r="I498" i="1"/>
  <c r="N498" i="1" s="1"/>
  <c r="J498" i="1"/>
  <c r="L498" i="1"/>
  <c r="I499" i="1"/>
  <c r="N499" i="1" s="1"/>
  <c r="J499" i="1"/>
  <c r="L499" i="1"/>
  <c r="I500" i="1"/>
  <c r="N500" i="1" s="1"/>
  <c r="J500" i="1"/>
  <c r="L500" i="1"/>
  <c r="I502" i="1"/>
  <c r="N502" i="1" s="1"/>
  <c r="J502" i="1"/>
  <c r="L502" i="1"/>
  <c r="I501" i="1"/>
  <c r="N501" i="1" s="1"/>
  <c r="J501" i="1"/>
  <c r="L501" i="1"/>
  <c r="I503" i="1"/>
  <c r="N503" i="1" s="1"/>
  <c r="J503" i="1"/>
  <c r="L503" i="1"/>
  <c r="I504" i="1"/>
  <c r="N504" i="1" s="1"/>
  <c r="J504" i="1"/>
  <c r="L504" i="1"/>
  <c r="I3" i="1"/>
  <c r="N3" i="1" s="1"/>
  <c r="J3" i="1"/>
  <c r="L3" i="1"/>
  <c r="I46" i="1"/>
  <c r="N46" i="1" s="1"/>
  <c r="J46" i="1"/>
  <c r="L46" i="1"/>
  <c r="I59" i="1"/>
  <c r="N59" i="1" s="1"/>
  <c r="J59" i="1"/>
  <c r="L59" i="1"/>
  <c r="I66" i="1"/>
  <c r="N66" i="1" s="1"/>
  <c r="J66" i="1"/>
  <c r="L66" i="1"/>
  <c r="I88" i="1"/>
  <c r="N88" i="1" s="1"/>
  <c r="J88" i="1"/>
  <c r="L88" i="1"/>
  <c r="I110" i="1"/>
  <c r="N110" i="1" s="1"/>
  <c r="J110" i="1"/>
  <c r="L110" i="1"/>
  <c r="I111" i="1"/>
  <c r="N111" i="1" s="1"/>
  <c r="J111" i="1"/>
  <c r="L111" i="1"/>
  <c r="I112" i="1"/>
  <c r="N112" i="1" s="1"/>
  <c r="J112" i="1"/>
  <c r="L112" i="1"/>
  <c r="I115" i="1"/>
  <c r="J115" i="1"/>
  <c r="L115" i="1"/>
  <c r="N115" i="1"/>
  <c r="I127" i="1"/>
  <c r="N127" i="1" s="1"/>
  <c r="J127" i="1"/>
  <c r="L127" i="1"/>
  <c r="I168" i="1"/>
  <c r="N168" i="1" s="1"/>
  <c r="J168" i="1"/>
  <c r="L168" i="1"/>
  <c r="I175" i="1"/>
  <c r="N175" i="1" s="1"/>
  <c r="J175" i="1"/>
  <c r="L175" i="1"/>
  <c r="I232" i="1"/>
  <c r="N232" i="1" s="1"/>
  <c r="J232" i="1"/>
  <c r="L232" i="1"/>
  <c r="I374" i="1"/>
  <c r="J374" i="1"/>
  <c r="L374" i="1"/>
  <c r="N374" i="1"/>
  <c r="I375" i="1"/>
  <c r="N375" i="1" s="1"/>
  <c r="J375" i="1"/>
  <c r="L375" i="1"/>
  <c r="I405" i="1"/>
  <c r="J405" i="1"/>
  <c r="L405" i="1"/>
  <c r="N405" i="1"/>
  <c r="I422" i="1"/>
  <c r="J422" i="1"/>
  <c r="L422" i="1"/>
  <c r="N422" i="1"/>
  <c r="I505" i="1"/>
  <c r="N505" i="1" s="1"/>
  <c r="J505" i="1"/>
  <c r="L505" i="1"/>
  <c r="I38" i="1"/>
  <c r="J38" i="1"/>
  <c r="L38" i="1"/>
  <c r="N38" i="1"/>
  <c r="I39" i="1"/>
  <c r="N39" i="1" s="1"/>
  <c r="J39" i="1"/>
  <c r="L39" i="1"/>
  <c r="I45" i="1"/>
  <c r="N45" i="1" s="1"/>
  <c r="J45" i="1"/>
  <c r="L45" i="1"/>
  <c r="I69" i="1"/>
  <c r="N69" i="1" s="1"/>
  <c r="J69" i="1"/>
  <c r="L69" i="1"/>
  <c r="I470" i="1"/>
  <c r="N470" i="1" s="1"/>
  <c r="J470" i="1"/>
  <c r="L470" i="1"/>
  <c r="I2" i="1"/>
  <c r="J2" i="1"/>
  <c r="L2" i="1"/>
  <c r="N2" i="1"/>
  <c r="I4" i="1"/>
  <c r="N4" i="1" s="1"/>
  <c r="J4" i="1"/>
  <c r="L4" i="1"/>
  <c r="I5" i="1"/>
  <c r="J5" i="1"/>
  <c r="L5" i="1"/>
  <c r="N5" i="1"/>
  <c r="I6" i="1"/>
  <c r="N6" i="1" s="1"/>
  <c r="J6" i="1"/>
  <c r="L6" i="1"/>
  <c r="I9" i="1"/>
  <c r="N9" i="1" s="1"/>
  <c r="J9" i="1"/>
  <c r="L9" i="1"/>
  <c r="I37" i="1"/>
  <c r="J37" i="1"/>
  <c r="L37" i="1"/>
  <c r="N37" i="1"/>
  <c r="I40" i="1"/>
  <c r="N40" i="1" s="1"/>
  <c r="J40" i="1"/>
  <c r="L40" i="1"/>
  <c r="I42" i="1"/>
  <c r="J42" i="1"/>
  <c r="L42" i="1"/>
  <c r="N42" i="1"/>
  <c r="I43" i="1"/>
  <c r="N43" i="1" s="1"/>
  <c r="J43" i="1"/>
  <c r="L43" i="1"/>
  <c r="I44" i="1"/>
  <c r="N44" i="1" s="1"/>
  <c r="J44" i="1"/>
  <c r="L44" i="1"/>
  <c r="I51" i="1"/>
  <c r="N51" i="1" s="1"/>
  <c r="J51" i="1"/>
  <c r="L51" i="1"/>
  <c r="I56" i="1"/>
  <c r="N56" i="1" s="1"/>
  <c r="J56" i="1"/>
  <c r="L56" i="1"/>
  <c r="I50" i="1"/>
  <c r="J50" i="1"/>
  <c r="L50" i="1"/>
  <c r="N50" i="1"/>
  <c r="I67" i="1"/>
  <c r="N67" i="1" s="1"/>
  <c r="J67" i="1"/>
  <c r="L67" i="1"/>
  <c r="I70" i="1"/>
  <c r="N70" i="1" s="1"/>
  <c r="J70" i="1"/>
  <c r="L70" i="1"/>
  <c r="I126" i="1"/>
  <c r="N126" i="1" s="1"/>
  <c r="J126" i="1"/>
  <c r="L126" i="1"/>
  <c r="I371" i="1"/>
  <c r="J371" i="1"/>
  <c r="L371" i="1"/>
  <c r="N371" i="1"/>
  <c r="I418" i="1"/>
  <c r="N418" i="1" s="1"/>
  <c r="J418" i="1"/>
  <c r="L418" i="1"/>
  <c r="I446" i="1"/>
  <c r="N446" i="1" s="1"/>
  <c r="J446" i="1"/>
  <c r="L446" i="1"/>
  <c r="I459" i="1"/>
  <c r="N459" i="1" s="1"/>
  <c r="J459" i="1"/>
  <c r="L459" i="1"/>
  <c r="I454" i="1"/>
  <c r="N454" i="1" s="1"/>
  <c r="J454" i="1"/>
  <c r="L454" i="1"/>
  <c r="I463" i="1"/>
  <c r="N463" i="1" s="1"/>
  <c r="J463" i="1"/>
  <c r="L463" i="1"/>
  <c r="I451" i="1"/>
  <c r="N451" i="1" s="1"/>
  <c r="J451" i="1"/>
  <c r="L451" i="1"/>
  <c r="I462" i="1"/>
  <c r="N462" i="1" s="1"/>
  <c r="J462" i="1"/>
  <c r="L462" i="1"/>
  <c r="I465" i="1"/>
  <c r="N465" i="1" s="1"/>
  <c r="J465" i="1"/>
  <c r="L465" i="1"/>
  <c r="I474" i="1"/>
  <c r="N474" i="1" s="1"/>
  <c r="J474" i="1"/>
  <c r="L474" i="1"/>
  <c r="I477" i="1"/>
  <c r="N477" i="1" s="1"/>
  <c r="J477" i="1"/>
  <c r="L477" i="1"/>
  <c r="I402" i="1"/>
  <c r="N402" i="1" s="1"/>
  <c r="J402" i="1"/>
  <c r="L402" i="1"/>
  <c r="I403" i="1"/>
  <c r="N403" i="1" s="1"/>
  <c r="J403" i="1"/>
  <c r="L403" i="1"/>
  <c r="I401" i="1"/>
  <c r="N401" i="1" s="1"/>
  <c r="J401" i="1"/>
  <c r="L401" i="1"/>
  <c r="I400" i="1"/>
  <c r="N400" i="1" s="1"/>
  <c r="J400" i="1"/>
  <c r="L400" i="1"/>
  <c r="I404" i="1"/>
  <c r="N404" i="1" s="1"/>
  <c r="J404" i="1"/>
  <c r="L404" i="1"/>
  <c r="I243" i="1"/>
  <c r="N243" i="1" s="1"/>
  <c r="J243" i="1"/>
  <c r="L243" i="1"/>
  <c r="I242" i="1"/>
  <c r="J242" i="1"/>
  <c r="L242" i="1"/>
  <c r="N242" i="1"/>
  <c r="I278" i="1"/>
  <c r="N278" i="1" s="1"/>
  <c r="J278" i="1"/>
  <c r="L278" i="1"/>
  <c r="I279" i="1"/>
  <c r="N279" i="1" s="1"/>
  <c r="J279" i="1"/>
  <c r="L279" i="1"/>
  <c r="I267" i="1"/>
  <c r="J267" i="1"/>
  <c r="L267" i="1"/>
  <c r="N267" i="1"/>
  <c r="I272" i="1"/>
  <c r="N272" i="1" s="1"/>
  <c r="J272" i="1"/>
  <c r="L272" i="1"/>
  <c r="I273" i="1"/>
  <c r="N273" i="1" s="1"/>
  <c r="J273" i="1"/>
  <c r="L273" i="1"/>
  <c r="I261" i="1"/>
  <c r="N261" i="1" s="1"/>
  <c r="J261" i="1"/>
  <c r="L261" i="1"/>
  <c r="I258" i="1"/>
  <c r="N258" i="1" s="1"/>
  <c r="J258" i="1"/>
  <c r="L258" i="1"/>
  <c r="I264" i="1"/>
  <c r="N264" i="1" s="1"/>
  <c r="J264" i="1"/>
  <c r="L264" i="1"/>
  <c r="I274" i="1"/>
  <c r="N274" i="1" s="1"/>
  <c r="J274" i="1"/>
  <c r="L274" i="1"/>
  <c r="I275" i="1"/>
  <c r="J275" i="1"/>
  <c r="L275" i="1"/>
  <c r="N275" i="1"/>
  <c r="I265" i="1"/>
  <c r="N265" i="1" s="1"/>
  <c r="J265" i="1"/>
  <c r="L265" i="1"/>
  <c r="I268" i="1"/>
  <c r="N268" i="1" s="1"/>
  <c r="J268" i="1"/>
  <c r="L268" i="1"/>
  <c r="I269" i="1"/>
  <c r="N269" i="1" s="1"/>
  <c r="J269" i="1"/>
  <c r="L269" i="1"/>
  <c r="I259" i="1"/>
  <c r="J259" i="1"/>
  <c r="L259" i="1"/>
  <c r="N259" i="1"/>
  <c r="I256" i="1"/>
  <c r="N256" i="1" s="1"/>
  <c r="J256" i="1"/>
  <c r="L256" i="1"/>
  <c r="I262" i="1"/>
  <c r="N262" i="1" s="1"/>
  <c r="J262" i="1"/>
  <c r="L262" i="1"/>
  <c r="I276" i="1"/>
  <c r="N276" i="1" s="1"/>
  <c r="J276" i="1"/>
  <c r="L276" i="1"/>
  <c r="I277" i="1"/>
  <c r="N277" i="1" s="1"/>
  <c r="J277" i="1"/>
  <c r="L277" i="1"/>
  <c r="I266" i="1"/>
  <c r="N266" i="1" s="1"/>
  <c r="J266" i="1"/>
  <c r="L266" i="1"/>
  <c r="I270" i="1"/>
  <c r="N270" i="1" s="1"/>
  <c r="J270" i="1"/>
  <c r="L270" i="1"/>
  <c r="I271" i="1"/>
  <c r="N271" i="1" s="1"/>
  <c r="J271" i="1"/>
  <c r="L271" i="1"/>
  <c r="I260" i="1"/>
  <c r="N260" i="1" s="1"/>
  <c r="J260" i="1"/>
  <c r="L260" i="1"/>
  <c r="I257" i="1"/>
  <c r="N257" i="1" s="1"/>
  <c r="J257" i="1"/>
  <c r="L257" i="1"/>
  <c r="I263" i="1"/>
  <c r="J263" i="1"/>
  <c r="L263" i="1"/>
  <c r="N263" i="1"/>
  <c r="I7" i="1"/>
  <c r="N7" i="1" s="1"/>
  <c r="J7" i="1"/>
  <c r="L7" i="1"/>
  <c r="I8" i="1"/>
  <c r="N8" i="1" s="1"/>
  <c r="J8" i="1"/>
  <c r="L8" i="1"/>
  <c r="I10" i="1"/>
  <c r="N10" i="1" s="1"/>
  <c r="J10" i="1"/>
  <c r="L10" i="1"/>
  <c r="I35" i="1"/>
  <c r="N35" i="1" s="1"/>
  <c r="J35" i="1"/>
  <c r="L35" i="1"/>
  <c r="I36" i="1"/>
  <c r="J36" i="1"/>
  <c r="L36" i="1"/>
  <c r="N36" i="1"/>
  <c r="I53" i="1"/>
  <c r="N53" i="1" s="1"/>
  <c r="J53" i="1"/>
  <c r="L53" i="1"/>
  <c r="I55" i="1"/>
  <c r="N55" i="1" s="1"/>
  <c r="J55" i="1"/>
  <c r="L55" i="1"/>
  <c r="I58" i="1"/>
  <c r="N58" i="1" s="1"/>
  <c r="J58" i="1"/>
  <c r="L58" i="1"/>
  <c r="I57" i="1"/>
  <c r="N57" i="1" s="1"/>
  <c r="J57" i="1"/>
  <c r="L57" i="1"/>
  <c r="I62" i="1"/>
  <c r="N62" i="1" s="1"/>
  <c r="J62" i="1"/>
  <c r="L62" i="1"/>
  <c r="I63" i="1"/>
  <c r="N63" i="1" s="1"/>
  <c r="J63" i="1"/>
  <c r="L63" i="1"/>
  <c r="I65" i="1"/>
  <c r="N65" i="1" s="1"/>
  <c r="J65" i="1"/>
  <c r="L65" i="1"/>
  <c r="I68" i="1"/>
  <c r="N68" i="1" s="1"/>
  <c r="J68" i="1"/>
  <c r="L68" i="1"/>
  <c r="I220" i="1"/>
  <c r="N220" i="1" s="1"/>
  <c r="J220" i="1"/>
  <c r="L220" i="1"/>
  <c r="I447" i="1"/>
  <c r="N447" i="1" s="1"/>
  <c r="J447" i="1"/>
  <c r="L447" i="1"/>
  <c r="I448" i="1"/>
  <c r="N448" i="1" s="1"/>
  <c r="J448" i="1"/>
  <c r="L448" i="1"/>
  <c r="I450" i="1"/>
  <c r="N450" i="1" s="1"/>
  <c r="J450" i="1"/>
  <c r="L450" i="1"/>
  <c r="I453" i="1"/>
  <c r="N453" i="1" s="1"/>
  <c r="J453" i="1"/>
  <c r="L453" i="1"/>
  <c r="I455" i="1"/>
  <c r="N455" i="1" s="1"/>
  <c r="J455" i="1"/>
  <c r="L455" i="1"/>
  <c r="I457" i="1"/>
  <c r="N457" i="1" s="1"/>
  <c r="J457" i="1"/>
  <c r="L457" i="1"/>
  <c r="I458" i="1"/>
  <c r="N458" i="1" s="1"/>
  <c r="J458" i="1"/>
  <c r="L458" i="1"/>
  <c r="I464" i="1"/>
  <c r="N464" i="1" s="1"/>
  <c r="J464" i="1"/>
  <c r="L464" i="1"/>
  <c r="I471" i="1"/>
  <c r="N471" i="1" s="1"/>
  <c r="J471" i="1"/>
  <c r="L471" i="1"/>
  <c r="I473" i="1"/>
  <c r="N473" i="1" s="1"/>
  <c r="J473" i="1"/>
  <c r="L473" i="1"/>
  <c r="I475" i="1"/>
  <c r="J475" i="1"/>
  <c r="L475" i="1"/>
  <c r="N475" i="1"/>
  <c r="I41" i="1"/>
  <c r="N41" i="1" s="1"/>
  <c r="J41" i="1"/>
  <c r="L41" i="1"/>
  <c r="I48" i="1"/>
  <c r="N48" i="1" s="1"/>
  <c r="J48" i="1"/>
  <c r="L48" i="1"/>
  <c r="I49" i="1"/>
  <c r="N49" i="1" s="1"/>
  <c r="J49" i="1"/>
  <c r="L49" i="1"/>
  <c r="I52" i="1"/>
  <c r="N52" i="1" s="1"/>
  <c r="J52" i="1"/>
  <c r="L52" i="1"/>
  <c r="I54" i="1"/>
  <c r="N54" i="1" s="1"/>
  <c r="J54" i="1"/>
  <c r="L54" i="1"/>
  <c r="I60" i="1"/>
  <c r="N60" i="1" s="1"/>
  <c r="J60" i="1"/>
  <c r="L60" i="1"/>
  <c r="I71" i="1"/>
  <c r="N71" i="1" s="1"/>
  <c r="J71" i="1"/>
  <c r="L71" i="1"/>
  <c r="I72" i="1"/>
  <c r="N72" i="1" s="1"/>
  <c r="J72" i="1"/>
  <c r="L72" i="1"/>
  <c r="I81" i="1"/>
  <c r="N81" i="1" s="1"/>
  <c r="J81" i="1"/>
  <c r="L81" i="1"/>
  <c r="I113" i="1"/>
  <c r="N113" i="1" s="1"/>
  <c r="J113" i="1"/>
  <c r="L113" i="1"/>
  <c r="I125" i="1"/>
  <c r="J125" i="1"/>
  <c r="L125" i="1"/>
  <c r="N125" i="1"/>
  <c r="I166" i="1"/>
  <c r="N166" i="1" s="1"/>
  <c r="J166" i="1"/>
  <c r="L166" i="1"/>
  <c r="I187" i="1"/>
  <c r="N187" i="1" s="1"/>
  <c r="J187" i="1"/>
  <c r="L187" i="1"/>
  <c r="I308" i="1"/>
  <c r="N308" i="1" s="1"/>
  <c r="J308" i="1"/>
  <c r="L308" i="1"/>
  <c r="I392" i="1"/>
  <c r="N392" i="1" s="1"/>
  <c r="J392" i="1"/>
  <c r="L392" i="1"/>
  <c r="I397" i="1"/>
  <c r="N397" i="1" s="1"/>
  <c r="J397" i="1"/>
  <c r="L397" i="1"/>
  <c r="I424" i="1"/>
  <c r="N424" i="1" s="1"/>
  <c r="J424" i="1"/>
  <c r="L424" i="1"/>
  <c r="I449" i="1"/>
  <c r="N449" i="1" s="1"/>
  <c r="J449" i="1"/>
  <c r="L449" i="1"/>
  <c r="I461" i="1"/>
  <c r="N461" i="1" s="1"/>
  <c r="J461" i="1"/>
  <c r="L461" i="1"/>
  <c r="I466" i="1"/>
  <c r="N466" i="1" s="1"/>
  <c r="J466" i="1"/>
  <c r="L466" i="1"/>
  <c r="I467" i="1"/>
  <c r="N467" i="1" s="1"/>
  <c r="J467" i="1"/>
  <c r="L467" i="1"/>
  <c r="I472" i="1"/>
  <c r="N472" i="1" s="1"/>
  <c r="J472" i="1"/>
  <c r="L472" i="1"/>
  <c r="I476" i="1"/>
  <c r="N476" i="1" s="1"/>
  <c r="J476" i="1"/>
  <c r="L476" i="1"/>
  <c r="I99" i="1"/>
  <c r="N99" i="1" s="1"/>
  <c r="J99" i="1"/>
  <c r="L99" i="1"/>
  <c r="I186" i="1"/>
  <c r="N186" i="1" s="1"/>
  <c r="J186" i="1"/>
  <c r="L186" i="1"/>
  <c r="I204" i="1"/>
  <c r="N204" i="1" s="1"/>
  <c r="J204" i="1"/>
  <c r="L204" i="1"/>
  <c r="I373" i="1"/>
  <c r="N373" i="1" s="1"/>
  <c r="J373" i="1"/>
  <c r="L373" i="1"/>
  <c r="I61" i="1"/>
  <c r="N61" i="1" s="1"/>
  <c r="J61" i="1"/>
  <c r="L61" i="1"/>
  <c r="I325" i="1"/>
  <c r="N325" i="1" s="1"/>
  <c r="J325" i="1"/>
  <c r="L325" i="1"/>
  <c r="I32" i="1"/>
  <c r="N32" i="1" s="1"/>
  <c r="J32" i="1"/>
  <c r="L32" i="1"/>
  <c r="I33" i="1"/>
  <c r="J33" i="1"/>
  <c r="L33" i="1"/>
  <c r="N33" i="1"/>
  <c r="I34" i="1"/>
  <c r="N34" i="1" s="1"/>
  <c r="J34" i="1"/>
  <c r="L34" i="1"/>
  <c r="I47" i="1"/>
  <c r="N47" i="1" s="1"/>
  <c r="J47" i="1"/>
  <c r="L47" i="1"/>
  <c r="I64" i="1"/>
  <c r="N64" i="1" s="1"/>
  <c r="J64" i="1"/>
  <c r="L64" i="1"/>
  <c r="I73" i="1"/>
  <c r="N73" i="1" s="1"/>
  <c r="J73" i="1"/>
  <c r="L73" i="1"/>
  <c r="I109" i="1"/>
  <c r="N109" i="1" s="1"/>
  <c r="J109" i="1"/>
  <c r="L109" i="1"/>
  <c r="I174" i="1"/>
  <c r="N174" i="1" s="1"/>
  <c r="J174" i="1"/>
  <c r="L174" i="1"/>
  <c r="I368" i="1"/>
  <c r="N368" i="1" s="1"/>
  <c r="J368" i="1"/>
  <c r="L368" i="1"/>
  <c r="I396" i="1"/>
  <c r="N396" i="1" s="1"/>
  <c r="J396" i="1"/>
  <c r="L396" i="1"/>
  <c r="I456" i="1"/>
  <c r="N456" i="1" s="1"/>
  <c r="J456" i="1"/>
  <c r="L456" i="1"/>
  <c r="I460" i="1"/>
  <c r="N460" i="1" s="1"/>
  <c r="J460" i="1"/>
  <c r="L460" i="1"/>
  <c r="I506" i="1"/>
  <c r="N506" i="1" s="1"/>
  <c r="J506" i="1"/>
  <c r="L506" i="1"/>
  <c r="I507" i="1"/>
  <c r="N507" i="1" s="1"/>
  <c r="J507" i="1"/>
  <c r="L507" i="1"/>
  <c r="I508" i="1"/>
  <c r="N508" i="1" s="1"/>
  <c r="J508" i="1"/>
  <c r="L508" i="1"/>
  <c r="I509" i="1"/>
  <c r="N509" i="1" s="1"/>
  <c r="J509" i="1"/>
  <c r="L509" i="1"/>
  <c r="I510" i="1"/>
  <c r="N510" i="1" s="1"/>
  <c r="J510" i="1"/>
  <c r="L510" i="1"/>
  <c r="I511" i="1"/>
  <c r="N511" i="1" s="1"/>
  <c r="J511" i="1"/>
  <c r="L511" i="1"/>
  <c r="I512" i="1"/>
  <c r="N512" i="1" s="1"/>
  <c r="J512" i="1"/>
  <c r="L512" i="1"/>
  <c r="I513" i="1"/>
  <c r="N513" i="1" s="1"/>
  <c r="J513" i="1"/>
  <c r="L513" i="1"/>
  <c r="I514" i="1"/>
  <c r="N514" i="1" s="1"/>
  <c r="J514" i="1"/>
  <c r="L514" i="1"/>
  <c r="I515" i="1"/>
  <c r="N515" i="1" s="1"/>
  <c r="J515" i="1"/>
  <c r="L515" i="1"/>
  <c r="I516" i="1"/>
  <c r="N516" i="1" s="1"/>
  <c r="J516" i="1"/>
  <c r="L516" i="1"/>
  <c r="I517" i="1"/>
  <c r="N517" i="1" s="1"/>
  <c r="J517" i="1"/>
  <c r="L517" i="1"/>
  <c r="I518" i="1"/>
  <c r="N518" i="1" s="1"/>
  <c r="J518" i="1"/>
  <c r="L518" i="1"/>
  <c r="I519" i="1"/>
  <c r="N519" i="1" s="1"/>
  <c r="J519" i="1"/>
  <c r="L519" i="1"/>
  <c r="I520" i="1"/>
  <c r="N520" i="1" s="1"/>
  <c r="J520" i="1"/>
  <c r="L520" i="1"/>
  <c r="I521" i="1"/>
  <c r="N521" i="1" s="1"/>
  <c r="J521" i="1"/>
  <c r="L521" i="1"/>
  <c r="I522" i="1"/>
  <c r="N522" i="1" s="1"/>
  <c r="J522" i="1"/>
  <c r="L522" i="1"/>
  <c r="I523" i="1"/>
  <c r="N523" i="1" s="1"/>
  <c r="J523" i="1"/>
  <c r="L523" i="1"/>
  <c r="I524" i="1"/>
  <c r="N524" i="1" s="1"/>
  <c r="J524" i="1"/>
  <c r="L524" i="1"/>
  <c r="I525" i="1"/>
  <c r="N525" i="1" s="1"/>
  <c r="J525" i="1"/>
  <c r="L525" i="1"/>
  <c r="I526" i="1"/>
  <c r="N526" i="1" s="1"/>
  <c r="J526" i="1"/>
  <c r="L526" i="1"/>
  <c r="I527" i="1"/>
  <c r="N527" i="1" s="1"/>
  <c r="J527" i="1"/>
  <c r="L527" i="1"/>
  <c r="I528" i="1"/>
  <c r="N528" i="1" s="1"/>
  <c r="J528" i="1"/>
  <c r="L528" i="1"/>
  <c r="I529" i="1"/>
  <c r="N529" i="1" s="1"/>
  <c r="J529" i="1"/>
  <c r="L529" i="1"/>
  <c r="I530" i="1"/>
  <c r="N530" i="1" s="1"/>
  <c r="J530" i="1"/>
  <c r="L530" i="1"/>
  <c r="I531" i="1"/>
  <c r="J531" i="1"/>
  <c r="L531" i="1"/>
  <c r="N531" i="1"/>
  <c r="I532" i="1"/>
  <c r="N532" i="1" s="1"/>
  <c r="J532" i="1"/>
  <c r="L532" i="1"/>
  <c r="I533" i="1"/>
  <c r="N533" i="1" s="1"/>
  <c r="J533" i="1"/>
  <c r="L533" i="1"/>
  <c r="I534" i="1"/>
  <c r="N534" i="1" s="1"/>
  <c r="J534" i="1"/>
  <c r="L534" i="1"/>
  <c r="I535" i="1"/>
  <c r="N535" i="1" s="1"/>
  <c r="J535" i="1"/>
  <c r="L535" i="1"/>
  <c r="I536" i="1"/>
  <c r="N536" i="1" s="1"/>
  <c r="J536" i="1"/>
  <c r="L536" i="1"/>
  <c r="I537" i="1"/>
  <c r="N537" i="1" s="1"/>
  <c r="J537" i="1"/>
  <c r="L537" i="1"/>
  <c r="I538" i="1"/>
  <c r="N538" i="1" s="1"/>
  <c r="J538" i="1"/>
  <c r="L538" i="1"/>
  <c r="I539" i="1"/>
  <c r="N539" i="1" s="1"/>
  <c r="J539" i="1"/>
  <c r="L539" i="1"/>
  <c r="I540" i="1"/>
  <c r="N540" i="1" s="1"/>
  <c r="J540" i="1"/>
  <c r="L540" i="1"/>
  <c r="I541" i="1"/>
  <c r="N541" i="1" s="1"/>
  <c r="J541" i="1"/>
  <c r="L541" i="1"/>
  <c r="I542" i="1"/>
  <c r="J542" i="1"/>
  <c r="L542" i="1"/>
  <c r="N542" i="1"/>
  <c r="I543" i="1"/>
  <c r="N543" i="1" s="1"/>
  <c r="J543" i="1"/>
  <c r="L543" i="1"/>
  <c r="I544" i="1"/>
  <c r="N544" i="1" s="1"/>
  <c r="J544" i="1"/>
  <c r="L544" i="1"/>
  <c r="I545" i="1"/>
  <c r="N545" i="1" s="1"/>
  <c r="J545" i="1"/>
  <c r="L545" i="1"/>
  <c r="I546" i="1"/>
  <c r="N546" i="1" s="1"/>
  <c r="J546" i="1"/>
  <c r="L546" i="1"/>
  <c r="I547" i="1"/>
  <c r="N547" i="1" s="1"/>
  <c r="J547" i="1"/>
  <c r="L547" i="1"/>
  <c r="I548" i="1"/>
  <c r="N548" i="1" s="1"/>
  <c r="J548" i="1"/>
  <c r="L548" i="1"/>
  <c r="I549" i="1"/>
  <c r="N549" i="1" s="1"/>
  <c r="J549" i="1"/>
  <c r="L549" i="1"/>
  <c r="I550" i="1"/>
  <c r="J550" i="1"/>
  <c r="L550" i="1"/>
  <c r="N550" i="1"/>
  <c r="I551" i="1"/>
  <c r="N551" i="1" s="1"/>
  <c r="J551" i="1"/>
  <c r="L551" i="1"/>
  <c r="I552" i="1"/>
  <c r="N552" i="1" s="1"/>
  <c r="J552" i="1"/>
  <c r="L552" i="1"/>
  <c r="I553" i="1"/>
  <c r="N553" i="1" s="1"/>
  <c r="J553" i="1"/>
  <c r="L553" i="1"/>
  <c r="I554" i="1"/>
  <c r="J554" i="1"/>
  <c r="L554" i="1"/>
  <c r="N554" i="1"/>
  <c r="I555" i="1"/>
  <c r="N555" i="1" s="1"/>
  <c r="J555" i="1"/>
  <c r="L555" i="1"/>
  <c r="I556" i="1"/>
  <c r="N556" i="1" s="1"/>
  <c r="J556" i="1"/>
  <c r="L556" i="1"/>
  <c r="I557" i="1"/>
  <c r="N557" i="1" s="1"/>
  <c r="J557" i="1"/>
  <c r="L557" i="1"/>
  <c r="I558" i="1"/>
  <c r="N558" i="1" s="1"/>
  <c r="J558" i="1"/>
  <c r="L558" i="1"/>
  <c r="I559" i="1"/>
  <c r="N559" i="1" s="1"/>
  <c r="J559" i="1"/>
  <c r="L559" i="1"/>
  <c r="I560" i="1"/>
  <c r="N560" i="1" s="1"/>
  <c r="J560" i="1"/>
  <c r="L560" i="1"/>
  <c r="I561" i="1"/>
  <c r="N561" i="1" s="1"/>
  <c r="J561" i="1"/>
  <c r="L561" i="1"/>
  <c r="I562" i="1"/>
  <c r="N562" i="1" s="1"/>
  <c r="J562" i="1"/>
  <c r="L562" i="1"/>
  <c r="I563" i="1"/>
  <c r="N563" i="1" s="1"/>
  <c r="J563" i="1"/>
  <c r="L563" i="1"/>
  <c r="I564" i="1"/>
  <c r="N564" i="1" s="1"/>
  <c r="J564" i="1"/>
  <c r="L564" i="1"/>
  <c r="I565" i="1"/>
  <c r="N565" i="1" s="1"/>
  <c r="J565" i="1"/>
  <c r="L565" i="1"/>
  <c r="I566" i="1"/>
  <c r="N566" i="1" s="1"/>
  <c r="J566" i="1"/>
  <c r="L566" i="1"/>
  <c r="I567" i="1"/>
  <c r="J567" i="1"/>
  <c r="L567" i="1"/>
  <c r="N567" i="1"/>
  <c r="I568" i="1"/>
  <c r="N568" i="1" s="1"/>
  <c r="J568" i="1"/>
  <c r="L568" i="1"/>
  <c r="I569" i="1"/>
  <c r="N569" i="1" s="1"/>
  <c r="J569" i="1"/>
  <c r="L569" i="1"/>
  <c r="I570" i="1"/>
  <c r="N570" i="1" s="1"/>
  <c r="J570" i="1"/>
  <c r="L570" i="1"/>
  <c r="I571" i="1"/>
  <c r="N571" i="1" s="1"/>
  <c r="J571" i="1"/>
  <c r="L571" i="1"/>
  <c r="I572" i="1"/>
  <c r="N572" i="1" s="1"/>
  <c r="J572" i="1"/>
  <c r="L572" i="1"/>
  <c r="I573" i="1"/>
  <c r="N573" i="1" s="1"/>
  <c r="J573" i="1"/>
  <c r="L573" i="1"/>
  <c r="I574" i="1"/>
  <c r="N574" i="1" s="1"/>
  <c r="J574" i="1"/>
  <c r="L574" i="1"/>
  <c r="I575" i="1"/>
  <c r="N575" i="1" s="1"/>
  <c r="J575" i="1"/>
  <c r="L575" i="1"/>
  <c r="I576" i="1"/>
  <c r="N576" i="1" s="1"/>
  <c r="J576" i="1"/>
  <c r="L576" i="1"/>
  <c r="I577" i="1"/>
  <c r="N577" i="1" s="1"/>
  <c r="J577" i="1"/>
  <c r="L577" i="1"/>
  <c r="I578" i="1"/>
  <c r="N578" i="1" s="1"/>
  <c r="J578" i="1"/>
  <c r="L578" i="1"/>
  <c r="I579" i="1"/>
  <c r="N579" i="1" s="1"/>
  <c r="J579" i="1"/>
  <c r="L579" i="1"/>
  <c r="I580" i="1"/>
  <c r="N580" i="1" s="1"/>
  <c r="J580" i="1"/>
  <c r="L580" i="1"/>
  <c r="I581" i="1"/>
  <c r="N581" i="1" s="1"/>
  <c r="J581" i="1"/>
  <c r="L581" i="1"/>
  <c r="I582" i="1"/>
  <c r="N582" i="1" s="1"/>
  <c r="J582" i="1"/>
  <c r="L582" i="1"/>
  <c r="I583" i="1"/>
  <c r="N583" i="1" s="1"/>
  <c r="J583" i="1"/>
  <c r="L583" i="1"/>
  <c r="I584" i="1"/>
  <c r="J584" i="1"/>
  <c r="L584" i="1"/>
  <c r="N584" i="1"/>
  <c r="I585" i="1"/>
  <c r="N585" i="1" s="1"/>
  <c r="J585" i="1"/>
  <c r="L585" i="1"/>
  <c r="I586" i="1"/>
  <c r="J586" i="1"/>
  <c r="L586" i="1"/>
  <c r="N586" i="1"/>
  <c r="I587" i="1"/>
  <c r="N587" i="1" s="1"/>
  <c r="J587" i="1"/>
  <c r="L587" i="1"/>
  <c r="I588" i="1"/>
  <c r="N588" i="1" s="1"/>
  <c r="J588" i="1"/>
  <c r="L588" i="1"/>
  <c r="I589" i="1"/>
  <c r="N589" i="1" s="1"/>
  <c r="J589" i="1"/>
  <c r="L589" i="1"/>
  <c r="I590" i="1"/>
  <c r="N590" i="1" s="1"/>
  <c r="J590" i="1"/>
  <c r="L590" i="1"/>
  <c r="I591" i="1"/>
  <c r="N591" i="1" s="1"/>
  <c r="J591" i="1"/>
  <c r="L591" i="1"/>
  <c r="I592" i="1"/>
  <c r="N592" i="1" s="1"/>
  <c r="J592" i="1"/>
  <c r="L592" i="1"/>
  <c r="I593" i="1"/>
  <c r="N593" i="1" s="1"/>
  <c r="J593" i="1"/>
  <c r="L593" i="1"/>
  <c r="I594" i="1"/>
  <c r="N594" i="1" s="1"/>
  <c r="J594" i="1"/>
  <c r="L594" i="1"/>
  <c r="I595" i="1"/>
  <c r="N595" i="1" s="1"/>
  <c r="J595" i="1"/>
  <c r="L595" i="1"/>
  <c r="I596" i="1"/>
  <c r="N596" i="1" s="1"/>
  <c r="J596" i="1"/>
  <c r="L596" i="1"/>
  <c r="I597" i="1"/>
  <c r="N597" i="1" s="1"/>
  <c r="J597" i="1"/>
  <c r="L597" i="1"/>
  <c r="I598" i="1"/>
  <c r="N598" i="1" s="1"/>
  <c r="J598" i="1"/>
  <c r="L598" i="1"/>
  <c r="I599" i="1"/>
  <c r="N599" i="1" s="1"/>
  <c r="J599" i="1"/>
  <c r="L599" i="1"/>
  <c r="I600" i="1"/>
  <c r="N600" i="1" s="1"/>
  <c r="J600" i="1"/>
  <c r="L600" i="1"/>
  <c r="I601" i="1"/>
  <c r="N601" i="1" s="1"/>
  <c r="J601" i="1"/>
  <c r="L601" i="1"/>
  <c r="I602" i="1"/>
  <c r="N602" i="1" s="1"/>
  <c r="J602" i="1"/>
  <c r="L602" i="1"/>
  <c r="I603" i="1"/>
  <c r="N603" i="1" s="1"/>
  <c r="J603" i="1"/>
  <c r="L603" i="1"/>
  <c r="I604" i="1"/>
  <c r="N604" i="1" s="1"/>
  <c r="J604" i="1"/>
  <c r="L604" i="1"/>
  <c r="I605" i="1"/>
  <c r="N605" i="1" s="1"/>
  <c r="J605" i="1"/>
  <c r="L605" i="1"/>
  <c r="I606" i="1"/>
  <c r="N606" i="1" s="1"/>
  <c r="J606" i="1"/>
  <c r="L606" i="1"/>
  <c r="I607" i="1"/>
  <c r="N607" i="1" s="1"/>
  <c r="J607" i="1"/>
  <c r="L607" i="1"/>
  <c r="I608" i="1"/>
  <c r="N608" i="1" s="1"/>
  <c r="J608" i="1"/>
  <c r="L608" i="1"/>
  <c r="I609" i="1"/>
  <c r="N609" i="1" s="1"/>
  <c r="J609" i="1"/>
  <c r="L609" i="1"/>
  <c r="I610" i="1"/>
  <c r="N610" i="1" s="1"/>
  <c r="J610" i="1"/>
  <c r="L610" i="1"/>
  <c r="I611" i="1"/>
  <c r="N611" i="1" s="1"/>
  <c r="J611" i="1"/>
  <c r="L611" i="1"/>
  <c r="I612" i="1"/>
  <c r="N612" i="1" s="1"/>
  <c r="J612" i="1"/>
  <c r="L612" i="1"/>
  <c r="I613" i="1"/>
  <c r="N613" i="1" s="1"/>
  <c r="J613" i="1"/>
  <c r="L613" i="1"/>
  <c r="I614" i="1"/>
  <c r="N614" i="1" s="1"/>
  <c r="J614" i="1"/>
  <c r="L614" i="1"/>
  <c r="I615" i="1"/>
  <c r="J615" i="1"/>
  <c r="L615" i="1"/>
  <c r="N615" i="1"/>
  <c r="I616" i="1"/>
  <c r="N616" i="1" s="1"/>
  <c r="J616" i="1"/>
  <c r="L616" i="1"/>
  <c r="I617" i="1"/>
  <c r="N617" i="1" s="1"/>
  <c r="J617" i="1"/>
  <c r="L617" i="1"/>
  <c r="I618" i="1"/>
  <c r="N618" i="1" s="1"/>
  <c r="J618" i="1"/>
  <c r="L618" i="1"/>
  <c r="I619" i="1"/>
  <c r="N619" i="1" s="1"/>
  <c r="J619" i="1"/>
  <c r="L619" i="1"/>
  <c r="I620" i="1"/>
  <c r="N620" i="1" s="1"/>
  <c r="J620" i="1"/>
  <c r="L620" i="1"/>
  <c r="I621" i="1"/>
  <c r="N621" i="1" s="1"/>
  <c r="J621" i="1"/>
  <c r="L621" i="1"/>
  <c r="I622" i="1"/>
  <c r="N622" i="1" s="1"/>
  <c r="J622" i="1"/>
  <c r="L622" i="1"/>
  <c r="I623" i="1"/>
  <c r="N623" i="1" s="1"/>
  <c r="J623" i="1"/>
  <c r="L623" i="1"/>
  <c r="I624" i="1"/>
  <c r="N624" i="1" s="1"/>
  <c r="J624" i="1"/>
  <c r="L624" i="1"/>
  <c r="I625" i="1"/>
  <c r="N625" i="1" s="1"/>
  <c r="J625" i="1"/>
  <c r="L625" i="1"/>
  <c r="I626" i="1"/>
  <c r="N626" i="1" s="1"/>
  <c r="J626" i="1"/>
  <c r="L626" i="1"/>
  <c r="I627" i="1"/>
  <c r="N627" i="1" s="1"/>
  <c r="J627" i="1"/>
  <c r="L627" i="1"/>
  <c r="I628" i="1"/>
  <c r="N628" i="1" s="1"/>
  <c r="J628" i="1"/>
  <c r="L628" i="1"/>
  <c r="I629" i="1"/>
  <c r="N629" i="1" s="1"/>
  <c r="J629" i="1"/>
  <c r="L629" i="1"/>
  <c r="I630" i="1"/>
  <c r="N630" i="1" s="1"/>
  <c r="J630" i="1"/>
  <c r="L630" i="1"/>
  <c r="I631" i="1"/>
  <c r="N631" i="1" s="1"/>
  <c r="J631" i="1"/>
  <c r="L631" i="1"/>
  <c r="I632" i="1"/>
  <c r="N632" i="1" s="1"/>
  <c r="J632" i="1"/>
  <c r="L632" i="1"/>
  <c r="I633" i="1"/>
  <c r="N633" i="1" s="1"/>
  <c r="J633" i="1"/>
  <c r="L633" i="1"/>
  <c r="I634" i="1"/>
  <c r="N634" i="1" s="1"/>
  <c r="J634" i="1"/>
  <c r="L634" i="1"/>
  <c r="I635" i="1"/>
  <c r="N635" i="1" s="1"/>
  <c r="J635" i="1"/>
  <c r="L635" i="1"/>
  <c r="I636" i="1"/>
  <c r="N636" i="1" s="1"/>
  <c r="J636" i="1"/>
  <c r="L636" i="1"/>
  <c r="I637" i="1"/>
  <c r="N637" i="1" s="1"/>
  <c r="J637" i="1"/>
  <c r="L637" i="1"/>
  <c r="I638" i="1"/>
  <c r="J638" i="1"/>
  <c r="L638" i="1"/>
  <c r="N638" i="1"/>
  <c r="I639" i="1"/>
  <c r="N639" i="1" s="1"/>
  <c r="J639" i="1"/>
  <c r="L639" i="1"/>
  <c r="I640" i="1"/>
  <c r="N640" i="1" s="1"/>
  <c r="J640" i="1"/>
  <c r="L640" i="1"/>
  <c r="I641" i="1"/>
  <c r="N641" i="1" s="1"/>
  <c r="J641" i="1"/>
  <c r="L641" i="1"/>
  <c r="I642" i="1"/>
  <c r="N642" i="1" s="1"/>
  <c r="J642" i="1"/>
  <c r="L642" i="1"/>
  <c r="I643" i="1"/>
  <c r="N643" i="1" s="1"/>
  <c r="J643" i="1"/>
  <c r="L643" i="1"/>
  <c r="I644" i="1"/>
  <c r="N644" i="1" s="1"/>
  <c r="J644" i="1"/>
  <c r="L644" i="1"/>
  <c r="I645" i="1"/>
  <c r="N645" i="1" s="1"/>
  <c r="J645" i="1"/>
  <c r="L645" i="1"/>
  <c r="I646" i="1"/>
  <c r="N646" i="1" s="1"/>
  <c r="J646" i="1"/>
  <c r="L646" i="1"/>
  <c r="I647" i="1"/>
  <c r="N647" i="1" s="1"/>
  <c r="J647" i="1"/>
  <c r="L647" i="1"/>
  <c r="I648" i="1"/>
  <c r="N648" i="1" s="1"/>
  <c r="J648" i="1"/>
  <c r="L648" i="1"/>
  <c r="I649" i="1"/>
  <c r="N649" i="1" s="1"/>
  <c r="J649" i="1"/>
  <c r="L649" i="1"/>
  <c r="I650" i="1"/>
  <c r="N650" i="1" s="1"/>
  <c r="J650" i="1"/>
  <c r="L650" i="1"/>
  <c r="I651" i="1"/>
  <c r="N651" i="1" s="1"/>
  <c r="J651" i="1"/>
  <c r="L651" i="1"/>
  <c r="I652" i="1"/>
  <c r="N652" i="1" s="1"/>
  <c r="J652" i="1"/>
  <c r="L652" i="1"/>
  <c r="I653" i="1"/>
  <c r="N653" i="1" s="1"/>
  <c r="J653" i="1"/>
  <c r="L653" i="1"/>
  <c r="I654" i="1"/>
  <c r="N654" i="1" s="1"/>
  <c r="J654" i="1"/>
  <c r="L654" i="1"/>
  <c r="I655" i="1"/>
  <c r="N655" i="1" s="1"/>
  <c r="J655" i="1"/>
  <c r="L655" i="1"/>
  <c r="I656" i="1"/>
  <c r="N656" i="1" s="1"/>
  <c r="J656" i="1"/>
  <c r="L656" i="1"/>
  <c r="I657" i="1"/>
  <c r="N657" i="1" s="1"/>
  <c r="J657" i="1"/>
  <c r="L657" i="1"/>
  <c r="I658" i="1"/>
  <c r="N658" i="1" s="1"/>
  <c r="J658" i="1"/>
  <c r="L658" i="1"/>
  <c r="I659" i="1"/>
  <c r="N659" i="1" s="1"/>
  <c r="J659" i="1"/>
  <c r="L659" i="1"/>
  <c r="I660" i="1"/>
  <c r="N660" i="1" s="1"/>
  <c r="J660" i="1"/>
  <c r="L660" i="1"/>
  <c r="I661" i="1"/>
  <c r="N661" i="1" s="1"/>
  <c r="J661" i="1"/>
  <c r="L661" i="1"/>
  <c r="I662" i="1"/>
  <c r="N662" i="1" s="1"/>
  <c r="J662" i="1"/>
  <c r="L662" i="1"/>
  <c r="I663" i="1"/>
  <c r="N663" i="1" s="1"/>
  <c r="J663" i="1"/>
  <c r="L663" i="1"/>
  <c r="I664" i="1"/>
  <c r="N664" i="1" s="1"/>
  <c r="J664" i="1"/>
  <c r="L664" i="1"/>
  <c r="I665" i="1"/>
  <c r="N665" i="1" s="1"/>
  <c r="J665" i="1"/>
  <c r="L665" i="1"/>
  <c r="I666" i="1"/>
  <c r="N666" i="1" s="1"/>
  <c r="J666" i="1"/>
  <c r="L666" i="1"/>
  <c r="I667" i="1"/>
  <c r="N667" i="1" s="1"/>
  <c r="J667" i="1"/>
  <c r="L667" i="1"/>
  <c r="I668" i="1"/>
  <c r="N668" i="1" s="1"/>
  <c r="J668" i="1"/>
  <c r="L668" i="1"/>
  <c r="I669" i="1"/>
  <c r="N669" i="1" s="1"/>
  <c r="J669" i="1"/>
  <c r="L669" i="1"/>
  <c r="I670" i="1"/>
  <c r="N670" i="1" s="1"/>
  <c r="J670" i="1"/>
  <c r="L670" i="1"/>
  <c r="I671" i="1"/>
  <c r="N671" i="1" s="1"/>
  <c r="J671" i="1"/>
  <c r="L671" i="1"/>
  <c r="I672" i="1"/>
  <c r="N672" i="1" s="1"/>
  <c r="J672" i="1"/>
  <c r="L672" i="1"/>
  <c r="I673" i="1"/>
  <c r="N673" i="1" s="1"/>
  <c r="J673" i="1"/>
  <c r="L673" i="1"/>
  <c r="I674" i="1"/>
  <c r="N674" i="1" s="1"/>
  <c r="J674" i="1"/>
  <c r="L674" i="1"/>
  <c r="I675" i="1"/>
  <c r="N675" i="1" s="1"/>
  <c r="J675" i="1"/>
  <c r="L675" i="1"/>
  <c r="I676" i="1"/>
  <c r="N676" i="1" s="1"/>
  <c r="J676" i="1"/>
  <c r="L676" i="1"/>
  <c r="I677" i="1"/>
  <c r="N677" i="1" s="1"/>
  <c r="J677" i="1"/>
  <c r="L677" i="1"/>
  <c r="I678" i="1"/>
  <c r="N678" i="1" s="1"/>
  <c r="J678" i="1"/>
  <c r="L678" i="1"/>
  <c r="I679" i="1"/>
  <c r="N679" i="1" s="1"/>
  <c r="J679" i="1"/>
  <c r="L679" i="1"/>
  <c r="I680" i="1"/>
  <c r="N680" i="1" s="1"/>
  <c r="J680" i="1"/>
  <c r="L680" i="1"/>
  <c r="I681" i="1"/>
  <c r="N681" i="1" s="1"/>
  <c r="J681" i="1"/>
  <c r="L681" i="1"/>
  <c r="I682" i="1"/>
  <c r="N682" i="1" s="1"/>
  <c r="J682" i="1"/>
  <c r="L682" i="1"/>
  <c r="I683" i="1"/>
  <c r="N683" i="1" s="1"/>
  <c r="J683" i="1"/>
  <c r="L683" i="1"/>
  <c r="I684" i="1"/>
  <c r="N684" i="1" s="1"/>
  <c r="J684" i="1"/>
  <c r="L684" i="1"/>
  <c r="I685" i="1"/>
  <c r="N685" i="1" s="1"/>
  <c r="J685" i="1"/>
  <c r="L685" i="1"/>
  <c r="I686" i="1"/>
  <c r="N686" i="1" s="1"/>
  <c r="J686" i="1"/>
  <c r="L686" i="1"/>
  <c r="I687" i="1"/>
  <c r="N687" i="1" s="1"/>
  <c r="J687" i="1"/>
  <c r="L687" i="1"/>
  <c r="I688" i="1"/>
  <c r="N688" i="1" s="1"/>
  <c r="J688" i="1"/>
  <c r="L688" i="1"/>
  <c r="I689" i="1"/>
  <c r="N689" i="1" s="1"/>
  <c r="J689" i="1"/>
  <c r="L689" i="1"/>
  <c r="I690" i="1"/>
  <c r="N690" i="1" s="1"/>
  <c r="J690" i="1"/>
  <c r="L690" i="1"/>
  <c r="I691" i="1"/>
  <c r="N691" i="1" s="1"/>
  <c r="J691" i="1"/>
  <c r="L691" i="1"/>
  <c r="I692" i="1"/>
  <c r="N692" i="1" s="1"/>
  <c r="J692" i="1"/>
  <c r="L692" i="1"/>
  <c r="I693" i="1"/>
  <c r="N693" i="1" s="1"/>
  <c r="J693" i="1"/>
  <c r="L693" i="1"/>
  <c r="I694" i="1"/>
  <c r="N694" i="1" s="1"/>
  <c r="J694" i="1"/>
  <c r="L694" i="1"/>
  <c r="I695" i="1"/>
  <c r="N695" i="1" s="1"/>
  <c r="J695" i="1"/>
  <c r="L695" i="1"/>
  <c r="I696" i="1"/>
  <c r="N696" i="1" s="1"/>
  <c r="J696" i="1"/>
  <c r="L696" i="1"/>
  <c r="I697" i="1"/>
  <c r="N697" i="1" s="1"/>
  <c r="J697" i="1"/>
  <c r="L697" i="1"/>
  <c r="I698" i="1"/>
  <c r="N698" i="1" s="1"/>
  <c r="J698" i="1"/>
  <c r="L698" i="1"/>
  <c r="I699" i="1"/>
  <c r="N699" i="1" s="1"/>
  <c r="J699" i="1"/>
  <c r="L699" i="1"/>
  <c r="I700" i="1"/>
  <c r="N700" i="1" s="1"/>
  <c r="J700" i="1"/>
  <c r="L700" i="1"/>
  <c r="I701" i="1"/>
  <c r="N701" i="1" s="1"/>
  <c r="J701" i="1"/>
  <c r="L701" i="1"/>
  <c r="I702" i="1"/>
  <c r="N702" i="1" s="1"/>
  <c r="J702" i="1"/>
  <c r="L702" i="1"/>
  <c r="R77" i="2"/>
  <c r="R76" i="2"/>
  <c r="R75" i="2"/>
  <c r="R74" i="2"/>
  <c r="R73" i="2"/>
  <c r="R72" i="2"/>
  <c r="R71" i="2"/>
  <c r="R69" i="2"/>
  <c r="R68" i="2"/>
  <c r="R67" i="2"/>
  <c r="R66" i="2"/>
  <c r="R65" i="2"/>
  <c r="R64" i="2"/>
  <c r="R63" i="2"/>
  <c r="R62" i="2"/>
  <c r="R60" i="2"/>
  <c r="R59" i="2"/>
  <c r="R58" i="2"/>
  <c r="R57" i="2"/>
  <c r="R56" i="2"/>
  <c r="R55" i="2"/>
  <c r="R54" i="2"/>
  <c r="R53" i="2"/>
  <c r="R52" i="2"/>
  <c r="R51" i="2"/>
  <c r="R50" i="2"/>
  <c r="R49" i="2"/>
  <c r="R46" i="2"/>
  <c r="R45" i="2"/>
  <c r="R44" i="2"/>
  <c r="R43" i="2"/>
  <c r="R42" i="2"/>
  <c r="R41" i="2"/>
  <c r="R40" i="2"/>
  <c r="R39" i="2"/>
  <c r="R38" i="2"/>
  <c r="R37" i="2"/>
  <c r="R36" i="2"/>
  <c r="R35" i="2"/>
  <c r="R33" i="2"/>
  <c r="R32" i="2"/>
  <c r="R31" i="2"/>
  <c r="R30" i="2"/>
  <c r="R28" i="2"/>
  <c r="R27" i="2"/>
  <c r="R26" i="2"/>
  <c r="R23" i="2"/>
  <c r="R21" i="2"/>
  <c r="R20" i="2"/>
  <c r="R18" i="2"/>
  <c r="R17" i="2"/>
  <c r="R16" i="2"/>
  <c r="R15" i="2"/>
  <c r="R13" i="2"/>
  <c r="B493" i="1"/>
  <c r="M493" i="1" s="1"/>
  <c r="L74" i="1"/>
  <c r="L128" i="1"/>
  <c r="L129" i="1"/>
  <c r="L130" i="1"/>
  <c r="L222" i="1"/>
  <c r="L314" i="1"/>
  <c r="L320" i="1"/>
  <c r="L326" i="1"/>
  <c r="L338" i="1"/>
  <c r="L377" i="1"/>
  <c r="L425" i="1"/>
  <c r="L241" i="1"/>
  <c r="L145" i="1"/>
  <c r="L307" i="1"/>
  <c r="L312" i="1"/>
  <c r="L333" i="1"/>
  <c r="L353" i="1"/>
  <c r="L482" i="1"/>
  <c r="L485" i="1"/>
  <c r="I74" i="1"/>
  <c r="J74" i="1"/>
  <c r="I128" i="1"/>
  <c r="J128" i="1"/>
  <c r="I129" i="1"/>
  <c r="J129" i="1"/>
  <c r="I130" i="1"/>
  <c r="J130" i="1"/>
  <c r="I222" i="1"/>
  <c r="J222" i="1"/>
  <c r="I314" i="1"/>
  <c r="J314" i="1"/>
  <c r="I320" i="1"/>
  <c r="J320" i="1"/>
  <c r="I326" i="1"/>
  <c r="J326" i="1"/>
  <c r="I338" i="1"/>
  <c r="J338" i="1"/>
  <c r="I377" i="1"/>
  <c r="J377" i="1"/>
  <c r="I425" i="1"/>
  <c r="J425" i="1"/>
  <c r="I241" i="1"/>
  <c r="J241" i="1"/>
  <c r="I145" i="1"/>
  <c r="J145" i="1"/>
  <c r="I307" i="1"/>
  <c r="J307" i="1"/>
  <c r="I312" i="1"/>
  <c r="J312" i="1"/>
  <c r="I333" i="1"/>
  <c r="J333" i="1"/>
  <c r="I353" i="1"/>
  <c r="J353" i="1"/>
  <c r="I482" i="1"/>
  <c r="J482" i="1"/>
  <c r="I485" i="1"/>
  <c r="J485" i="1"/>
  <c r="L386" i="1" l="1"/>
  <c r="L387" i="1"/>
  <c r="L393" i="1"/>
  <c r="L419" i="1"/>
  <c r="L452" i="1"/>
  <c r="L484" i="1"/>
  <c r="L245" i="1"/>
  <c r="L15" i="1"/>
  <c r="L16" i="1"/>
  <c r="L22" i="1"/>
  <c r="L23" i="1"/>
  <c r="L92" i="1"/>
  <c r="L104" i="1"/>
  <c r="L105" i="1"/>
  <c r="L137" i="1"/>
  <c r="L138" i="1"/>
  <c r="L139" i="1"/>
  <c r="L140" i="1"/>
  <c r="L179" i="1"/>
  <c r="L180" i="1"/>
  <c r="L202" i="1"/>
  <c r="L208" i="1"/>
  <c r="L248" i="1"/>
  <c r="L250" i="1"/>
  <c r="L251" i="1"/>
  <c r="L228" i="1"/>
  <c r="L355" i="1"/>
  <c r="L93" i="1"/>
  <c r="L155" i="1"/>
  <c r="L97" i="1"/>
  <c r="L98" i="1"/>
  <c r="L153" i="1"/>
  <c r="L164" i="1"/>
  <c r="L76" i="1"/>
  <c r="L82" i="1"/>
  <c r="L83" i="1"/>
  <c r="L84" i="1"/>
  <c r="L309" i="1"/>
  <c r="L311" i="1"/>
  <c r="L313" i="1"/>
  <c r="L370" i="1"/>
  <c r="L376" i="1"/>
  <c r="L372" i="1"/>
  <c r="L398" i="1"/>
  <c r="L399" i="1"/>
  <c r="L410" i="1"/>
  <c r="L412" i="1"/>
  <c r="L421" i="1"/>
  <c r="L95" i="1"/>
  <c r="L229" i="1"/>
  <c r="L246" i="1"/>
  <c r="L321" i="1"/>
  <c r="L337" i="1"/>
  <c r="L244" i="1"/>
  <c r="L12" i="1"/>
  <c r="L14" i="1"/>
  <c r="L17" i="1"/>
  <c r="L102" i="1"/>
  <c r="L119" i="1"/>
  <c r="L143" i="1"/>
  <c r="L147" i="1"/>
  <c r="L149" i="1"/>
  <c r="L181" i="1"/>
  <c r="L185" i="1"/>
  <c r="L207" i="1"/>
  <c r="L210" i="1"/>
  <c r="L211" i="1"/>
  <c r="L212" i="1"/>
  <c r="L213" i="1"/>
  <c r="L234" i="1"/>
  <c r="L236" i="1"/>
  <c r="L238" i="1"/>
  <c r="L252" i="1"/>
  <c r="L253" i="1"/>
  <c r="L254" i="1"/>
  <c r="L255" i="1"/>
  <c r="L283" i="1"/>
  <c r="L284" i="1"/>
  <c r="L293" i="1"/>
  <c r="L288" i="1"/>
  <c r="L296" i="1"/>
  <c r="L301" i="1"/>
  <c r="L302" i="1"/>
  <c r="L361" i="1"/>
  <c r="L362" i="1"/>
  <c r="L365" i="1"/>
  <c r="L367" i="1"/>
  <c r="L378" i="1"/>
  <c r="L379" i="1"/>
  <c r="L380" i="1"/>
  <c r="L381" i="1"/>
  <c r="L382" i="1"/>
  <c r="L389" i="1"/>
  <c r="L423" i="1"/>
  <c r="L167" i="1"/>
  <c r="L106" i="1"/>
  <c r="L136" i="1"/>
  <c r="L200" i="1"/>
  <c r="L77" i="1"/>
  <c r="L406" i="1"/>
  <c r="L468" i="1"/>
  <c r="L280" i="1"/>
  <c r="L103" i="1"/>
  <c r="L144" i="1"/>
  <c r="L183" i="1"/>
  <c r="L237" i="1"/>
  <c r="L300" i="1"/>
  <c r="L303" i="1"/>
  <c r="L366" i="1"/>
  <c r="L416" i="1"/>
  <c r="L135" i="1"/>
  <c r="L440" i="1"/>
  <c r="L445" i="1"/>
  <c r="L224" i="1"/>
  <c r="L233" i="1"/>
  <c r="L235" i="1"/>
  <c r="L239" i="1"/>
  <c r="L281" i="1"/>
  <c r="L336" i="1"/>
  <c r="L339" i="1"/>
  <c r="L358" i="1"/>
  <c r="L441" i="1"/>
  <c r="L91" i="1"/>
  <c r="L169" i="1"/>
  <c r="L172" i="1"/>
  <c r="L176" i="1"/>
  <c r="L188" i="1"/>
  <c r="L189" i="1"/>
  <c r="L195" i="1"/>
  <c r="L196" i="1"/>
  <c r="L197" i="1"/>
  <c r="L203" i="1"/>
  <c r="L205" i="1"/>
  <c r="L206" i="1"/>
  <c r="L221" i="1"/>
  <c r="L223" i="1"/>
  <c r="L134" i="1"/>
  <c r="L141" i="1"/>
  <c r="L146" i="1"/>
  <c r="L148" i="1"/>
  <c r="L150" i="1"/>
  <c r="L165" i="1"/>
  <c r="L173" i="1"/>
  <c r="L177" i="1"/>
  <c r="L209" i="1"/>
  <c r="L230" i="1"/>
  <c r="L215" i="1"/>
  <c r="L294" i="1"/>
  <c r="L298" i="1"/>
  <c r="L304" i="1"/>
  <c r="L305" i="1"/>
  <c r="L306" i="1"/>
  <c r="L315" i="1"/>
  <c r="L316" i="1"/>
  <c r="L324" i="1"/>
  <c r="L327" i="1"/>
  <c r="L329" i="1"/>
  <c r="L331" i="1"/>
  <c r="L332" i="1"/>
  <c r="L334" i="1"/>
  <c r="L335" i="1"/>
  <c r="L341" i="1"/>
  <c r="L342" i="1"/>
  <c r="L343" i="1"/>
  <c r="L344" i="1"/>
  <c r="L351" i="1"/>
  <c r="L352" i="1"/>
  <c r="L350" i="1"/>
  <c r="L383" i="1"/>
  <c r="L384" i="1"/>
  <c r="L390" i="1"/>
  <c r="L394" i="1"/>
  <c r="L395" i="1"/>
  <c r="L408" i="1"/>
  <c r="L413" i="1"/>
  <c r="L414" i="1"/>
  <c r="L415" i="1"/>
  <c r="L417" i="1"/>
  <c r="L151" i="1"/>
  <c r="L75" i="1"/>
  <c r="L225" i="1"/>
  <c r="L142" i="1"/>
  <c r="L201" i="1"/>
  <c r="L216" i="1"/>
  <c r="L249" i="1"/>
  <c r="L299" i="1"/>
  <c r="L328" i="1"/>
  <c r="L354" i="1"/>
  <c r="L356" i="1"/>
  <c r="L391" i="1"/>
  <c r="L426" i="1"/>
  <c r="L227" i="1"/>
  <c r="L152" i="1"/>
  <c r="L154" i="1"/>
  <c r="L96" i="1"/>
  <c r="L100" i="1"/>
  <c r="L114" i="1"/>
  <c r="L116" i="1"/>
  <c r="L120" i="1"/>
  <c r="L121" i="1"/>
  <c r="L78" i="1"/>
  <c r="L79" i="1"/>
  <c r="L80" i="1"/>
  <c r="L85" i="1"/>
  <c r="L86" i="1"/>
  <c r="L87" i="1"/>
  <c r="L89" i="1"/>
  <c r="L90" i="1"/>
  <c r="L226" i="1"/>
  <c r="L285" i="1"/>
  <c r="L286" i="1"/>
  <c r="L290" i="1"/>
  <c r="L291" i="1"/>
  <c r="L407" i="1"/>
  <c r="L409" i="1"/>
  <c r="L411" i="1"/>
  <c r="L420" i="1"/>
  <c r="L469" i="1"/>
  <c r="L478" i="1"/>
  <c r="L479" i="1"/>
  <c r="L480" i="1"/>
  <c r="L481" i="1"/>
  <c r="L483" i="1"/>
  <c r="L240" i="1"/>
  <c r="L11" i="1"/>
  <c r="L117" i="1"/>
  <c r="L198" i="1"/>
  <c r="L310" i="1"/>
  <c r="L26" i="1"/>
  <c r="L359" i="1"/>
  <c r="L388" i="1"/>
  <c r="L24" i="1"/>
  <c r="L25" i="1"/>
  <c r="L94" i="1"/>
  <c r="L27" i="1"/>
  <c r="L28" i="1"/>
  <c r="L29" i="1"/>
  <c r="L30" i="1"/>
  <c r="L31" i="1"/>
  <c r="L13" i="1"/>
  <c r="L18" i="1"/>
  <c r="L19" i="1"/>
  <c r="L20" i="1"/>
  <c r="L21" i="1"/>
  <c r="L101" i="1"/>
  <c r="L107" i="1"/>
  <c r="L108" i="1"/>
  <c r="L118" i="1"/>
  <c r="L122" i="1"/>
  <c r="L124" i="1"/>
  <c r="L123" i="1"/>
  <c r="L131" i="1"/>
  <c r="L132" i="1"/>
  <c r="L133" i="1"/>
  <c r="L156" i="1"/>
  <c r="L157" i="1"/>
  <c r="L158" i="1"/>
  <c r="L159" i="1"/>
  <c r="L160" i="1"/>
  <c r="L161" i="1"/>
  <c r="L162" i="1"/>
  <c r="L190" i="1"/>
  <c r="L171" i="1"/>
  <c r="L170" i="1"/>
  <c r="L178" i="1"/>
  <c r="L163" i="1"/>
  <c r="L182" i="1"/>
  <c r="L184" i="1"/>
  <c r="L191" i="1"/>
  <c r="L192" i="1"/>
  <c r="L193" i="1"/>
  <c r="L194" i="1"/>
  <c r="L199" i="1"/>
  <c r="L214" i="1"/>
  <c r="L217" i="1"/>
  <c r="L218" i="1"/>
  <c r="L219" i="1"/>
  <c r="L231" i="1"/>
  <c r="L247" i="1"/>
  <c r="L282" i="1"/>
  <c r="L289" i="1"/>
  <c r="L292" i="1"/>
  <c r="L287" i="1"/>
  <c r="L295" i="1"/>
  <c r="L297" i="1"/>
  <c r="L317" i="1"/>
  <c r="L318" i="1"/>
  <c r="L319" i="1"/>
  <c r="L322" i="1"/>
  <c r="L323" i="1"/>
  <c r="L330" i="1"/>
  <c r="L340" i="1"/>
  <c r="L345" i="1"/>
  <c r="L346" i="1"/>
  <c r="L347" i="1"/>
  <c r="L348" i="1"/>
  <c r="L349" i="1"/>
  <c r="L357" i="1"/>
  <c r="L360" i="1"/>
  <c r="L363" i="1"/>
  <c r="L364" i="1"/>
  <c r="L385" i="1"/>
  <c r="L427" i="1"/>
  <c r="L428" i="1"/>
  <c r="L429" i="1"/>
  <c r="L430" i="1"/>
  <c r="L431" i="1"/>
  <c r="L432" i="1"/>
  <c r="L433" i="1"/>
  <c r="L434" i="1"/>
  <c r="L435" i="1"/>
  <c r="L436" i="1"/>
  <c r="L437" i="1"/>
  <c r="L438" i="1"/>
  <c r="L439" i="1"/>
  <c r="L442" i="1"/>
  <c r="L443" i="1"/>
  <c r="L444" i="1"/>
  <c r="I369" i="1"/>
  <c r="L369" i="1"/>
  <c r="I386" i="1"/>
  <c r="J386" i="1"/>
  <c r="I387" i="1"/>
  <c r="J387" i="1"/>
  <c r="I393" i="1"/>
  <c r="J393" i="1"/>
  <c r="I419" i="1"/>
  <c r="J419" i="1"/>
  <c r="I452" i="1"/>
  <c r="J452" i="1"/>
  <c r="I484" i="1"/>
  <c r="J484" i="1"/>
  <c r="I245" i="1"/>
  <c r="J245" i="1"/>
  <c r="I15" i="1"/>
  <c r="J15" i="1"/>
  <c r="I16" i="1"/>
  <c r="J16" i="1"/>
  <c r="I22" i="1"/>
  <c r="J22" i="1"/>
  <c r="I23" i="1"/>
  <c r="J23" i="1"/>
  <c r="I92" i="1"/>
  <c r="J92" i="1"/>
  <c r="I104" i="1"/>
  <c r="J104" i="1"/>
  <c r="I105" i="1"/>
  <c r="J105" i="1"/>
  <c r="I137" i="1"/>
  <c r="J137" i="1"/>
  <c r="I138" i="1"/>
  <c r="J138" i="1"/>
  <c r="I139" i="1"/>
  <c r="J139" i="1"/>
  <c r="I140" i="1"/>
  <c r="J140" i="1"/>
  <c r="I179" i="1"/>
  <c r="J179" i="1"/>
  <c r="I180" i="1"/>
  <c r="J180" i="1"/>
  <c r="I202" i="1"/>
  <c r="J202" i="1"/>
  <c r="I208" i="1"/>
  <c r="J208" i="1"/>
  <c r="I248" i="1"/>
  <c r="J248" i="1"/>
  <c r="I250" i="1"/>
  <c r="J250" i="1"/>
  <c r="I251" i="1"/>
  <c r="J251" i="1"/>
  <c r="I228" i="1"/>
  <c r="J228" i="1"/>
  <c r="I355" i="1"/>
  <c r="J355" i="1"/>
  <c r="I93" i="1"/>
  <c r="J93" i="1"/>
  <c r="I155" i="1"/>
  <c r="J155" i="1"/>
  <c r="I97" i="1"/>
  <c r="J97" i="1"/>
  <c r="I98" i="1"/>
  <c r="J98" i="1"/>
  <c r="I153" i="1"/>
  <c r="J153" i="1"/>
  <c r="I164" i="1"/>
  <c r="J164" i="1"/>
  <c r="I76" i="1"/>
  <c r="J76" i="1"/>
  <c r="I82" i="1"/>
  <c r="J82" i="1"/>
  <c r="I83" i="1"/>
  <c r="J83" i="1"/>
  <c r="I84" i="1"/>
  <c r="J84" i="1"/>
  <c r="I309" i="1"/>
  <c r="J309" i="1"/>
  <c r="I311" i="1"/>
  <c r="J311" i="1"/>
  <c r="I313" i="1"/>
  <c r="J313" i="1"/>
  <c r="I370" i="1"/>
  <c r="J370" i="1"/>
  <c r="I376" i="1"/>
  <c r="J376" i="1"/>
  <c r="I372" i="1"/>
  <c r="J372" i="1"/>
  <c r="I398" i="1"/>
  <c r="J398" i="1"/>
  <c r="I399" i="1"/>
  <c r="J399" i="1"/>
  <c r="I410" i="1"/>
  <c r="J410" i="1"/>
  <c r="I412" i="1"/>
  <c r="J412" i="1"/>
  <c r="I421" i="1"/>
  <c r="J421" i="1"/>
  <c r="I95" i="1"/>
  <c r="J95" i="1"/>
  <c r="I229" i="1"/>
  <c r="J229" i="1"/>
  <c r="I246" i="1"/>
  <c r="J246" i="1"/>
  <c r="I321" i="1"/>
  <c r="J321" i="1"/>
  <c r="I337" i="1"/>
  <c r="J337" i="1"/>
  <c r="I244" i="1"/>
  <c r="J244" i="1"/>
  <c r="I12" i="1"/>
  <c r="J12" i="1"/>
  <c r="I14" i="1"/>
  <c r="J14" i="1"/>
  <c r="I17" i="1"/>
  <c r="J17" i="1"/>
  <c r="I102" i="1"/>
  <c r="J102" i="1"/>
  <c r="I119" i="1"/>
  <c r="J119" i="1"/>
  <c r="I143" i="1"/>
  <c r="J143" i="1"/>
  <c r="I147" i="1"/>
  <c r="J147" i="1"/>
  <c r="I149" i="1"/>
  <c r="J149" i="1"/>
  <c r="I181" i="1"/>
  <c r="J181" i="1"/>
  <c r="I185" i="1"/>
  <c r="J185" i="1"/>
  <c r="I207" i="1"/>
  <c r="J207" i="1"/>
  <c r="I210" i="1"/>
  <c r="J210" i="1"/>
  <c r="I211" i="1"/>
  <c r="J211" i="1"/>
  <c r="I212" i="1"/>
  <c r="J212" i="1"/>
  <c r="I213" i="1"/>
  <c r="J213" i="1"/>
  <c r="I234" i="1"/>
  <c r="J234" i="1"/>
  <c r="I236" i="1"/>
  <c r="J236" i="1"/>
  <c r="I238" i="1"/>
  <c r="J238" i="1"/>
  <c r="I252" i="1"/>
  <c r="J252" i="1"/>
  <c r="I253" i="1"/>
  <c r="J253" i="1"/>
  <c r="I254" i="1"/>
  <c r="J254" i="1"/>
  <c r="I255" i="1"/>
  <c r="J255" i="1"/>
  <c r="I283" i="1"/>
  <c r="J283" i="1"/>
  <c r="I284" i="1"/>
  <c r="J284" i="1"/>
  <c r="I293" i="1"/>
  <c r="J293" i="1"/>
  <c r="I288" i="1"/>
  <c r="J288" i="1"/>
  <c r="I296" i="1"/>
  <c r="J296" i="1"/>
  <c r="I301" i="1"/>
  <c r="J301" i="1"/>
  <c r="I302" i="1"/>
  <c r="J302" i="1"/>
  <c r="I361" i="1"/>
  <c r="J361" i="1"/>
  <c r="I362" i="1"/>
  <c r="J362" i="1"/>
  <c r="I365" i="1"/>
  <c r="J365" i="1"/>
  <c r="I367" i="1"/>
  <c r="J367" i="1"/>
  <c r="I378" i="1"/>
  <c r="J378" i="1"/>
  <c r="I379" i="1"/>
  <c r="J379" i="1"/>
  <c r="I380" i="1"/>
  <c r="J380" i="1"/>
  <c r="I381" i="1"/>
  <c r="J381" i="1"/>
  <c r="I382" i="1"/>
  <c r="J382" i="1"/>
  <c r="I389" i="1"/>
  <c r="J389" i="1"/>
  <c r="I423" i="1"/>
  <c r="J423" i="1"/>
  <c r="I167" i="1"/>
  <c r="J167" i="1"/>
  <c r="I106" i="1"/>
  <c r="J106" i="1"/>
  <c r="I136" i="1"/>
  <c r="J136" i="1"/>
  <c r="I200" i="1"/>
  <c r="J200" i="1"/>
  <c r="I77" i="1"/>
  <c r="J77" i="1"/>
  <c r="I406" i="1"/>
  <c r="J406" i="1"/>
  <c r="I468" i="1"/>
  <c r="J468" i="1"/>
  <c r="I280" i="1"/>
  <c r="J280" i="1"/>
  <c r="I103" i="1"/>
  <c r="J103" i="1"/>
  <c r="I144" i="1"/>
  <c r="J144" i="1"/>
  <c r="I183" i="1"/>
  <c r="J183" i="1"/>
  <c r="I237" i="1"/>
  <c r="J237" i="1"/>
  <c r="I300" i="1"/>
  <c r="J300" i="1"/>
  <c r="I303" i="1"/>
  <c r="J303" i="1"/>
  <c r="I366" i="1"/>
  <c r="J366" i="1"/>
  <c r="I416" i="1"/>
  <c r="J416" i="1"/>
  <c r="I135" i="1"/>
  <c r="J135" i="1"/>
  <c r="I440" i="1"/>
  <c r="J440" i="1"/>
  <c r="I445" i="1"/>
  <c r="J445" i="1"/>
  <c r="I224" i="1"/>
  <c r="J224" i="1"/>
  <c r="I233" i="1"/>
  <c r="J233" i="1"/>
  <c r="I235" i="1"/>
  <c r="J235" i="1"/>
  <c r="I239" i="1"/>
  <c r="J239" i="1"/>
  <c r="I281" i="1"/>
  <c r="J281" i="1"/>
  <c r="I336" i="1"/>
  <c r="J336" i="1"/>
  <c r="I339" i="1"/>
  <c r="J339" i="1"/>
  <c r="I358" i="1"/>
  <c r="J358" i="1"/>
  <c r="I441" i="1"/>
  <c r="J441" i="1"/>
  <c r="I91" i="1"/>
  <c r="J91" i="1"/>
  <c r="I169" i="1"/>
  <c r="J169" i="1"/>
  <c r="I172" i="1"/>
  <c r="J172" i="1"/>
  <c r="I176" i="1"/>
  <c r="J176" i="1"/>
  <c r="I188" i="1"/>
  <c r="J188" i="1"/>
  <c r="I189" i="1"/>
  <c r="J189" i="1"/>
  <c r="I195" i="1"/>
  <c r="J195" i="1"/>
  <c r="I196" i="1"/>
  <c r="J196" i="1"/>
  <c r="I197" i="1"/>
  <c r="J197" i="1"/>
  <c r="I203" i="1"/>
  <c r="J203" i="1"/>
  <c r="I205" i="1"/>
  <c r="J205" i="1"/>
  <c r="I206" i="1"/>
  <c r="J206" i="1"/>
  <c r="I221" i="1"/>
  <c r="J221" i="1"/>
  <c r="I223" i="1"/>
  <c r="J223" i="1"/>
  <c r="I134" i="1"/>
  <c r="J134" i="1"/>
  <c r="I141" i="1"/>
  <c r="J141" i="1"/>
  <c r="I146" i="1"/>
  <c r="J146" i="1"/>
  <c r="I148" i="1"/>
  <c r="J148" i="1"/>
  <c r="I150" i="1"/>
  <c r="J150" i="1"/>
  <c r="I165" i="1"/>
  <c r="J165" i="1"/>
  <c r="I173" i="1"/>
  <c r="J173" i="1"/>
  <c r="I177" i="1"/>
  <c r="J177" i="1"/>
  <c r="I209" i="1"/>
  <c r="J209" i="1"/>
  <c r="I230" i="1"/>
  <c r="J230" i="1"/>
  <c r="I215" i="1"/>
  <c r="J215" i="1"/>
  <c r="I294" i="1"/>
  <c r="J294" i="1"/>
  <c r="I298" i="1"/>
  <c r="J298" i="1"/>
  <c r="I304" i="1"/>
  <c r="J304" i="1"/>
  <c r="I305" i="1"/>
  <c r="J305" i="1"/>
  <c r="I306" i="1"/>
  <c r="J306" i="1"/>
  <c r="I315" i="1"/>
  <c r="J315" i="1"/>
  <c r="I316" i="1"/>
  <c r="J316" i="1"/>
  <c r="I324" i="1"/>
  <c r="J324" i="1"/>
  <c r="I327" i="1"/>
  <c r="J327" i="1"/>
  <c r="I329" i="1"/>
  <c r="J329" i="1"/>
  <c r="I331" i="1"/>
  <c r="J331" i="1"/>
  <c r="I332" i="1"/>
  <c r="J332" i="1"/>
  <c r="I334" i="1"/>
  <c r="J334" i="1"/>
  <c r="I335" i="1"/>
  <c r="J335" i="1"/>
  <c r="I341" i="1"/>
  <c r="J341" i="1"/>
  <c r="I342" i="1"/>
  <c r="J342" i="1"/>
  <c r="I343" i="1"/>
  <c r="J343" i="1"/>
  <c r="I344" i="1"/>
  <c r="J344" i="1"/>
  <c r="I351" i="1"/>
  <c r="J351" i="1"/>
  <c r="I352" i="1"/>
  <c r="J352" i="1"/>
  <c r="I350" i="1"/>
  <c r="J350" i="1"/>
  <c r="I383" i="1"/>
  <c r="J383" i="1"/>
  <c r="I384" i="1"/>
  <c r="J384" i="1"/>
  <c r="I390" i="1"/>
  <c r="J390" i="1"/>
  <c r="I394" i="1"/>
  <c r="J394" i="1"/>
  <c r="I395" i="1"/>
  <c r="J395" i="1"/>
  <c r="I408" i="1"/>
  <c r="J408" i="1"/>
  <c r="I413" i="1"/>
  <c r="J413" i="1"/>
  <c r="I414" i="1"/>
  <c r="J414" i="1"/>
  <c r="I415" i="1"/>
  <c r="J415" i="1"/>
  <c r="I417" i="1"/>
  <c r="J417" i="1"/>
  <c r="I151" i="1"/>
  <c r="J151" i="1"/>
  <c r="I75" i="1"/>
  <c r="J75" i="1"/>
  <c r="I225" i="1"/>
  <c r="J225" i="1"/>
  <c r="I142" i="1"/>
  <c r="J142" i="1"/>
  <c r="I201" i="1"/>
  <c r="J201" i="1"/>
  <c r="I216" i="1"/>
  <c r="J216" i="1"/>
  <c r="I249" i="1"/>
  <c r="J249" i="1"/>
  <c r="I299" i="1"/>
  <c r="J299" i="1"/>
  <c r="I328" i="1"/>
  <c r="J328" i="1"/>
  <c r="I354" i="1"/>
  <c r="J354" i="1"/>
  <c r="I356" i="1"/>
  <c r="J356" i="1"/>
  <c r="I391" i="1"/>
  <c r="J391" i="1"/>
  <c r="I426" i="1"/>
  <c r="J426" i="1"/>
  <c r="I227" i="1"/>
  <c r="J227" i="1"/>
  <c r="I152" i="1"/>
  <c r="J152" i="1"/>
  <c r="I154" i="1"/>
  <c r="J154" i="1"/>
  <c r="I96" i="1"/>
  <c r="J96" i="1"/>
  <c r="I100" i="1"/>
  <c r="J100" i="1"/>
  <c r="I114" i="1"/>
  <c r="J114" i="1"/>
  <c r="I116" i="1"/>
  <c r="J116" i="1"/>
  <c r="I120" i="1"/>
  <c r="J120" i="1"/>
  <c r="I121" i="1"/>
  <c r="J121" i="1"/>
  <c r="I78" i="1"/>
  <c r="J78" i="1"/>
  <c r="I79" i="1"/>
  <c r="J79" i="1"/>
  <c r="I80" i="1"/>
  <c r="J80" i="1"/>
  <c r="I85" i="1"/>
  <c r="J85" i="1"/>
  <c r="I86" i="1"/>
  <c r="J86" i="1"/>
  <c r="I87" i="1"/>
  <c r="J87" i="1"/>
  <c r="I89" i="1"/>
  <c r="J89" i="1"/>
  <c r="I90" i="1"/>
  <c r="J90" i="1"/>
  <c r="I226" i="1"/>
  <c r="J226" i="1"/>
  <c r="I285" i="1"/>
  <c r="J285" i="1"/>
  <c r="I286" i="1"/>
  <c r="J286" i="1"/>
  <c r="I290" i="1"/>
  <c r="J290" i="1"/>
  <c r="I291" i="1"/>
  <c r="J291" i="1"/>
  <c r="I407" i="1"/>
  <c r="J407" i="1"/>
  <c r="I409" i="1"/>
  <c r="J409" i="1"/>
  <c r="I411" i="1"/>
  <c r="J411" i="1"/>
  <c r="I420" i="1"/>
  <c r="J420" i="1"/>
  <c r="I469" i="1"/>
  <c r="J469" i="1"/>
  <c r="I478" i="1"/>
  <c r="J478" i="1"/>
  <c r="I479" i="1"/>
  <c r="J479" i="1"/>
  <c r="I480" i="1"/>
  <c r="J480" i="1"/>
  <c r="I481" i="1"/>
  <c r="J481" i="1"/>
  <c r="I483" i="1"/>
  <c r="J483" i="1"/>
  <c r="I240" i="1"/>
  <c r="J240" i="1"/>
  <c r="I11" i="1"/>
  <c r="J11" i="1"/>
  <c r="I117" i="1"/>
  <c r="J117" i="1"/>
  <c r="I198" i="1"/>
  <c r="J198" i="1"/>
  <c r="I310" i="1"/>
  <c r="J310" i="1"/>
  <c r="I26" i="1"/>
  <c r="J26" i="1"/>
  <c r="I359" i="1"/>
  <c r="J359" i="1"/>
  <c r="I388" i="1"/>
  <c r="J388" i="1"/>
  <c r="I24" i="1"/>
  <c r="J24" i="1"/>
  <c r="I25" i="1"/>
  <c r="J25" i="1"/>
  <c r="I94" i="1"/>
  <c r="J94" i="1"/>
  <c r="I27" i="1"/>
  <c r="J27" i="1"/>
  <c r="I28" i="1"/>
  <c r="J28" i="1"/>
  <c r="I29" i="1"/>
  <c r="J29" i="1"/>
  <c r="I30" i="1"/>
  <c r="J30" i="1"/>
  <c r="I31" i="1"/>
  <c r="J31" i="1"/>
  <c r="I13" i="1"/>
  <c r="J13" i="1"/>
  <c r="I18" i="1"/>
  <c r="J18" i="1"/>
  <c r="I19" i="1"/>
  <c r="J19" i="1"/>
  <c r="I20" i="1"/>
  <c r="J20" i="1"/>
  <c r="I21" i="1"/>
  <c r="J21" i="1"/>
  <c r="I101" i="1"/>
  <c r="J101" i="1"/>
  <c r="I107" i="1"/>
  <c r="J107" i="1"/>
  <c r="I108" i="1"/>
  <c r="J108" i="1"/>
  <c r="I118" i="1"/>
  <c r="J118" i="1"/>
  <c r="I122" i="1"/>
  <c r="J122" i="1"/>
  <c r="I124" i="1"/>
  <c r="J124" i="1"/>
  <c r="I123" i="1"/>
  <c r="J123" i="1"/>
  <c r="I131" i="1"/>
  <c r="J131" i="1"/>
  <c r="I132" i="1"/>
  <c r="J132" i="1"/>
  <c r="I133" i="1"/>
  <c r="J133" i="1"/>
  <c r="I156" i="1"/>
  <c r="J156" i="1"/>
  <c r="I157" i="1"/>
  <c r="J157" i="1"/>
  <c r="I158" i="1"/>
  <c r="J158" i="1"/>
  <c r="I159" i="1"/>
  <c r="J159" i="1"/>
  <c r="I160" i="1"/>
  <c r="J160" i="1"/>
  <c r="I161" i="1"/>
  <c r="J161" i="1"/>
  <c r="I162" i="1"/>
  <c r="J162" i="1"/>
  <c r="I190" i="1"/>
  <c r="J190" i="1"/>
  <c r="I171" i="1"/>
  <c r="J171" i="1"/>
  <c r="I170" i="1"/>
  <c r="J170" i="1"/>
  <c r="I178" i="1"/>
  <c r="J178" i="1"/>
  <c r="I163" i="1"/>
  <c r="J163" i="1"/>
  <c r="I182" i="1"/>
  <c r="J182" i="1"/>
  <c r="I184" i="1"/>
  <c r="J184" i="1"/>
  <c r="I191" i="1"/>
  <c r="J191" i="1"/>
  <c r="I192" i="1"/>
  <c r="J192" i="1"/>
  <c r="I193" i="1"/>
  <c r="J193" i="1"/>
  <c r="I194" i="1"/>
  <c r="J194" i="1"/>
  <c r="I199" i="1"/>
  <c r="J199" i="1"/>
  <c r="I214" i="1"/>
  <c r="J214" i="1"/>
  <c r="I217" i="1"/>
  <c r="J217" i="1"/>
  <c r="I218" i="1"/>
  <c r="J218" i="1"/>
  <c r="I219" i="1"/>
  <c r="J219" i="1"/>
  <c r="I231" i="1"/>
  <c r="J231" i="1"/>
  <c r="I247" i="1"/>
  <c r="J247" i="1"/>
  <c r="I282" i="1"/>
  <c r="J282" i="1"/>
  <c r="I289" i="1"/>
  <c r="J289" i="1"/>
  <c r="I292" i="1"/>
  <c r="J292" i="1"/>
  <c r="I287" i="1"/>
  <c r="J287" i="1"/>
  <c r="I295" i="1"/>
  <c r="J295" i="1"/>
  <c r="I297" i="1"/>
  <c r="J297" i="1"/>
  <c r="I317" i="1"/>
  <c r="J317" i="1"/>
  <c r="I318" i="1"/>
  <c r="J318" i="1"/>
  <c r="I319" i="1"/>
  <c r="J319" i="1"/>
  <c r="I322" i="1"/>
  <c r="J322" i="1"/>
  <c r="I323" i="1"/>
  <c r="J323" i="1"/>
  <c r="I330" i="1"/>
  <c r="J330" i="1"/>
  <c r="I340" i="1"/>
  <c r="J340" i="1"/>
  <c r="I345" i="1"/>
  <c r="J345" i="1"/>
  <c r="I346" i="1"/>
  <c r="J346" i="1"/>
  <c r="I347" i="1"/>
  <c r="J347" i="1"/>
  <c r="I348" i="1"/>
  <c r="J348" i="1"/>
  <c r="I349" i="1"/>
  <c r="J349" i="1"/>
  <c r="I357" i="1"/>
  <c r="J357" i="1"/>
  <c r="I360" i="1"/>
  <c r="J360" i="1"/>
  <c r="I363" i="1"/>
  <c r="J363" i="1"/>
  <c r="I364" i="1"/>
  <c r="J364" i="1"/>
  <c r="I385" i="1"/>
  <c r="J385"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2" i="1"/>
  <c r="J442" i="1"/>
  <c r="I443" i="1"/>
  <c r="J443" i="1"/>
  <c r="I444" i="1"/>
  <c r="J444" i="1"/>
  <c r="J369" i="1"/>
  <c r="A2" i="7" l="1"/>
  <c r="A1" i="9"/>
  <c r="A14" i="10"/>
  <c r="A13" i="11"/>
  <c r="N163" i="1"/>
  <c r="N182" i="1"/>
  <c r="N184" i="1"/>
  <c r="B163" i="1"/>
  <c r="M163" i="1" s="1"/>
  <c r="B182" i="1"/>
  <c r="M182" i="1" s="1"/>
  <c r="B184" i="1"/>
  <c r="M184" i="1" s="1"/>
  <c r="B191" i="1"/>
  <c r="M191" i="1" s="1"/>
  <c r="N191" i="1"/>
  <c r="N192" i="1"/>
  <c r="B192" i="1"/>
  <c r="M192" i="1" s="1"/>
  <c r="C6" i="9"/>
  <c r="C5" i="9"/>
  <c r="C4" i="9"/>
  <c r="C3" i="9"/>
  <c r="B223" i="1" l="1"/>
  <c r="M223" i="1" s="1"/>
  <c r="N223" i="1"/>
  <c r="B205" i="1"/>
  <c r="M205" i="1" s="1"/>
  <c r="N205" i="1"/>
  <c r="N96" i="1"/>
  <c r="B96" i="1"/>
  <c r="M96" i="1" s="1"/>
  <c r="C19" i="11" l="1"/>
  <c r="B406" i="1"/>
  <c r="M406" i="1" s="1"/>
  <c r="B468" i="1"/>
  <c r="M468" i="1" s="1"/>
  <c r="B280" i="1"/>
  <c r="M280" i="1" s="1"/>
  <c r="B103" i="1"/>
  <c r="M103" i="1" s="1"/>
  <c r="B300" i="1"/>
  <c r="M300" i="1" s="1"/>
  <c r="B303" i="1"/>
  <c r="M303" i="1" s="1"/>
  <c r="B416" i="1"/>
  <c r="M416" i="1" s="1"/>
  <c r="B224" i="1"/>
  <c r="M224" i="1" s="1"/>
  <c r="B233" i="1"/>
  <c r="M233" i="1" s="1"/>
  <c r="B441" i="1"/>
  <c r="M441" i="1" s="1"/>
  <c r="B91" i="1"/>
  <c r="M91" i="1" s="1"/>
  <c r="B146" i="1"/>
  <c r="M146" i="1" s="1"/>
  <c r="B154" i="1"/>
  <c r="M154" i="1" s="1"/>
  <c r="B100" i="1"/>
  <c r="M100" i="1" s="1"/>
  <c r="B120" i="1"/>
  <c r="M120" i="1" s="1"/>
  <c r="B80" i="1"/>
  <c r="M80" i="1" s="1"/>
  <c r="B409" i="1"/>
  <c r="M409" i="1" s="1"/>
  <c r="B480" i="1"/>
  <c r="M480" i="1" s="1"/>
  <c r="B481" i="1"/>
  <c r="M481" i="1" s="1"/>
  <c r="B198" i="1"/>
  <c r="M198" i="1" s="1"/>
  <c r="B310" i="1"/>
  <c r="M310" i="1" s="1"/>
  <c r="B19" i="1"/>
  <c r="M19" i="1" s="1"/>
  <c r="B20" i="1"/>
  <c r="M20" i="1" s="1"/>
  <c r="B21" i="1"/>
  <c r="M21" i="1" s="1"/>
  <c r="B107" i="1"/>
  <c r="M107" i="1" s="1"/>
  <c r="B122" i="1"/>
  <c r="M122" i="1" s="1"/>
  <c r="B161" i="1"/>
  <c r="M161" i="1" s="1"/>
  <c r="B171" i="1"/>
  <c r="M171" i="1" s="1"/>
  <c r="B297" i="1"/>
  <c r="M297" i="1" s="1"/>
  <c r="B74" i="1"/>
  <c r="M74" i="1" s="1"/>
  <c r="B129" i="1"/>
  <c r="M129" i="1" s="1"/>
  <c r="B353" i="1"/>
  <c r="M353" i="1" s="1"/>
  <c r="B494" i="1"/>
  <c r="M494" i="1" s="1"/>
  <c r="B46" i="1"/>
  <c r="M46" i="1" s="1"/>
  <c r="B405" i="1"/>
  <c r="M405" i="1" s="1"/>
  <c r="B422" i="1"/>
  <c r="M422" i="1" s="1"/>
  <c r="B505" i="1"/>
  <c r="M505" i="1" s="1"/>
  <c r="B43" i="1"/>
  <c r="M43" i="1" s="1"/>
  <c r="B446" i="1"/>
  <c r="M446" i="1" s="1"/>
  <c r="B463" i="1"/>
  <c r="M463" i="1" s="1"/>
  <c r="B308" i="1"/>
  <c r="M308" i="1" s="1"/>
  <c r="B472" i="1"/>
  <c r="M472" i="1" s="1"/>
  <c r="B186" i="1"/>
  <c r="M186" i="1" s="1"/>
  <c r="B373" i="1"/>
  <c r="M373" i="1" s="1"/>
  <c r="B193" i="1"/>
  <c r="M193" i="1" s="1"/>
  <c r="B140" i="1"/>
  <c r="M140" i="1" s="1"/>
  <c r="B483" i="1"/>
  <c r="M483" i="1" s="1"/>
  <c r="B358" i="1"/>
  <c r="M358" i="1" s="1"/>
  <c r="B61" i="1"/>
  <c r="M61" i="1" s="1"/>
  <c r="B318" i="1"/>
  <c r="M318" i="1" s="1"/>
  <c r="P2" i="11"/>
  <c r="P3" i="11"/>
  <c r="P4" i="11"/>
  <c r="P5" i="11"/>
  <c r="P6" i="11"/>
  <c r="P7" i="11"/>
  <c r="P8" i="11"/>
  <c r="P9" i="11"/>
  <c r="N9" i="11" s="1"/>
  <c r="P10" i="11"/>
  <c r="P11" i="11"/>
  <c r="P12" i="11"/>
  <c r="N12" i="11" s="1"/>
  <c r="P13" i="11"/>
  <c r="N13" i="11"/>
  <c r="P1" i="11"/>
  <c r="N78" i="1"/>
  <c r="N254" i="1"/>
  <c r="N336" i="1"/>
  <c r="N370" i="1"/>
  <c r="N398" i="1"/>
  <c r="N410" i="1"/>
  <c r="N382" i="1"/>
  <c r="N180" i="1"/>
  <c r="N179" i="1"/>
  <c r="N202" i="1"/>
  <c r="N208" i="1"/>
  <c r="N248" i="1"/>
  <c r="N98" i="1"/>
  <c r="N153" i="1"/>
  <c r="N172" i="1"/>
  <c r="N197" i="1"/>
  <c r="N173" i="1"/>
  <c r="N230" i="1"/>
  <c r="N316" i="1"/>
  <c r="N324" i="1"/>
  <c r="N327" i="1"/>
  <c r="N329" i="1"/>
  <c r="N332" i="1"/>
  <c r="N331" i="1"/>
  <c r="N334" i="1"/>
  <c r="N335" i="1"/>
  <c r="N341" i="1"/>
  <c r="N342" i="1"/>
  <c r="N343" i="1"/>
  <c r="N344" i="1"/>
  <c r="N351" i="1"/>
  <c r="N390" i="1"/>
  <c r="N394" i="1"/>
  <c r="N395" i="1"/>
  <c r="N75" i="1"/>
  <c r="N225" i="1"/>
  <c r="N142" i="1"/>
  <c r="N116" i="1"/>
  <c r="N121" i="1"/>
  <c r="N426" i="1"/>
  <c r="N85" i="1"/>
  <c r="N86" i="1"/>
  <c r="N152" i="1"/>
  <c r="N87" i="1"/>
  <c r="N90" i="1"/>
  <c r="N89" i="1"/>
  <c r="N226" i="1"/>
  <c r="N285" i="1"/>
  <c r="N286" i="1"/>
  <c r="N290" i="1"/>
  <c r="N131" i="1"/>
  <c r="N162" i="1"/>
  <c r="N190" i="1"/>
  <c r="N194" i="1"/>
  <c r="N282" i="1"/>
  <c r="N322" i="1"/>
  <c r="N319" i="1"/>
  <c r="N323" i="1"/>
  <c r="N385" i="1"/>
  <c r="N427" i="1"/>
  <c r="N428" i="1"/>
  <c r="N430" i="1"/>
  <c r="N429" i="1"/>
  <c r="N431" i="1"/>
  <c r="N432" i="1"/>
  <c r="N433" i="1"/>
  <c r="N434" i="1"/>
  <c r="N438" i="1"/>
  <c r="N222" i="1"/>
  <c r="N314" i="1"/>
  <c r="N320" i="1"/>
  <c r="N326" i="1"/>
  <c r="N338" i="1"/>
  <c r="N377" i="1"/>
  <c r="N485" i="1"/>
  <c r="N339" i="1"/>
  <c r="N16" i="1"/>
  <c r="N399" i="1"/>
  <c r="N95" i="1"/>
  <c r="N321" i="1"/>
  <c r="N244" i="1"/>
  <c r="N149" i="1"/>
  <c r="N185" i="1"/>
  <c r="N207" i="1"/>
  <c r="N15" i="1"/>
  <c r="N211" i="1"/>
  <c r="N101" i="1"/>
  <c r="N148" i="1"/>
  <c r="N157" i="1"/>
  <c r="N419" i="1"/>
  <c r="N421" i="1"/>
  <c r="N229" i="1"/>
  <c r="N246" i="1"/>
  <c r="N337" i="1"/>
  <c r="N12" i="1"/>
  <c r="N14" i="1"/>
  <c r="N17" i="1"/>
  <c r="N102" i="1"/>
  <c r="N119" i="1"/>
  <c r="N143" i="1"/>
  <c r="N147" i="1"/>
  <c r="N181" i="1"/>
  <c r="N212" i="1"/>
  <c r="N213" i="1"/>
  <c r="N288" i="1"/>
  <c r="N296" i="1"/>
  <c r="N361" i="1"/>
  <c r="N379" i="1"/>
  <c r="N23" i="1"/>
  <c r="N138" i="1"/>
  <c r="N236" i="1"/>
  <c r="N389" i="1"/>
  <c r="N287" i="1"/>
  <c r="N441" i="1"/>
  <c r="N150" i="1"/>
  <c r="N100" i="1"/>
  <c r="N93" i="1"/>
  <c r="N189" i="1"/>
  <c r="N231" i="1"/>
  <c r="N167" i="1"/>
  <c r="N82" i="1"/>
  <c r="N356" i="1"/>
  <c r="N354" i="1"/>
  <c r="N391" i="1"/>
  <c r="N478" i="1"/>
  <c r="N30" i="1"/>
  <c r="N31" i="1"/>
  <c r="N312" i="1"/>
  <c r="N380" i="1"/>
  <c r="N311" i="1"/>
  <c r="N250" i="1"/>
  <c r="N251" i="1"/>
  <c r="N183" i="1"/>
  <c r="N237" i="1"/>
  <c r="N299" i="1"/>
  <c r="N407" i="1"/>
  <c r="N291" i="1"/>
  <c r="N219" i="1"/>
  <c r="N360" i="1"/>
  <c r="N22" i="1"/>
  <c r="N298" i="1"/>
  <c r="N84" i="1"/>
  <c r="N193" i="1"/>
  <c r="N140" i="1"/>
  <c r="N188" i="1"/>
  <c r="N26" i="1"/>
  <c r="N483" i="1"/>
  <c r="N440" i="1"/>
  <c r="N199" i="1"/>
  <c r="N214" i="1"/>
  <c r="N425" i="1"/>
  <c r="N154" i="1"/>
  <c r="N409" i="1"/>
  <c r="N479" i="1"/>
  <c r="N481" i="1"/>
  <c r="N161" i="1"/>
  <c r="N171" i="1"/>
  <c r="N74" i="1"/>
  <c r="N353" i="1"/>
  <c r="N358" i="1"/>
  <c r="N228" i="1"/>
  <c r="N155" i="1"/>
  <c r="N135" i="1"/>
  <c r="N176" i="1"/>
  <c r="N352" i="1"/>
  <c r="N383" i="1"/>
  <c r="N408" i="1"/>
  <c r="N415" i="1"/>
  <c r="N417" i="1"/>
  <c r="N201" i="1"/>
  <c r="N328" i="1"/>
  <c r="N420" i="1"/>
  <c r="N11" i="1"/>
  <c r="N359" i="1"/>
  <c r="N24" i="1"/>
  <c r="N25" i="1"/>
  <c r="N388" i="1"/>
  <c r="N218" i="1"/>
  <c r="N217" i="1"/>
  <c r="N289" i="1"/>
  <c r="N330" i="1"/>
  <c r="N345" i="1"/>
  <c r="N437" i="1"/>
  <c r="N307" i="1"/>
  <c r="N412" i="1"/>
  <c r="N210" i="1"/>
  <c r="N378" i="1"/>
  <c r="N13" i="1"/>
  <c r="N178" i="1"/>
  <c r="N346" i="1"/>
  <c r="N76" i="1"/>
  <c r="N106" i="1"/>
  <c r="N141" i="1"/>
  <c r="N439" i="1"/>
  <c r="N444" i="1"/>
  <c r="N386" i="1"/>
  <c r="N484" i="1"/>
  <c r="N104" i="1"/>
  <c r="N137" i="1"/>
  <c r="N309" i="1"/>
  <c r="N252" i="1"/>
  <c r="N283" i="1"/>
  <c r="N381" i="1"/>
  <c r="N146" i="1"/>
  <c r="N27" i="1"/>
  <c r="N200" i="1"/>
  <c r="N91" i="1"/>
  <c r="N169" i="1"/>
  <c r="N209" i="1"/>
  <c r="N305" i="1"/>
  <c r="N306" i="1"/>
  <c r="N234" i="1"/>
  <c r="N136" i="1"/>
  <c r="N281" i="1"/>
  <c r="N134" i="1"/>
  <c r="N156" i="1"/>
  <c r="N158" i="1"/>
  <c r="N295" i="1"/>
  <c r="N348" i="1"/>
  <c r="N367" i="1"/>
  <c r="N139" i="1"/>
  <c r="N164" i="1"/>
  <c r="N313" i="1"/>
  <c r="N372" i="1"/>
  <c r="N301" i="1"/>
  <c r="N362" i="1"/>
  <c r="N365" i="1"/>
  <c r="N203" i="1"/>
  <c r="N108" i="1"/>
  <c r="N132" i="1"/>
  <c r="N469" i="1"/>
  <c r="N94" i="1"/>
  <c r="N294" i="1"/>
  <c r="N79" i="1"/>
  <c r="N28" i="1"/>
  <c r="N80" i="1"/>
  <c r="N411" i="1"/>
  <c r="N29" i="1"/>
  <c r="N123" i="1"/>
  <c r="N160" i="1"/>
  <c r="N206" i="1"/>
  <c r="N482" i="1"/>
  <c r="N198" i="1"/>
  <c r="N310" i="1"/>
  <c r="N247" i="1"/>
  <c r="N317" i="1"/>
  <c r="N241" i="1"/>
  <c r="N304" i="1"/>
  <c r="N340" i="1"/>
  <c r="N355" i="1"/>
  <c r="N177" i="1"/>
  <c r="N97" i="1"/>
  <c r="N215" i="1"/>
  <c r="N239" i="1"/>
  <c r="N195" i="1"/>
  <c r="N387" i="1"/>
  <c r="N128" i="1"/>
  <c r="N92" i="1"/>
  <c r="N105" i="1"/>
  <c r="N196" i="1"/>
  <c r="N333" i="1"/>
  <c r="N130" i="1"/>
  <c r="N83" i="1"/>
  <c r="N350" i="1"/>
  <c r="N238" i="1"/>
  <c r="N318" i="1"/>
  <c r="N413" i="1"/>
  <c r="N414" i="1"/>
  <c r="N253" i="1"/>
  <c r="N284" i="1"/>
  <c r="N293" i="1"/>
  <c r="N151" i="1"/>
  <c r="N297" i="1"/>
  <c r="N216" i="1"/>
  <c r="N249" i="1"/>
  <c r="N227" i="1"/>
  <c r="N255" i="1"/>
  <c r="N221" i="1"/>
  <c r="N436" i="1"/>
  <c r="N129" i="1"/>
  <c r="N302" i="1"/>
  <c r="N376" i="1"/>
  <c r="N245" i="1"/>
  <c r="N384" i="1"/>
  <c r="N114" i="1"/>
  <c r="N423" i="1"/>
  <c r="N349" i="1"/>
  <c r="N364" i="1"/>
  <c r="N240" i="1"/>
  <c r="N117" i="1"/>
  <c r="N77" i="1"/>
  <c r="N480" i="1"/>
  <c r="N369" i="1"/>
  <c r="N315" i="1"/>
  <c r="N393" i="1"/>
  <c r="N292" i="1"/>
  <c r="N452" i="1"/>
  <c r="N435" i="1"/>
  <c r="N357" i="1"/>
  <c r="N363" i="1"/>
  <c r="N406" i="1"/>
  <c r="N468" i="1"/>
  <c r="N280" i="1"/>
  <c r="N103" i="1"/>
  <c r="N144" i="1"/>
  <c r="N300" i="1"/>
  <c r="N303" i="1"/>
  <c r="N366" i="1"/>
  <c r="N416" i="1"/>
  <c r="N224" i="1"/>
  <c r="N233" i="1"/>
  <c r="N18" i="1"/>
  <c r="N19" i="1"/>
  <c r="N20" i="1"/>
  <c r="N21" i="1"/>
  <c r="N107" i="1"/>
  <c r="N122" i="1"/>
  <c r="N159" i="1"/>
  <c r="N170" i="1"/>
  <c r="N442" i="1"/>
  <c r="N347" i="1"/>
  <c r="N445" i="1"/>
  <c r="N235" i="1"/>
  <c r="N165" i="1"/>
  <c r="N124" i="1"/>
  <c r="N443" i="1"/>
  <c r="N145" i="1"/>
  <c r="N120" i="1"/>
  <c r="H3" i="7"/>
  <c r="I4" i="9"/>
  <c r="L129" i="9"/>
  <c r="J129" i="9"/>
  <c r="H130" i="9"/>
  <c r="N14" i="11"/>
  <c r="N15" i="11"/>
  <c r="N16" i="11"/>
  <c r="N17" i="11"/>
  <c r="N18" i="11"/>
  <c r="N19" i="11"/>
  <c r="B147" i="1"/>
  <c r="M147" i="1" s="1"/>
  <c r="B330" i="1"/>
  <c r="M330" i="1" s="1"/>
  <c r="B48" i="1"/>
  <c r="M48" i="1" s="1"/>
  <c r="B312" i="1"/>
  <c r="M312" i="1" s="1"/>
  <c r="B269" i="1"/>
  <c r="M269" i="1" s="1"/>
  <c r="B432" i="1"/>
  <c r="M432" i="1" s="1"/>
  <c r="B4" i="1"/>
  <c r="M4" i="1" s="1"/>
  <c r="B345" i="1"/>
  <c r="M345" i="1" s="1"/>
  <c r="B385" i="1"/>
  <c r="M385" i="1" s="1"/>
  <c r="B433" i="1"/>
  <c r="M433" i="1" s="1"/>
  <c r="B434" i="1"/>
  <c r="M434" i="1" s="1"/>
  <c r="B111" i="1"/>
  <c r="M111" i="1" s="1"/>
  <c r="B364" i="1"/>
  <c r="M364" i="1" s="1"/>
  <c r="B51" i="1"/>
  <c r="M51" i="1" s="1"/>
  <c r="B287" i="1"/>
  <c r="M287" i="1" s="1"/>
  <c r="B138" i="1"/>
  <c r="M138" i="1" s="1"/>
  <c r="B389" i="1"/>
  <c r="M389" i="1" s="1"/>
  <c r="B486" i="1"/>
  <c r="M486" i="1" s="1"/>
  <c r="B504" i="1"/>
  <c r="M504" i="1" s="1"/>
  <c r="B261" i="1"/>
  <c r="M261" i="1" s="1"/>
  <c r="B354" i="1"/>
  <c r="M354" i="1" s="1"/>
  <c r="B500" i="1"/>
  <c r="M500" i="1" s="1"/>
  <c r="B88" i="1"/>
  <c r="M88" i="1" s="1"/>
  <c r="B399" i="1"/>
  <c r="M399" i="1" s="1"/>
  <c r="B83" i="1"/>
  <c r="M83" i="1" s="1"/>
  <c r="B489" i="1"/>
  <c r="M489" i="1" s="1"/>
  <c r="B264" i="1"/>
  <c r="M264" i="1" s="1"/>
  <c r="B208" i="1"/>
  <c r="M208" i="1" s="1"/>
  <c r="B202" i="1"/>
  <c r="M202" i="1" s="1"/>
  <c r="B449" i="1"/>
  <c r="M449" i="1" s="1"/>
  <c r="B23" i="1"/>
  <c r="M23" i="1" s="1"/>
  <c r="B166" i="1"/>
  <c r="M166" i="1" s="1"/>
  <c r="B28" i="1"/>
  <c r="M28" i="1" s="1"/>
  <c r="B397" i="1"/>
  <c r="M397" i="1" s="1"/>
  <c r="B327" i="1"/>
  <c r="M327" i="1" s="1"/>
  <c r="B329" i="1"/>
  <c r="M329" i="1" s="1"/>
  <c r="B331" i="1"/>
  <c r="M331" i="1" s="1"/>
  <c r="B392" i="1"/>
  <c r="M392" i="1" s="1"/>
  <c r="B41" i="1"/>
  <c r="M41" i="1" s="1"/>
  <c r="B384" i="1"/>
  <c r="M384" i="1" s="1"/>
  <c r="B363" i="1"/>
  <c r="M363" i="1" s="1"/>
  <c r="B248" i="1"/>
  <c r="M248" i="1" s="1"/>
  <c r="B253" i="1"/>
  <c r="M253" i="1" s="1"/>
  <c r="B284" i="1"/>
  <c r="M284" i="1" s="1"/>
  <c r="B349" i="1"/>
  <c r="M349" i="1" s="1"/>
  <c r="B145" i="1"/>
  <c r="M145" i="1" s="1"/>
  <c r="B175" i="1"/>
  <c r="M175" i="1" s="1"/>
  <c r="B263" i="1"/>
  <c r="M263" i="1" s="1"/>
  <c r="B86" i="1"/>
  <c r="M86" i="1" s="1"/>
  <c r="B89" i="1"/>
  <c r="M89" i="1" s="1"/>
  <c r="B226" i="1"/>
  <c r="M226" i="1" s="1"/>
  <c r="B131" i="1"/>
  <c r="M131" i="1" s="1"/>
  <c r="B162" i="1"/>
  <c r="M162" i="1" s="1"/>
  <c r="B323" i="1"/>
  <c r="M323" i="1" s="1"/>
  <c r="B218" i="1"/>
  <c r="M218" i="1" s="1"/>
  <c r="B151" i="1"/>
  <c r="M151" i="1" s="1"/>
  <c r="B216" i="1"/>
  <c r="M216" i="1" s="1"/>
  <c r="B227" i="1"/>
  <c r="M227" i="1" s="1"/>
  <c r="B114" i="1"/>
  <c r="M114" i="1" s="1"/>
  <c r="B240" i="1"/>
  <c r="M240" i="1" s="1"/>
  <c r="B45" i="1"/>
  <c r="M45" i="1" s="1"/>
  <c r="B418" i="1"/>
  <c r="M418" i="1" s="1"/>
  <c r="B168" i="1"/>
  <c r="M168" i="1" s="1"/>
  <c r="B393" i="1"/>
  <c r="M393" i="1" s="1"/>
  <c r="B244" i="1"/>
  <c r="M244" i="1" s="1"/>
  <c r="B379" i="1"/>
  <c r="M379" i="1" s="1"/>
  <c r="B189" i="1"/>
  <c r="M189" i="1" s="1"/>
  <c r="B380" i="1"/>
  <c r="M380" i="1" s="1"/>
  <c r="B440" i="1"/>
  <c r="M440" i="1" s="1"/>
  <c r="B425" i="1"/>
  <c r="M425" i="1" s="1"/>
  <c r="B38" i="1"/>
  <c r="M38" i="1" s="1"/>
  <c r="B228" i="1"/>
  <c r="M228" i="1" s="1"/>
  <c r="B135" i="1"/>
  <c r="M135" i="1" s="1"/>
  <c r="B352" i="1"/>
  <c r="M352" i="1" s="1"/>
  <c r="B201" i="1"/>
  <c r="M201" i="1" s="1"/>
  <c r="B420" i="1"/>
  <c r="M420" i="1" s="1"/>
  <c r="B65" i="1"/>
  <c r="M65" i="1" s="1"/>
  <c r="B443" i="1"/>
  <c r="M443" i="1" s="1"/>
  <c r="B333" i="1"/>
  <c r="M333" i="1" s="1"/>
  <c r="B403" i="1"/>
  <c r="M403" i="1" s="1"/>
  <c r="B26" i="1"/>
  <c r="M26" i="1" s="1"/>
  <c r="B328" i="1"/>
  <c r="M328" i="1" s="1"/>
  <c r="B383" i="1"/>
  <c r="M383" i="1" s="1"/>
  <c r="B417" i="1"/>
  <c r="M417" i="1" s="1"/>
  <c r="B423" i="1"/>
  <c r="M423" i="1" s="1"/>
  <c r="B482" i="1"/>
  <c r="M482" i="1" s="1"/>
  <c r="B242" i="1"/>
  <c r="M242" i="1" s="1"/>
  <c r="B179" i="1"/>
  <c r="M179" i="1" s="1"/>
  <c r="B268" i="1"/>
  <c r="M268" i="1" s="1"/>
  <c r="B296" i="1"/>
  <c r="M296" i="1" s="1"/>
  <c r="B355" i="1"/>
  <c r="M355" i="1" s="1"/>
  <c r="B195" i="1"/>
  <c r="M195" i="1" s="1"/>
  <c r="B350" i="1"/>
  <c r="M350" i="1" s="1"/>
  <c r="B316" i="1"/>
  <c r="M316" i="1" s="1"/>
  <c r="B142" i="1"/>
  <c r="M142" i="1" s="1"/>
  <c r="B152" i="1"/>
  <c r="M152" i="1" s="1"/>
  <c r="B3" i="1"/>
  <c r="M3" i="1" s="1"/>
  <c r="B52" i="1"/>
  <c r="M52" i="1" s="1"/>
  <c r="B17" i="1"/>
  <c r="M17" i="1" s="1"/>
  <c r="B438" i="1"/>
  <c r="M438" i="1" s="1"/>
  <c r="B222" i="1"/>
  <c r="M222" i="1" s="1"/>
  <c r="B314" i="1"/>
  <c r="M314" i="1" s="1"/>
  <c r="B320" i="1"/>
  <c r="M320" i="1" s="1"/>
  <c r="B326" i="1"/>
  <c r="M326" i="1" s="1"/>
  <c r="B338" i="1"/>
  <c r="M338" i="1" s="1"/>
  <c r="B377" i="1"/>
  <c r="M377" i="1" s="1"/>
  <c r="B485" i="1"/>
  <c r="M485" i="1" s="1"/>
  <c r="B85" i="1"/>
  <c r="M85" i="1" s="1"/>
  <c r="B130" i="1"/>
  <c r="M130" i="1" s="1"/>
  <c r="B430" i="1"/>
  <c r="M430" i="1" s="1"/>
  <c r="B427" i="1"/>
  <c r="M427" i="1" s="1"/>
  <c r="B428" i="1"/>
  <c r="M428" i="1" s="1"/>
  <c r="B502" i="1"/>
  <c r="M502" i="1" s="1"/>
  <c r="B25" i="1"/>
  <c r="M25" i="1" s="1"/>
  <c r="B196" i="1"/>
  <c r="M196" i="1" s="1"/>
  <c r="B8" i="1"/>
  <c r="M8" i="1" s="1"/>
  <c r="B387" i="1"/>
  <c r="M387" i="1" s="1"/>
  <c r="B105" i="1"/>
  <c r="M105" i="1" s="1"/>
  <c r="B467" i="1"/>
  <c r="M467"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495" i="1"/>
  <c r="M495" i="1" s="1"/>
  <c r="B40" i="1"/>
  <c r="M40" i="1" s="1"/>
  <c r="B82" i="1"/>
  <c r="M82" i="1" s="1"/>
  <c r="B388" i="1"/>
  <c r="M388" i="1" s="1"/>
  <c r="B47" i="1"/>
  <c r="M47" i="1" s="1"/>
  <c r="B452" i="1"/>
  <c r="M452" i="1" s="1"/>
  <c r="B470" i="1"/>
  <c r="M470" i="1" s="1"/>
  <c r="B498" i="1"/>
  <c r="M498" i="1" s="1"/>
  <c r="B56" i="1"/>
  <c r="M56" i="1" s="1"/>
  <c r="B117" i="1"/>
  <c r="M117" i="1" s="1"/>
  <c r="B97" i="1"/>
  <c r="M97" i="1" s="1"/>
  <c r="B95" i="1"/>
  <c r="M95" i="1" s="1"/>
  <c r="B469" i="1"/>
  <c r="M469" i="1" s="1"/>
  <c r="B29" i="1"/>
  <c r="M29" i="1" s="1"/>
  <c r="B72" i="1"/>
  <c r="M72" i="1" s="1"/>
  <c r="B128" i="1"/>
  <c r="M128" i="1" s="1"/>
  <c r="B150" i="1"/>
  <c r="M150" i="1" s="1"/>
  <c r="B34" i="1"/>
  <c r="M34" i="1" s="1"/>
  <c r="B110" i="1"/>
  <c r="M110" i="1" s="1"/>
  <c r="B436" i="1"/>
  <c r="M436" i="1" s="1"/>
  <c r="B292" i="1"/>
  <c r="M292" i="1" s="1"/>
  <c r="B66" i="1"/>
  <c r="M66" i="1" s="1"/>
  <c r="B84" i="1"/>
  <c r="M84" i="1" s="1"/>
  <c r="B294" i="1"/>
  <c r="M294" i="1" s="1"/>
  <c r="B258" i="1"/>
  <c r="M258" i="1" s="1"/>
  <c r="B415" i="1"/>
  <c r="M415" i="1" s="1"/>
  <c r="B238" i="1"/>
  <c r="M238" i="1" s="1"/>
  <c r="B414" i="1"/>
  <c r="M414" i="1" s="1"/>
  <c r="B302" i="1"/>
  <c r="M302" i="1" s="1"/>
  <c r="B255" i="1"/>
  <c r="M255" i="1" s="1"/>
  <c r="B466" i="1"/>
  <c r="M466" i="1" s="1"/>
  <c r="B276" i="1"/>
  <c r="M276" i="1" s="1"/>
  <c r="B123" i="1"/>
  <c r="M123" i="1" s="1"/>
  <c r="B293" i="1"/>
  <c r="M293" i="1" s="1"/>
  <c r="B36" i="1"/>
  <c r="M36" i="1" s="1"/>
  <c r="B160" i="1"/>
  <c r="M160" i="1" s="1"/>
  <c r="B376" i="1"/>
  <c r="M376" i="1" s="1"/>
  <c r="B245" i="1"/>
  <c r="M245" i="1" s="1"/>
  <c r="B247" i="1"/>
  <c r="M247" i="1" s="1"/>
  <c r="B317" i="1"/>
  <c r="M317" i="1" s="1"/>
  <c r="B398" i="1"/>
  <c r="M398" i="1" s="1"/>
  <c r="B410" i="1"/>
  <c r="M410" i="1" s="1"/>
  <c r="B221" i="1"/>
  <c r="M221" i="1" s="1"/>
  <c r="B172" i="1"/>
  <c r="M172" i="1" s="1"/>
  <c r="B116" i="1"/>
  <c r="M116" i="1" s="1"/>
  <c r="B369" i="1"/>
  <c r="M369" i="1" s="1"/>
  <c r="B121" i="1"/>
  <c r="M121" i="1" s="1"/>
  <c r="B102" i="1"/>
  <c r="M102" i="1" s="1"/>
  <c r="B487" i="1"/>
  <c r="M487" i="1" s="1"/>
  <c r="B488" i="1"/>
  <c r="M488" i="1" s="1"/>
  <c r="B435" i="1"/>
  <c r="M435" i="1" s="1"/>
  <c r="B2" i="1"/>
  <c r="M2" i="1" s="1"/>
  <c r="B93" i="1"/>
  <c r="M93" i="1" s="1"/>
  <c r="B231" i="1"/>
  <c r="M231" i="1" s="1"/>
  <c r="B167" i="1"/>
  <c r="M167" i="1" s="1"/>
  <c r="B478" i="1"/>
  <c r="M478" i="1" s="1"/>
  <c r="B30" i="1"/>
  <c r="M30" i="1" s="1"/>
  <c r="B188" i="1"/>
  <c r="M188" i="1" s="1"/>
  <c r="B181" i="1"/>
  <c r="M181" i="1" s="1"/>
  <c r="B212" i="1"/>
  <c r="M212" i="1" s="1"/>
  <c r="B73" i="1"/>
  <c r="M73" i="1" s="1"/>
  <c r="B250" i="1"/>
  <c r="M250" i="1" s="1"/>
  <c r="B15" i="1"/>
  <c r="M15" i="1" s="1"/>
  <c r="B64" i="1"/>
  <c r="M64" i="1" s="1"/>
  <c r="B101" i="1"/>
  <c r="M101" i="1" s="1"/>
  <c r="B7" i="1"/>
  <c r="M7" i="1" s="1"/>
  <c r="B458" i="1"/>
  <c r="M458" i="1" s="1"/>
  <c r="B254" i="1"/>
  <c r="M254" i="1" s="1"/>
  <c r="B342" i="1"/>
  <c r="M342" i="1" s="1"/>
  <c r="B286" i="1"/>
  <c r="M286" i="1" s="1"/>
  <c r="B351" i="1"/>
  <c r="M351" i="1" s="1"/>
  <c r="B475" i="1"/>
  <c r="M475" i="1" s="1"/>
  <c r="B71" i="1"/>
  <c r="M71" i="1" s="1"/>
  <c r="B126" i="1"/>
  <c r="M126" i="1" s="1"/>
  <c r="B185" i="1"/>
  <c r="M185" i="1" s="1"/>
  <c r="B394" i="1"/>
  <c r="M394" i="1" s="1"/>
  <c r="B496" i="1"/>
  <c r="M496" i="1" s="1"/>
  <c r="B357" i="1"/>
  <c r="M357" i="1" s="1"/>
  <c r="B249" i="1"/>
  <c r="M249" i="1" s="1"/>
  <c r="B79" i="1"/>
  <c r="M79" i="1" s="1"/>
  <c r="B462" i="1"/>
  <c r="M462" i="1" s="1"/>
  <c r="B474" i="1"/>
  <c r="M474" i="1" s="1"/>
  <c r="B98" i="1"/>
  <c r="M98" i="1" s="1"/>
  <c r="B324" i="1"/>
  <c r="M324" i="1" s="1"/>
  <c r="B332" i="1"/>
  <c r="M332" i="1" s="1"/>
  <c r="B477" i="1"/>
  <c r="M477" i="1" s="1"/>
  <c r="B334" i="1"/>
  <c r="M334" i="1" s="1"/>
  <c r="B335" i="1"/>
  <c r="M335" i="1" s="1"/>
  <c r="B344" i="1"/>
  <c r="M344" i="1" s="1"/>
  <c r="B190" i="1"/>
  <c r="M190" i="1" s="1"/>
  <c r="B322" i="1"/>
  <c r="M322" i="1" s="1"/>
  <c r="B319" i="1"/>
  <c r="M319" i="1" s="1"/>
  <c r="B490" i="1"/>
  <c r="M490" i="1" s="1"/>
  <c r="B404" i="1"/>
  <c r="M404" i="1" s="1"/>
  <c r="B491" i="1"/>
  <c r="M491" i="1" s="1"/>
  <c r="B492" i="1"/>
  <c r="M492" i="1" s="1"/>
  <c r="B497" i="1"/>
  <c r="M497" i="1" s="1"/>
  <c r="B112" i="1"/>
  <c r="M112" i="1" s="1"/>
  <c r="B70" i="1"/>
  <c r="M70" i="1" s="1"/>
  <c r="B401" i="1"/>
  <c r="M401" i="1" s="1"/>
  <c r="B267" i="1"/>
  <c r="M267" i="1" s="1"/>
  <c r="B243" i="1"/>
  <c r="M243" i="1" s="1"/>
  <c r="B274" i="1"/>
  <c r="M274" i="1" s="1"/>
  <c r="B256" i="1"/>
  <c r="M256" i="1" s="1"/>
  <c r="B213" i="1"/>
  <c r="M213" i="1" s="1"/>
  <c r="B288" i="1"/>
  <c r="M288" i="1" s="1"/>
  <c r="B278" i="1"/>
  <c r="M278" i="1" s="1"/>
  <c r="B55" i="1"/>
  <c r="M55" i="1" s="1"/>
  <c r="B180" i="1"/>
  <c r="M180" i="1" s="1"/>
  <c r="B92" i="1"/>
  <c r="M92" i="1" s="1"/>
  <c r="B321" i="1"/>
  <c r="M321" i="1" s="1"/>
  <c r="B375" i="1"/>
  <c r="M375" i="1" s="1"/>
  <c r="B325" i="1"/>
  <c r="M325" i="1" s="1"/>
  <c r="B32" i="1"/>
  <c r="M32" i="1" s="1"/>
  <c r="B33" i="1"/>
  <c r="M33" i="1" s="1"/>
  <c r="B194" i="1"/>
  <c r="M194" i="1" s="1"/>
  <c r="B211" i="1"/>
  <c r="M211" i="1" s="1"/>
  <c r="B78" i="1"/>
  <c r="M78" i="1" s="1"/>
  <c r="B119" i="1"/>
  <c r="M119" i="1" s="1"/>
  <c r="B450" i="1"/>
  <c r="M450" i="1" s="1"/>
  <c r="B473" i="1"/>
  <c r="M473" i="1" s="1"/>
  <c r="B341" i="1"/>
  <c r="M341" i="1" s="1"/>
  <c r="B343" i="1"/>
  <c r="M343" i="1" s="1"/>
  <c r="B285" i="1"/>
  <c r="M285" i="1" s="1"/>
  <c r="B390" i="1"/>
  <c r="M390" i="1" s="1"/>
  <c r="B60" i="1"/>
  <c r="M60" i="1" s="1"/>
  <c r="B204" i="1"/>
  <c r="M204" i="1" s="1"/>
  <c r="B277" i="1"/>
  <c r="M277" i="1" s="1"/>
  <c r="B207" i="1"/>
  <c r="M207" i="1" s="1"/>
  <c r="B282" i="1"/>
  <c r="M282" i="1" s="1"/>
  <c r="B251" i="1"/>
  <c r="M251" i="1" s="1"/>
  <c r="B183" i="1"/>
  <c r="M183" i="1" s="1"/>
  <c r="B199" i="1"/>
  <c r="M199" i="1" s="1"/>
  <c r="B214" i="1"/>
  <c r="M214" i="1" s="1"/>
  <c r="B69" i="1"/>
  <c r="M69" i="1" s="1"/>
  <c r="B67" i="1"/>
  <c r="M67" i="1" s="1"/>
  <c r="B476" i="1"/>
  <c r="M476" i="1" s="1"/>
  <c r="B155" i="1"/>
  <c r="M155" i="1" s="1"/>
  <c r="B11" i="1"/>
  <c r="M11" i="1" s="1"/>
  <c r="B359" i="1"/>
  <c r="M359" i="1" s="1"/>
  <c r="B217" i="1"/>
  <c r="M217" i="1" s="1"/>
  <c r="B289" i="1"/>
  <c r="M289" i="1" s="1"/>
  <c r="B437" i="1"/>
  <c r="M437" i="1" s="1"/>
  <c r="B307" i="1"/>
  <c r="M307" i="1" s="1"/>
  <c r="B115" i="1"/>
  <c r="M115" i="1" s="1"/>
  <c r="B6" i="1"/>
  <c r="M6" i="1" s="1"/>
  <c r="B402" i="1"/>
  <c r="M402" i="1" s="1"/>
  <c r="B265" i="1"/>
  <c r="M265" i="1" s="1"/>
  <c r="B262" i="1"/>
  <c r="M262" i="1" s="1"/>
  <c r="B412" i="1"/>
  <c r="M412" i="1" s="1"/>
  <c r="B210" i="1"/>
  <c r="M210" i="1" s="1"/>
  <c r="B290" i="1"/>
  <c r="M290" i="1" s="1"/>
  <c r="B220" i="1"/>
  <c r="M220" i="1" s="1"/>
  <c r="B378" i="1"/>
  <c r="M378" i="1" s="1"/>
  <c r="B215" i="1"/>
  <c r="M215" i="1" s="1"/>
  <c r="B336" i="1"/>
  <c r="M336" i="1" s="1"/>
  <c r="B431" i="1"/>
  <c r="M431" i="1" s="1"/>
  <c r="B429" i="1"/>
  <c r="M429" i="1" s="1"/>
  <c r="B239" i="1"/>
  <c r="M239" i="1" s="1"/>
  <c r="B37" i="1"/>
  <c r="M37" i="1" s="1"/>
  <c r="B94" i="1"/>
  <c r="M94" i="1" s="1"/>
  <c r="B298" i="1"/>
  <c r="M298" i="1" s="1"/>
  <c r="B413" i="1"/>
  <c r="M413" i="1" s="1"/>
  <c r="B340" i="1"/>
  <c r="M340" i="1" s="1"/>
  <c r="B366" i="1"/>
  <c r="M366" i="1" s="1"/>
  <c r="B426" i="1"/>
  <c r="M426" i="1" s="1"/>
  <c r="B275" i="1"/>
  <c r="M275" i="1" s="1"/>
  <c r="B356" i="1"/>
  <c r="M356" i="1" s="1"/>
  <c r="B391" i="1"/>
  <c r="M391" i="1" s="1"/>
  <c r="B59" i="1"/>
  <c r="M59" i="1" s="1"/>
  <c r="B31" i="1"/>
  <c r="M31" i="1" s="1"/>
  <c r="B454" i="1"/>
  <c r="M454" i="1" s="1"/>
  <c r="B113" i="1"/>
  <c r="M113" i="1" s="1"/>
  <c r="B197" i="1"/>
  <c r="M197" i="1" s="1"/>
  <c r="B225" i="1"/>
  <c r="M225" i="1" s="1"/>
  <c r="B370" i="1"/>
  <c r="M370" i="1" s="1"/>
  <c r="B236" i="1"/>
  <c r="M236" i="1" s="1"/>
  <c r="B424" i="1"/>
  <c r="M424" i="1" s="1"/>
  <c r="B90" i="1"/>
  <c r="M90" i="1" s="1"/>
  <c r="B173" i="1"/>
  <c r="M173" i="1" s="1"/>
  <c r="B273" i="1"/>
  <c r="M273" i="1" s="1"/>
  <c r="B230" i="1"/>
  <c r="M230" i="1" s="1"/>
  <c r="B87" i="1"/>
  <c r="M87" i="1" s="1"/>
  <c r="B411" i="1"/>
  <c r="M411" i="1" s="1"/>
  <c r="B5" i="1"/>
  <c r="M5" i="1" s="1"/>
  <c r="B259" i="1"/>
  <c r="M259" i="1" s="1"/>
  <c r="B382" i="1"/>
  <c r="M382" i="1" s="1"/>
  <c r="B499" i="1"/>
  <c r="M499" i="1" s="1"/>
  <c r="B16" i="1"/>
  <c r="M16" i="1" s="1"/>
  <c r="B339" i="1"/>
  <c r="M339" i="1" s="1"/>
  <c r="B266" i="1"/>
  <c r="M266" i="1" s="1"/>
  <c r="B270" i="1"/>
  <c r="M270" i="1" s="1"/>
  <c r="B271" i="1"/>
  <c r="M271" i="1" s="1"/>
  <c r="B260" i="1"/>
  <c r="M260" i="1" s="1"/>
  <c r="B149" i="1"/>
  <c r="M149" i="1" s="1"/>
  <c r="B361" i="1"/>
  <c r="M361" i="1" s="1"/>
  <c r="B459" i="1"/>
  <c r="M459" i="1" s="1"/>
  <c r="B237" i="1"/>
  <c r="M237" i="1" s="1"/>
  <c r="B22" i="1"/>
  <c r="M22" i="1" s="1"/>
  <c r="B176" i="1"/>
  <c r="M176" i="1" s="1"/>
  <c r="B177" i="1"/>
  <c r="M177" i="1" s="1"/>
  <c r="B206" i="1"/>
  <c r="M206" i="1" s="1"/>
  <c r="B304" i="1"/>
  <c r="M304" i="1" s="1"/>
  <c r="B50" i="1"/>
  <c r="M50" i="1" s="1"/>
  <c r="B99" i="1"/>
  <c r="M99" i="1" s="1"/>
  <c r="B347" i="1"/>
  <c r="M347" i="1" s="1"/>
  <c r="B445" i="1"/>
  <c r="M445" i="1" s="1"/>
  <c r="B165" i="1"/>
  <c r="M165" i="1" s="1"/>
  <c r="B442" i="1"/>
  <c r="M442" i="1" s="1"/>
  <c r="B58" i="1"/>
  <c r="M58" i="1" s="1"/>
  <c r="B124" i="1"/>
  <c r="M124" i="1" s="1"/>
  <c r="B235" i="1"/>
  <c r="M235" i="1" s="1"/>
  <c r="B44" i="1"/>
  <c r="M44" i="1" s="1"/>
  <c r="B279" i="1"/>
  <c r="M279" i="1" s="1"/>
  <c r="B9" i="1"/>
  <c r="M9" i="1" s="1"/>
  <c r="B395" i="1"/>
  <c r="M395" i="1" s="1"/>
  <c r="B75" i="1"/>
  <c r="M75" i="1" s="1"/>
  <c r="B503" i="1"/>
  <c r="M503" i="1" s="1"/>
  <c r="B501" i="1"/>
  <c r="M501" i="1" s="1"/>
  <c r="B272" i="1"/>
  <c r="M272" i="1" s="1"/>
  <c r="B125" i="1"/>
  <c r="M125" i="1" s="1"/>
  <c r="B14" i="1"/>
  <c r="M14" i="1" s="1"/>
  <c r="B229" i="1"/>
  <c r="M229" i="1" s="1"/>
  <c r="B148" i="1"/>
  <c r="M148" i="1" s="1"/>
  <c r="B337" i="1"/>
  <c r="M337" i="1" s="1"/>
  <c r="B157" i="1"/>
  <c r="M157" i="1" s="1"/>
  <c r="B246" i="1"/>
  <c r="M246" i="1" s="1"/>
  <c r="B419" i="1"/>
  <c r="M419" i="1" s="1"/>
  <c r="B421" i="1"/>
  <c r="M421" i="1" s="1"/>
  <c r="B12" i="1"/>
  <c r="M12" i="1" s="1"/>
  <c r="B143" i="1"/>
  <c r="M143" i="1" s="1"/>
  <c r="B311" i="1"/>
  <c r="M311" i="1" s="1"/>
  <c r="B360" i="1"/>
  <c r="M360" i="1" s="1"/>
  <c r="B299" i="1"/>
  <c r="M299" i="1" s="1"/>
  <c r="B219" i="1"/>
  <c r="M219" i="1" s="1"/>
  <c r="B407" i="1"/>
  <c r="M407" i="1" s="1"/>
  <c r="B291" i="1"/>
  <c r="M291" i="1" s="1"/>
  <c r="B479" i="1"/>
  <c r="M479" i="1" s="1"/>
  <c r="B24" i="1"/>
  <c r="M24" i="1" s="1"/>
  <c r="B408" i="1"/>
  <c r="M408" i="1" s="1"/>
  <c r="B153" i="1"/>
  <c r="M153" i="1" s="1"/>
  <c r="B13" i="1"/>
  <c r="M13" i="1" s="1"/>
  <c r="B178" i="1"/>
  <c r="M178" i="1" s="1"/>
  <c r="B346" i="1"/>
  <c r="M346" i="1" s="1"/>
  <c r="B465" i="1"/>
  <c r="M465" i="1" s="1"/>
  <c r="B257" i="1"/>
  <c r="M257" i="1" s="1"/>
  <c r="B76" i="1"/>
  <c r="M76" i="1" s="1"/>
  <c r="B106" i="1"/>
  <c r="M106" i="1" s="1"/>
  <c r="B141" i="1"/>
  <c r="M141" i="1" s="1"/>
  <c r="B439" i="1"/>
  <c r="M439" i="1" s="1"/>
  <c r="B444" i="1"/>
  <c r="M444" i="1" s="1"/>
  <c r="B371" i="1"/>
  <c r="M371" i="1" s="1"/>
  <c r="B386" i="1"/>
  <c r="M386" i="1" s="1"/>
  <c r="B484" i="1"/>
  <c r="M484" i="1" s="1"/>
  <c r="B104" i="1"/>
  <c r="M104" i="1" s="1"/>
  <c r="B137" i="1"/>
  <c r="M137" i="1" s="1"/>
  <c r="B309" i="1"/>
  <c r="M309" i="1" s="1"/>
  <c r="B252" i="1"/>
  <c r="M252" i="1" s="1"/>
  <c r="B283" i="1"/>
  <c r="M283" i="1" s="1"/>
  <c r="B381" i="1"/>
  <c r="M381" i="1" s="1"/>
  <c r="B68" i="1"/>
  <c r="M68" i="1" s="1"/>
  <c r="B49" i="1"/>
  <c r="M49" i="1" s="1"/>
  <c r="B187" i="1"/>
  <c r="M187" i="1" s="1"/>
  <c r="B461" i="1"/>
  <c r="M461" i="1" s="1"/>
  <c r="B447" i="1"/>
  <c r="M447" i="1" s="1"/>
  <c r="B27" i="1"/>
  <c r="M27" i="1" s="1"/>
  <c r="B200" i="1"/>
  <c r="M200" i="1" s="1"/>
  <c r="B169" i="1"/>
  <c r="M169" i="1" s="1"/>
  <c r="B209" i="1"/>
  <c r="M209" i="1" s="1"/>
  <c r="B305" i="1"/>
  <c r="M305" i="1" s="1"/>
  <c r="B306" i="1"/>
  <c r="M306" i="1" s="1"/>
  <c r="B127" i="1"/>
  <c r="M127" i="1" s="1"/>
  <c r="B234" i="1"/>
  <c r="M234" i="1" s="1"/>
  <c r="B136" i="1"/>
  <c r="M136" i="1" s="1"/>
  <c r="B281" i="1"/>
  <c r="M281" i="1" s="1"/>
  <c r="B134" i="1"/>
  <c r="M134" i="1" s="1"/>
  <c r="B156" i="1"/>
  <c r="M156" i="1" s="1"/>
  <c r="B158" i="1"/>
  <c r="M158" i="1" s="1"/>
  <c r="B295" i="1"/>
  <c r="M295" i="1" s="1"/>
  <c r="B10" i="1"/>
  <c r="M10" i="1" s="1"/>
  <c r="B35" i="1"/>
  <c r="M35" i="1" s="1"/>
  <c r="B448" i="1"/>
  <c r="M448" i="1" s="1"/>
  <c r="B453" i="1"/>
  <c r="M453" i="1" s="1"/>
  <c r="B457" i="1"/>
  <c r="M457" i="1" s="1"/>
  <c r="B348" i="1"/>
  <c r="M348" i="1" s="1"/>
  <c r="B81" i="1"/>
  <c r="M81" i="1" s="1"/>
  <c r="B367" i="1"/>
  <c r="M367" i="1" s="1"/>
  <c r="B139" i="1"/>
  <c r="M139" i="1" s="1"/>
  <c r="B164" i="1"/>
  <c r="M164" i="1" s="1"/>
  <c r="B313" i="1"/>
  <c r="M313" i="1" s="1"/>
  <c r="B372" i="1"/>
  <c r="M372" i="1" s="1"/>
  <c r="B301" i="1"/>
  <c r="M301" i="1" s="1"/>
  <c r="B362" i="1"/>
  <c r="M362" i="1" s="1"/>
  <c r="B365" i="1"/>
  <c r="M365" i="1" s="1"/>
  <c r="B203" i="1"/>
  <c r="M203" i="1" s="1"/>
  <c r="B108" i="1"/>
  <c r="M108" i="1" s="1"/>
  <c r="B132" i="1"/>
  <c r="M132" i="1" s="1"/>
  <c r="B133" i="1"/>
  <c r="M133" i="1" s="1"/>
  <c r="N133" i="1"/>
  <c r="B39" i="1"/>
  <c r="M39" i="1" s="1"/>
  <c r="B42" i="1"/>
  <c r="M42" i="1" s="1"/>
  <c r="B53" i="1"/>
  <c r="M53" i="1" s="1"/>
  <c r="B57" i="1"/>
  <c r="M57" i="1" s="1"/>
  <c r="B62" i="1"/>
  <c r="M62" i="1" s="1"/>
  <c r="B63" i="1"/>
  <c r="M63" i="1" s="1"/>
  <c r="B455" i="1"/>
  <c r="M455" i="1" s="1"/>
  <c r="B464" i="1"/>
  <c r="M464" i="1" s="1"/>
  <c r="B471" i="1"/>
  <c r="M471" i="1" s="1"/>
  <c r="B54" i="1"/>
  <c r="M54" i="1" s="1"/>
  <c r="B232" i="1"/>
  <c r="M232" i="1" s="1"/>
  <c r="B374" i="1"/>
  <c r="M374" i="1" s="1"/>
  <c r="B109" i="1"/>
  <c r="M109" i="1" s="1"/>
  <c r="B174" i="1"/>
  <c r="M174" i="1" s="1"/>
  <c r="B368" i="1"/>
  <c r="M368" i="1" s="1"/>
  <c r="B396" i="1"/>
  <c r="M396" i="1" s="1"/>
  <c r="B456" i="1"/>
  <c r="M456" i="1" s="1"/>
  <c r="B460" i="1"/>
  <c r="M460" i="1" s="1"/>
  <c r="B506" i="1"/>
  <c r="M506" i="1" s="1"/>
  <c r="B507" i="1"/>
  <c r="M507" i="1" s="1"/>
  <c r="B508" i="1"/>
  <c r="M508" i="1" s="1"/>
  <c r="B509" i="1"/>
  <c r="M509" i="1" s="1"/>
  <c r="B510" i="1"/>
  <c r="M510" i="1" s="1"/>
  <c r="B511" i="1"/>
  <c r="M511" i="1" s="1"/>
  <c r="B512" i="1"/>
  <c r="M512" i="1" s="1"/>
  <c r="B513" i="1"/>
  <c r="M513" i="1" s="1"/>
  <c r="B514" i="1"/>
  <c r="M514" i="1" s="1"/>
  <c r="B515" i="1"/>
  <c r="M515" i="1" s="1"/>
  <c r="B516" i="1"/>
  <c r="M516" i="1" s="1"/>
  <c r="B517" i="1"/>
  <c r="M517" i="1" s="1"/>
  <c r="B518" i="1"/>
  <c r="M518" i="1" s="1"/>
  <c r="B519" i="1"/>
  <c r="M519" i="1" s="1"/>
  <c r="B520" i="1"/>
  <c r="M520" i="1" s="1"/>
  <c r="B521" i="1"/>
  <c r="M521" i="1" s="1"/>
  <c r="B522" i="1"/>
  <c r="M522" i="1" s="1"/>
  <c r="B523" i="1"/>
  <c r="M523" i="1" s="1"/>
  <c r="B524" i="1"/>
  <c r="M524" i="1" s="1"/>
  <c r="B525" i="1"/>
  <c r="M525" i="1" s="1"/>
  <c r="B526" i="1"/>
  <c r="M526" i="1" s="1"/>
  <c r="B527" i="1"/>
  <c r="M527" i="1" s="1"/>
  <c r="B528" i="1"/>
  <c r="M528" i="1" s="1"/>
  <c r="B529" i="1"/>
  <c r="M529" i="1" s="1"/>
  <c r="B530" i="1"/>
  <c r="M530" i="1" s="1"/>
  <c r="B531" i="1"/>
  <c r="M531" i="1" s="1"/>
  <c r="B532" i="1"/>
  <c r="M532" i="1" s="1"/>
  <c r="B533" i="1"/>
  <c r="M533" i="1" s="1"/>
  <c r="B534" i="1"/>
  <c r="M534" i="1" s="1"/>
  <c r="B535" i="1"/>
  <c r="M535" i="1" s="1"/>
  <c r="B536" i="1"/>
  <c r="M536" i="1" s="1"/>
  <c r="B537" i="1"/>
  <c r="M537" i="1" s="1"/>
  <c r="B538" i="1"/>
  <c r="M538" i="1" s="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B550" i="1"/>
  <c r="M550" i="1" s="1"/>
  <c r="B551" i="1"/>
  <c r="M551" i="1" s="1"/>
  <c r="B552" i="1"/>
  <c r="M552" i="1" s="1"/>
  <c r="B553" i="1"/>
  <c r="M553" i="1" s="1"/>
  <c r="B554" i="1"/>
  <c r="M554" i="1" s="1"/>
  <c r="B555" i="1"/>
  <c r="M555" i="1" s="1"/>
  <c r="B556" i="1"/>
  <c r="M556" i="1" s="1"/>
  <c r="B557" i="1"/>
  <c r="M557" i="1" s="1"/>
  <c r="B558" i="1"/>
  <c r="M558" i="1" s="1"/>
  <c r="B559" i="1"/>
  <c r="M559" i="1" s="1"/>
  <c r="B560" i="1"/>
  <c r="M560" i="1" s="1"/>
  <c r="B561" i="1"/>
  <c r="M561" i="1" s="1"/>
  <c r="B562" i="1"/>
  <c r="M562" i="1" s="1"/>
  <c r="B563" i="1"/>
  <c r="M563" i="1" s="1"/>
  <c r="B564" i="1"/>
  <c r="M564" i="1" s="1"/>
  <c r="B565" i="1"/>
  <c r="M565" i="1" s="1"/>
  <c r="B566" i="1"/>
  <c r="M566" i="1" s="1"/>
  <c r="B567" i="1"/>
  <c r="M567" i="1" s="1"/>
  <c r="B568" i="1"/>
  <c r="M568" i="1" s="1"/>
  <c r="B569" i="1"/>
  <c r="M569" i="1" s="1"/>
  <c r="B570" i="1"/>
  <c r="M570" i="1" s="1"/>
  <c r="B571" i="1"/>
  <c r="M571" i="1" s="1"/>
  <c r="B572" i="1"/>
  <c r="M572" i="1" s="1"/>
  <c r="B573" i="1"/>
  <c r="M573" i="1" s="1"/>
  <c r="B574" i="1"/>
  <c r="M574" i="1" s="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B586" i="1"/>
  <c r="M586" i="1" s="1"/>
  <c r="B587" i="1"/>
  <c r="M587" i="1" s="1"/>
  <c r="B588" i="1"/>
  <c r="M588" i="1" s="1"/>
  <c r="B589" i="1"/>
  <c r="M589" i="1" s="1"/>
  <c r="B590" i="1"/>
  <c r="M590" i="1" s="1"/>
  <c r="B591" i="1"/>
  <c r="M591" i="1" s="1"/>
  <c r="B592" i="1"/>
  <c r="M592" i="1" s="1"/>
  <c r="B593" i="1"/>
  <c r="M593" i="1" s="1"/>
  <c r="B594" i="1"/>
  <c r="M594" i="1" s="1"/>
  <c r="B595" i="1"/>
  <c r="M595" i="1" s="1"/>
  <c r="B596" i="1"/>
  <c r="M596" i="1" s="1"/>
  <c r="B597" i="1"/>
  <c r="M597" i="1" s="1"/>
  <c r="B598" i="1"/>
  <c r="M598" i="1" s="1"/>
  <c r="B599" i="1"/>
  <c r="M599" i="1" s="1"/>
  <c r="B600" i="1"/>
  <c r="M600" i="1" s="1"/>
  <c r="B601" i="1"/>
  <c r="M601" i="1" s="1"/>
  <c r="B602" i="1"/>
  <c r="M602" i="1" s="1"/>
  <c r="B603" i="1"/>
  <c r="M603" i="1" s="1"/>
  <c r="B604" i="1"/>
  <c r="M604" i="1" s="1"/>
  <c r="B605" i="1"/>
  <c r="M605" i="1" s="1"/>
  <c r="B606" i="1"/>
  <c r="M606" i="1" s="1"/>
  <c r="B607" i="1"/>
  <c r="M607" i="1" s="1"/>
  <c r="B608" i="1"/>
  <c r="M608" i="1" s="1"/>
  <c r="B609" i="1"/>
  <c r="M609" i="1" s="1"/>
  <c r="B610" i="1"/>
  <c r="M610" i="1" s="1"/>
  <c r="B611" i="1"/>
  <c r="M611" i="1" s="1"/>
  <c r="B612" i="1"/>
  <c r="M612" i="1" s="1"/>
  <c r="B613" i="1"/>
  <c r="M613" i="1" s="1"/>
  <c r="B614" i="1"/>
  <c r="M614" i="1" s="1"/>
  <c r="B615" i="1"/>
  <c r="M615" i="1" s="1"/>
  <c r="B616" i="1"/>
  <c r="M616" i="1" s="1"/>
  <c r="B617" i="1"/>
  <c r="M617" i="1" s="1"/>
  <c r="B618" i="1"/>
  <c r="M618" i="1" s="1"/>
  <c r="B619" i="1"/>
  <c r="M619" i="1" s="1"/>
  <c r="B620" i="1"/>
  <c r="M620" i="1" s="1"/>
  <c r="B621" i="1"/>
  <c r="M621" i="1" s="1"/>
  <c r="B622" i="1"/>
  <c r="M622" i="1" s="1"/>
  <c r="B623" i="1"/>
  <c r="M623" i="1" s="1"/>
  <c r="B624" i="1"/>
  <c r="M624" i="1" s="1"/>
  <c r="B625" i="1"/>
  <c r="M625" i="1" s="1"/>
  <c r="B626" i="1"/>
  <c r="M626" i="1" s="1"/>
  <c r="B627" i="1"/>
  <c r="M627" i="1" s="1"/>
  <c r="B628" i="1"/>
  <c r="M628" i="1" s="1"/>
  <c r="B629" i="1"/>
  <c r="M629" i="1" s="1"/>
  <c r="B630" i="1"/>
  <c r="M630" i="1" s="1"/>
  <c r="B631" i="1"/>
  <c r="M631" i="1" s="1"/>
  <c r="B632" i="1"/>
  <c r="M632" i="1" s="1"/>
  <c r="B633" i="1"/>
  <c r="M633" i="1" s="1"/>
  <c r="B634" i="1"/>
  <c r="M634" i="1" s="1"/>
  <c r="B635" i="1"/>
  <c r="M635" i="1" s="1"/>
  <c r="B636" i="1"/>
  <c r="M636" i="1" s="1"/>
  <c r="B637" i="1"/>
  <c r="M637" i="1" s="1"/>
  <c r="B638" i="1"/>
  <c r="M638" i="1" s="1"/>
  <c r="B639" i="1"/>
  <c r="M639" i="1" s="1"/>
  <c r="B640" i="1"/>
  <c r="M640" i="1" s="1"/>
  <c r="B641" i="1"/>
  <c r="M641" i="1" s="1"/>
  <c r="B642" i="1"/>
  <c r="M642" i="1" s="1"/>
  <c r="B643" i="1"/>
  <c r="M643" i="1" s="1"/>
  <c r="B644" i="1"/>
  <c r="M644" i="1" s="1"/>
  <c r="B645" i="1"/>
  <c r="M645" i="1" s="1"/>
  <c r="B646" i="1"/>
  <c r="M646" i="1" s="1"/>
  <c r="B647" i="1"/>
  <c r="M647" i="1" s="1"/>
  <c r="B648" i="1"/>
  <c r="M648" i="1" s="1"/>
  <c r="B649" i="1"/>
  <c r="M649" i="1" s="1"/>
  <c r="B650" i="1"/>
  <c r="M650" i="1" s="1"/>
  <c r="B651" i="1"/>
  <c r="M651" i="1" s="1"/>
  <c r="B652" i="1"/>
  <c r="M652" i="1" s="1"/>
  <c r="B653" i="1"/>
  <c r="M653" i="1" s="1"/>
  <c r="B654" i="1"/>
  <c r="M654" i="1" s="1"/>
  <c r="B655" i="1"/>
  <c r="M655" i="1" s="1"/>
  <c r="B656" i="1"/>
  <c r="M656" i="1" s="1"/>
  <c r="B657" i="1"/>
  <c r="M657" i="1" s="1"/>
  <c r="B658" i="1"/>
  <c r="M658" i="1" s="1"/>
  <c r="B659" i="1"/>
  <c r="M659" i="1" s="1"/>
  <c r="B660" i="1"/>
  <c r="M660" i="1" s="1"/>
  <c r="B661" i="1"/>
  <c r="M661" i="1" s="1"/>
  <c r="B662" i="1"/>
  <c r="M662" i="1" s="1"/>
  <c r="B663" i="1"/>
  <c r="M663" i="1" s="1"/>
  <c r="B664" i="1"/>
  <c r="M664" i="1" s="1"/>
  <c r="B665" i="1"/>
  <c r="M665" i="1" s="1"/>
  <c r="B666" i="1"/>
  <c r="M666" i="1" s="1"/>
  <c r="B667" i="1"/>
  <c r="M667" i="1" s="1"/>
  <c r="B668" i="1"/>
  <c r="M668" i="1" s="1"/>
  <c r="B669" i="1"/>
  <c r="M669" i="1" s="1"/>
  <c r="B670" i="1"/>
  <c r="M670" i="1" s="1"/>
  <c r="B671" i="1"/>
  <c r="M671" i="1" s="1"/>
  <c r="B672" i="1"/>
  <c r="M672" i="1" s="1"/>
  <c r="B673" i="1"/>
  <c r="M673" i="1" s="1"/>
  <c r="B674" i="1"/>
  <c r="M674" i="1" s="1"/>
  <c r="B675" i="1"/>
  <c r="M675" i="1" s="1"/>
  <c r="B676" i="1"/>
  <c r="M676" i="1" s="1"/>
  <c r="B677" i="1"/>
  <c r="M677" i="1" s="1"/>
  <c r="B678" i="1"/>
  <c r="M678" i="1" s="1"/>
  <c r="B679" i="1"/>
  <c r="M679" i="1" s="1"/>
  <c r="B680" i="1"/>
  <c r="M680" i="1" s="1"/>
  <c r="B681" i="1"/>
  <c r="M681" i="1" s="1"/>
  <c r="B682" i="1"/>
  <c r="M682" i="1" s="1"/>
  <c r="B683" i="1"/>
  <c r="M683" i="1" s="1"/>
  <c r="B684" i="1"/>
  <c r="M684" i="1" s="1"/>
  <c r="B685" i="1"/>
  <c r="M685" i="1" s="1"/>
  <c r="B686" i="1"/>
  <c r="M686" i="1" s="1"/>
  <c r="B687" i="1"/>
  <c r="M687" i="1" s="1"/>
  <c r="B688" i="1"/>
  <c r="M688" i="1" s="1"/>
  <c r="B689" i="1"/>
  <c r="M689" i="1" s="1"/>
  <c r="B690" i="1"/>
  <c r="M690" i="1" s="1"/>
  <c r="B691" i="1"/>
  <c r="M691" i="1" s="1"/>
  <c r="B692" i="1"/>
  <c r="M692" i="1" s="1"/>
  <c r="B693" i="1"/>
  <c r="M693" i="1" s="1"/>
  <c r="B694" i="1"/>
  <c r="M694" i="1" s="1"/>
  <c r="B695" i="1"/>
  <c r="M695" i="1" s="1"/>
  <c r="B696" i="1"/>
  <c r="M696" i="1" s="1"/>
  <c r="B697" i="1"/>
  <c r="M697" i="1" s="1"/>
  <c r="B698" i="1"/>
  <c r="M698" i="1" s="1"/>
  <c r="B699" i="1"/>
  <c r="M699" i="1" s="1"/>
  <c r="B700" i="1"/>
  <c r="M700" i="1" s="1"/>
  <c r="B701" i="1"/>
  <c r="M701" i="1" s="1"/>
  <c r="B702" i="1"/>
  <c r="M702" i="1" s="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I3" i="9"/>
  <c r="B1" i="4"/>
  <c r="B3" i="6"/>
  <c r="B4" i="6"/>
  <c r="H2" i="7"/>
  <c r="N118" i="1"/>
  <c r="I33" i="9" l="1"/>
  <c r="C18" i="10"/>
  <c r="A1" i="10"/>
  <c r="B77" i="1"/>
  <c r="M77" i="1" s="1"/>
  <c r="B400" i="1"/>
  <c r="M400" i="1" s="1"/>
  <c r="B5" i="6"/>
  <c r="B451" i="1"/>
  <c r="M451" i="1" s="1"/>
  <c r="B170" i="1"/>
  <c r="M170" i="1" s="1"/>
  <c r="B144" i="1"/>
  <c r="M144" i="1" s="1"/>
  <c r="B18" i="1"/>
  <c r="M18" i="1" s="1"/>
  <c r="B241" i="1"/>
  <c r="M241" i="1" s="1"/>
  <c r="B118" i="1"/>
  <c r="M118" i="1" s="1"/>
  <c r="B159" i="1"/>
  <c r="M159" i="1" s="1"/>
  <c r="B315" i="1"/>
  <c r="M315"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M47"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C13" i="6"/>
  <c r="C10" i="6"/>
  <c r="K40" i="9"/>
  <c r="L41" i="9"/>
  <c r="L43" i="9"/>
  <c r="L46" i="9" s="1"/>
  <c r="K45" i="9"/>
  <c r="B43" i="9" s="1"/>
  <c r="M13" i="4"/>
  <c r="K12" i="4"/>
  <c r="J12" i="4" s="1"/>
  <c r="C11" i="6"/>
  <c r="K46" i="4" l="1"/>
  <c r="I30" i="4"/>
  <c r="I15" i="4"/>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D87" i="9" s="1"/>
  <c r="F74" i="9"/>
  <c r="D68" i="9"/>
  <c r="F79" i="9"/>
  <c r="F87" i="9"/>
  <c r="I23" i="4"/>
  <c r="D75" i="9" s="1"/>
  <c r="I34" i="4"/>
  <c r="F91" i="9"/>
  <c r="I26" i="4"/>
  <c r="I39" i="4"/>
  <c r="I21" i="4"/>
  <c r="D73" i="9" s="1"/>
  <c r="I33" i="4"/>
  <c r="D85" i="9" s="1"/>
  <c r="E85" i="9" s="1"/>
  <c r="I31" i="4"/>
  <c r="D83" i="9" s="1"/>
  <c r="F75" i="9"/>
  <c r="I38" i="4"/>
  <c r="D90" i="9" s="1"/>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83" i="9" l="1"/>
  <c r="E88" i="9"/>
  <c r="E70" i="9"/>
  <c r="E82" i="9"/>
  <c r="E79" i="9"/>
  <c r="E80" i="9"/>
  <c r="D86" i="9"/>
  <c r="J86" i="9" s="1"/>
  <c r="E74" i="9"/>
  <c r="E75" i="9"/>
  <c r="E76" i="9"/>
  <c r="J90" i="9"/>
  <c r="E90"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86" i="9" l="1"/>
  <c r="E66" i="9"/>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<sst xmlns="http://schemas.openxmlformats.org/spreadsheetml/2006/main" count="13515" uniqueCount="6657">
  <si>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</si>
  <si>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</si>
  <si>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</si>
  <si>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</si>
  <si>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</si>
  <si>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</si>
  <si>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</si>
  <si>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</si>
  <si>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</si>
  <si>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</si>
  <si>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</si>
  <si>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</si>
  <si>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</si>
  <si>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</si>
  <si>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</si>
  <si>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</si>
  <si>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</si>
  <si>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</si>
  <si>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</si>
  <si>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</si>
  <si>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</si>
  <si>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</si>
  <si>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</si>
  <si>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</si>
  <si>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</si>
  <si>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</si>
  <si>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</si>
  <si>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</si>
  <si>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</si>
  <si>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</si>
  <si>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</si>
  <si>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</si>
  <si>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</si>
  <si>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</si>
  <si>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</si>
  <si>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</si>
  <si>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</si>
  <si>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</si>
  <si>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</si>
  <si>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</si>
  <si>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</si>
  <si>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</si>
  <si>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</si>
  <si>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</si>
  <si>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</si>
  <si>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</si>
  <si>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</si>
  <si>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</si>
  <si>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</si>
  <si>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</si>
  <si>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</si>
  <si>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</si>
  <si>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</si>
  <si>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</si>
  <si>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</si>
  <si>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</si>
  <si>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</si>
  <si>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</si>
  <si>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</si>
  <si>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</si>
  <si>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</si>
  <si>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</si>
  <si>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</si>
  <si>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</si>
  <si>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</si>
  <si>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</si>
  <si>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</si>
  <si>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</si>
  <si>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</si>
  <si>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</si>
  <si>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</si>
  <si>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</si>
  <si>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</si>
  <si>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</si>
  <si>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</si>
  <si>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</si>
  <si>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</si>
  <si>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</si>
  <si>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</si>
  <si>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</si>
  <si>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</si>
  <si>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</si>
  <si>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</si>
  <si>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</si>
  <si>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</si>
  <si>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</si>
  <si>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</si>
  <si>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</si>
  <si>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</si>
  <si>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</si>
  <si>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</si>
  <si>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</si>
  <si>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</si>
  <si>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</si>
  <si>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</si>
  <si>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</si>
  <si>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</si>
  <si>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</si>
  <si>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</si>
  <si>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</si>
  <si>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</si>
  <si>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</si>
  <si>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</si>
  <si>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</si>
  <si>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</si>
  <si>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</si>
  <si>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</si>
  <si>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</si>
  <si>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</si>
  <si>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</si>
  <si>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</si>
  <si>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</si>
  <si>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</si>
  <si>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</si>
  <si>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</si>
  <si>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</si>
  <si>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</si>
  <si>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</si>
  <si>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</si>
  <si>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</si>
  <si>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</si>
  <si>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</si>
  <si>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</si>
  <si>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</si>
  <si>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</si>
  <si>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</si>
  <si>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</si>
  <si>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</si>
  <si>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</si>
  <si>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</si>
  <si>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</si>
  <si>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</si>
  <si>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</si>
  <si>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</si>
  <si>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</si>
  <si>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</si>
  <si>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</si>
  <si>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</si>
  <si>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</si>
  <si>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</si>
  <si>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</si>
  <si>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</si>
  <si>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</si>
  <si>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</si>
  <si>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</si>
  <si>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</si>
  <si>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</si>
  <si>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</si>
  <si>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</si>
  <si>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</si>
  <si>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</si>
  <si>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</si>
  <si>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</si>
  <si>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</si>
  <si>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</si>
  <si>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</si>
  <si>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</si>
  <si>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</si>
  <si>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</si>
  <si>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</si>
  <si>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</si>
  <si>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</si>
  <si>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</si>
  <si>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</si>
  <si>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</si>
  <si>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</si>
  <si>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</si>
  <si>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</si>
  <si>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</si>
  <si>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</si>
  <si>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</si>
  <si>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</si>
  <si>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</si>
  <si>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</si>
  <si>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</si>
  <si>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</si>
  <si>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</si>
  <si>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</si>
  <si>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</si>
  <si>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</si>
  <si>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</si>
  <si>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</si>
  <si>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</si>
  <si>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</si>
  <si>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</si>
  <si>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</si>
  <si>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</si>
  <si>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</si>
  <si>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</si>
  <si>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</si>
  <si>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</si>
  <si>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</si>
  <si>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</si>
  <si>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</si>
  <si>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</si>
  <si>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</si>
  <si>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</si>
  <si>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</si>
  <si>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</si>
  <si>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</si>
  <si>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</si>
  <si>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</si>
  <si>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</si>
  <si>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</si>
  <si>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</si>
  <si>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</si>
  <si>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</si>
  <si>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</si>
  <si>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</si>
  <si>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</si>
  <si>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</si>
  <si>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</si>
  <si>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</si>
  <si>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</si>
  <si>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</si>
  <si>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</si>
  <si>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</si>
  <si>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</si>
  <si>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</si>
  <si>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</si>
  <si>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</si>
  <si>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</si>
  <si>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</si>
  <si>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</si>
  <si>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</si>
  <si>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</si>
  <si>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</si>
  <si>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</si>
  <si>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</si>
  <si>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</si>
  <si>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</si>
  <si>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</si>
  <si>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</si>
  <si>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</si>
  <si>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</si>
  <si>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</si>
  <si>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</si>
  <si>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</si>
  <si>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</si>
  <si>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</si>
  <si>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</si>
  <si>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</si>
  <si>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</si>
  <si>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</si>
  <si>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</si>
  <si>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</si>
  <si>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</si>
  <si>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</si>
  <si>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</si>
  <si>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</si>
  <si>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</si>
  <si>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</si>
  <si>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</si>
  <si>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</si>
  <si>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</si>
  <si>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</si>
  <si>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</si>
  <si>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</si>
  <si>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</si>
  <si>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</si>
  <si>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</si>
  <si>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</si>
  <si>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</si>
  <si>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</si>
  <si>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</si>
  <si>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</si>
  <si>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</si>
  <si>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</si>
  <si>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</si>
  <si>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</si>
  <si>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</si>
  <si>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</si>
  <si>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</si>
  <si>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</si>
  <si>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</si>
  <si>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</si>
  <si>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</si>
  <si>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</si>
  <si>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</si>
  <si>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</si>
  <si>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</si>
  <si>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</si>
  <si>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</si>
  <si>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</si>
  <si>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</si>
  <si>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</si>
  <si>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</si>
  <si>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</si>
  <si>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</si>
  <si>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</si>
  <si>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</si>
  <si>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</si>
  <si>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</si>
  <si>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</si>
  <si>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</si>
  <si>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</si>
  <si>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</si>
  <si>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</si>
  <si>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</si>
  <si>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</si>
  <si>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</si>
  <si>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</si>
  <si>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</si>
  <si>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</si>
  <si>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</si>
  <si>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</si>
  <si>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</si>
  <si>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</si>
  <si>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</si>
  <si>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</si>
  <si>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</si>
  <si>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</si>
  <si>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</si>
  <si>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</si>
  <si>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</si>
  <si>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</si>
  <si>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</si>
  <si>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</si>
  <si>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</si>
  <si>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</si>
  <si>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</si>
  <si>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</si>
  <si>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</si>
  <si>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</si>
  <si>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</si>
  <si>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</si>
  <si>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</si>
  <si>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</si>
  <si>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</si>
  <si>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</si>
  <si>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</si>
  <si>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</si>
  <si>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</si>
  <si>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</si>
  <si>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</si>
  <si>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</si>
  <si>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</si>
  <si>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</si>
  <si>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</si>
  <si>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</si>
  <si>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</si>
  <si>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</si>
  <si>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</si>
  <si>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</si>
  <si>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</si>
  <si>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</si>
  <si>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</si>
  <si>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</si>
  <si>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</si>
  <si>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</si>
  <si>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</si>
  <si>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</si>
  <si>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</si>
  <si>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</si>
  <si>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</si>
  <si>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</si>
  <si>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</si>
  <si>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</si>
  <si>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</si>
  <si>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</si>
  <si>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</si>
  <si>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</si>
  <si>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</si>
  <si>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</si>
  <si>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</si>
  <si>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</si>
  <si>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</si>
  <si>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</si>
  <si>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</si>
  <si>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</si>
  <si>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</si>
  <si>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</si>
  <si>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</si>
  <si>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</si>
  <si>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</si>
  <si>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</si>
  <si>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</si>
  <si>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</si>
  <si>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</si>
  <si>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</si>
  <si>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</si>
  <si>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</si>
  <si>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</si>
  <si>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</si>
  <si>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</si>
  <si>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</si>
  <si>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</si>
  <si>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</si>
  <si>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</si>
  <si>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</si>
  <si>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</si>
  <si>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</si>
  <si>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</si>
  <si>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</si>
  <si>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</si>
  <si>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</si>
  <si>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</si>
  <si>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</si>
  <si>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</si>
  <si>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</si>
  <si>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</si>
  <si>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</si>
  <si>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</si>
  <si>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</si>
  <si>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</si>
  <si>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</si>
  <si>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</si>
  <si>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</si>
  <si>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</si>
  <si>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</si>
  <si>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</si>
  <si>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</si>
  <si>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</si>
  <si>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</si>
  <si>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</si>
  <si>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</si>
  <si>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</si>
  <si>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</si>
  <si>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</si>
  <si>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</si>
  <si>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</si>
  <si>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</si>
  <si>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</si>
  <si>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</si>
  <si>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</si>
  <si>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</si>
  <si>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</si>
  <si>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</si>
  <si>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</si>
  <si>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</si>
  <si>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</si>
  <si>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</si>
  <si>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</si>
  <si>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</si>
  <si>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</si>
  <si>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</si>
  <si>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</si>
  <si>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</si>
  <si>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</si>
  <si>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</si>
  <si>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</si>
  <si>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</si>
  <si>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</si>
  <si>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</si>
  <si>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</si>
  <si>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</si>
  <si>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</si>
  <si>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</si>
  <si>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</si>
  <si>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</si>
  <si>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</si>
  <si>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</si>
  <si>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</si>
  <si>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</si>
  <si>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</si>
  <si>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</si>
  <si>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</si>
  <si>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</si>
  <si>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</si>
  <si>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</si>
  <si>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</si>
  <si>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</si>
  <si>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</si>
  <si>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</si>
  <si>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</si>
  <si>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</si>
  <si>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</si>
  <si>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</si>
  <si>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</si>
  <si>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</si>
  <si>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</si>
  <si>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</si>
  <si>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</si>
  <si>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</si>
  <si>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</si>
  <si>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</si>
  <si>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</si>
  <si>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</si>
  <si>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</si>
  <si>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</si>
  <si>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</si>
  <si>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</si>
  <si>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</si>
  <si>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</si>
  <si>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</si>
  <si>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</si>
  <si>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</si>
  <si>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</si>
  <si>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</si>
  <si>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</si>
  <si>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</si>
  <si>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</si>
  <si>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</si>
  <si>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</si>
  <si>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</si>
  <si>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</si>
  <si>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</si>
  <si>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</si>
  <si>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</si>
  <si>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</si>
  <si>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</si>
  <si>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</si>
  <si>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</si>
  <si>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</si>
  <si>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</si>
  <si>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</si>
  <si>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</si>
  <si>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</si>
  <si>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</si>
  <si>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</si>
  <si>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</si>
  <si>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</si>
  <si>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</si>
  <si>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</si>
  <si>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</si>
  <si>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</si>
  <si>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</si>
  <si>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</si>
  <si>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</si>
  <si>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</si>
  <si>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</si>
  <si>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</si>
  <si>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</si>
  <si>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</si>
  <si>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</si>
  <si>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</si>
  <si>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</si>
  <si>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</si>
  <si>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</si>
  <si>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</si>
  <si>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</si>
  <si>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</si>
  <si>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</si>
  <si>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</si>
  <si>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</si>
  <si>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</si>
  <si>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</si>
  <si>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</si>
  <si>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</si>
  <si>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</si>
  <si>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</si>
  <si>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</si>
  <si>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</si>
  <si>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</si>
  <si>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</si>
  <si>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</si>
  <si>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</si>
  <si>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</si>
  <si>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</si>
  <si>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</si>
  <si>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</si>
  <si>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</si>
  <si>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</si>
  <si>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</si>
  <si>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</si>
  <si>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</si>
  <si>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</si>
  <si>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</si>
  <si>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</si>
  <si>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</si>
  <si>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</si>
  <si>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</si>
  <si>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</si>
  <si>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</si>
  <si>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</si>
  <si>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</si>
  <si>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</si>
  <si>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</si>
  <si>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</si>
  <si>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</si>
  <si>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</si>
  <si>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</si>
  <si>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</si>
  <si>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</si>
  <si>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</si>
  <si>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</si>
  <si>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</si>
  <si>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</si>
  <si>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</si>
  <si>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</si>
  <si>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</si>
  <si>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</si>
  <si>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</si>
  <si>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</si>
  <si>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</si>
  <si>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</si>
  <si>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</si>
  <si>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</si>
  <si>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</si>
  <si>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</si>
  <si>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</si>
  <si>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</si>
  <si>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</si>
  <si>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</si>
  <si>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</si>
  <si>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</si>
  <si>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</si>
  <si>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</si>
  <si>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</si>
  <si>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</si>
  <si>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</si>
  <si>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</si>
  <si>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</si>
  <si>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</si>
  <si>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</si>
  <si>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</si>
  <si>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</si>
  <si>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</si>
  <si>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</si>
  <si>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</si>
  <si>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</si>
  <si>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</si>
  <si>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</si>
  <si>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</si>
  <si>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</si>
  <si>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</si>
  <si>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</si>
  <si>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</si>
  <si>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</si>
  <si>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</si>
  <si>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</si>
  <si>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</si>
  <si>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</si>
  <si>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</si>
  <si>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</si>
  <si>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</si>
  <si>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</si>
  <si>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</si>
  <si>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</si>
  <si>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</si>
  <si>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</si>
  <si>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</si>
  <si>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</si>
  <si>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</si>
  <si>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</si>
  <si>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</si>
  <si>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</si>
  <si>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</si>
  <si>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</si>
  <si>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</si>
  <si>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</si>
  <si>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</si>
  <si>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</si>
  <si>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</si>
  <si>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</si>
  <si>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</si>
  <si>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</si>
  <si>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</si>
  <si>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</si>
  <si>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</si>
  <si>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</si>
  <si>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</si>
  <si>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</si>
  <si>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</si>
  <si>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</si>
  <si>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</si>
  <si>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</si>
  <si>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</si>
  <si>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</si>
  <si>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</si>
  <si>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</si>
  <si>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</si>
  <si>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</si>
  <si>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</si>
  <si>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</si>
  <si>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</si>
  <si>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</si>
  <si>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</si>
  <si>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</si>
  <si>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</si>
  <si>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</si>
  <si>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</si>
  <si>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</si>
  <si>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</si>
  <si>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</si>
  <si>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</si>
  <si>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</si>
  <si>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</si>
  <si>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</si>
  <si>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</si>
  <si>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</si>
  <si>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</si>
  <si>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</si>
  <si>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</si>
  <si>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</si>
  <si>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</si>
  <si>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</si>
  <si>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</si>
  <si>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</si>
  <si>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</si>
  <si>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</si>
  <si>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</si>
  <si>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</si>
  <si>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</si>
  <si>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</si>
  <si>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</si>
  <si>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</si>
  <si>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</si>
  <si>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</si>
  <si>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</si>
  <si>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</si>
  <si>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</si>
  <si>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</si>
  <si>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</si>
  <si>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</si>
  <si>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</si>
  <si>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</si>
  <si>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</si>
  <si>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</si>
  <si>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</si>
  <si>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</si>
  <si>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</si>
  <si>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</si>
  <si>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</si>
  <si>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</si>
  <si>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</si>
  <si>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</si>
  <si>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</si>
  <si>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</si>
  <si>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</si>
  <si>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</si>
  <si>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</si>
  <si>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</si>
  <si>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</si>
  <si>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</si>
  <si>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</si>
  <si>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</si>
  <si>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</si>
  <si>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</si>
  <si>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</si>
  <si>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</si>
  <si>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</si>
  <si>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</si>
  <si>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</si>
  <si>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</si>
  <si>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</si>
  <si>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</si>
  <si>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</si>
  <si>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</si>
  <si>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</si>
  <si>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</si>
  <si>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</si>
  <si>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</si>
  <si>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</si>
  <si>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</si>
  <si>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</si>
  <si>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</si>
  <si>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</si>
  <si>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</si>
  <si>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</si>
  <si>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</si>
  <si>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</si>
  <si>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</si>
  <si>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</si>
  <si>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</si>
  <si>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</si>
  <si>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</si>
  <si>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</si>
  <si>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</si>
  <si>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</si>
  <si>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</si>
  <si>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</si>
  <si>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</si>
  <si>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</si>
  <si>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</si>
  <si>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</si>
  <si>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</si>
  <si>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</si>
  <si>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</si>
  <si>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</si>
  <si>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</si>
  <si>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</si>
  <si>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</si>
  <si>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</si>
  <si>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</si>
  <si>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</si>
  <si>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</si>
  <si>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</si>
  <si>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</si>
  <si>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</si>
  <si>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</si>
  <si>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</si>
  <si>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</si>
  <si>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</si>
  <si>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</si>
  <si>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</si>
  <si>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</si>
  <si>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</si>
  <si>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</si>
  <si>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</si>
  <si>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</si>
  <si>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</si>
  <si>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</si>
  <si>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</si>
  <si>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</si>
  <si>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</si>
  <si>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</si>
  <si>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</si>
  <si>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</si>
  <si>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</si>
  <si>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</si>
  <si>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</si>
  <si>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</si>
  <si>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</si>
  <si>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</si>
  <si>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</si>
  <si>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</si>
  <si>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</si>
  <si>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</si>
  <si>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</si>
  <si>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</si>
  <si>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</si>
  <si>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</si>
  <si>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</si>
  <si>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</si>
  <si>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</si>
  <si>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</si>
  <si>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</si>
  <si>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</si>
  <si>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</si>
  <si>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</si>
  <si>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</si>
  <si>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</si>
  <si>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</si>
  <si>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</si>
  <si>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</si>
  <si>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</si>
  <si>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</si>
  <si>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</si>
  <si>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</si>
  <si>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</si>
  <si>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</si>
  <si>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</si>
  <si>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</si>
  <si>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</si>
  <si>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</si>
  <si>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</si>
  <si>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</si>
  <si>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</si>
  <si>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</si>
  <si>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</si>
  <si>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</si>
  <si>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</si>
  <si>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</si>
  <si>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</si>
  <si>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</si>
  <si>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</si>
  <si>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</si>
  <si>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</si>
  <si>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</si>
  <si>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</si>
  <si>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</si>
  <si>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</si>
  <si>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</si>
  <si>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</si>
  <si>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</si>
  <si>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</si>
  <si>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</si>
  <si>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</si>
  <si>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</si>
  <si>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</si>
  <si>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</si>
  <si>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</si>
  <si>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</si>
  <si>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</si>
  <si>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</si>
  <si>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</si>
  <si>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</si>
  <si>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</si>
  <si>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</si>
  <si>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</si>
  <si>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</si>
  <si>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</si>
  <si>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</si>
  <si>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</si>
  <si>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</si>
  <si>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</si>
  <si>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</si>
  <si>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</si>
  <si>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</si>
  <si>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</si>
  <si>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</si>
  <si>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</si>
  <si>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</si>
  <si>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</si>
  <si>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</si>
  <si>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</si>
  <si>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</si>
  <si>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</si>
  <si>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</si>
  <si>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</si>
  <si>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</si>
  <si>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</si>
  <si>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</si>
  <si>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</si>
  <si>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</si>
  <si>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</si>
  <si>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</si>
  <si>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</si>
  <si>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</si>
  <si>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</si>
  <si>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</si>
  <si>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</si>
  <si>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</si>
  <si>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</si>
  <si>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</si>
  <si>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</si>
  <si>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</si>
  <si>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</si>
  <si>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</si>
  <si>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</si>
  <si>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</si>
  <si>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</si>
  <si>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</si>
  <si>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</si>
  <si>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</si>
  <si>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</si>
  <si>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</si>
  <si>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</si>
  <si>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</si>
  <si>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</si>
  <si>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</si>
  <si>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</si>
  <si>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</si>
  <si>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</si>
  <si>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</si>
  <si>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</si>
  <si>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</si>
  <si>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</si>
  <si>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</si>
  <si>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</si>
  <si>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</si>
  <si>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</si>
  <si>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</si>
  <si>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</si>
  <si>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</si>
  <si>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</si>
  <si>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</si>
  <si>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</si>
  <si>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</si>
  <si>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</si>
  <si>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</si>
  <si>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</si>
  <si>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</si>
  <si>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</si>
  <si>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</si>
  <si>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</si>
  <si>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</si>
  <si>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</si>
  <si>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</si>
  <si>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</si>
  <si>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</si>
  <si>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</si>
  <si>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</si>
  <si>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</si>
  <si>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</si>
  <si>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</si>
  <si>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</si>
  <si>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</si>
  <si>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</si>
  <si>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</si>
  <si>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</si>
  <si>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</si>
  <si>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</si>
  <si>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</si>
  <si>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</si>
  <si>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</si>
  <si>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</si>
  <si>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</si>
  <si>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</si>
  <si>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</si>
  <si>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</si>
  <si>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</si>
  <si>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</si>
  <si>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</si>
  <si>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</si>
  <si>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</si>
  <si>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</si>
  <si>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</si>
  <si>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</si>
  <si>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</si>
  <si>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</si>
  <si>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</si>
  <si>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</si>
  <si>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</si>
  <si>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</si>
  <si>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</si>
  <si>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</si>
  <si>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</si>
  <si>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</si>
  <si>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</si>
  <si>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</si>
  <si>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</si>
  <si>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</si>
  <si>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</si>
  <si>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</si>
  <si>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</si>
  <si>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</si>
  <si>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</si>
  <si>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</si>
  <si>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</si>
  <si>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</si>
  <si>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</si>
  <si>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</si>
  <si>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</si>
  <si>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</si>
  <si>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</si>
  <si>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</si>
  <si>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</si>
  <si>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</si>
  <si>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</si>
  <si>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</si>
  <si>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</si>
  <si>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</si>
  <si>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</si>
  <si>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</si>
  <si>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</si>
  <si>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</si>
  <si>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</si>
  <si>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</si>
  <si>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</si>
  <si>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</si>
  <si>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</si>
  <si>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</si>
  <si>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</si>
  <si>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</si>
  <si>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</si>
  <si>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</si>
  <si>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</si>
  <si>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</si>
  <si>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</si>
  <si>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</si>
  <si>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</si>
  <si>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</si>
  <si>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</si>
  <si>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</si>
  <si>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</si>
  <si>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</si>
  <si>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</si>
  <si>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</si>
  <si>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</si>
  <si>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</si>
  <si>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</si>
  <si>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</si>
  <si>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</si>
  <si>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</si>
  <si>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</si>
  <si>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</si>
  <si>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</si>
  <si>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</si>
  <si>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</si>
  <si>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</si>
  <si>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</si>
  <si>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</si>
  <si>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</si>
  <si>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</si>
  <si>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</si>
  <si>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</si>
  <si>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</si>
  <si>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</si>
  <si>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</si>
  <si>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</si>
  <si>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</si>
  <si>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</si>
  <si>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</si>
  <si>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</si>
  <si>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</si>
  <si>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</si>
  <si>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</si>
  <si>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</si>
  <si>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</si>
  <si>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</si>
  <si>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</si>
  <si>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</si>
  <si>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</si>
  <si>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</si>
  <si>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</si>
  <si>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</si>
  <si>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</si>
  <si>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</si>
  <si>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</si>
  <si>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</si>
  <si>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</si>
  <si>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</si>
  <si>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</si>
  <si>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</si>
  <si>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</si>
  <si>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</si>
  <si>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</si>
  <si>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</si>
  <si>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</si>
  <si>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</si>
  <si>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</si>
  <si>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</si>
  <si>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</si>
  <si>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</si>
  <si>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</si>
  <si>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</si>
  <si>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</si>
  <si>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</si>
  <si>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</si>
  <si>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</si>
  <si>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</si>
  <si>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</si>
  <si>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</si>
  <si>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</si>
  <si>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</si>
  <si>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</si>
  <si>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</si>
  <si>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</si>
  <si>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</si>
  <si>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</si>
  <si>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</si>
  <si>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</si>
  <si>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</si>
  <si>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</si>
  <si>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</si>
  <si>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</si>
  <si>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</si>
  <si>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</si>
  <si>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</si>
  <si>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</si>
  <si>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</si>
  <si>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</si>
  <si>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</si>
  <si>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</si>
  <si>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</si>
  <si>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</si>
  <si>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</si>
  <si>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</si>
  <si>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</si>
  <si>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</si>
  <si>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</si>
  <si>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</si>
  <si>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</si>
  <si>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</si>
  <si>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</si>
  <si>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</si>
  <si>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</si>
  <si>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</si>
  <si>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</si>
  <si>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</si>
  <si>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</si>
  <si>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</si>
  <si>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</si>
  <si>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</si>
  <si>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</si>
  <si>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</si>
  <si>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</si>
  <si>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</si>
  <si>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</si>
  <si>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</si>
  <si>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</si>
  <si>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</si>
  <si>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</si>
  <si>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</si>
  <si>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</si>
  <si>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</si>
  <si>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</si>
  <si>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</si>
  <si>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</si>
  <si>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</si>
  <si>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</si>
  <si>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</si>
  <si>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</si>
  <si>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</si>
  <si>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</si>
  <si>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</si>
  <si>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</si>
  <si>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</si>
  <si>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</si>
  <si>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</si>
  <si>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</si>
  <si>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</si>
  <si>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</si>
  <si>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</si>
  <si>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</si>
  <si>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</si>
  <si>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</si>
  <si>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</si>
  <si>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</si>
  <si>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</si>
  <si>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</si>
  <si>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</si>
  <si>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</si>
  <si>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</si>
  <si>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</si>
  <si>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</si>
  <si>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</si>
  <si>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</si>
  <si>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</si>
  <si>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</si>
  <si>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</si>
  <si>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</si>
  <si>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</si>
  <si>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</si>
  <si>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</si>
  <si>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</si>
  <si>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</si>
  <si>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</si>
  <si>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</si>
  <si>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</si>
  <si>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</si>
  <si>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</si>
  <si>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</si>
  <si>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</si>
  <si>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</si>
  <si>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</si>
  <si>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</si>
  <si>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</si>
  <si>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</si>
  <si>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</si>
  <si>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</si>
  <si>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</si>
  <si>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</si>
  <si>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</si>
  <si>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</si>
  <si>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</si>
  <si>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</si>
  <si>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</si>
  <si>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</si>
  <si>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</si>
  <si>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</si>
  <si>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</si>
  <si>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</si>
  <si>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</si>
  <si>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</si>
  <si>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</si>
  <si>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</si>
  <si>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</si>
  <si>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</si>
  <si>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</si>
  <si>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</si>
  <si>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</si>
  <si>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</si>
  <si>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</si>
  <si>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</si>
  <si>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</si>
  <si>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</si>
  <si>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</si>
  <si>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</si>
  <si>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</si>
  <si>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</si>
  <si>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</si>
  <si>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</si>
  <si>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</si>
  <si>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</si>
  <si>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</si>
  <si>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</si>
  <si>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</si>
  <si>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</si>
  <si>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</si>
  <si>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</si>
  <si>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</si>
  <si>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</si>
  <si>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</si>
  <si>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</si>
  <si>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</si>
  <si>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</si>
  <si>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</si>
  <si>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</si>
  <si>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</si>
  <si>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</si>
  <si>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</si>
  <si>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</si>
  <si>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</si>
  <si>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</si>
  <si>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</si>
  <si>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</si>
  <si>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</si>
  <si>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</si>
  <si>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</si>
  <si>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</si>
  <si>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</si>
  <si>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</si>
  <si>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</si>
  <si>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</si>
  <si>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</si>
  <si>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</si>
  <si>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</si>
  <si>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</si>
  <si>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</si>
  <si>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</si>
  <si>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</si>
  <si>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</si>
  <si>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</si>
  <si>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</si>
  <si>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</si>
  <si>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</si>
  <si>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</si>
  <si>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</si>
  <si>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</si>
  <si>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</si>
  <si>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</si>
  <si>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</si>
  <si>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</si>
  <si>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</si>
  <si>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</si>
  <si>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</si>
  <si>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</si>
  <si>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</si>
  <si>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</si>
  <si>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</si>
  <si>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</si>
  <si>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</si>
  <si>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</si>
  <si>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</si>
  <si>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</si>
  <si>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</si>
  <si>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</si>
  <si>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</si>
  <si>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</si>
  <si>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</si>
  <si>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</si>
  <si>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</si>
  <si>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</si>
  <si>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</si>
  <si>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</si>
  <si>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</si>
  <si>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</si>
  <si>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</si>
  <si>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</si>
  <si>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</si>
  <si>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</si>
  <si>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</si>
  <si>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</si>
  <si>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</si>
  <si>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</si>
  <si>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</si>
  <si>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</si>
  <si>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</si>
  <si>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</si>
  <si>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</si>
  <si>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</si>
  <si>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</si>
  <si>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</si>
  <si>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</si>
  <si>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</si>
  <si>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</si>
  <si>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</si>
  <si>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</si>
  <si>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</si>
  <si>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</si>
  <si>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</si>
  <si>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</si>
  <si>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</si>
  <si>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</si>
  <si>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</si>
  <si>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</si>
  <si>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</si>
  <si>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</si>
  <si>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</si>
  <si>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</si>
  <si>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</si>
  <si>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</si>
  <si>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</si>
  <si>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</si>
  <si>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</si>
  <si>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</si>
  <si>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</si>
  <si>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</si>
  <si>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</si>
  <si>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</si>
  <si>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</si>
  <si>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</si>
  <si>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</si>
  <si>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</si>
  <si>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</si>
  <si>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</si>
  <si>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</si>
  <si>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</si>
  <si>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</si>
  <si>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</si>
  <si>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</si>
  <si>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</si>
  <si>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</si>
  <si>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</si>
  <si>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</si>
  <si>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</si>
  <si>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</si>
  <si>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</si>
  <si>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</si>
  <si>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</si>
  <si>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</si>
  <si>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</si>
  <si>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</si>
  <si>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</si>
  <si>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</si>
  <si>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</si>
  <si>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</si>
  <si>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</si>
  <si>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</si>
  <si>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</si>
  <si>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</si>
  <si>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</si>
  <si>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</si>
  <si>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</si>
  <si>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</si>
  <si>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</si>
  <si>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</si>
  <si>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</si>
  <si>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</si>
  <si>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</si>
  <si>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</si>
  <si>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</si>
  <si>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</si>
  <si>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</si>
  <si>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</si>
  <si>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</si>
  <si>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</si>
  <si>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</si>
  <si>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</si>
  <si>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</si>
  <si>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</si>
  <si>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</si>
  <si>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</si>
  <si>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</si>
  <si>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</si>
  <si>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</si>
  <si>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</si>
  <si>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</si>
  <si>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</si>
  <si>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</si>
  <si>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</si>
  <si>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</si>
  <si>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</si>
  <si>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</si>
  <si>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</si>
  <si>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</si>
  <si>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</si>
  <si>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</si>
  <si>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</si>
  <si>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</si>
  <si>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</si>
  <si>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</si>
  <si>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</si>
  <si>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</si>
  <si>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</si>
  <si>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</si>
  <si>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</si>
  <si>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</si>
  <si>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</si>
  <si>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</si>
  <si>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</si>
  <si>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</si>
  <si>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</si>
  <si>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</si>
  <si>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</si>
  <si>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</si>
  <si>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</si>
  <si>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</si>
  <si>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</si>
  <si>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</si>
  <si>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</si>
  <si>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</si>
  <si>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</si>
  <si>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</si>
  <si>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</si>
  <si>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</si>
  <si>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</si>
  <si>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</si>
  <si>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</si>
  <si>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</si>
  <si>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</si>
  <si>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</si>
  <si>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</si>
  <si>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</si>
  <si>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</si>
  <si>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</si>
  <si>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</si>
  <si>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</si>
  <si>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</si>
  <si>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</si>
  <si>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</si>
  <si>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</si>
  <si>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421944318444; 421903270569</t>
  </si>
  <si>
    <t>športové pohybové tábory pre mládež</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</si>
  <si>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</si>
  <si>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</si>
  <si>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</si>
  <si>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</si>
  <si>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</si>
  <si>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</si>
  <si>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</si>
  <si>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</si>
  <si>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</si>
  <si>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</si>
  <si>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</si>
  <si>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</si>
  <si>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</si>
  <si>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</si>
  <si>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</si>
  <si>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</si>
  <si>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</si>
  <si>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</si>
  <si>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</si>
  <si>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</si>
  <si>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</si>
  <si>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</si>
  <si>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</si>
  <si>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</si>
  <si>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</si>
  <si>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</si>
  <si>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</si>
  <si>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</si>
  <si>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</si>
  <si>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</si>
  <si>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</si>
  <si>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</si>
  <si>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</si>
  <si>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</si>
  <si>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</si>
  <si>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</si>
  <si>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</si>
  <si>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</si>
  <si>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</si>
  <si>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</si>
  <si>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</si>
  <si>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</si>
  <si>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</si>
  <si>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</si>
  <si>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</si>
  <si>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</si>
  <si>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</si>
  <si>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</si>
  <si>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</si>
  <si>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</si>
  <si>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</si>
  <si>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</si>
  <si>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</si>
  <si>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</si>
  <si>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</si>
  <si>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</si>
  <si>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</si>
  <si>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</si>
  <si>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</si>
  <si>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</si>
  <si>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</si>
  <si>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</si>
  <si>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</si>
  <si>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</si>
  <si>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</si>
  <si>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</si>
  <si>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</si>
  <si>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</si>
  <si>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</si>
  <si>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</si>
  <si>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</si>
  <si>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</si>
  <si>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</si>
  <si>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</si>
  <si>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</si>
  <si>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</si>
  <si>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</si>
  <si>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</si>
  <si>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</si>
  <si>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</si>
  <si>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</si>
  <si>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</si>
  <si>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</si>
  <si>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</si>
  <si>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</si>
  <si>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</si>
  <si>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</si>
  <si>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</si>
  <si>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</si>
  <si>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</si>
  <si>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</si>
  <si>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</si>
  <si>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</si>
  <si>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</si>
  <si>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</si>
  <si>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</si>
  <si>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</si>
  <si>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</si>
  <si>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</si>
  <si>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</si>
  <si>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</si>
  <si>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</si>
  <si>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</si>
  <si>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</si>
  <si>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</si>
  <si>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</si>
  <si>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</si>
  <si>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</si>
  <si>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</si>
  <si>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Viliam Sabol; Alexandra Melková</t>
  </si>
  <si>
    <t>lazo@szlh.sk</t>
  </si>
  <si>
    <t>Studienka 175</t>
  </si>
  <si>
    <t>Studienka</t>
  </si>
  <si>
    <t>908 75</t>
  </si>
  <si>
    <t>sab.salova@gmail.com</t>
  </si>
  <si>
    <t>Sabína Šálová</t>
  </si>
  <si>
    <t>Komjatická 60</t>
  </si>
  <si>
    <t>940 02</t>
  </si>
  <si>
    <t>Jan Mészáros</t>
  </si>
  <si>
    <t>Košice-Lorinčík</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</si>
  <si>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</si>
  <si>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</si>
  <si>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</si>
  <si>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</si>
  <si>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</si>
  <si>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</si>
  <si>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</si>
  <si>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</si>
  <si>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</si>
  <si>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</si>
  <si>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</si>
  <si>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</si>
  <si>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</si>
  <si>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</si>
  <si>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</si>
  <si>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</si>
  <si>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</si>
  <si>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</si>
  <si>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</si>
  <si>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</si>
  <si>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</si>
  <si>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</si>
  <si>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</si>
  <si>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</si>
  <si>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</si>
  <si>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</si>
  <si>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</si>
  <si>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</si>
  <si>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</si>
  <si>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</si>
  <si>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</si>
  <si>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</si>
  <si>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</si>
  <si>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</si>
  <si>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</si>
  <si>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</si>
  <si>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</si>
  <si>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</si>
  <si>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</si>
  <si>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</si>
  <si>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</si>
  <si>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</si>
  <si>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Krajčovičová Lea Anna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</si>
  <si>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</si>
  <si>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</si>
  <si>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</si>
  <si>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</si>
  <si>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</si>
  <si>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</si>
  <si>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</si>
  <si>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</si>
  <si>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</si>
  <si>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</si>
  <si>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</si>
  <si>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</si>
  <si>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</si>
  <si>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</si>
  <si>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</si>
  <si>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</si>
  <si>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</si>
  <si>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</si>
  <si>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</si>
  <si>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</si>
  <si>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</si>
  <si>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</si>
  <si>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</si>
  <si>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</si>
  <si>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</si>
  <si>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</si>
  <si>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</si>
  <si>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</si>
  <si>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</si>
  <si>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</si>
  <si>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</si>
  <si>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</si>
  <si>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</si>
  <si>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</si>
  <si>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</si>
  <si>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</si>
  <si>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</si>
  <si>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</si>
  <si>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</si>
  <si>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</si>
  <si>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</si>
  <si>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</si>
  <si>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</si>
  <si>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</si>
  <si>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</si>
  <si>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</si>
  <si>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</si>
  <si>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</si>
  <si>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</si>
  <si>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</si>
  <si>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</si>
  <si>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</si>
  <si>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</si>
  <si>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</si>
  <si>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</si>
  <si>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</si>
  <si>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</si>
  <si>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</si>
  <si>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</si>
  <si>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</si>
  <si>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</si>
  <si>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</si>
  <si>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</si>
  <si>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</si>
  <si>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</si>
  <si>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</si>
  <si>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</si>
  <si>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</si>
  <si>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</si>
  <si>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</si>
  <si>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</si>
  <si>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</si>
  <si>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</si>
  <si>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</si>
  <si>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</si>
  <si>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</si>
  <si>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</si>
  <si>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</si>
  <si>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</si>
  <si>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</si>
  <si>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</si>
  <si>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</si>
  <si>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</si>
  <si>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</si>
  <si>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</si>
  <si>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</si>
  <si>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</si>
  <si>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</si>
  <si>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</si>
  <si>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</si>
  <si>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</si>
  <si>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</si>
  <si>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</si>
  <si>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</si>
  <si>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</si>
  <si>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</si>
  <si>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</si>
  <si>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</si>
  <si>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</si>
  <si>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</si>
  <si>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</si>
  <si>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</si>
  <si>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</si>
  <si>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</si>
  <si>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</si>
  <si>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</si>
  <si>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</si>
  <si>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</si>
  <si>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</si>
  <si>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</si>
  <si>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</si>
  <si>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</si>
  <si>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</si>
  <si>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</si>
  <si>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</si>
  <si>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</si>
  <si>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</si>
  <si>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</si>
  <si>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</si>
  <si>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</si>
  <si>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</si>
  <si>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</si>
  <si>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</si>
  <si>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</si>
  <si>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</si>
  <si>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</si>
  <si>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</si>
  <si>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</si>
  <si>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</si>
  <si>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</si>
  <si>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</si>
  <si>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</si>
  <si>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</si>
  <si>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</si>
  <si>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</si>
  <si>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</si>
  <si>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</si>
  <si>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</si>
  <si>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</si>
  <si>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</si>
  <si>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</si>
  <si>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</si>
  <si>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</si>
  <si>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</si>
  <si>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</si>
  <si>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</si>
  <si>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</si>
  <si>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</si>
  <si>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</si>
  <si>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</si>
  <si>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</si>
  <si>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</si>
  <si>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</si>
  <si>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</si>
  <si>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</si>
  <si>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</si>
  <si>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</si>
  <si>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</si>
  <si>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</si>
  <si>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</si>
  <si>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</si>
  <si>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</si>
  <si>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</si>
  <si>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</si>
  <si>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</si>
  <si>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</si>
  <si>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</si>
  <si>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</si>
  <si>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</si>
  <si>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</si>
  <si>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</si>
  <si>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</si>
  <si>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</si>
  <si>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</si>
  <si>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</si>
  <si>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</si>
  <si>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</si>
  <si>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</si>
  <si>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</si>
  <si>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</si>
  <si>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</si>
  <si>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</si>
  <si>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</si>
  <si>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</si>
  <si>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</si>
  <si>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</si>
  <si>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</si>
  <si>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</si>
  <si>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</si>
  <si>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</si>
  <si>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www.zsksr.sk</t>
  </si>
  <si>
    <t>veronika.piatrova@zsksr.sk</t>
  </si>
  <si>
    <t>Juraj Štaudinger</t>
  </si>
  <si>
    <t>Veronika Piatrová</t>
  </si>
  <si>
    <t>SK76 1100 0000 0026 2648 0455</t>
  </si>
  <si>
    <t>Aeroklub Dubnica nad Váhom</t>
  </si>
  <si>
    <t>Letisko Slávnica</t>
  </si>
  <si>
    <t>Slávnica</t>
  </si>
  <si>
    <t>https://akdubnica.sk/</t>
  </si>
  <si>
    <t>akdubnica@gmail.com</t>
  </si>
  <si>
    <t>Jaroslav Michálek</t>
  </si>
  <si>
    <t>00681482</t>
  </si>
  <si>
    <t>Asociácia športu pre všetkých Slovenskej republiky</t>
  </si>
  <si>
    <t>https://aspv.sk/</t>
  </si>
  <si>
    <t>aspv@aspv.sk</t>
  </si>
  <si>
    <t>Ján Holko</t>
  </si>
  <si>
    <t>Atletický klub Slávia Technická univerzita Košice</t>
  </si>
  <si>
    <t>Watsonova 4/a</t>
  </si>
  <si>
    <t>https://akstuke.sk/</t>
  </si>
  <si>
    <t>henrietaviktoria@centrum.sk</t>
  </si>
  <si>
    <t>Henrieta Rusnáková</t>
  </si>
  <si>
    <t>Baláž Racing</t>
  </si>
  <si>
    <t>Medveďovej 21</t>
  </si>
  <si>
    <t>hd.balaz@gmail.com</t>
  </si>
  <si>
    <t>Michal Baláž</t>
  </si>
  <si>
    <t>Black Tiger Taekwondo - Klub Snina</t>
  </si>
  <si>
    <t>1. Mája 2057/9</t>
  </si>
  <si>
    <t>Snina</t>
  </si>
  <si>
    <t>tomaspotocky87@gmail.com</t>
  </si>
  <si>
    <t>Gaál Wrestling Team, o.z.</t>
  </si>
  <si>
    <t>Gen. Smetanov háj 288/18</t>
  </si>
  <si>
    <t>Dunajská Streda</t>
  </si>
  <si>
    <t>gaal.wrestling.team@gmail.com</t>
  </si>
  <si>
    <t>Peter Lukács</t>
  </si>
  <si>
    <t>HK Košice - hádzanársky klub</t>
  </si>
  <si>
    <t>Tr. SNP 104</t>
  </si>
  <si>
    <t>o.melich@gmail.com</t>
  </si>
  <si>
    <t>Ondrej Melich</t>
  </si>
  <si>
    <t>Hokejový klub Spiš Indians</t>
  </si>
  <si>
    <t>Ulica Športovcov 985/8</t>
  </si>
  <si>
    <t>Levoča</t>
  </si>
  <si>
    <t>rakel@levonet.sk</t>
  </si>
  <si>
    <t>Radoslav Kellner</t>
  </si>
  <si>
    <t>Hokejový klub Spišská Nová Ves</t>
  </si>
  <si>
    <t>T. Vansovej 1286/1</t>
  </si>
  <si>
    <t>Spišská Nová Ves</t>
  </si>
  <si>
    <t>rapacrichard@hotmail.com</t>
  </si>
  <si>
    <t>Richard Rapáč</t>
  </si>
  <si>
    <t>Klub gymnastických športov Slávia Trnava</t>
  </si>
  <si>
    <t>Rybníkova 6</t>
  </si>
  <si>
    <t>Trnava</t>
  </si>
  <si>
    <t>https://gymnastikatrnava.sk/</t>
  </si>
  <si>
    <t>kgsslaviatrnava@gmail.com</t>
  </si>
  <si>
    <t>Ján Novák</t>
  </si>
  <si>
    <t xml:space="preserve">Letecko-raketomodelárska asociácia Slovenska o.z. </t>
  </si>
  <si>
    <t>J.Š. Šikuru 11616/74A</t>
  </si>
  <si>
    <t>https://www.lermas.sk/</t>
  </si>
  <si>
    <t>sekretariat@lermas.sk</t>
  </si>
  <si>
    <t>Ľubomír Krupár</t>
  </si>
  <si>
    <t>Karate Klub IGLOW, o. z.</t>
  </si>
  <si>
    <t>Javorová 9</t>
  </si>
  <si>
    <t>https://www.kkiglow.sk/</t>
  </si>
  <si>
    <t>jaro.javorsky14@gmail.com</t>
  </si>
  <si>
    <t>Jaroslav Javorský</t>
  </si>
  <si>
    <t>OFK DYNAMO MALŽENICE, s. r. o.</t>
  </si>
  <si>
    <t>spoločnosť s ručením obmedzeným</t>
  </si>
  <si>
    <t>Malženice 290</t>
  </si>
  <si>
    <t>https://www.dynamomalzenice.sk/</t>
  </si>
  <si>
    <t>dynamomalzenice@gmail.com</t>
  </si>
  <si>
    <t>Karol Šurina</t>
  </si>
  <si>
    <t>konateľ</t>
  </si>
  <si>
    <t>Peter Macho</t>
  </si>
  <si>
    <t>Pilot JET s.r.o.</t>
  </si>
  <si>
    <t>Ružinovská 3</t>
  </si>
  <si>
    <t>cpt@atlas.sk</t>
  </si>
  <si>
    <t>Miroslav Toma</t>
  </si>
  <si>
    <t>Slovenský zväz silového trojboja</t>
  </si>
  <si>
    <t>Hlavná 15</t>
  </si>
  <si>
    <t>Častá</t>
  </si>
  <si>
    <t>https://www.szst.sk/</t>
  </si>
  <si>
    <t>predseda@szst.sk</t>
  </si>
  <si>
    <t>Michal Vavrinec</t>
  </si>
  <si>
    <t>Sokolská únia Slovenska</t>
  </si>
  <si>
    <t>Sokolská 3236/1</t>
  </si>
  <si>
    <t>https://www.sokolskaunia.sk/</t>
  </si>
  <si>
    <t>sokolska.unia@gmail.com</t>
  </si>
  <si>
    <t>Adriana Šarudiová</t>
  </si>
  <si>
    <t>Športový klub Strážske</t>
  </si>
  <si>
    <t>Mládeže 2</t>
  </si>
  <si>
    <t>Strážske</t>
  </si>
  <si>
    <t>Kamil Hajdučko</t>
  </si>
  <si>
    <t>Športový klub Centrum Svidník</t>
  </si>
  <si>
    <t>CVČ Dúha, Sovietskych hrdinov 167</t>
  </si>
  <si>
    <t>Svidník</t>
  </si>
  <si>
    <t>mahl.hokej@gmail.com</t>
  </si>
  <si>
    <t>Patrik Palko</t>
  </si>
  <si>
    <t>TCA Raiders</t>
  </si>
  <si>
    <t>https://www.tca.sk/</t>
  </si>
  <si>
    <t>info@tca.sk</t>
  </si>
  <si>
    <t>Ondrej Gossányi</t>
  </si>
  <si>
    <t>Školský športový klub Gymnázium, Bilíkova 24</t>
  </si>
  <si>
    <t>Bilíkova 1870/24</t>
  </si>
  <si>
    <t>https://volejbalbilicka.webnode.sk/</t>
  </si>
  <si>
    <t>evakosekova10@gmail.com</t>
  </si>
  <si>
    <t>Eva Koseková</t>
  </si>
  <si>
    <t>Tanečný klub GRIMMY</t>
  </si>
  <si>
    <t>Tkáčska 3</t>
  </si>
  <si>
    <t>https://grimmy.sk/</t>
  </si>
  <si>
    <t>info@grimmy.sk</t>
  </si>
  <si>
    <t>Ingrid Fabian</t>
  </si>
  <si>
    <t>Telovýchovná jednota DUKLA Trenčín, o. z.</t>
  </si>
  <si>
    <t>Gen. M.R. Štefánika 393/16</t>
  </si>
  <si>
    <t>Trenčín</t>
  </si>
  <si>
    <t>https://www.duklatrencin-zapasenie.sk/</t>
  </si>
  <si>
    <t>Anton Mozola</t>
  </si>
  <si>
    <t xml:space="preserve">WOLF FIGHT CLUB, o.z. </t>
  </si>
  <si>
    <t>Česká 2770/2</t>
  </si>
  <si>
    <t>Komárno</t>
  </si>
  <si>
    <t>peterfarkas009@gmail.com</t>
  </si>
  <si>
    <t>Peter Farkas</t>
  </si>
  <si>
    <t>ZÁPASNÍCKY KLUB KOŠICE 1904 o.z.</t>
  </si>
  <si>
    <t>Werferova 1</t>
  </si>
  <si>
    <t>https://www.zapasenie-kosice.sk/</t>
  </si>
  <si>
    <t>zkkosice@gmail.com</t>
  </si>
  <si>
    <t>Ján Tokár</t>
  </si>
  <si>
    <t>50. ročník Let Strážovskou Hornatinou</t>
  </si>
  <si>
    <t>Slovensko v pohybe 2026</t>
  </si>
  <si>
    <t>Skokom, behom, hodom do sveta - rozvoj pohybových zručností a návykov deti a mládeže v atletike</t>
  </si>
  <si>
    <t>Podpora mladého pretekára Matiasa Baláža v sezóne 2026</t>
  </si>
  <si>
    <t>Projekt Vytvorme deťom a mládeži v našom meste vhodné podmienky pre ich športový rast</t>
  </si>
  <si>
    <t>Žiacky hádzanársky turnaj a Hádzanársky kemp pre brankárov</t>
  </si>
  <si>
    <t>Medziregionálny hokejový turnaj dorastencov HK Spiš Indians 2026</t>
  </si>
  <si>
    <t>Medziregionálny hokejový turnaj mladších žiakov HK Spiš Indians 2026</t>
  </si>
  <si>
    <t>Zabezpečenie dostupného hokejového rozvoja mládeže v kritických prechodových obdobiach</t>
  </si>
  <si>
    <t>Celodenná súťaž Žiacka liga karate</t>
  </si>
  <si>
    <t>30. Festival pohybových skladieb - Gym Gala Show</t>
  </si>
  <si>
    <t>Účasť reprezentantov na súťaži I. kategórie upútaných leteckých modelov (Majstrovstvá sveta FAI)</t>
  </si>
  <si>
    <t>Air Race Jasna - Majstrovstvá Európy v pretekoch lietadiel okolo pylónov</t>
  </si>
  <si>
    <t>Zabezpečenie štátnej športovej reprezentácie Slovenskej republiky na Majstrovstvách sveta v hokejbale</t>
  </si>
  <si>
    <t>Olymp v regiónoch - implementácia národného športového programu Generácia Olymp v regiónoch Slovenska</t>
  </si>
  <si>
    <t>„Slovakia Youth Powerlifting Challenge 2026“ - Medzinárodná súťaž mládeže v silovom trojboji</t>
  </si>
  <si>
    <t>Podpora rozvoja športu pre všetkých</t>
  </si>
  <si>
    <t>Týždeň otvorených dverí</t>
  </si>
  <si>
    <t>Carpathia - Medzinárodná amatérska hokejová liga 2026/2027 a Super Cup 2026</t>
  </si>
  <si>
    <t>Dnes to roztočíme - futbalový turnaj družstiev z miest a obcí</t>
  </si>
  <si>
    <t>Organizácia Grimmy Dance Cup 2026, účasť na majstrovstvách sveta a svetovom pohári a sústredenie Grimmy Summer Dance Camp</t>
  </si>
  <si>
    <t>Combat Challenge Jasná 2026 - Medzinárodná súťaž v taktickej fyzickej pripravenosti</t>
  </si>
  <si>
    <t>Organizácia 2 týždenných tréningových sústredení pre mládežníckych zápasníkov TJ Dukla Trenčín</t>
  </si>
  <si>
    <t>Wolf Fight Club 2026 - Medzinárodný galavečer bojových športov</t>
  </si>
  <si>
    <t>Zabezpečenie systematickej a dlhodobej športovej prípravy reprezentantov SR v zápasení voľným štýlom</t>
  </si>
  <si>
    <t>IBAN PUŠ</t>
  </si>
  <si>
    <t>17066816</t>
  </si>
  <si>
    <t>018 54</t>
  </si>
  <si>
    <t>SK08 0900 0000 0000 6366 9107</t>
  </si>
  <si>
    <t>SK32 0200 0000 0050 7394 7054</t>
  </si>
  <si>
    <t>42097631</t>
  </si>
  <si>
    <t>SK24 0200 0000 0024 3329 8059</t>
  </si>
  <si>
    <t>55184707</t>
  </si>
  <si>
    <t>www.balaz-racing.sk</t>
  </si>
  <si>
    <t>SK02 8330 0000 0029 0251 8350</t>
  </si>
  <si>
    <t>57153647</t>
  </si>
  <si>
    <t>basket G Michalovce</t>
  </si>
  <si>
    <t>Bieloruská 5848/2</t>
  </si>
  <si>
    <t>www.basketgirls.sk</t>
  </si>
  <si>
    <t>basketgirlsmi@gmail.com</t>
  </si>
  <si>
    <t>Roman Skvašík</t>
  </si>
  <si>
    <t>prezident klubu</t>
  </si>
  <si>
    <t>17641616</t>
  </si>
  <si>
    <t>Basketbalový klub Klokani Ivanka pri Dunaji</t>
  </si>
  <si>
    <t>Štefánikova 772/82</t>
  </si>
  <si>
    <t>Ivanka pri Dunaji</t>
  </si>
  <si>
    <t>900 28</t>
  </si>
  <si>
    <t>www.bk-klokani.sk</t>
  </si>
  <si>
    <t>ivan.malovec@gmail.com</t>
  </si>
  <si>
    <t>Ivan Malovec</t>
  </si>
  <si>
    <t>SK48 7500 0000 0040 3001 1622</t>
  </si>
  <si>
    <t>42089158</t>
  </si>
  <si>
    <t>069 01</t>
  </si>
  <si>
    <t>www.black-tiger-snina-8bd8ea.webnode.sk</t>
  </si>
  <si>
    <t>Tomáš Potocký</t>
  </si>
  <si>
    <t>SK68 7500 0000 0040 2432 8420</t>
  </si>
  <si>
    <t>42311462</t>
  </si>
  <si>
    <t>B-STAR</t>
  </si>
  <si>
    <t>J.Bottu 465/10</t>
  </si>
  <si>
    <t>barbara.papankova@gmail.com</t>
  </si>
  <si>
    <t>Barbara Papánková</t>
  </si>
  <si>
    <t>SK72 1100 0000 0029 2490 9272</t>
  </si>
  <si>
    <t>56933312</t>
  </si>
  <si>
    <t>Festival športu a cestovného ruchu o. z.</t>
  </si>
  <si>
    <t>Matúškova 1630/1</t>
  </si>
  <si>
    <t>Dolný Kubín</t>
  </si>
  <si>
    <t>jozef@kbmusic@sk</t>
  </si>
  <si>
    <t>Jozef Kozák</t>
  </si>
  <si>
    <t>36793922</t>
  </si>
  <si>
    <t>Fit&amp;Co. s.r.o.</t>
  </si>
  <si>
    <t>Pribinova 8</t>
  </si>
  <si>
    <t>martin@365fitco.sk</t>
  </si>
  <si>
    <t>Martin Ranuša</t>
  </si>
  <si>
    <t>54362318</t>
  </si>
  <si>
    <t>Florbalový klub Snina</t>
  </si>
  <si>
    <t>Pribinova 1458/21</t>
  </si>
  <si>
    <t>sninskyflorbal@gmail.com</t>
  </si>
  <si>
    <t>Martin Biľo</t>
  </si>
  <si>
    <t>SK68 0900 0000 0051 9207 0152</t>
  </si>
  <si>
    <t>42403626</t>
  </si>
  <si>
    <t>929 01</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</si>
  <si>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</si>
  <si>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</si>
  <si>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</si>
  <si>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</si>
  <si>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</si>
  <si>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</si>
  <si>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</si>
  <si>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</si>
  <si>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</si>
  <si>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</si>
  <si>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SK75 1100 0000 0029 4527 4659</t>
  </si>
  <si>
    <t>52489159</t>
  </si>
  <si>
    <t>HC UNIZA</t>
  </si>
  <si>
    <t>M. Šinského 936/11</t>
  </si>
  <si>
    <t>Žilina </t>
  </si>
  <si>
    <t>010 07</t>
  </si>
  <si>
    <t>www.hc.uniza.sk</t>
  </si>
  <si>
    <t>hcuniza@gmail.com</t>
  </si>
  <si>
    <t>Alexander Gašparovič</t>
  </si>
  <si>
    <t>SK63 8330 0000 0025 0203 4322</t>
  </si>
  <si>
    <t>50005430</t>
  </si>
  <si>
    <t>www.hkkosice.sk</t>
  </si>
  <si>
    <t>SK16 0900 0000 0051 7115 0225</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</si>
  <si>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</si>
  <si>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</si>
  <si>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</si>
  <si>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</si>
  <si>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</si>
  <si>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</si>
  <si>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</si>
  <si>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</si>
  <si>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</si>
  <si>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42419981</t>
  </si>
  <si>
    <t>054 01</t>
  </si>
  <si>
    <t>www.spisindians.com</t>
  </si>
  <si>
    <t>SK24 0900 0000 0050 8246 0459</t>
  </si>
  <si>
    <t>17151261</t>
  </si>
  <si>
    <t>052 01</t>
  </si>
  <si>
    <t>www.hksnv.sk</t>
  </si>
  <si>
    <t>SK40 1100 0000 0026 2984 0698</t>
  </si>
  <si>
    <t>50879391</t>
  </si>
  <si>
    <t>Hokejový klub UMB</t>
  </si>
  <si>
    <t>Hronské predmestie 1452/4</t>
  </si>
  <si>
    <t>www.umbhockey.sk</t>
  </si>
  <si>
    <t>lukas@umbhockey.sk</t>
  </si>
  <si>
    <t>Lukáš Opáth</t>
  </si>
  <si>
    <t>SK12 0900 0000 0051 3456 4613</t>
  </si>
  <si>
    <t>42313431</t>
  </si>
  <si>
    <t>Jazdecký klub Masarykov Dvor</t>
  </si>
  <si>
    <t>Vígľaš 361</t>
  </si>
  <si>
    <t>Vígľaš</t>
  </si>
  <si>
    <t>962 02</t>
  </si>
  <si>
    <t>www.jkmasaryk.sk</t>
  </si>
  <si>
    <t>administrativa@mdvor.sk</t>
  </si>
  <si>
    <t>Martin Malatinec</t>
  </si>
  <si>
    <t>Simona Škamlová</t>
  </si>
  <si>
    <t>42234425</t>
  </si>
  <si>
    <t>JUDO CLUB Bardejov o. z.</t>
  </si>
  <si>
    <t>J.Grešáka 2745/15</t>
  </si>
  <si>
    <t>Bardejov</t>
  </si>
  <si>
    <t>085 01</t>
  </si>
  <si>
    <t>www.judovychod.sk</t>
  </si>
  <si>
    <t xml:space="preserve">
stanislav.mlynaric@centrum.sk</t>
  </si>
  <si>
    <t>Stanislav Mlynarič</t>
  </si>
  <si>
    <t>37956035</t>
  </si>
  <si>
    <t>Judo Klub Dukla Banská Bystrica</t>
  </si>
  <si>
    <t>35533099</t>
  </si>
  <si>
    <t>SK81 7500 0000 0040 3512 9136</t>
  </si>
  <si>
    <t>45011893</t>
  </si>
  <si>
    <t>917 01</t>
  </si>
  <si>
    <t>SK18 1100 0000 0029 4608 3598</t>
  </si>
  <si>
    <t>31940803</t>
  </si>
  <si>
    <t>Klub plaveckých športov Nereus Žilina, o. z.</t>
  </si>
  <si>
    <t>Vysokoškolákov 1765/8</t>
  </si>
  <si>
    <t>010 08</t>
  </si>
  <si>
    <t xml:space="preserve">
www.nereus.sk</t>
  </si>
  <si>
    <t xml:space="preserve">
Jurkovic.t@gmail.com</t>
  </si>
  <si>
    <t>Tomáš Jurkovič</t>
  </si>
  <si>
    <t>37812025</t>
  </si>
  <si>
    <t>Klub rádiového orientačného behu Medik Martin</t>
  </si>
  <si>
    <t>Malá Hora 4066/4</t>
  </si>
  <si>
    <t>simecek@jfned.uniba.sk</t>
  </si>
  <si>
    <t>Jozef Šimeček</t>
  </si>
  <si>
    <t>SK51 0900 0000 0003 5189 3357</t>
  </si>
  <si>
    <t>36082538</t>
  </si>
  <si>
    <t>Klub sálového futbalu Športový klub Prednádražie Trnava</t>
  </si>
  <si>
    <t>Ulica Čajkovského 6331/39</t>
  </si>
  <si>
    <t>917 08</t>
  </si>
  <si>
    <t xml:space="preserve">
prengocup.com</t>
  </si>
  <si>
    <t xml:space="preserve">
michalik.m@gmail.com</t>
  </si>
  <si>
    <t>Martin Michalík</t>
  </si>
  <si>
    <t>17067065</t>
  </si>
  <si>
    <t>Letecká amatérska asociácia Slovenskej republiky</t>
  </si>
  <si>
    <t>Jánošíkova 264/19</t>
  </si>
  <si>
    <t>www.laa.sk</t>
  </si>
  <si>
    <t>sekretariat@laa.sk</t>
  </si>
  <si>
    <t>Miroslav Jančiar</t>
  </si>
  <si>
    <t>51027097</t>
  </si>
  <si>
    <t>036 08</t>
  </si>
  <si>
    <t>SK54 0900 0000 0052 4075 8681</t>
  </si>
  <si>
    <t>35804246</t>
  </si>
  <si>
    <t>MACO RACING, s r.o.</t>
  </si>
  <si>
    <t>Obežná 12</t>
  </si>
  <si>
    <t>www.macoracing.com</t>
  </si>
  <si>
    <t>info@macoracing.com</t>
  </si>
  <si>
    <t>Denisa Grešková</t>
  </si>
  <si>
    <t>00630616</t>
  </si>
  <si>
    <t>Maratón klub Rajec</t>
  </si>
  <si>
    <t>Mudrochova 909/4</t>
  </si>
  <si>
    <t>Rajec</t>
  </si>
  <si>
    <t>015 01</t>
  </si>
  <si>
    <t>www.rajeckymaraton.sk</t>
  </si>
  <si>
    <t>pavol.uhlarik@gmail.com</t>
  </si>
  <si>
    <t>Pavol Uhlárik</t>
  </si>
  <si>
    <t>53332504</t>
  </si>
  <si>
    <t>Mestský športový klub IUVENTA Michalovce o.z.</t>
  </si>
  <si>
    <t>Karola Kuzmányho 6225/24</t>
  </si>
  <si>
    <t>www.iuventa-zhk.sk</t>
  </si>
  <si>
    <t>iuventa-zhk@iuventa-zhk.sk</t>
  </si>
  <si>
    <t>Patrik Sabov</t>
  </si>
  <si>
    <t>Jana Čalovková</t>
  </si>
  <si>
    <t>42413095</t>
  </si>
  <si>
    <t>Mládežnícky športový klub Senec</t>
  </si>
  <si>
    <t>Košická 8</t>
  </si>
  <si>
    <t>Senec</t>
  </si>
  <si>
    <t>903 01</t>
  </si>
  <si>
    <t>www.msksenec.sk</t>
  </si>
  <si>
    <t>ladislav.talamon@gmail.com</t>
  </si>
  <si>
    <t>Ľudovít Szabo</t>
  </si>
  <si>
    <t>Ladislav Talamon</t>
  </si>
  <si>
    <t>57018421</t>
  </si>
  <si>
    <t>Mladí v kraji</t>
  </si>
  <si>
    <t>Horná 260/81</t>
  </si>
  <si>
    <t>Lieskovec</t>
  </si>
  <si>
    <t>962 21</t>
  </si>
  <si>
    <t>simon.tavoda@gmail.com</t>
  </si>
  <si>
    <t>Timotej Daubner</t>
  </si>
  <si>
    <t>Šimon Ťavoda</t>
  </si>
  <si>
    <t>53018109</t>
  </si>
  <si>
    <t>Nadácia S4S</t>
  </si>
  <si>
    <t>nadácia</t>
  </si>
  <si>
    <t>Pluhová 2</t>
  </si>
  <si>
    <t>www.starsforstars.eu</t>
  </si>
  <si>
    <t>masarcin@starsforstars.eu</t>
  </si>
  <si>
    <t>Miroslav Masarčin</t>
  </si>
  <si>
    <t>správca nadácie</t>
  </si>
  <si>
    <t>SK69 1100 0000 0029 4209 2294</t>
  </si>
  <si>
    <t>50607332</t>
  </si>
  <si>
    <t>56153066</t>
  </si>
  <si>
    <t>55758843</t>
  </si>
  <si>
    <t>OZ Erika Beňová ČD</t>
  </si>
  <si>
    <t>Nám. Š.M. Daxnera 1723</t>
  </si>
  <si>
    <t>www.cisteduse.sk</t>
  </si>
  <si>
    <t>cisteduse1@gmail.com</t>
  </si>
  <si>
    <t>Erika Beňová</t>
  </si>
  <si>
    <t>SK65 7500 2000 0200 0766 1397</t>
  </si>
  <si>
    <t>51068125</t>
  </si>
  <si>
    <t>Philosophers Nitra</t>
  </si>
  <si>
    <t>Bazovského 417/16</t>
  </si>
  <si>
    <t>949 11</t>
  </si>
  <si>
    <t>www.philosophers.sk</t>
  </si>
  <si>
    <t>philosophershockey@gmail.com</t>
  </si>
  <si>
    <t>Martin Uhnák</t>
  </si>
  <si>
    <t>SK89 0900 0000 0052 3497 9373</t>
  </si>
  <si>
    <t>48136387</t>
  </si>
  <si>
    <t>www.letisko-jasna.sk</t>
  </si>
  <si>
    <t>prokurista</t>
  </si>
  <si>
    <t>SK34 0200 0000 0072 1869 6655</t>
  </si>
  <si>
    <t>50629158</t>
  </si>
  <si>
    <t>Pohyb ako dar</t>
  </si>
  <si>
    <t>Bazovského 3138/1</t>
  </si>
  <si>
    <t>https://www.odtatierkdunaju.sk/index.php/sk/</t>
  </si>
  <si>
    <t>bebold21@gmail.com</t>
  </si>
  <si>
    <t>Štefan Šogor</t>
  </si>
  <si>
    <t>35546913</t>
  </si>
  <si>
    <t>SKI CLUB VRÁTNA</t>
  </si>
  <si>
    <t>Južná trieda 2254/46</t>
  </si>
  <si>
    <t xml:space="preserve">
www.vratna.org</t>
  </si>
  <si>
    <t xml:space="preserve">
suhajdas@icos.sk</t>
  </si>
  <si>
    <t>Silvia Smereková, Iveta Urbanová</t>
  </si>
  <si>
    <t>člen správnej rady, člen správnej rady</t>
  </si>
  <si>
    <t>Andrej Gábriš</t>
  </si>
  <si>
    <t>42254302</t>
  </si>
  <si>
    <t>Slávia Gymnastické centrum Bratislava</t>
  </si>
  <si>
    <t>Wolkrova 47</t>
  </si>
  <si>
    <t>www.gymnastickecentrum.sk</t>
  </si>
  <si>
    <t>info@gymslaviauk.sk</t>
  </si>
  <si>
    <t>Tibor Letko</t>
  </si>
  <si>
    <t>SK89 0900 0000 0052 3518 8602</t>
  </si>
  <si>
    <t>17316731</t>
  </si>
  <si>
    <t>SK69 0200 0000 0039 3346 9955</t>
  </si>
  <si>
    <t>34056939</t>
  </si>
  <si>
    <t>37824465</t>
  </si>
  <si>
    <t>34003975</t>
  </si>
  <si>
    <t>42361885</t>
  </si>
  <si>
    <t>30806887</t>
  </si>
  <si>
    <t>www.nohejbal-futnet.sk</t>
  </si>
  <si>
    <t>SK16 0200 0000 0039 3390 6051</t>
  </si>
  <si>
    <t>30845688</t>
  </si>
  <si>
    <t>Slovenský bežecký spolok</t>
  </si>
  <si>
    <t>www.behy.online</t>
  </si>
  <si>
    <t>behy@behy.online</t>
  </si>
  <si>
    <t>Jozef Baráth</t>
  </si>
  <si>
    <t>SK12 8330 0000 0021 0330 0929</t>
  </si>
  <si>
    <t>SK70 8330 0000 0024 0352 5070</t>
  </si>
  <si>
    <t>SK81 0200 0000 0039 3831 5859</t>
  </si>
  <si>
    <t>31771688</t>
  </si>
  <si>
    <t>SK36 1100 0000 0029 4329 7531</t>
  </si>
  <si>
    <t>Ján Karšňak, Roland Hakszer</t>
  </si>
  <si>
    <t>Larisa Safina</t>
  </si>
  <si>
    <t>info@szfb.sk; divinsky@szfb.sk</t>
  </si>
  <si>
    <t>42390800</t>
  </si>
  <si>
    <t>Sophia Kanátová; Peter Pisoň</t>
  </si>
  <si>
    <t>SK60 0200 0000 0040 0999 2059</t>
  </si>
  <si>
    <t>30865930</t>
  </si>
  <si>
    <t>57320144</t>
  </si>
  <si>
    <t>900 89</t>
  </si>
  <si>
    <t>SK26 1100 0000 0029 4129 5049</t>
  </si>
  <si>
    <t>30813433</t>
  </si>
  <si>
    <t>Slovenský zväz technických športov</t>
  </si>
  <si>
    <t>Nábr. mládeže 85</t>
  </si>
  <si>
    <t>axdargovdubiny@gmail.com</t>
  </si>
  <si>
    <t>Slavomír Kramer</t>
  </si>
  <si>
    <t>SK64 0900 0000 0001 0583 0895</t>
  </si>
  <si>
    <t>Ján Riapoš; Martina Balcová</t>
  </si>
  <si>
    <t>42257166</t>
  </si>
  <si>
    <t>811 04</t>
  </si>
  <si>
    <t>starostka</t>
  </si>
  <si>
    <t>SK81 8330 0000 0027 0303 7204</t>
  </si>
  <si>
    <t>56903570</t>
  </si>
  <si>
    <t>SPORT KIDS ACADEMY PS9</t>
  </si>
  <si>
    <t>Richvald 320</t>
  </si>
  <si>
    <t>Richvald</t>
  </si>
  <si>
    <t>www.ska-ps.sk</t>
  </si>
  <si>
    <t>patriksobekpatrik@gmail.com</t>
  </si>
  <si>
    <t>Patrik Sobek</t>
  </si>
  <si>
    <t>SK40 0900 0000 0052 3510 3154</t>
  </si>
  <si>
    <t>57304114</t>
  </si>
  <si>
    <t>SportVol</t>
  </si>
  <si>
    <t>Jána Kollára 1201/15</t>
  </si>
  <si>
    <t>copak.gabo@gmail.com</t>
  </si>
  <si>
    <t>Gabriel Čopák</t>
  </si>
  <si>
    <t>SK88 8330 0000 0026 0336 5892</t>
  </si>
  <si>
    <t>51806606</t>
  </si>
  <si>
    <t>ST Relax</t>
  </si>
  <si>
    <t>Karpatské nám. 7770/8</t>
  </si>
  <si>
    <t>www.strelax.sk</t>
  </si>
  <si>
    <t>hamran.anton@gmail.com</t>
  </si>
  <si>
    <t>52059260</t>
  </si>
  <si>
    <t>Stará Ľubovňa Redfox Football Club s. r. o.</t>
  </si>
  <si>
    <t>Továrenská 821/1</t>
  </si>
  <si>
    <t>Stará Ľubovňa</t>
  </si>
  <si>
    <t>064 01</t>
  </si>
  <si>
    <t>www.lubovnaredfox.com</t>
  </si>
  <si>
    <t>info@lubovnaredfox.com</t>
  </si>
  <si>
    <t>Štefan Lazorčák</t>
  </si>
  <si>
    <t>Marián Solotruk</t>
  </si>
  <si>
    <t>50956540</t>
  </si>
  <si>
    <t>844 19</t>
  </si>
  <si>
    <t>SK77 1100 0000 0029 4404 6312</t>
  </si>
  <si>
    <t>50289594</t>
  </si>
  <si>
    <t>Športový areál - Na hrádzi, o. z.</t>
  </si>
  <si>
    <t>Fláviovska 1447/1A</t>
  </si>
  <si>
    <t>851 10</t>
  </si>
  <si>
    <t>www.spartanbratislava.sk</t>
  </si>
  <si>
    <t>branislav.kleinert@gmail.com</t>
  </si>
  <si>
    <t>Branislav Kleinert</t>
  </si>
  <si>
    <t>SK75 1100 0000 0029 4411 5509</t>
  </si>
  <si>
    <t>37940155</t>
  </si>
  <si>
    <t>089 01</t>
  </si>
  <si>
    <t>www.mahl-sk.webnode.sk</t>
  </si>
  <si>
    <t>SK58 0200 0000 0052 5661 7859</t>
  </si>
  <si>
    <t>36066818</t>
  </si>
  <si>
    <t>Športový klub Imet squash klub</t>
  </si>
  <si>
    <t>M. Schneidera Trnavského 2/B</t>
  </si>
  <si>
    <t>www.squash-imet.eu</t>
  </si>
  <si>
    <t>matas@imet.sk</t>
  </si>
  <si>
    <t>Jozef Maťas</t>
  </si>
  <si>
    <t>42225108</t>
  </si>
  <si>
    <t>Športový klub ORAVAMAN</t>
  </si>
  <si>
    <t>Sama Chalupku 541/18</t>
  </si>
  <si>
    <t>Nižná</t>
  </si>
  <si>
    <t>027 43</t>
  </si>
  <si>
    <t>www.oravaman.sk</t>
  </si>
  <si>
    <t>oravaman@oravaman.sk</t>
  </si>
  <si>
    <t>Rastislav Mika</t>
  </si>
  <si>
    <t>Peter Paľa</t>
  </si>
  <si>
    <t>42307082</t>
  </si>
  <si>
    <t>Športový klub RAJA</t>
  </si>
  <si>
    <t>Poľná 139</t>
  </si>
  <si>
    <t>974 05</t>
  </si>
  <si>
    <t>www.skraja.sk</t>
  </si>
  <si>
    <t>info@skraja.sk</t>
  </si>
  <si>
    <t>Miroslava Doležalová</t>
  </si>
  <si>
    <t>SK59 8330 0000 0025 0094 9449</t>
  </si>
  <si>
    <t>42060389</t>
  </si>
  <si>
    <t>Športový klub Skalité</t>
  </si>
  <si>
    <t>Skalité 1138</t>
  </si>
  <si>
    <t>Skalité</t>
  </si>
  <si>
    <t>023 14</t>
  </si>
  <si>
    <t>www.skskalite.sk</t>
  </si>
  <si>
    <t>biatlon@skalite.sk</t>
  </si>
  <si>
    <t>Peter Ivanek</t>
  </si>
  <si>
    <t>17077648</t>
  </si>
  <si>
    <t>072 22</t>
  </si>
  <si>
    <t>www.skstrazske1921.sk</t>
  </si>
  <si>
    <t>skstrazske1921@gmail.com</t>
  </si>
  <si>
    <t>SK93 0200 0000 0072 3041 1253</t>
  </si>
  <si>
    <t>31997449</t>
  </si>
  <si>
    <t>Športový klub ZEMPLÍN Michalovce - oddiel Judo, o.z.</t>
  </si>
  <si>
    <t>Športová 3830/31</t>
  </si>
  <si>
    <t xml:space="preserve">
www.judomichalovce.com</t>
  </si>
  <si>
    <t>viliam.kohut.st@gmail.com</t>
  </si>
  <si>
    <t>Viliam Kohút</t>
  </si>
  <si>
    <t>www.judomichalovce.com</t>
  </si>
  <si>
    <t>d.kincelova@gmail.com</t>
  </si>
  <si>
    <t>Dominika Kincelová</t>
  </si>
  <si>
    <t>SK98 0900 0000 0051 8616 2894</t>
  </si>
  <si>
    <t>37784668</t>
  </si>
  <si>
    <t>SK46 0900 0000 0005 0091 6293</t>
  </si>
  <si>
    <t>55060111</t>
  </si>
  <si>
    <t>Podkerepušky 2688/58</t>
  </si>
  <si>
    <t>840 08</t>
  </si>
  <si>
    <t>sekretár</t>
  </si>
  <si>
    <t>SK90 1111 0000 0017 4068 9004</t>
  </si>
  <si>
    <t>35515520</t>
  </si>
  <si>
    <t>Telovýchovná jednota DRUŽSTEVNÍK Budimír</t>
  </si>
  <si>
    <t>Budimír 19</t>
  </si>
  <si>
    <t>Budimír</t>
  </si>
  <si>
    <t>044 43</t>
  </si>
  <si>
    <t>ontko.futbal@gmail.com</t>
  </si>
  <si>
    <t>Erik Ontko</t>
  </si>
  <si>
    <t>18048528</t>
  </si>
  <si>
    <t>911 01</t>
  </si>
  <si>
    <t>tony.mozola@gmail.sk</t>
  </si>
  <si>
    <t>SK14 0900 0000 0000 4169 9954</t>
  </si>
  <si>
    <t>00692841</t>
  </si>
  <si>
    <t>Telovýchovná jednota Mladosť - Relax Rimavská Sobota</t>
  </si>
  <si>
    <t>00592129</t>
  </si>
  <si>
    <t>Telovýchovná jednota Nižná</t>
  </si>
  <si>
    <t>Lesná 1006</t>
  </si>
  <si>
    <t>www.cykloklubnizna.sk</t>
  </si>
  <si>
    <t>kubos.milos@gmail.com</t>
  </si>
  <si>
    <t>Zuzana Oriešková</t>
  </si>
  <si>
    <t>Miloš Kuboš</t>
  </si>
  <si>
    <t>54561981</t>
  </si>
  <si>
    <t>University Spartacus</t>
  </si>
  <si>
    <t>Němcovej 4075/5</t>
  </si>
  <si>
    <t>www.universityspartacus.sk</t>
  </si>
  <si>
    <t>peter.zifcak@student.tuke.sk</t>
  </si>
  <si>
    <t>Peter Žifčák</t>
  </si>
  <si>
    <t>Peter Žifčák; Natália Trnavská</t>
  </si>
  <si>
    <t>SK82 0900 0000 0051 9105 7802</t>
  </si>
  <si>
    <t>55754422</t>
  </si>
  <si>
    <t>VETERAN VOLLEJBALL SLOVAKIA</t>
  </si>
  <si>
    <t>Petra Karvaša 14238/3</t>
  </si>
  <si>
    <t>realsk@realsk.sk</t>
  </si>
  <si>
    <t>Jaroslav Badinka</t>
  </si>
  <si>
    <t>42170761</t>
  </si>
  <si>
    <t>VŠK FEI STU</t>
  </si>
  <si>
    <t>Ilkovičova 3</t>
  </si>
  <si>
    <t>841 04</t>
  </si>
  <si>
    <t>https://elfsport.sk/stranky/vysokoskolsky_sportovy_klub.html</t>
  </si>
  <si>
    <t>kristina.hiznayova@stuba.sk  </t>
  </si>
  <si>
    <t>Aleš Dunajčík</t>
  </si>
  <si>
    <t>Kristína Hižnayová</t>
  </si>
  <si>
    <t>SK24 6500 0000 0000 2030 8715</t>
  </si>
  <si>
    <t>50774603</t>
  </si>
  <si>
    <t>945 05</t>
  </si>
  <si>
    <t>www.wfc-komarno.sk</t>
  </si>
  <si>
    <t>SK39 1111 0000 0014 2766 8012</t>
  </si>
  <si>
    <t>56502486</t>
  </si>
  <si>
    <t>Youngsportstalents</t>
  </si>
  <si>
    <t>Zapotok 50</t>
  </si>
  <si>
    <t>Šenkvice</t>
  </si>
  <si>
    <t>900 81</t>
  </si>
  <si>
    <t>www.youngsportstalents.com</t>
  </si>
  <si>
    <t>manager@youngsportstalents.com</t>
  </si>
  <si>
    <t>Kristína Žilinská</t>
  </si>
  <si>
    <t>30227151</t>
  </si>
  <si>
    <t>Zápasnícky klub Baník Prievidza, o. z.</t>
  </si>
  <si>
    <t>Ulica olympionikov 464/4</t>
  </si>
  <si>
    <t>https://www.zkbanikpd.com/</t>
  </si>
  <si>
    <t>wrestlingprievidza@gmail.com</t>
  </si>
  <si>
    <t>Vladimír Laco</t>
  </si>
  <si>
    <t>Vlasta Švikruhová</t>
  </si>
  <si>
    <t>42103908</t>
  </si>
  <si>
    <t>SK27 0900 0000 0051 6748 1099</t>
  </si>
  <si>
    <t>Dušan Úradník</t>
  </si>
  <si>
    <t>Zväz športovej kynológie Slovenskej republiky</t>
  </si>
  <si>
    <t>Partizánska cesta 2614/95</t>
  </si>
  <si>
    <t>Hanušovský Richard</t>
  </si>
  <si>
    <t>Kollárová Karolína</t>
  </si>
  <si>
    <t>Teťák Tadeáš</t>
  </si>
  <si>
    <t>Vavrová Michaela</t>
  </si>
  <si>
    <t>Chlebová Ivana</t>
  </si>
  <si>
    <t>Kizek Peter</t>
  </si>
  <si>
    <t>Urbančok Šimon</t>
  </si>
  <si>
    <t>Afanasiev Stanislav</t>
  </si>
  <si>
    <t>Gero Filip</t>
  </si>
  <si>
    <t>Kubo Ondrej</t>
  </si>
  <si>
    <t>Černá Hana</t>
  </si>
  <si>
    <t>Černý Dominik</t>
  </si>
  <si>
    <t>Fraňo Peter</t>
  </si>
  <si>
    <t>Bošanský Jozef</t>
  </si>
  <si>
    <t>Oriheľová Lívia</t>
  </si>
  <si>
    <t>Marinov Filip</t>
  </si>
  <si>
    <t>Steklý Lukáš</t>
  </si>
  <si>
    <t>Arpáš Samuel</t>
  </si>
  <si>
    <t>družstvo žien</t>
  </si>
  <si>
    <t>Beníková Diana</t>
  </si>
  <si>
    <t>Bolek Martin</t>
  </si>
  <si>
    <t>Holko Ondrej</t>
  </si>
  <si>
    <t>Kyselová Miroslava</t>
  </si>
  <si>
    <t>Varga Erik</t>
  </si>
  <si>
    <t>Schmiedlová Karolína Anna</t>
  </si>
  <si>
    <t xml:space="preserve">Gulaev Akhsarbek </t>
  </si>
  <si>
    <t>Makoev Boris</t>
  </si>
  <si>
    <t>Vyhivskyi Anton</t>
  </si>
  <si>
    <t>Maťko Martin</t>
  </si>
  <si>
    <t>Molentová Tamara</t>
  </si>
  <si>
    <t>Sklenárik Markus</t>
  </si>
  <si>
    <t>Hajduková Karolína</t>
  </si>
  <si>
    <t>Jenčušová Nora</t>
  </si>
  <si>
    <t>Kubiš Lukáš</t>
  </si>
  <si>
    <t>Filkorová Nina</t>
  </si>
  <si>
    <t>Tománek Jozef najml.</t>
  </si>
  <si>
    <t>Tománková Lenka</t>
  </si>
  <si>
    <t>Bakoš Suchánková Ingrid</t>
  </si>
  <si>
    <t>Bohunický Lukáš</t>
  </si>
  <si>
    <t>Kvasnicová Nina</t>
  </si>
  <si>
    <t>Czégény Cintia</t>
  </si>
  <si>
    <t>Jung Šimon</t>
  </si>
  <si>
    <t>Krúpa Adam</t>
  </si>
  <si>
    <t>Kubačka Marek + navádzač</t>
  </si>
  <si>
    <t>tím šprint muži</t>
  </si>
  <si>
    <t>tím mix skoky na lyžiach</t>
  </si>
  <si>
    <t xml:space="preserve">podpora činnosti a účasť na medzinárodných univerzitných hokejových súťažiach </t>
  </si>
  <si>
    <t>rekonštrukcia šatní na Zimnom štadióne V. Dzurillu v Bratislave (MS do 18 rokov)</t>
  </si>
  <si>
    <t>výmena mantinelov na Zimnom štadióne Pavla Demitru v Trenčíne (MS do 18 rokov)</t>
  </si>
  <si>
    <t>projekt "Hokejová mapa" (zber a vyhodnocovanie dát, systém trénovania v kluboch)</t>
  </si>
  <si>
    <t>materiálne vybavenie hokejových klubov pre družstvá prípraviek a žiakov</t>
  </si>
  <si>
    <t>zabezpečenie vzdelávania v ľadovom hokeji</t>
  </si>
  <si>
    <t>slovenskí hokejisti - 4. miesto (športovci)</t>
  </si>
  <si>
    <t>slovenskí hokejisti - 4. miesto (realizačný tím)</t>
  </si>
  <si>
    <t>Rexová Alexandra + navádzačka Sophia Polák - 3. miesto (športovec)</t>
  </si>
  <si>
    <t>Rexová Alexandra + navádzač Matúš Ďuriš - 3. miesto (športovec)</t>
  </si>
  <si>
    <t>Rexová Alexandra + navádzač Matúš Ďuriš - 4. miesto (športovec)</t>
  </si>
  <si>
    <t>Krupa Adam - 7. miesto (športovec)</t>
  </si>
  <si>
    <t>Haraus Miroslav + navádzač Maroš Hudík - 8. miesto (športovec)</t>
  </si>
  <si>
    <t>Kubačka Marek + navádzačka Mária Zaťovičová - 8. miesto (športovec)</t>
  </si>
  <si>
    <t>Rexová Alexandra + navádzačka Sophia Polák - 3. miesto (navádzač)</t>
  </si>
  <si>
    <t>Rexová Alexandra + navádzač Matúš Ďuriš - 3. miesto (navádzač)</t>
  </si>
  <si>
    <t>Rexová Alexandra + navádzač Matúš Ďuriš - 4. miesto (navádzač)</t>
  </si>
  <si>
    <t>Krupa Adam - 7. miesto (navádzač)</t>
  </si>
  <si>
    <t>Haraus Miroslav + navádzač Maroš Hudík - 8. miesto (navádzač)</t>
  </si>
  <si>
    <t>Kubačka Marek + navádzačka Mária Zaťovičová - 8. miesto (navádzač)</t>
  </si>
  <si>
    <t>Rexová Alexandra + navádzačka Sophia Polák - 3. miesto (realizačný tím)</t>
  </si>
  <si>
    <t>Rexová Alexandra + navádzač Matúš Ďuriš - 3. miesto (realizačný tím)</t>
  </si>
  <si>
    <t>Rexová Alexandra + navádzač Matúš Ďuriš - 4. miesto (realizačný tím)</t>
  </si>
  <si>
    <t>Krupa Adam - 7. miesto (realizačný tím)</t>
  </si>
  <si>
    <t>Haraus Miroslav + navádzač Maroš Hudík - 8. miesto (realizačný tím)</t>
  </si>
  <si>
    <t>Kubačka Marek + navádzačka Mária Zaťovičová - 8. miesto (realizačný tím)</t>
  </si>
  <si>
    <t>Zabezpečenie materiálno-organizačných podmienok pre kvalitnú prípravu hráčok v sezóne 2026/2027</t>
  </si>
  <si>
    <t>Systematický rozvoj dievčenského mládežníckeho basketbalu v sezóne 2026</t>
  </si>
  <si>
    <t>B-STAR CUP 2026</t>
  </si>
  <si>
    <t>365 Grand Prix Košice</t>
  </si>
  <si>
    <t>Rozvoj práce s deťmi a mládežou vo Florbalovom klube Snina v roku 2026</t>
  </si>
  <si>
    <t>Zabezpečenie športovej reprezentácie SR v rádiovom orientačnom behu na vrcholných svetových a európskych podujatiach v roku 2026</t>
  </si>
  <si>
    <t>Účasť na významnej športovej súťaži - Majstrovstvá sveta juniorov v paraglidingu</t>
  </si>
  <si>
    <t>Reprezentácia SR na vytrvalostných MS cestných motocyklov</t>
  </si>
  <si>
    <t>Podpora športu pre mladých športovcov</t>
  </si>
  <si>
    <t>Systematická podpora rozvoja mládežníckych tímov MŠK Iuventa Michalovce</t>
  </si>
  <si>
    <t xml:space="preserve">MEGATURNAJ SENEC - 25. ročník </t>
  </si>
  <si>
    <t>Športové talenty na ceste ku hviezdam</t>
  </si>
  <si>
    <t>Zabezpečenie výdavkov spojených s prípravou a účasťou mládežníckych športovcov na športových podujatiach, konaných v roku 2026 - street dance a hip-hop</t>
  </si>
  <si>
    <t>Celoslovenské súťaže, podujatia a kampane</t>
  </si>
  <si>
    <t>Projekt taktiky, streleckého športu a sebaobrany so zameraním na mládež a podporu zdravého spôsobu života obyvateľstva</t>
  </si>
  <si>
    <t>Zabezpečenie športovej činnosti klubu počas sezóny 2026, podpora mládežníckeho futbalu</t>
  </si>
  <si>
    <t>Sparťan Areál Challenge 2026</t>
  </si>
  <si>
    <t>Zvýšenie squashovej základne mládeže a detí, skvalitniť prístup, vybavenosť a tréning</t>
  </si>
  <si>
    <t>Materiálno-technické zabezpečenie a športová príprava reprezentantky SR Lucie Vorkovej v biatlone v sezóne 2026/27</t>
  </si>
  <si>
    <t>Podpora a rozvoj športovej činnosti v obci Budimír a širšom regióne prostredníctvom vytvárania kvalitných podmienok pre športovanie detí, mládeže a verejnosti</t>
  </si>
  <si>
    <t>Podpora reprezentácie volejbalových veteránov Slovenska</t>
  </si>
  <si>
    <t xml:space="preserve">Podpora univerzitného podujatia FEI Makačka </t>
  </si>
  <si>
    <t>YST CUP - Pezinok 2026 - medzinárodný futbalový turnaj U11</t>
  </si>
  <si>
    <t>Národný beh Devín - Bratislava</t>
  </si>
  <si>
    <t>SLOVAKIA CUP BARDEJOV JUDO OPEN 2026</t>
  </si>
  <si>
    <t>42. ročník Medzinárodného turnaja SNP v džude mužov a žien</t>
  </si>
  <si>
    <t>Žilinský triatlonový festival 2026</t>
  </si>
  <si>
    <t>PRENGO CUP 2026 (XIV. ročník) - najväčší amatérsky turnaj mužov a žien v malom futbale na Slovensku</t>
  </si>
  <si>
    <t>Rajecký maratón 43. ročník</t>
  </si>
  <si>
    <t>Od Tatier k Dunaju 2026</t>
  </si>
  <si>
    <t>FIS Children INTERKRITERIUM Vrátna 2026</t>
  </si>
  <si>
    <t>29th MOSQUITO MATCH 2026 – SLOVAK NATIONAL CHAMPIONSHIP</t>
  </si>
  <si>
    <t>XXIX. Slovakia open - WUKF European Cup 2026</t>
  </si>
  <si>
    <t>Christmas Nitra Slovak Rhythmic Gymnastic Open</t>
  </si>
  <si>
    <t>Medzinárodná regata Bratislava 2026</t>
  </si>
  <si>
    <t>GRAND PRIX SLOVAKIA - VEĽKÁ CENA SLOVENSKA 2026</t>
  </si>
  <si>
    <t>30th International Competation of Olympic Hopes Šamorín</t>
  </si>
  <si>
    <t>Veľká cena Slovenska</t>
  </si>
  <si>
    <t>Slovak Open 2026 – Memoriál Ladislava Doky Tótha</t>
  </si>
  <si>
    <t>Autokros Dargov - Dubiny</t>
  </si>
  <si>
    <t>Satellite Tour v stolnom tenise 2026</t>
  </si>
  <si>
    <t>54. ročník Grand Prix Michalovce</t>
  </si>
  <si>
    <t>48. Medzinárodná Veľká cena Rimavská Sobota v judo – GRAND PRIX 2026</t>
  </si>
  <si>
    <t>58. ročník Okolo Tatier 2026</t>
  </si>
  <si>
    <t>28. ročník ,, Memoriálu Františka Mizdoša “a 15.ročník MSR veteránov mužov a žien vo volejbale</t>
  </si>
  <si>
    <t>52. ročník Medzinárodného turnaja mládeže a priateľstva v zápasení voľným štýlom</t>
  </si>
  <si>
    <t>Podpora trénerov detí a mládeže</t>
  </si>
  <si>
    <t>Finále Európskeho pohára</t>
  </si>
  <si>
    <t>Olympic Hopes beach Sprint 2026</t>
  </si>
  <si>
    <t>zabezpečenie účasti športovej reprezentácie SR na 21. zimnej deaflympiáde Innsbruck 2027</t>
  </si>
  <si>
    <t>zabezpečenie účasti športovej reprezentácie SR na Európskych hrách nepočujúcej mládeže Hannover 2026</t>
  </si>
  <si>
    <t>Rally Orava 2026</t>
  </si>
  <si>
    <t>Majstrovstvá Slovenskej republiky v skoku na koni s otvorenými medzinárodnými pretekmi 2026 - seniori, amatéri</t>
  </si>
  <si>
    <t>Šport spája mladých 2026</t>
  </si>
  <si>
    <t>Zabezpečenie kontinuálnej športovej prípravy reprezentantov Slovenskej republiky v športovej gymnastike</t>
  </si>
  <si>
    <t>Národný program rozvoja boxu a prípravy reprezentácie Slovenskej republiky 2026</t>
  </si>
  <si>
    <t>Zabezpečenie účasti reprezentácie Slovenskej republiky na Majstrovstvách sveta juniorov a kadetov IFMA 2026 a Majstrovstvách sveta seniorov IFMA 2026</t>
  </si>
  <si>
    <t>Kvalitné zabezpečenie podmienok pre napredovanie talentovaných športovcov a reprezentantov</t>
  </si>
  <si>
    <t>Zabezpečenie účasti reprezentácie Slovenskej republiky na Majstrovstvách sveta juniorov a kadetov 2026 a na Majstrovstvách Európy seniorov WAKO 2026</t>
  </si>
  <si>
    <t>Oravaman 2026 a Oravaman Kids Race</t>
  </si>
  <si>
    <t>Podpora účasti slovenských reprezentantov na Kodokan Summer Course I - Kata, Lecture and Others (Tokio, Japonsko)</t>
  </si>
  <si>
    <t>Nákup žinenky (KV)</t>
  </si>
  <si>
    <t>Rekonštrukcia hlavnej trávnatej plochy futbalového ihriska OFK Dynamo Malženice (KV)</t>
  </si>
  <si>
    <t>Rozvoj športovej činnosti moderného päťboja na Slovensku (KV)</t>
  </si>
  <si>
    <t>Revitalizácia multifunkčného ihriska v obci Mlynárovce (KV)</t>
  </si>
  <si>
    <t>L</t>
  </si>
  <si>
    <t>a - plavecké športy - bežné transfery</t>
  </si>
  <si>
    <t xml:space="preserve">Pracovná cesta
názov podujatia:ME muži 
Miesto konania: Belehrad Srbsko
Termín podujatia:10.01.-21.1.2026
Spôsob prepravy:
Počet všetkých osôb na pracovnej ceste: 22                                                   z toho:
- športovci: 14
- realizačný tím: 7+1 rozhodca                                                                 </t>
  </si>
  <si>
    <t>2620š0009</t>
  </si>
  <si>
    <t>4733,4718</t>
  </si>
  <si>
    <t>dialničné poplatky vozidla KE102OR počas cesty na podujatie ME muži 10-21.1.2026 Belehrad Srbsko</t>
  </si>
  <si>
    <t>JT PUTEVI Srbsko</t>
  </si>
  <si>
    <t>2620š0007</t>
  </si>
  <si>
    <t>955</t>
  </si>
  <si>
    <t>nákup PHM do prenajatého vozidla KE102OR na podujatie ME muži 10-21.1.2026 Belehrad Srbsko</t>
  </si>
  <si>
    <t>NIS PETROL</t>
  </si>
  <si>
    <t>2620š0008</t>
  </si>
  <si>
    <t>03569</t>
  </si>
  <si>
    <t>34140425</t>
  </si>
  <si>
    <t>T a M trans spedition, s.r.o.</t>
  </si>
  <si>
    <t>26FA40028</t>
  </si>
  <si>
    <t>VIGSK-2026-43</t>
  </si>
  <si>
    <t>dialničná znamka 10 dňová HU na prenajaté vozidlo AA636GF a AA406GU počas cesty ME muži 10-21.1.2026 Belehrad Srbsko</t>
  </si>
  <si>
    <t>AutoVignet Kft.</t>
  </si>
  <si>
    <t>26FA40026</t>
  </si>
  <si>
    <t>10260302</t>
  </si>
  <si>
    <t>Poplatok za zmenu letenky pre 1 športovca na ME muži 10-21.1.2026 Belehrad Srbsko</t>
  </si>
  <si>
    <t>31379508</t>
  </si>
  <si>
    <t>ETN Slovakia, s.r.o.</t>
  </si>
  <si>
    <t>26FA40027</t>
  </si>
  <si>
    <t>2026001</t>
  </si>
  <si>
    <t>prenájom vozidla KE102OR -preprava družstva VP 4 športovcov+4 real.tím na a z podujatia ME muži 10-21.1.2026 Belehrad Srbsko</t>
  </si>
  <si>
    <t>50478257</t>
  </si>
  <si>
    <t>Hornets Security s.r.o.</t>
  </si>
  <si>
    <t>26FA40023</t>
  </si>
  <si>
    <t>20260006</t>
  </si>
  <si>
    <t>prenájom dvoch vozidiel AA406GU a AA636GF-preprava družstva VP 18 osôb-14 športovcov+ 4 real.tím  počas ME muži 10-21.1.2026 Belehrad Srbsko</t>
  </si>
  <si>
    <t>51016842</t>
  </si>
  <si>
    <t>BoGo bus s.r.o.</t>
  </si>
  <si>
    <t>2620š0090</t>
  </si>
  <si>
    <t>26200090</t>
  </si>
  <si>
    <t>cestovné náhrady športovca počas ME muži 8-19.1.2026 Belehrad Srbsko</t>
  </si>
  <si>
    <t>Tkáč Maroš</t>
  </si>
  <si>
    <t>2620š0088</t>
  </si>
  <si>
    <t>26200088</t>
  </si>
  <si>
    <t>Seman Lukáš</t>
  </si>
  <si>
    <t>2620š0089</t>
  </si>
  <si>
    <t>26200089</t>
  </si>
  <si>
    <t>cestovné náhrady rozhodcu počas ME muži 8-19.1.2026 Belehrad Srbsko</t>
  </si>
  <si>
    <t>Radič Peter</t>
  </si>
  <si>
    <t>2620š0011</t>
  </si>
  <si>
    <t>2394714, 2394675</t>
  </si>
  <si>
    <t>nákup PHM do prenajatých vozidiel AA636GF a AA406GU počas ME muži 10-21.1.2026 Belehrad Srbsko</t>
  </si>
  <si>
    <t>31322832</t>
  </si>
  <si>
    <t>Slovnaft a.s.</t>
  </si>
  <si>
    <t>2620š0012</t>
  </si>
  <si>
    <t>400629</t>
  </si>
  <si>
    <t>nákup PHM do prenajatého vozidla AA636GF počas ME muži 10-21.1.2026 Belehrad Srbsko</t>
  </si>
  <si>
    <t>LUKOIL BEOGRAD</t>
  </si>
  <si>
    <t>2620š0013</t>
  </si>
  <si>
    <t>01956</t>
  </si>
  <si>
    <t>00604381</t>
  </si>
  <si>
    <t>OMV Slovensko, s.r.o.</t>
  </si>
  <si>
    <t>2620š0014</t>
  </si>
  <si>
    <t>46949</t>
  </si>
  <si>
    <t>MOL SERBIA</t>
  </si>
  <si>
    <t>2620š0015</t>
  </si>
  <si>
    <t>864699, 929706</t>
  </si>
  <si>
    <t>dialničné poplatky prenajatého vozidla AA406GU počas ME muži 10-21.1.2026 Belehrad Srbsko</t>
  </si>
  <si>
    <t>JP PUTEVI SUBOTICA</t>
  </si>
  <si>
    <t>2620š0016</t>
  </si>
  <si>
    <t>834544,474698</t>
  </si>
  <si>
    <t>2620š0019</t>
  </si>
  <si>
    <t>0154</t>
  </si>
  <si>
    <t>výživový doplnok, masážny krém, tejpovacie pásky na fyzioterapeutické služby pre 14 športovcov počas ME muži 10-21.1.2026 Belehrad Srbsko</t>
  </si>
  <si>
    <t>47336137</t>
  </si>
  <si>
    <t>CENTRUM PHARMACIA I. s.r.o.</t>
  </si>
  <si>
    <t>2620š0029</t>
  </si>
  <si>
    <t>26200029</t>
  </si>
  <si>
    <t>Mihál Marco Peter</t>
  </si>
  <si>
    <t>2620š0030</t>
  </si>
  <si>
    <t>26200030</t>
  </si>
  <si>
    <t>2620š0031</t>
  </si>
  <si>
    <t>26200031</t>
  </si>
  <si>
    <t>Ďurík Lukáš</t>
  </si>
  <si>
    <t>2620š0032</t>
  </si>
  <si>
    <t>26200032</t>
  </si>
  <si>
    <t>Tkáč Marek</t>
  </si>
  <si>
    <t>2620š0033</t>
  </si>
  <si>
    <t>26200033</t>
  </si>
  <si>
    <t>Šmihuľa Štefan</t>
  </si>
  <si>
    <t>2620š0071</t>
  </si>
  <si>
    <t>26200071</t>
  </si>
  <si>
    <t>Čaraj Matej</t>
  </si>
  <si>
    <t>26FA40071</t>
  </si>
  <si>
    <t>8891014653/02</t>
  </si>
  <si>
    <t>cestovné poistenie počas ME muži 10-21.1.2026 Belehrad Srbsko</t>
  </si>
  <si>
    <t>50013602</t>
  </si>
  <si>
    <t>Colonnade Insurance S.A., pobočka poisťovne z iného členského štátu</t>
  </si>
  <si>
    <t>2620š0072</t>
  </si>
  <si>
    <t>26200072</t>
  </si>
  <si>
    <t>cestovné náhrady športovca počas ME muži 8-19.1.2026 Belehrad Srbsko, KE 2-7.1.26</t>
  </si>
  <si>
    <t>Furman Adam</t>
  </si>
  <si>
    <t>2620š0073</t>
  </si>
  <si>
    <t>26200073</t>
  </si>
  <si>
    <t>cestovné náhrady športovca počas VT muži 2-7.1.2026 Košice, ME muži 8-19.1.2026 Belehrad Srbsko</t>
  </si>
  <si>
    <t>Kozmér Lukáš</t>
  </si>
  <si>
    <t>26FA40048</t>
  </si>
  <si>
    <t>FO2026001</t>
  </si>
  <si>
    <t>činnosť športového odborníka -fyzioterapeuta počas ME muži 10-21.1.2026 Belehrad Srbsko</t>
  </si>
  <si>
    <t>52151905</t>
  </si>
  <si>
    <t>Tomáš Fiľak</t>
  </si>
  <si>
    <t>26FA40024</t>
  </si>
  <si>
    <t>1/2026</t>
  </si>
  <si>
    <t>činnosť športového odborníka -trénerske služby počas ME muži 10-21.1.2026 Belehrad Srbsko</t>
  </si>
  <si>
    <t>17181534</t>
  </si>
  <si>
    <t>Poláčik Roman</t>
  </si>
  <si>
    <t>26FA40025</t>
  </si>
  <si>
    <t>36997587</t>
  </si>
  <si>
    <t>Bačo Karol ml.</t>
  </si>
  <si>
    <t>26FA40108</t>
  </si>
  <si>
    <t>F907-1/2026</t>
  </si>
  <si>
    <t>obuv pre 19 osôb-14 športovcov+5 real.tím na podujatie ME muži 10-21.1.2026 Belehrad Srbsko</t>
  </si>
  <si>
    <t>36204871</t>
  </si>
  <si>
    <t>STENIA a.s.</t>
  </si>
  <si>
    <t>26FA40113</t>
  </si>
  <si>
    <t>INV-26-00302</t>
  </si>
  <si>
    <t>diety pre rozhodcu nominovaného na podujatie European Aquatics: ME muži 10-21.1.2026 Belehrad Srbsko</t>
  </si>
  <si>
    <t>European Aquatics</t>
  </si>
  <si>
    <t>2620š0183</t>
  </si>
  <si>
    <t>26200183</t>
  </si>
  <si>
    <t>cestovné náhrady športovca  na podujatie ME muži 8-19.1.2026 Belehrad Srbsko</t>
  </si>
  <si>
    <t>Molnár Marek</t>
  </si>
  <si>
    <t xml:space="preserve">Pracovná cesta :  
názov: VT ženy 
Miesto konania: Rapallo Taliansko
Termín: 8-12.1.2026
Spôsob prepravy:
Počet všetkých osôb na pracovnej ceste: 17                                                  z toho:
- športovci: 13
- realizačný tím: 4                                                         </t>
  </si>
  <si>
    <t>26FA40091</t>
  </si>
  <si>
    <t>01/2026</t>
  </si>
  <si>
    <t>trénerské služby počas VT ženy 8-12.1.2026 Rapallo Taliansko</t>
  </si>
  <si>
    <t>55706886</t>
  </si>
  <si>
    <t>Ing. Ján Baranovič</t>
  </si>
  <si>
    <t>26FA40016</t>
  </si>
  <si>
    <t>24260014</t>
  </si>
  <si>
    <t>ubytovanie pre 2 osoby- športovci  počas VT ženy 8-12.1.2026 Rapallo Taliansko</t>
  </si>
  <si>
    <t>31391621</t>
  </si>
  <si>
    <t>STH-Stavohotely,a.s.</t>
  </si>
  <si>
    <t>26FA40017</t>
  </si>
  <si>
    <t>24260011</t>
  </si>
  <si>
    <t>26FA40029</t>
  </si>
  <si>
    <t>TD01 fattura 1/FE</t>
  </si>
  <si>
    <t>ubytovanie pre 17 osôb -13 športovcov+4 real.tím počas VT ženy 8-12.1.2026 Rapallo Taliansko</t>
  </si>
  <si>
    <t>ALBERGO CAPRILE S.A.S. DI FAUSTO CAPRILE</t>
  </si>
  <si>
    <t>2620š0122</t>
  </si>
  <si>
    <t>26200122</t>
  </si>
  <si>
    <t>cestovné náhrady športovca z VT ženy 8-11.1.2026 Rapallo Taliansko</t>
  </si>
  <si>
    <t>Telypko Dina</t>
  </si>
  <si>
    <t>cestovné poistenie počas VT ženy 8-12.1.2026 Rapallo Taliansko</t>
  </si>
  <si>
    <t>2620š0026</t>
  </si>
  <si>
    <t>26200026</t>
  </si>
  <si>
    <t>cestovné náhrady športovca na VT ženy 8-11.1.2026 Rapallo Taliansko</t>
  </si>
  <si>
    <t>Kiernoszova Martina</t>
  </si>
  <si>
    <t>2620š0027</t>
  </si>
  <si>
    <t>26200027</t>
  </si>
  <si>
    <t>Vargová Ivana</t>
  </si>
  <si>
    <t>26FA40043</t>
  </si>
  <si>
    <t>Činnosť športového odborníka -trénerske služby počas VT ženy 8-12.1.2026 Rapallo Taliansko</t>
  </si>
  <si>
    <t>50988450</t>
  </si>
  <si>
    <t>Ragusa Nunzia Cinzia</t>
  </si>
  <si>
    <t>26FA40047</t>
  </si>
  <si>
    <t>činnosť športového odborníka -trénerské služby VP počas VT ženy 8-12.1.2026 Rapallo Taliansko</t>
  </si>
  <si>
    <t>35189801</t>
  </si>
  <si>
    <t>Milan Cipov</t>
  </si>
  <si>
    <t>2620š0464</t>
  </si>
  <si>
    <t>26200464</t>
  </si>
  <si>
    <t>cestovné náhrady počas VT ženy 8-11.1.2026 Rapallo Taliansko</t>
  </si>
  <si>
    <t>Vitaliano Anita</t>
  </si>
  <si>
    <t>2620š0006</t>
  </si>
  <si>
    <t>10.January 2026/ck</t>
  </si>
  <si>
    <t>Splash Manager, aktualizácia na rok 2026</t>
  </si>
  <si>
    <t>Splash Software GmbH</t>
  </si>
  <si>
    <t>26DPH002</t>
  </si>
  <si>
    <t>DPH k 2620š0006</t>
  </si>
  <si>
    <t>DÚ DPH</t>
  </si>
  <si>
    <t>26FA40011</t>
  </si>
  <si>
    <t>I-43565</t>
  </si>
  <si>
    <t>členský poplatok SPF v svetovej federácii na rok 2026</t>
  </si>
  <si>
    <t>World Aquatics</t>
  </si>
  <si>
    <t>VUB0012026</t>
  </si>
  <si>
    <t>poplatok banke k faktúre 26FA40011</t>
  </si>
  <si>
    <t>26STR002</t>
  </si>
  <si>
    <t>Finančný príspevok na stravné na 02/26</t>
  </si>
  <si>
    <t>zamestnanci</t>
  </si>
  <si>
    <t>Pracovná cesta
názov: VT Ženy
miesto konania: Nováky
termín: 16-18.1.2026
Spôsob prepravy:
Počet všetkých osôb na pracovnej ceste: 18                                                 z toho:
- športovci: 15
- realizačný tím: 3</t>
  </si>
  <si>
    <t>trénerské služby počas VT ženy 16-18.1.2026 Nováky</t>
  </si>
  <si>
    <t>26FA40019</t>
  </si>
  <si>
    <t>24260020</t>
  </si>
  <si>
    <t>ubytovanie pre 2 osoby- 1 športovec+ 1 real.tím  počas VT ženy 16-18.1.2026 Nováky</t>
  </si>
  <si>
    <t>26FA40018</t>
  </si>
  <si>
    <t>20260004</t>
  </si>
  <si>
    <t>pobytové náklady vrátane stravy pre 18 osôb-15 športovcov+3 real.tím, prenájom bazéna  počas VT ženy 16-18.1.2026 Nováky</t>
  </si>
  <si>
    <t>2620š0021</t>
  </si>
  <si>
    <t>26200021</t>
  </si>
  <si>
    <t>cestovné náhrady športovca na VT ženy 16-18.1.2026 Nováky</t>
  </si>
  <si>
    <t>Kačková Karin</t>
  </si>
  <si>
    <t>2620š0022</t>
  </si>
  <si>
    <t>26200022</t>
  </si>
  <si>
    <t>Matoušková Kristína</t>
  </si>
  <si>
    <t>2620š0023</t>
  </si>
  <si>
    <t>26200023</t>
  </si>
  <si>
    <t>Garančovská Lenka</t>
  </si>
  <si>
    <t>2620š0465</t>
  </si>
  <si>
    <t>26200465</t>
  </si>
  <si>
    <t>cestovné náhrady počas VT ženy 16-18.1.2026 Nováky</t>
  </si>
  <si>
    <t xml:space="preserve">Pracovná cesta 
názov : MT ženy 
Miesto konania: Malta
Termín: 2-5.1.2026 
Spôsob prepravy:
Počet všetkých osôb na pracovnej ceste: 18                                                   z toho:
- športovci: 16
- realizačný tím: 2                                                           </t>
  </si>
  <si>
    <t>trénerské služby počas MT ženy 2-5.1.2026 Malta</t>
  </si>
  <si>
    <t>26FA40014</t>
  </si>
  <si>
    <t>20012026</t>
  </si>
  <si>
    <t>služby fyzioterapeuta počas MT ženy 2-5.1.2026 Malta</t>
  </si>
  <si>
    <t>45715858</t>
  </si>
  <si>
    <t>LYNX Group s. r. o.</t>
  </si>
  <si>
    <t>26FA40015</t>
  </si>
  <si>
    <t>10260013</t>
  </si>
  <si>
    <t>letenky pre 17 osôb-15 športovcov+2 real.tím na MT ženy 2-5.1.2026 Malta</t>
  </si>
  <si>
    <t>2620š0017</t>
  </si>
  <si>
    <t>26200017</t>
  </si>
  <si>
    <t>cestovné náhrady športovca na podujatie MT ženy 2-5.1.2026 Malta</t>
  </si>
  <si>
    <t>Sedláková Monika</t>
  </si>
  <si>
    <t>2620š0024</t>
  </si>
  <si>
    <t>26200024</t>
  </si>
  <si>
    <t>cestovné náhrady športovca na MT ženy 2-5.1.2026 Malta</t>
  </si>
  <si>
    <t>2620š0025</t>
  </si>
  <si>
    <t>26200025</t>
  </si>
  <si>
    <t>cestovné poistenie počas MT ženy 2-5.1.2026 Malta</t>
  </si>
  <si>
    <t>2620š0462</t>
  </si>
  <si>
    <t>26200462</t>
  </si>
  <si>
    <t>cestovné náhrady počas MT ženy 2-5.1.2026 Malta</t>
  </si>
  <si>
    <t>2620š0463</t>
  </si>
  <si>
    <t>26200463</t>
  </si>
  <si>
    <t xml:space="preserve">Pracovná cesta
názov: VT Muži
miesto konania: Košice
termín: 2-8.1.2026
Spôsob prepravy:
Počet všetkých osôb na pracovnej ceste: 24                                                  z toho:
- športovci: 20
- realizačný tím: 4 </t>
  </si>
  <si>
    <t>26FA40052</t>
  </si>
  <si>
    <t>202601</t>
  </si>
  <si>
    <t>zdravotnícke služby  počas VT muži 2-7.1.2026 Košice - príprava na ME muži 10-21.1.2026 Belehrad Srbsko</t>
  </si>
  <si>
    <t>30685931</t>
  </si>
  <si>
    <t>MUDr. Ivan Buzga</t>
  </si>
  <si>
    <t>činnosť športového odborníka -fyzioterapeuta počas VT muži 2-7.1.2026 Košice,</t>
  </si>
  <si>
    <t>činnosť športového odborníka -trénerske služby počas VT muži 2-7.1.2026 Košice</t>
  </si>
  <si>
    <t>26FA40021</t>
  </si>
  <si>
    <t>20260001</t>
  </si>
  <si>
    <t>preprava družstva VP pre 7 športovcov počas VT muži 2-7.1.2026 Košice</t>
  </si>
  <si>
    <t>26FA40022</t>
  </si>
  <si>
    <t>2026002</t>
  </si>
  <si>
    <t>strava pre 20 športovcov počas VT muži 2-7.1.2026 Košice</t>
  </si>
  <si>
    <t>57063869</t>
  </si>
  <si>
    <t>KATLIN s. r. o.</t>
  </si>
  <si>
    <t>26FA40020</t>
  </si>
  <si>
    <t>120260001</t>
  </si>
  <si>
    <t>ubytovanie pre 13 osôb- športovci počas VT muži 2-7.1.2026 Košice</t>
  </si>
  <si>
    <t>54938023</t>
  </si>
  <si>
    <t>SO-VA s. r. o.</t>
  </si>
  <si>
    <t>2620š0034</t>
  </si>
  <si>
    <t>26200034</t>
  </si>
  <si>
    <t>cestovné náhrady športovca počas VT muži 2-7.1.2026 Košice</t>
  </si>
  <si>
    <t>26FA40073</t>
  </si>
  <si>
    <t>20260042</t>
  </si>
  <si>
    <t>prenájom bazéna počas VT muži 2-7.1.2026 Košice</t>
  </si>
  <si>
    <t>31679692</t>
  </si>
  <si>
    <t>Tepelné hospodárstvo spoločnosť s ručením obmedzeným</t>
  </si>
  <si>
    <t>26FA40074</t>
  </si>
  <si>
    <t>20265041</t>
  </si>
  <si>
    <t xml:space="preserve">Pracovná cesta
názov podujatia: Swim Open Stockholm 
Miesto konania: Stokholm/SWE
Termín podujatia: 8.-13.4.2026 
Spôsob prepravy: letecky
Počet všetkých osôb na pracovnej ceste:  9                                                 z toho:
- športovci: 7
- realizačný tím: 2                                                                </t>
  </si>
  <si>
    <t>26FA40013</t>
  </si>
  <si>
    <t>10260320</t>
  </si>
  <si>
    <t>letenky pre 8 osôb-6 športovcov+2 real.tím na Swim Open Stockholm 8.-13.4.2026 Stokholm/SWE</t>
  </si>
  <si>
    <t>26dš03</t>
  </si>
  <si>
    <t>30260082</t>
  </si>
  <si>
    <t>Oprava základu dane (dobropis) k dokladu por. číslo 26FA40013</t>
  </si>
  <si>
    <t>26FA40012</t>
  </si>
  <si>
    <t>107468</t>
  </si>
  <si>
    <t>ubytovanie vrátane stravy pre 9 osôb-7 športovcov+2 real.tím počas Swim Open Stockholm 8.-13.4.2026 Stokholm/SWE</t>
  </si>
  <si>
    <t>Svenska Simförbundet</t>
  </si>
  <si>
    <t>26dš02</t>
  </si>
  <si>
    <t>107624</t>
  </si>
  <si>
    <t>Oprava základu dane (dobropis) k dokladu por. číslo 26FA40012</t>
  </si>
  <si>
    <t>26FA40212</t>
  </si>
  <si>
    <t>107995</t>
  </si>
  <si>
    <t>štartovné pre 7 športovcov na podujatie Swim Open Stockholm 8.-13.4.2026 Stokholm/SWE</t>
  </si>
  <si>
    <t>VUB042026</t>
  </si>
  <si>
    <t>záloha na Swim Open Stockholm, 8.-13.4.2026</t>
  </si>
  <si>
    <t>Tomáš Trešl</t>
  </si>
  <si>
    <t>vrátená záloha na Swim Open Stockholm, 8.-13.4.2026</t>
  </si>
  <si>
    <t>26FA40267</t>
  </si>
  <si>
    <t>SPF1/2026</t>
  </si>
  <si>
    <t>služby fyzioterapeuta počas Swim Open Stockholm 8.-13.4.2026 Stokholm/SWE</t>
  </si>
  <si>
    <t>46871420</t>
  </si>
  <si>
    <t>Blanár Ján Mgr.</t>
  </si>
  <si>
    <t>26FA40297</t>
  </si>
  <si>
    <t>2026505102</t>
  </si>
  <si>
    <t>preprava 7 osôb -5 športovcov +2 real.tím počas Swim Open Stockholm 8.-13.4.2026 Stokholm/SWE</t>
  </si>
  <si>
    <t>44667345</t>
  </si>
  <si>
    <t>Slovak Lines Express, a. s.</t>
  </si>
  <si>
    <t>2620š0251</t>
  </si>
  <si>
    <t>ZA66SR</t>
  </si>
  <si>
    <t>refundácia nákladov na letenku 1 športovec na pretek Swim Open 8.4-13.4.2026 Stockholm, Švédsko</t>
  </si>
  <si>
    <t>Norwegian Air Shuttle</t>
  </si>
  <si>
    <t>26FA40391</t>
  </si>
  <si>
    <t>8891014653/05</t>
  </si>
  <si>
    <t>cestovné poistenie počas Swim Open Stockholm 8.-13.4.2026</t>
  </si>
  <si>
    <t>26STR005</t>
  </si>
  <si>
    <t>Finančný príspevok na stravné na 03/26</t>
  </si>
  <si>
    <t>Finančný príspevok na stravné na 03/26 - doplatok</t>
  </si>
  <si>
    <t>VUB022026</t>
  </si>
  <si>
    <t>Hrubé mzdy vyplatené osobám (zamestnancom) vrátane odvodov zamestnávateľa
počet fyzických osôb: 6 TPP
obdobie 1/2026</t>
  </si>
  <si>
    <t>6 osôb</t>
  </si>
  <si>
    <t>Hrubé mzdy vyplatené osobám (zamestnancom) vrátane odvodov zamestnávateľa
počet fyzických osôb: 2 TPP+3 dohody
obdobie: 1/2026</t>
  </si>
  <si>
    <t>5 osôb</t>
  </si>
  <si>
    <t>Hrubé mzdy vyplatené osobám (zamestnancom) vrátane odvodov zamestnávateľa
počet fyzických osôb: 3 TPP+ 8 dohôd
obdobie: 1/2026</t>
  </si>
  <si>
    <t>11 osôb</t>
  </si>
  <si>
    <t>26FA40096</t>
  </si>
  <si>
    <t>INV-26-00246</t>
  </si>
  <si>
    <t>členský poplatok r. 2026</t>
  </si>
  <si>
    <t>Pracovná cesta
názov podujatia: ME ženy  
Miesto konania: Funchal Portugalsko 
Termín podujatia: 26.1.-5.2.2026
Spôsob prepravy:
Počet všetkých osôb na pracovnej ceste: 18                                                z toho:
- športovci: 14
- realizačný tím: 4</t>
  </si>
  <si>
    <t>trénerské služby počas ME ženy 26.1.-5.2.2026 Funchal Portugalsko</t>
  </si>
  <si>
    <t>26FA40098</t>
  </si>
  <si>
    <t>21</t>
  </si>
  <si>
    <t>mentálny coaching reprezentácie VP počas ME ženy 26.1.-5.2.2026 Funchal Portugalsko</t>
  </si>
  <si>
    <t>PUCCIO AURORA MARIA ANGELA</t>
  </si>
  <si>
    <t>2620š0087</t>
  </si>
  <si>
    <t>26200087</t>
  </si>
  <si>
    <t>cestovné náhrady člena realizačného tímu počas ME ženy 22.1.-5.2.2026 Funchal Portugalsko</t>
  </si>
  <si>
    <t>Michaela Zaťovičová</t>
  </si>
  <si>
    <t>cestovné poistenie počas ME ženy 26.1.-5.2.2026 Funchal Portugalsko</t>
  </si>
  <si>
    <t>26FA40053</t>
  </si>
  <si>
    <t>10260307</t>
  </si>
  <si>
    <t>Poplatok za batožinu na letisku pre 2 rozhodcov na ME ženy 26.1.-5.2.2026 Funchal Portugalsko</t>
  </si>
  <si>
    <t>26FA40050</t>
  </si>
  <si>
    <t>10260703</t>
  </si>
  <si>
    <t>Poplatok za batožinu na letisku pre 1 rozhodcu na ME ženy 26.1.-5.2.2026 Funchal Portugalsko</t>
  </si>
  <si>
    <t>26FA40051</t>
  </si>
  <si>
    <t>24260053</t>
  </si>
  <si>
    <t>ubytovanie pre 5 osôb- športovci  počas ME ženy 26.1.-4.2.2026 Funchal Portugalsko</t>
  </si>
  <si>
    <t>26FA40079</t>
  </si>
  <si>
    <t>10260567</t>
  </si>
  <si>
    <t>letenka pre 4 osoby-2 športovci+2 real.tím na ME ženy 26.1.-5.2.2026 Funchal Portugalsko</t>
  </si>
  <si>
    <t>2620š0085</t>
  </si>
  <si>
    <t>26200085</t>
  </si>
  <si>
    <t>cestovné náhrady počas ME ženy 22.1.-5.2.2026 Funchal Portugalsko</t>
  </si>
  <si>
    <t>Kuníková Martina</t>
  </si>
  <si>
    <t>26FA40041</t>
  </si>
  <si>
    <t>26F00046</t>
  </si>
  <si>
    <t>pitný režim -športový iontový nápoj -koncentrát 2 ks pre 14 športovcov na podujatie ME ženy 26.1.-5.2.2026 Funchal Portugalsko</t>
  </si>
  <si>
    <t>46347372</t>
  </si>
  <si>
    <t>PROagility s. r. o.</t>
  </si>
  <si>
    <t>26FA40042</t>
  </si>
  <si>
    <t>20260011</t>
  </si>
  <si>
    <t>pobytové náklady vrátane stravy pre 18 osôb-14 športovcov+4 real.tím, prenájom bazéna + preprava počas ME ženy 26.1.-5.2.2026 Funchal Portugalsko</t>
  </si>
  <si>
    <t>2620š0018</t>
  </si>
  <si>
    <t>19430/0029,19428/0028</t>
  </si>
  <si>
    <t xml:space="preserve">materiál-masážny krém (11,90), tape pásky(10,40) pre fyzioterapeutické služby pre 14 športovcov počas VT+ME ženy 22.1.-5.2.2026 Funchal Portugalsko/Nováky </t>
  </si>
  <si>
    <t>50554174</t>
  </si>
  <si>
    <t>Dr. Max 110 s.r.o.</t>
  </si>
  <si>
    <t>2620š0020</t>
  </si>
  <si>
    <t>372</t>
  </si>
  <si>
    <t>masážny krém na fyzioterapeutické služby pre 14 športovcov počas VT+ME ženy 22.1.-5.2.2026 Funchal Portugalsko/Novaky</t>
  </si>
  <si>
    <t>31393781</t>
  </si>
  <si>
    <t>dm drogerie markt, s.r.o.</t>
  </si>
  <si>
    <t>2620š0069</t>
  </si>
  <si>
    <t>26200069</t>
  </si>
  <si>
    <t>cestovné náhrady športovca počas VT+ME ženy 22.1.-5.2.2026 Funchal Portugalsko/Nováky</t>
  </si>
  <si>
    <t>2620š0070</t>
  </si>
  <si>
    <t>26200070</t>
  </si>
  <si>
    <t>2620š0028</t>
  </si>
  <si>
    <t>59814c3ff5</t>
  </si>
  <si>
    <t>refundácia nákladov - poplatok za batožinu na letisku počas VT+ME ženy 22.1.-5.2.2026 Funchal Portugalsko</t>
  </si>
  <si>
    <t>Edelwess Air AG</t>
  </si>
  <si>
    <t>26FA40115</t>
  </si>
  <si>
    <t>INV-26-00286</t>
  </si>
  <si>
    <t>diety pre rozhodcu nominovaného na podujatie European Aquatics: ME ženy 26.1.-5.2.2026 Funchal Portugalsko</t>
  </si>
  <si>
    <t>2620š0461</t>
  </si>
  <si>
    <t>26200461</t>
  </si>
  <si>
    <t>cestovné náhrady počas VT+ME ženy 22.1.-5.2.2026 Funchal Portugalsko/Nováky</t>
  </si>
  <si>
    <t xml:space="preserve">Pracovná cesta
názov:VT ženy 
miesto konania: Nováky
termín: 20-22.2.2026  
Spôsob prepravy:
Počet všetkých osôb na pracovnej ceste: 13                                                 z toho:
- športovci: 10
- realizačný tím:  3   </t>
  </si>
  <si>
    <t>26FA40099</t>
  </si>
  <si>
    <t>20260046</t>
  </si>
  <si>
    <t xml:space="preserve">pobytové náklady vrátane stravy pre 13 osôb-10 športovcov+3 real.tím, prenájom bazéna počas VT ženy 20-22.2.2026 Nováky </t>
  </si>
  <si>
    <t>2620š0175</t>
  </si>
  <si>
    <t>26200175</t>
  </si>
  <si>
    <t>cestovné náhrady športovca počas VT ženy 20-22.2.2026 Nováky</t>
  </si>
  <si>
    <t>26FA40116</t>
  </si>
  <si>
    <t>02/2026</t>
  </si>
  <si>
    <t>činnosť športového odborníka -trénerské služby VP počas VT ženy 20-22.2.2026 Nováky</t>
  </si>
  <si>
    <t>26FA40146</t>
  </si>
  <si>
    <t>trénerské služby počas VT ženy 20-22.2.2026 Nováky</t>
  </si>
  <si>
    <t xml:space="preserve">Pracovná cesta
názov podujatia: VT U15 muži   
Miesto konania: Kragujevac/SRB
Termín podujatia: 18-22.2.2026 
Spôsob prepravy:
Počet všetkých osôb na pracovnej ceste: 20                                                 z toho:
- športovci: 17
- realizačný tím:  3                                                               </t>
  </si>
  <si>
    <t>26FA40095</t>
  </si>
  <si>
    <t>26-ZZ023000001</t>
  </si>
  <si>
    <t xml:space="preserve">ubytovanie a prenájom bazéna pre 20 osôb-17 športovcov+3 real.rím počas VT U15 muži 18-22.2.2026 Kragujevac/SRB </t>
  </si>
  <si>
    <t>SPORTSKO PRIVREDNO DRUSTVO RADNICKI D.O.O.</t>
  </si>
  <si>
    <t>VUB002026</t>
  </si>
  <si>
    <t>poplatok za odoslanú platbu k faktúre 26FA40095</t>
  </si>
  <si>
    <t>26FA40094</t>
  </si>
  <si>
    <t>2026005</t>
  </si>
  <si>
    <t xml:space="preserve">služby športového odborníka -trénerské služby počas VT U15 muži 18-22.2.2026 Kragujevac/SRB </t>
  </si>
  <si>
    <t>57283397</t>
  </si>
  <si>
    <t>Ing. Michal Kratochvíl</t>
  </si>
  <si>
    <t>26FA40105</t>
  </si>
  <si>
    <t>VIGEN-2026-541</t>
  </si>
  <si>
    <t xml:space="preserve">dialničná znamka 10 dňová HU na prenajaté vozidlo AA441PU počas cesty na VT U15 muži 18-22.2.2026 Kragujevac/SRB </t>
  </si>
  <si>
    <t>2620š0171</t>
  </si>
  <si>
    <t>888</t>
  </si>
  <si>
    <t xml:space="preserve">nákup PHM do prenajatého vozidla AA441PU a služobného vozidla BT147AB počas VT U15 muži 18-22.2.2026 Kragujevac/SRB </t>
  </si>
  <si>
    <t>2620š0172</t>
  </si>
  <si>
    <t>341714</t>
  </si>
  <si>
    <t xml:space="preserve">nákup PHM do prenajatého vozidla AA441PU  počas VT U15 muži 18-22.2.2026 Kragujevac/SRB </t>
  </si>
  <si>
    <t>2620š0173</t>
  </si>
  <si>
    <t>020419,440420,293217,608632</t>
  </si>
  <si>
    <t xml:space="preserve">mýtne poplatky do prenajatého vozidla AA441PU a služobného vozidla BT147AB počas VT U15 muži 18-22.2.2026 Kragujevac/SRB </t>
  </si>
  <si>
    <t>Putevi Srbije d.o.o.</t>
  </si>
  <si>
    <t>26FA40152</t>
  </si>
  <si>
    <t>8891014653/03</t>
  </si>
  <si>
    <t>cestovné poistenie počas VT U15 muži 18-22.2.2026 Kragujevac/SRB, časť</t>
  </si>
  <si>
    <t>26FA40178</t>
  </si>
  <si>
    <t>20260018</t>
  </si>
  <si>
    <t xml:space="preserve">služby športového odborníka-kondičný tréner počas VT U15 muži 18-22.2.2026 Kragujevac/SRB </t>
  </si>
  <si>
    <t>46488529</t>
  </si>
  <si>
    <t>Mensy, s. r. o.</t>
  </si>
  <si>
    <t xml:space="preserve">Pracovná cesta
názov podujatia: SP v DP 
Miesto konania: Somabay, Egypt
Termín podujatia: 25.-27.3.2026 
Spôsob prepravy:
Počet všetkých osôb na pracovnej ceste: 3                                                  z toho:
- športovci: 2
- realizačný tím:  1                                                          </t>
  </si>
  <si>
    <t>26š10</t>
  </si>
  <si>
    <t>2026-281-16</t>
  </si>
  <si>
    <t>záloha na ubytovanie pre 2 osoby-športovci počas SP v DP 25.-27.3.2026 Somabay, Egypt</t>
  </si>
  <si>
    <t>Mindset Sport Management &amp; Development</t>
  </si>
  <si>
    <t>poplatok za odoslanú platbu k zálohovej faktúre č. 26š10</t>
  </si>
  <si>
    <t>26FA40072</t>
  </si>
  <si>
    <t>10260804</t>
  </si>
  <si>
    <t>letenka pre 1 osobu-športovec na SP Somabay-Egypt 2026 25-27.3.2026 Somabay Egypt</t>
  </si>
  <si>
    <t>26FA40075</t>
  </si>
  <si>
    <t>INV-150703</t>
  </si>
  <si>
    <t>ročný poplatok-WT Standard software licencie 4 ks pre poloautomatické časomiery PL</t>
  </si>
  <si>
    <t>William Ferguson Wylas Timing</t>
  </si>
  <si>
    <t>26DPH005</t>
  </si>
  <si>
    <t>DPH k faktúre 26FA40075</t>
  </si>
  <si>
    <t>DÚ</t>
  </si>
  <si>
    <t>VUB0022026</t>
  </si>
  <si>
    <t>poplatok za odoslanú platbu k faktúre 26FA40075</t>
  </si>
  <si>
    <t>Organizácia podujatia
názov podujatia: MSR v PF SZ, MZ/zlata rybka elements open 2025
miesto konania: Bratislava
termín: 7.2.2026
počet aktívnych účastníkov:157 športovcov a 26 členov rozhodcovského zboru
počet odpracovaných hodín spolu:246</t>
  </si>
  <si>
    <t>2620š0121</t>
  </si>
  <si>
    <t>26200121</t>
  </si>
  <si>
    <t>činnosť člena rozhodcovského zboru počas M-SR &amp;  Zlatá rybka &amp; Elementy Open 7.2.2026 Bratislava</t>
  </si>
  <si>
    <t>Žáková Zuzana</t>
  </si>
  <si>
    <t>2620š0093</t>
  </si>
  <si>
    <t>26200093</t>
  </si>
  <si>
    <t>Vilímová Isabella</t>
  </si>
  <si>
    <t>2620š0094</t>
  </si>
  <si>
    <t>26200094</t>
  </si>
  <si>
    <t>Švahlová Ingrid</t>
  </si>
  <si>
    <t>2620š0095</t>
  </si>
  <si>
    <t>26200095</t>
  </si>
  <si>
    <t>Letkovičová Lenka</t>
  </si>
  <si>
    <t>2620š0096</t>
  </si>
  <si>
    <t>26200096</t>
  </si>
  <si>
    <t>Jedličková Petra</t>
  </si>
  <si>
    <t>2620š0097</t>
  </si>
  <si>
    <t>26200097</t>
  </si>
  <si>
    <t>Ždánová Nina</t>
  </si>
  <si>
    <t>2620š0098</t>
  </si>
  <si>
    <t>26200098</t>
  </si>
  <si>
    <t xml:space="preserve">Zemanova Liza </t>
  </si>
  <si>
    <t>2620š0099</t>
  </si>
  <si>
    <t>26200099</t>
  </si>
  <si>
    <t>Vydarená Dušana, JUDr.</t>
  </si>
  <si>
    <t>2620š0100</t>
  </si>
  <si>
    <t>26200100</t>
  </si>
  <si>
    <t>Vachálková Jana</t>
  </si>
  <si>
    <t>2620š0101</t>
  </si>
  <si>
    <t>26200101</t>
  </si>
  <si>
    <t>Vaculčík Martina Nela</t>
  </si>
  <si>
    <t>2620š0102</t>
  </si>
  <si>
    <t>26200102</t>
  </si>
  <si>
    <t>Šulcová Andrea</t>
  </si>
  <si>
    <t>2620š0103</t>
  </si>
  <si>
    <t>26200103</t>
  </si>
  <si>
    <t>Marcela Szócs Dindová</t>
  </si>
  <si>
    <t>2620š0104</t>
  </si>
  <si>
    <t>26200104</t>
  </si>
  <si>
    <t>Strapeková Veronika</t>
  </si>
  <si>
    <t>2620š0105</t>
  </si>
  <si>
    <t>26200105</t>
  </si>
  <si>
    <t>Rábeková Sylvia</t>
  </si>
  <si>
    <t>2620š0106</t>
  </si>
  <si>
    <t>26200106</t>
  </si>
  <si>
    <t>Nagyová Zuzana</t>
  </si>
  <si>
    <t>2620š0107</t>
  </si>
  <si>
    <t>26200107</t>
  </si>
  <si>
    <t>Mezovská Jana</t>
  </si>
  <si>
    <t>2620š0108</t>
  </si>
  <si>
    <t>26200108</t>
  </si>
  <si>
    <t>Lörinczová Linda</t>
  </si>
  <si>
    <t>2620š0109</t>
  </si>
  <si>
    <t>26200109</t>
  </si>
  <si>
    <t>Kvasňovská Kristína</t>
  </si>
  <si>
    <t>2620š0110</t>
  </si>
  <si>
    <t>26200110</t>
  </si>
  <si>
    <t>Krajčovičová Natália</t>
  </si>
  <si>
    <t>2620š0111</t>
  </si>
  <si>
    <t>26200111</t>
  </si>
  <si>
    <t>Guziová Tatiana</t>
  </si>
  <si>
    <t>2620š0112</t>
  </si>
  <si>
    <t>26200112</t>
  </si>
  <si>
    <t>Domčeková Laura</t>
  </si>
  <si>
    <t>2620š0113</t>
  </si>
  <si>
    <t>26200113</t>
  </si>
  <si>
    <t>Bendová Jana</t>
  </si>
  <si>
    <t>2620š0114</t>
  </si>
  <si>
    <t>26200114</t>
  </si>
  <si>
    <t>Bednáriková Miriam</t>
  </si>
  <si>
    <t>2620š0115</t>
  </si>
  <si>
    <t>26200115</t>
  </si>
  <si>
    <t>Aczelová Lucia</t>
  </si>
  <si>
    <t>2620š0116</t>
  </si>
  <si>
    <t>26200116</t>
  </si>
  <si>
    <t>Horváthová  Katarína</t>
  </si>
  <si>
    <t>2620š0117</t>
  </si>
  <si>
    <t>26200117</t>
  </si>
  <si>
    <t>Krasnohorská Lucia</t>
  </si>
  <si>
    <t>2620š0118</t>
  </si>
  <si>
    <t>26200118</t>
  </si>
  <si>
    <t>Mackanič Rastislav</t>
  </si>
  <si>
    <t>2620š0119</t>
  </si>
  <si>
    <t>26200119</t>
  </si>
  <si>
    <t>McDonnell Jana</t>
  </si>
  <si>
    <t>2620š0120</t>
  </si>
  <si>
    <t>26200120</t>
  </si>
  <si>
    <t>Jánoška Tomáš</t>
  </si>
  <si>
    <t>26FA40125</t>
  </si>
  <si>
    <t>2026004</t>
  </si>
  <si>
    <t>výroba nálepiek na medaile na M-SR &amp;  Zlatá rybka &amp; Elementy Open 7.2.2026 Bratislava 80ks, časť</t>
  </si>
  <si>
    <t>55666396</t>
  </si>
  <si>
    <t>GameTime s.r.o.</t>
  </si>
  <si>
    <t>26FA40124</t>
  </si>
  <si>
    <t>20260014</t>
  </si>
  <si>
    <t>ksis registrácia na podujatie M-SR &amp;  Zlatá rybka &amp; Elementy Open 7.2.2026 Bratislava</t>
  </si>
  <si>
    <t>33765081</t>
  </si>
  <si>
    <t>Ing. Attila Molnár</t>
  </si>
  <si>
    <t>26FA40134</t>
  </si>
  <si>
    <t>3260001062</t>
  </si>
  <si>
    <t>prenájom bazéna počas M-SR &amp;  Zlatá rybka &amp; Elementy Open 7.2.2026 Bratislava</t>
  </si>
  <si>
    <t>00397865</t>
  </si>
  <si>
    <t>Univerzita Komenského v Bratislave, Fakulta telesnej výchovy a športu</t>
  </si>
  <si>
    <t>2620š0188</t>
  </si>
  <si>
    <t>1196</t>
  </si>
  <si>
    <t>občerstvenie pre rozhodcov počas M-SR &amp;  Zlatá rybka &amp; Elementy Open 7.2.2026 Bratislava</t>
  </si>
  <si>
    <t>35790164</t>
  </si>
  <si>
    <t>Kaufland SR,v.o.s.Bratislava</t>
  </si>
  <si>
    <t>Organizácia podujatia
názov podujatia: Majstrovstvá SR Open mladší juniori a seniori
miesto konania: Bratislava
termín:14-15.3.2026 
počet aktívnych účastníkov: 150 športovcov a 35 členov rozhodcovského zboru 
počet odpracovaných hodín spolu: 508</t>
  </si>
  <si>
    <t>výroba nálepiek na medaile na MSR Open ml. juniori a seniori 14-15.3.2026 Bratislava 130 ks, M-SR</t>
  </si>
  <si>
    <t>2620š0250</t>
  </si>
  <si>
    <t xml:space="preserve">2179,1516,2568 </t>
  </si>
  <si>
    <t>náklady na občerstvenie rozhodcovského zboru počas MSR Open ml. juniori a seniori 14-15.3.2026 Bratislava</t>
  </si>
  <si>
    <t>26FA40183</t>
  </si>
  <si>
    <t>ksis registrácia na podujatie MSR Open ml. juniori a seniori 14-15.3.2026 Bratislava</t>
  </si>
  <si>
    <t>26FA40185</t>
  </si>
  <si>
    <t>2026013</t>
  </si>
  <si>
    <t>prenájom stolov a stoličiek počas MSR Open ml. juniori a seniori 14-15.3.2026 Bratislava</t>
  </si>
  <si>
    <t>26FA40186</t>
  </si>
  <si>
    <t>01/03/26</t>
  </si>
  <si>
    <t>Technické zabezpečenie podujatia MSR Open ml. juniori a seniori 14-15.3.2026 Bratislava</t>
  </si>
  <si>
    <t>52383962</t>
  </si>
  <si>
    <t>ZVUČKO, k. s.</t>
  </si>
  <si>
    <t>26FA40187</t>
  </si>
  <si>
    <t>20260311</t>
  </si>
  <si>
    <t>zdravotnícka služba počas MSR Open ml. juniori a seniori 14-15.3.2026 Bratislava</t>
  </si>
  <si>
    <t>52389413</t>
  </si>
  <si>
    <t>ZÁCHRANNÁ SLUŽBA-Event Medical Solutions, s. r. o.</t>
  </si>
  <si>
    <t>26FA40184</t>
  </si>
  <si>
    <t>0001FV000188/26</t>
  </si>
  <si>
    <t>Materiálne zabezpečenie súťaží-450 ks medailí na podujatie MSR Open ml. juniori a seniori 14-15.3.2026 Bratislava</t>
  </si>
  <si>
    <t>35774282</t>
  </si>
  <si>
    <t>Victory sport, spol. s.r.o.</t>
  </si>
  <si>
    <t>2620š0277</t>
  </si>
  <si>
    <t>26200277</t>
  </si>
  <si>
    <t>činnosť člena rozhodcovského zboru počas MSR Open ml. juniori a seniori 14-15.3.2026 Bratislava</t>
  </si>
  <si>
    <t>Diky Nicol</t>
  </si>
  <si>
    <t>2620š0278</t>
  </si>
  <si>
    <t>26200278</t>
  </si>
  <si>
    <t>Čechvala Peter</t>
  </si>
  <si>
    <t>2620š0279</t>
  </si>
  <si>
    <t>26200279</t>
  </si>
  <si>
    <t>Lisá Ingrid</t>
  </si>
  <si>
    <t>2620š0280</t>
  </si>
  <si>
    <t>26200280</t>
  </si>
  <si>
    <t>Hrotková Lenka</t>
  </si>
  <si>
    <t>2620š0281</t>
  </si>
  <si>
    <t>26200281</t>
  </si>
  <si>
    <t>2620š0282</t>
  </si>
  <si>
    <t>26200282</t>
  </si>
  <si>
    <t>2620š0283</t>
  </si>
  <si>
    <t>26200283</t>
  </si>
  <si>
    <t>Palenčárová Paulína</t>
  </si>
  <si>
    <t>2620š0284</t>
  </si>
  <si>
    <t>26200284</t>
  </si>
  <si>
    <t>2620š0285</t>
  </si>
  <si>
    <t>26200285</t>
  </si>
  <si>
    <t>2620š0286</t>
  </si>
  <si>
    <t>26200286</t>
  </si>
  <si>
    <t>2620š0287</t>
  </si>
  <si>
    <t>26200287</t>
  </si>
  <si>
    <t>2620š0288</t>
  </si>
  <si>
    <t>26200288</t>
  </si>
  <si>
    <t>2620š0289</t>
  </si>
  <si>
    <t>26200289</t>
  </si>
  <si>
    <t>Ásványiová Veronika</t>
  </si>
  <si>
    <t>2620š0290</t>
  </si>
  <si>
    <t>26200290</t>
  </si>
  <si>
    <t>2620š0291</t>
  </si>
  <si>
    <t>26200291</t>
  </si>
  <si>
    <t>2620š0292</t>
  </si>
  <si>
    <t>26200292</t>
  </si>
  <si>
    <t>Keprtová Lenka</t>
  </si>
  <si>
    <t>2620š0293</t>
  </si>
  <si>
    <t>26200293</t>
  </si>
  <si>
    <t>2620š0294</t>
  </si>
  <si>
    <t>26200294</t>
  </si>
  <si>
    <t>2620š0295</t>
  </si>
  <si>
    <t>26200295</t>
  </si>
  <si>
    <t>2620š0296</t>
  </si>
  <si>
    <t>26200296</t>
  </si>
  <si>
    <t>2620š0297</t>
  </si>
  <si>
    <t>26200297</t>
  </si>
  <si>
    <t>2620š0298</t>
  </si>
  <si>
    <t>26200298</t>
  </si>
  <si>
    <t>Lajčáková Johana</t>
  </si>
  <si>
    <t>2620š0299</t>
  </si>
  <si>
    <t>26200299</t>
  </si>
  <si>
    <t>Ebersová Zuzana</t>
  </si>
  <si>
    <t>2620š0300</t>
  </si>
  <si>
    <t>26200300</t>
  </si>
  <si>
    <t>2620š0301</t>
  </si>
  <si>
    <t>26200301</t>
  </si>
  <si>
    <t>Šubtnová Tatiana</t>
  </si>
  <si>
    <t>2620š0302</t>
  </si>
  <si>
    <t>26200302</t>
  </si>
  <si>
    <t>2620š0303</t>
  </si>
  <si>
    <t>26200303</t>
  </si>
  <si>
    <t>Morawitzová Monika</t>
  </si>
  <si>
    <t>2620š0304</t>
  </si>
  <si>
    <t>26200304</t>
  </si>
  <si>
    <t>Bernáthová Zuzana</t>
  </si>
  <si>
    <t>2620š0305</t>
  </si>
  <si>
    <t>26200305</t>
  </si>
  <si>
    <t>2620š0306</t>
  </si>
  <si>
    <t>26200306</t>
  </si>
  <si>
    <t>činnosť člena rozhodcovského zboru počas MSR Open ml. juniori a seniori 14-15.3.2026 BA</t>
  </si>
  <si>
    <t>Letkovičová Lillian</t>
  </si>
  <si>
    <t>2620š0307</t>
  </si>
  <si>
    <t>26200307</t>
  </si>
  <si>
    <t>Diky Chiara</t>
  </si>
  <si>
    <t>2620š0308</t>
  </si>
  <si>
    <t>26200308</t>
  </si>
  <si>
    <t>Bernáthová Michaela</t>
  </si>
  <si>
    <t>2620š0309</t>
  </si>
  <si>
    <t>26200309</t>
  </si>
  <si>
    <t>Parajka Matúš</t>
  </si>
  <si>
    <t>2620š0310</t>
  </si>
  <si>
    <t>26200310</t>
  </si>
  <si>
    <t>2620š0311</t>
  </si>
  <si>
    <t>26200311</t>
  </si>
  <si>
    <t>26FA40270</t>
  </si>
  <si>
    <t>2610392</t>
  </si>
  <si>
    <t>prenájom bazéna počas MSR Open ml. juniori a seniori 14-15.3.2026 Bratislava</t>
  </si>
  <si>
    <t>00179663</t>
  </si>
  <si>
    <t>Správa telovýchovných a rekreačných zariadení hlavného mesta SR Bratislavy</t>
  </si>
  <si>
    <t>Organizácia podujatia
názov podujatia: NL SR juniori 
miesto konania: Nováky 
termín:14-15.2.2026 
počet aktívnych účastníkov:47 športovcov a 2 členov rozhodcovského zboru 
počet odpracovaných hodín spolu:30</t>
  </si>
  <si>
    <t>2620š0091</t>
  </si>
  <si>
    <t>26200091</t>
  </si>
  <si>
    <t>činnosť člena rozhodcovského zboru počas NL juniori 14.-15.2.2026 Nováky</t>
  </si>
  <si>
    <t>Svítok Martin</t>
  </si>
  <si>
    <t>2620š0092</t>
  </si>
  <si>
    <t>26200092</t>
  </si>
  <si>
    <t>Kolář Erik</t>
  </si>
  <si>
    <t>Organizácia podujatia
názov podujatia: Jarné M-BAO dlhé trate
miesto konania: Bratislava
termín: 28.3.2026
počet aktívnych účastníkov: 190 športovcov a 23 členov rozhodcovského zboru
počet odpracovaných hodín spolu: 246,75</t>
  </si>
  <si>
    <t>26FA40088</t>
  </si>
  <si>
    <t>2026007</t>
  </si>
  <si>
    <t>výroba nálepiek na medaile -
Jarné M-BAO dlhé trate 28.3.2026 Bratislava 170 ks,</t>
  </si>
  <si>
    <t>2620š0177</t>
  </si>
  <si>
    <t>478</t>
  </si>
  <si>
    <t>nákup toneru do tlačiarne na podujatie Jarné M-BAO-dlhé trate 28.3.2026 Bratislava</t>
  </si>
  <si>
    <t>35712783</t>
  </si>
  <si>
    <t>FAST PLUS,spol.s.r.o.</t>
  </si>
  <si>
    <t>2620š0345</t>
  </si>
  <si>
    <t>26200345</t>
  </si>
  <si>
    <t>činnosť člena rozhodcovského zboru počas Jarné M-BAO-dlhé trate 28.3.2026 Bratislava</t>
  </si>
  <si>
    <t>Adámek Lukáš</t>
  </si>
  <si>
    <t>2620š0346</t>
  </si>
  <si>
    <t>26200346</t>
  </si>
  <si>
    <t>Schwartz Richard</t>
  </si>
  <si>
    <t>2620š0347</t>
  </si>
  <si>
    <t>26200347</t>
  </si>
  <si>
    <t>Bartošová Mária</t>
  </si>
  <si>
    <t>2620š0348</t>
  </si>
  <si>
    <t>26200348</t>
  </si>
  <si>
    <t>Šprlák-Zmora Marko</t>
  </si>
  <si>
    <t>2620š0349</t>
  </si>
  <si>
    <t>26200349</t>
  </si>
  <si>
    <t>Vilem Dominik</t>
  </si>
  <si>
    <t>2620š0350</t>
  </si>
  <si>
    <t>26200350</t>
  </si>
  <si>
    <t>Hornof Petr</t>
  </si>
  <si>
    <t>2620š0351</t>
  </si>
  <si>
    <t>26200351</t>
  </si>
  <si>
    <t>Jurkovičová Beáta</t>
  </si>
  <si>
    <t>2620š0352</t>
  </si>
  <si>
    <t>26200352</t>
  </si>
  <si>
    <t>Králová Andrea</t>
  </si>
  <si>
    <t>2620š0353</t>
  </si>
  <si>
    <t>26200353</t>
  </si>
  <si>
    <t>Godarský Šimon</t>
  </si>
  <si>
    <t>2620š0354</t>
  </si>
  <si>
    <t>26200354</t>
  </si>
  <si>
    <t xml:space="preserve">Heričová Simona </t>
  </si>
  <si>
    <t>2620š0355</t>
  </si>
  <si>
    <t>26200355</t>
  </si>
  <si>
    <t>Hoffmannová Romana</t>
  </si>
  <si>
    <t>2620š0356</t>
  </si>
  <si>
    <t>26200356</t>
  </si>
  <si>
    <t>Hlobilová Iva</t>
  </si>
  <si>
    <t>2620š0357</t>
  </si>
  <si>
    <t>26200357</t>
  </si>
  <si>
    <t>Mocný Matej</t>
  </si>
  <si>
    <t>2620š0358</t>
  </si>
  <si>
    <t>26200358</t>
  </si>
  <si>
    <t>Gavran Lea</t>
  </si>
  <si>
    <t>2620š0359</t>
  </si>
  <si>
    <t>26200359</t>
  </si>
  <si>
    <t>Bilená Lenka</t>
  </si>
  <si>
    <t>2620š0360</t>
  </si>
  <si>
    <t>26200360</t>
  </si>
  <si>
    <t>Švecová Stela</t>
  </si>
  <si>
    <t>2620š0361</t>
  </si>
  <si>
    <t>26200361</t>
  </si>
  <si>
    <t>Petrík Ondrej</t>
  </si>
  <si>
    <t>2620š0362</t>
  </si>
  <si>
    <t>26200362</t>
  </si>
  <si>
    <t>Košťálová Zuzana</t>
  </si>
  <si>
    <t>2620š0363</t>
  </si>
  <si>
    <t>26200363</t>
  </si>
  <si>
    <t>Šprláková-Zmorová Katarína</t>
  </si>
  <si>
    <t>2620š0364</t>
  </si>
  <si>
    <t>26200364</t>
  </si>
  <si>
    <t>Marková Iveta</t>
  </si>
  <si>
    <t>2620š0365</t>
  </si>
  <si>
    <t>26200365</t>
  </si>
  <si>
    <t>Schwartzová Ivana</t>
  </si>
  <si>
    <t>2620š0366</t>
  </si>
  <si>
    <t>26200366</t>
  </si>
  <si>
    <t>Hrycková Jana</t>
  </si>
  <si>
    <t>2620š0367</t>
  </si>
  <si>
    <t>26200367</t>
  </si>
  <si>
    <t>Mikulová Katarína ml</t>
  </si>
  <si>
    <t>26FA40234</t>
  </si>
  <si>
    <t>2026030002</t>
  </si>
  <si>
    <t>Finančný príspevok na usporiadanie-prípravu podujatia  Jarné M-BAO dlhé trate 28.3.2026 Bratislava, na základe zmluvy č. 04/2026</t>
  </si>
  <si>
    <t>36075124</t>
  </si>
  <si>
    <t>SPORT CLUB Senec</t>
  </si>
  <si>
    <t>Finančný príspevok na usporiadanie-prípravu podujatia  Jarné M-BAO dlhé trate 28.3.2026 Bratislava, na základe zmluvy č. 04/2026, zabezpečenie technickej čaty pred-počas-po podujatí</t>
  </si>
  <si>
    <t>6242</t>
  </si>
  <si>
    <t>Finančný príspevok na usporiadanie-prípravu podujatia  Jarné M-BAO dlhé trate 28.3.2026 Bratislava, na základe zmluvy č. 04/2026, refundácia nákladov na občerstvenie, čiastočne</t>
  </si>
  <si>
    <t>2838</t>
  </si>
  <si>
    <t>Finančný príspevok na usporiadanie-prípravu podujatia  Jarné M-BAO dlhé trate 28.3.2026 Bratislava, na základe zmluvy č. 04/2026, refundácia nákladov na technický materiál</t>
  </si>
  <si>
    <t>26FA40245</t>
  </si>
  <si>
    <t>2610393</t>
  </si>
  <si>
    <t>prenájom bazéna počas Jarné M-BAO dlhé trate 28.3.2026 Bratislava</t>
  </si>
  <si>
    <t>Organizácia podujatia
názov podujatia: Jarné M-ZSO dlhé trate 
miesto konania: Nové Zámky
termín: 7.3.2026 
počet aktívnych účastníkov: 105 športovcov a  21 členov rozhodcovského zboru
počet odpracovaných hodín spolu:210</t>
  </si>
  <si>
    <t xml:space="preserve">výroba nálepiek na medaile -
Jarné M-ZSO dlhé trate 7.3.2026 Nové Zámky 170 ks, </t>
  </si>
  <si>
    <t>26FA40133</t>
  </si>
  <si>
    <t>OF0209/026</t>
  </si>
  <si>
    <t>prenájom bazéna počas Jarné M-ZSO dlhé trate 7.3.2026 Nové Zámky</t>
  </si>
  <si>
    <t>34014721</t>
  </si>
  <si>
    <t xml:space="preserve">NOVOVITAL </t>
  </si>
  <si>
    <t>2620š0215</t>
  </si>
  <si>
    <t>26200215</t>
  </si>
  <si>
    <t>činnosť člena rozhodcovského zboru počas Jarné M-ZSO dlhé trate 7.3.2026 Nové Zámky</t>
  </si>
  <si>
    <t>Horská Ema</t>
  </si>
  <si>
    <t>2620š0216</t>
  </si>
  <si>
    <t>26200216</t>
  </si>
  <si>
    <t>Macalák Filip</t>
  </si>
  <si>
    <t>2620š0217</t>
  </si>
  <si>
    <t>26200217</t>
  </si>
  <si>
    <t>Palkovič Jakub</t>
  </si>
  <si>
    <t>2620š0218</t>
  </si>
  <si>
    <t>26200218</t>
  </si>
  <si>
    <t>Nošková Jana</t>
  </si>
  <si>
    <t>2620š0219</t>
  </si>
  <si>
    <t>26200219</t>
  </si>
  <si>
    <t>Šiška Samuel</t>
  </si>
  <si>
    <t>2620š0220</t>
  </si>
  <si>
    <t>26200220</t>
  </si>
  <si>
    <t>Kormaník Ondrej</t>
  </si>
  <si>
    <t>2620š0221</t>
  </si>
  <si>
    <t>26200221</t>
  </si>
  <si>
    <t>Kosibová Naďa</t>
  </si>
  <si>
    <t>2620š0222</t>
  </si>
  <si>
    <t>26200222</t>
  </si>
  <si>
    <t>Hudecová Margaréta</t>
  </si>
  <si>
    <t>2620š0223</t>
  </si>
  <si>
    <t>26200223</t>
  </si>
  <si>
    <t>Gronichová Melánia</t>
  </si>
  <si>
    <t>2620š0224</t>
  </si>
  <si>
    <t>26200224</t>
  </si>
  <si>
    <t>Nováková Dorota</t>
  </si>
  <si>
    <t>2620š0225</t>
  </si>
  <si>
    <t>26200225</t>
  </si>
  <si>
    <t>Štern Marek</t>
  </si>
  <si>
    <t>2620š0226</t>
  </si>
  <si>
    <t>26200226</t>
  </si>
  <si>
    <t>Garajová Emma</t>
  </si>
  <si>
    <t>2620š0227</t>
  </si>
  <si>
    <t>26200227</t>
  </si>
  <si>
    <t>Chmurová Karin</t>
  </si>
  <si>
    <t>2620š0228</t>
  </si>
  <si>
    <t>26200228</t>
  </si>
  <si>
    <t>Mináriková Lujza</t>
  </si>
  <si>
    <t>2620š0229</t>
  </si>
  <si>
    <t>26200229</t>
  </si>
  <si>
    <t>Vevurková Gabriela</t>
  </si>
  <si>
    <t>2620š0230</t>
  </si>
  <si>
    <t>26200230</t>
  </si>
  <si>
    <t>Gronich Radek</t>
  </si>
  <si>
    <t>2620š0231</t>
  </si>
  <si>
    <t>26200231</t>
  </si>
  <si>
    <t>Kormaníková Katarína</t>
  </si>
  <si>
    <t>2620š0232</t>
  </si>
  <si>
    <t>26200232</t>
  </si>
  <si>
    <t>Štern Alexander</t>
  </si>
  <si>
    <t>2620š0233</t>
  </si>
  <si>
    <t>26200233</t>
  </si>
  <si>
    <t>Királyová Emma</t>
  </si>
  <si>
    <t>2620š0234</t>
  </si>
  <si>
    <t>26200234</t>
  </si>
  <si>
    <t>Tóthová  Judita</t>
  </si>
  <si>
    <t>2620š0235</t>
  </si>
  <si>
    <t>26200235</t>
  </si>
  <si>
    <t>Felixová Ema</t>
  </si>
  <si>
    <t>26FA40169</t>
  </si>
  <si>
    <t>464</t>
  </si>
  <si>
    <t>Finančný príspevok na usporiadanie organizáciu a prípravu podujatia  Jarné M-ZSO dlhé trate 7.3.2026 Nové Zámky,  na základe zmluvy č. 03/2026-refundácia nákladov na technický materiál</t>
  </si>
  <si>
    <t>36106763</t>
  </si>
  <si>
    <t>Plavecký klub Nové Zámky, o. z.</t>
  </si>
  <si>
    <t>43/689</t>
  </si>
  <si>
    <t>Finančný príspevok na usporiadanie organizáciu a prípravu podujatia  Jarné M-ZSO dlhé trate 7.3.2026 Nové Zámky,  na základe zmluvy č. 03/2026-refundácia nákladov na občerstvenie</t>
  </si>
  <si>
    <t>2217</t>
  </si>
  <si>
    <t>742</t>
  </si>
  <si>
    <t>Finančný príspevok na usporiadanie organizáciu a prípravu podujatia  Jarné M-ZSO dlhé trate 7.3.2026 Nové Zámky,  na základe zmluvy č. 03/2026-refundácia nákladov na občerstvenie, čiastočne</t>
  </si>
  <si>
    <t>26FA40168</t>
  </si>
  <si>
    <t>10260003</t>
  </si>
  <si>
    <t>Finančný príspevok na usporiadanie organizáciu a prípravu podujatia  Jarné M-ZSO dlhé trate 7.3.2026 Nové Zámky,  na základe zmluvy č. 03/2026-zabezpečenie technickej čaty</t>
  </si>
  <si>
    <t>26FA40167</t>
  </si>
  <si>
    <t>10260001</t>
  </si>
  <si>
    <t>Finančný príspevok na usporiadanie organizáciu a prípravu podujatia  Jarné M-ZSO dlhé trate 7.3.2026 Nové Zámky,  na základe zmluvy č. 03/2026</t>
  </si>
  <si>
    <t>26FA40221</t>
  </si>
  <si>
    <t>FV KS26000293</t>
  </si>
  <si>
    <t>preprava medailí s nálepkami, cielové lístky na podujatie Jarné M-ZSO dlhé trate 7.3.2026 Nové Zámky</t>
  </si>
  <si>
    <t>36501301</t>
  </si>
  <si>
    <t>Laser - SK, spol.s.r.o.</t>
  </si>
  <si>
    <t>Organizácia podujatia
názov podujatia: Jarné M-SSO dlhé trate 
miesto konania: Žilina
termín:28.2.2026 
počet aktívnych účastníkov: 202 športovcov a  25 členov rozhodcovského zboru
počet odpracovaných hodín spolu:257</t>
  </si>
  <si>
    <t>výroba nálepiek na medaile -
Jarné M-SSO dlhé trate 28.2.2026 Žilina 170 ks</t>
  </si>
  <si>
    <t>26FA40119</t>
  </si>
  <si>
    <t>26102022</t>
  </si>
  <si>
    <t>prenájom plaveckých dráh počas Jarné M-SSO dlhé trate 28.2.2026 Žilina, časť</t>
  </si>
  <si>
    <t>46931317</t>
  </si>
  <si>
    <t>Správa športových zariadení mesta Žilina, s.r.o.</t>
  </si>
  <si>
    <t>2620š0194</t>
  </si>
  <si>
    <t>26200194</t>
  </si>
  <si>
    <t>činnosť člena rozhodcovského zboru počas Jarné M-SSO dlhé trate 28.2.2026 Žilina</t>
  </si>
  <si>
    <t>Svrčková Kristína</t>
  </si>
  <si>
    <t>2620š0195</t>
  </si>
  <si>
    <t>26200195</t>
  </si>
  <si>
    <t>Knapec Matúš</t>
  </si>
  <si>
    <t>2620š0196</t>
  </si>
  <si>
    <t>26200196</t>
  </si>
  <si>
    <t>Lokajová Janka</t>
  </si>
  <si>
    <t>2620š0197</t>
  </si>
  <si>
    <t>26200197</t>
  </si>
  <si>
    <t>Krajčovičová Daniela</t>
  </si>
  <si>
    <t>2620š0198</t>
  </si>
  <si>
    <t>26200198</t>
  </si>
  <si>
    <t>Šmigurová Karin</t>
  </si>
  <si>
    <t>2620š0199</t>
  </si>
  <si>
    <t>26200199</t>
  </si>
  <si>
    <t>Majdiaková Lívia</t>
  </si>
  <si>
    <t>2620š0200</t>
  </si>
  <si>
    <t>26200200</t>
  </si>
  <si>
    <t>Stranianek Juraj</t>
  </si>
  <si>
    <t>2620š0201</t>
  </si>
  <si>
    <t>26200201</t>
  </si>
  <si>
    <t>Pavlík Ján</t>
  </si>
  <si>
    <t>2620š0202</t>
  </si>
  <si>
    <t>26200202</t>
  </si>
  <si>
    <t>Hlatká Nina</t>
  </si>
  <si>
    <t>2620š0203</t>
  </si>
  <si>
    <t>26200203</t>
  </si>
  <si>
    <t>Haviarová Romana</t>
  </si>
  <si>
    <t>2620š0204</t>
  </si>
  <si>
    <t>26200204</t>
  </si>
  <si>
    <t>Macek Ján</t>
  </si>
  <si>
    <t>2620š0205</t>
  </si>
  <si>
    <t>26200205</t>
  </si>
  <si>
    <t>Pagáčová Terézia</t>
  </si>
  <si>
    <t>2620š0206</t>
  </si>
  <si>
    <t>26200206</t>
  </si>
  <si>
    <t>Kekely Matej</t>
  </si>
  <si>
    <t>2620š0207</t>
  </si>
  <si>
    <t>26200207</t>
  </si>
  <si>
    <t>Potančoková Veronika</t>
  </si>
  <si>
    <t>2620š0208</t>
  </si>
  <si>
    <t>26200208</t>
  </si>
  <si>
    <t>Valko Adam</t>
  </si>
  <si>
    <t>2620š0209</t>
  </si>
  <si>
    <t>26200209</t>
  </si>
  <si>
    <t>Potančoková Janka</t>
  </si>
  <si>
    <t>2620š0210</t>
  </si>
  <si>
    <t>26200210</t>
  </si>
  <si>
    <t>Šimun  Miroslav</t>
  </si>
  <si>
    <t>2620š0211</t>
  </si>
  <si>
    <t>26200211</t>
  </si>
  <si>
    <t>Nemček Matej</t>
  </si>
  <si>
    <t>2620š0212</t>
  </si>
  <si>
    <t>26200212</t>
  </si>
  <si>
    <t>Skopal Juraj</t>
  </si>
  <si>
    <t>2620š0213</t>
  </si>
  <si>
    <t>26200213</t>
  </si>
  <si>
    <t>Pavlíková Edita</t>
  </si>
  <si>
    <t>2620š0214</t>
  </si>
  <si>
    <t>26200214</t>
  </si>
  <si>
    <t>Hrabovský Marián</t>
  </si>
  <si>
    <t>2620š0248</t>
  </si>
  <si>
    <t>26200248</t>
  </si>
  <si>
    <t>Hrabovský Denis</t>
  </si>
  <si>
    <t>2620š0249</t>
  </si>
  <si>
    <t>26200249</t>
  </si>
  <si>
    <t>Drábiková Kristína</t>
  </si>
  <si>
    <t>26FA40223</t>
  </si>
  <si>
    <t>FV KS26000244</t>
  </si>
  <si>
    <t>preprava medailí s nálepkami, cielové lístky na podujatie Jarné M-SSO dlhé trate 28.2.2026 Žilina</t>
  </si>
  <si>
    <t>Organizácia podujatia
názov podujatia: Jarné M-VSO dlhé trate 
miesto konania: Poprad
termín: 21.2.2026 
počet aktívnych účastníkov: 216 športovcov a 30 členov rozhodcovského zboru
počet odpracovaných hodín spolu: 312</t>
  </si>
  <si>
    <t>výroba nálepiek na medaile -
Jarné M-VSO dlhé trate 21.2.2026 Poprad 170 ks</t>
  </si>
  <si>
    <t>26FA40100</t>
  </si>
  <si>
    <t>2026300078</t>
  </si>
  <si>
    <t>prenájom bazéna počas podujatia Jarné M-VSO dlhé trate 21.2.2026 Poprad</t>
  </si>
  <si>
    <t>36482609</t>
  </si>
  <si>
    <t>Aquapark Poprad s.r.o.</t>
  </si>
  <si>
    <t>2620š0137</t>
  </si>
  <si>
    <t>26200137</t>
  </si>
  <si>
    <t>činnosť člena rozhodcovského zboru počas Jarné M-VSO dlhé trate 21.2.2026 Poprad</t>
  </si>
  <si>
    <t>Kosecová Andrea</t>
  </si>
  <si>
    <t>2620š0138</t>
  </si>
  <si>
    <t>26200138</t>
  </si>
  <si>
    <t>Piškaninová Zuzana</t>
  </si>
  <si>
    <t>2620š0139</t>
  </si>
  <si>
    <t>26200139</t>
  </si>
  <si>
    <t>Dankovič Daniel</t>
  </si>
  <si>
    <t>2620š0140</t>
  </si>
  <si>
    <t>26200140</t>
  </si>
  <si>
    <t>Baluchová Nela</t>
  </si>
  <si>
    <t>2620š0141</t>
  </si>
  <si>
    <t>26200141</t>
  </si>
  <si>
    <t>Čech Oliver</t>
  </si>
  <si>
    <t>2620š0142</t>
  </si>
  <si>
    <t>26200142</t>
  </si>
  <si>
    <t>Závacký Ondrej</t>
  </si>
  <si>
    <t>2620š0143</t>
  </si>
  <si>
    <t>26200143</t>
  </si>
  <si>
    <t>Hudžík Stanislav</t>
  </si>
  <si>
    <t>2620š0144</t>
  </si>
  <si>
    <t>26200144</t>
  </si>
  <si>
    <t>Horníková Soňa</t>
  </si>
  <si>
    <t>2620š0145</t>
  </si>
  <si>
    <t>26200145</t>
  </si>
  <si>
    <t>Gemzova Janka</t>
  </si>
  <si>
    <t>2620š0146</t>
  </si>
  <si>
    <t>26200146</t>
  </si>
  <si>
    <t>Slimáková Linda</t>
  </si>
  <si>
    <t>2620š0147</t>
  </si>
  <si>
    <t>26200147</t>
  </si>
  <si>
    <t>Žeňuchová Martina</t>
  </si>
  <si>
    <t>2620š0148</t>
  </si>
  <si>
    <t>26200148</t>
  </si>
  <si>
    <t>Ogurčák Adam</t>
  </si>
  <si>
    <t>2620š0149</t>
  </si>
  <si>
    <t>26200149</t>
  </si>
  <si>
    <t>Slimák Filip</t>
  </si>
  <si>
    <t>2620š0150</t>
  </si>
  <si>
    <t>26200150</t>
  </si>
  <si>
    <t>Vasiľková Petra</t>
  </si>
  <si>
    <t>2620š0151</t>
  </si>
  <si>
    <t>26200151</t>
  </si>
  <si>
    <t>Kosecová Lenka</t>
  </si>
  <si>
    <t>2620š0152</t>
  </si>
  <si>
    <t>26200152</t>
  </si>
  <si>
    <t>Kuceková Regína</t>
  </si>
  <si>
    <t>2620š0153</t>
  </si>
  <si>
    <t>26200153</t>
  </si>
  <si>
    <t>Kormaníková Tatiana</t>
  </si>
  <si>
    <t>2620š0154</t>
  </si>
  <si>
    <t>26200154</t>
  </si>
  <si>
    <t>Hudžíková Nina</t>
  </si>
  <si>
    <t>2620š0155</t>
  </si>
  <si>
    <t>26200155</t>
  </si>
  <si>
    <t>Bortlová Soňa</t>
  </si>
  <si>
    <t>2620š0156</t>
  </si>
  <si>
    <t>26200156</t>
  </si>
  <si>
    <t>Rijáková Karolína</t>
  </si>
  <si>
    <t>2620š0157</t>
  </si>
  <si>
    <t>26200157</t>
  </si>
  <si>
    <t>Mattová Ľudmila</t>
  </si>
  <si>
    <t>2620š0158</t>
  </si>
  <si>
    <t>26200158</t>
  </si>
  <si>
    <t>Lištinský Ladislav</t>
  </si>
  <si>
    <t>2620š0159</t>
  </si>
  <si>
    <t>26200159</t>
  </si>
  <si>
    <t>Kaňuk Maroš, Mgr.</t>
  </si>
  <si>
    <t>2620š0160</t>
  </si>
  <si>
    <t>26200160</t>
  </si>
  <si>
    <t>Kostyšáková Marcela</t>
  </si>
  <si>
    <t>2620š0161</t>
  </si>
  <si>
    <t>26200161</t>
  </si>
  <si>
    <t>Micikášová Dana</t>
  </si>
  <si>
    <t>2620š0162</t>
  </si>
  <si>
    <t>26200162</t>
  </si>
  <si>
    <t>Kiššová Weidnerová Michaela</t>
  </si>
  <si>
    <t>2620š0163</t>
  </si>
  <si>
    <t>26200163</t>
  </si>
  <si>
    <t>Daňo Miroslav</t>
  </si>
  <si>
    <t>2620š0164</t>
  </si>
  <si>
    <t>26200164</t>
  </si>
  <si>
    <t>Pitoňáková Jurčová Ingrid</t>
  </si>
  <si>
    <t>2620š0165</t>
  </si>
  <si>
    <t>26200165</t>
  </si>
  <si>
    <t>Pitoňák Martin</t>
  </si>
  <si>
    <t>2620š0166</t>
  </si>
  <si>
    <t>26200166</t>
  </si>
  <si>
    <t>Králik Martin</t>
  </si>
  <si>
    <t>2620š0167</t>
  </si>
  <si>
    <t>26200167</t>
  </si>
  <si>
    <t>Földeš Anton</t>
  </si>
  <si>
    <t>26FA40107</t>
  </si>
  <si>
    <t>Finančný príspevok na usporiadanie-prípravu podujatia  Jarné M-VSO dlhé trate 21.2.2026 Poprad,  na základe zmluvy č. 01/2026</t>
  </si>
  <si>
    <t>42038154</t>
  </si>
  <si>
    <t xml:space="preserve">Klub plávania AQUACITY Poprad </t>
  </si>
  <si>
    <t>2560</t>
  </si>
  <si>
    <t>Finančný príspevok na usporiadanie-prípravu podujatia  Jarné M-VSO dlhé trate 21.2.2026 Poprad,  na základe zmluvy č. 01/2026-refundácia nákladov na občerstvenie, čiastočne</t>
  </si>
  <si>
    <t>10408</t>
  </si>
  <si>
    <t>8879</t>
  </si>
  <si>
    <t>26FA40222</t>
  </si>
  <si>
    <t>FV KS26000207</t>
  </si>
  <si>
    <t>preprava medailí s nálepkami, cielové lístky na podujatie Jarné M-VSO dlhé trate 21.2.2026 Poprad</t>
  </si>
  <si>
    <t xml:space="preserve">Pracovná cesta
názov: Sústredenie plaveckej reprezentácie  
miesto konania: Aquacity Poprad
termín: 8.-20.2.2026
Spôsob prepravy:
Počet všetkých osôb na pracovnej ceste: 9                                                z toho:
- športovci: 6
- realizačný tím:  3 </t>
  </si>
  <si>
    <t>26FA40131</t>
  </si>
  <si>
    <t>ubytovanie vrátane stravy+prenájom bazéna pre 12 osôb-9 športovcov+3 real.tím počas Sústredenie PL reprezentácie 8.-20.2.2026 Poprad, časť</t>
  </si>
  <si>
    <t xml:space="preserve">Pracovná cesta
názov: VT U15 muži  
miesto konania: Šamorín
termín: 22-25.1.2026
Spôsob prepravy:
Počet všetkých osôb na pracovnej ceste: 21                                                z toho:
- športovci: 19
- realizačný tím:  5  </t>
  </si>
  <si>
    <t>26FA40085</t>
  </si>
  <si>
    <t>služby športového odborníka-kondičný tréner počas VT U15 muži 22-25.1.2026 Šamorín</t>
  </si>
  <si>
    <t>26FA40039</t>
  </si>
  <si>
    <t>2026003</t>
  </si>
  <si>
    <t>služby športového odborníka -trénerské služby počas VT U15 muži 22-25.1.2026 Šamorín</t>
  </si>
  <si>
    <t>26FA40049</t>
  </si>
  <si>
    <t>20260003</t>
  </si>
  <si>
    <t>činnosť športového odborníka -trénerské služby počas VT U15 muži 22-25.1.2026 Šamorín</t>
  </si>
  <si>
    <t>40838765</t>
  </si>
  <si>
    <t>Miroslav Gogola</t>
  </si>
  <si>
    <t>26FA40038</t>
  </si>
  <si>
    <t>20260104</t>
  </si>
  <si>
    <t>konzultačné a rozvojové služby počas VT U15 muži 22-25.1.2026 Šamorín</t>
  </si>
  <si>
    <t>43282938</t>
  </si>
  <si>
    <t>Michala Bednáriková - Pro Performance</t>
  </si>
  <si>
    <t>26FA40084</t>
  </si>
  <si>
    <t>2665400120</t>
  </si>
  <si>
    <t>materiálne zabezpečenie reprezantáciu VP -doprava k fa 26FA40084</t>
  </si>
  <si>
    <t>50049194</t>
  </si>
  <si>
    <t>yoursport, s.r.o.</t>
  </si>
  <si>
    <t>26FA40080</t>
  </si>
  <si>
    <t>1120600083</t>
  </si>
  <si>
    <t>správa webu is.vodnepolo.com, vodnepolo.com za mesiac 2026/01</t>
  </si>
  <si>
    <t>26340933</t>
  </si>
  <si>
    <t>eSports.cz, s.r.o.</t>
  </si>
  <si>
    <t>26DPH006</t>
  </si>
  <si>
    <t>DPH k 26FA40080</t>
  </si>
  <si>
    <t>26FA40030</t>
  </si>
  <si>
    <t>2665400034</t>
  </si>
  <si>
    <t>materiálne zabezpečenie reprezantácie VP -zimná čiapka 20 ks, mikina 33 ks, tričko 131 ks, soft shell bunda 28 ks, nohavice 14 ks, tepláky 34 ks, taška 20 ks, kraťasy 34 ks, polokošela 74 ks</t>
  </si>
  <si>
    <t>26FA40031</t>
  </si>
  <si>
    <t>2665400052</t>
  </si>
  <si>
    <t>materiálne zabezpečenie reprezantácie VP - mikina 10 ks, tričko 40 ks, soft shell bunda 3 ks, tepláky 3 ks, polokošela 20 ks</t>
  </si>
  <si>
    <t>26FA40032</t>
  </si>
  <si>
    <t>2665400048</t>
  </si>
  <si>
    <t>materiálne zabezpečenie reprezantáciu VP ženy- obuv 26 ks</t>
  </si>
  <si>
    <t>26FA40037</t>
  </si>
  <si>
    <t>administratívne služby manažéra reprezentácií vodného póla za 01/2026</t>
  </si>
  <si>
    <t>56769148</t>
  </si>
  <si>
    <t>Gogola Miro s. r. o.</t>
  </si>
  <si>
    <t>26FA40147</t>
  </si>
  <si>
    <t>5020260597</t>
  </si>
  <si>
    <t>ubytovanie vrátane stravy a prenájom bazéna počas VT U15 muži 22-25.1.2026 Šamorín, časť</t>
  </si>
  <si>
    <t>46640134</t>
  </si>
  <si>
    <t>X-BIONIC SPHERE a.s.</t>
  </si>
  <si>
    <t>Organizácia podujatia
názov podujatia: Extraliga  muži
miesto konania: Šamorín
termín: 7.2.2026
počet aktívnych účastníkov: 28 športovcov a 3  členov rozhodcovského zboru
počet odpracovaných hodín spolu: 7,5</t>
  </si>
  <si>
    <t>2620š0080</t>
  </si>
  <si>
    <t>26200080</t>
  </si>
  <si>
    <t>činnosť člena rozhodcovského zboru počas Extraliga muži 7.2.2025 Šamorín</t>
  </si>
  <si>
    <t>Rexa Vladimír</t>
  </si>
  <si>
    <t>2620š0081</t>
  </si>
  <si>
    <t>26200081</t>
  </si>
  <si>
    <t>Horváth Róbert</t>
  </si>
  <si>
    <t>2620š0082</t>
  </si>
  <si>
    <t>26200082</t>
  </si>
  <si>
    <t>Organizácia podujatia
názov podujatia: Extraliga muži
miesto konania: Nováky
termín: 7.2.2026
počet aktívnych účastníkov: 28 športovcov a 3  členov rozhodcovského zboru
počet odpracovaných hodín spolu: 7,5</t>
  </si>
  <si>
    <t>2620š0077</t>
  </si>
  <si>
    <t>26200077</t>
  </si>
  <si>
    <t>činnosť člena rozhodcovského zboru počas Extraliga muži 7.2.2026 Nováky</t>
  </si>
  <si>
    <t>Prelovský Róbert</t>
  </si>
  <si>
    <t>2620š0078</t>
  </si>
  <si>
    <t>26200078</t>
  </si>
  <si>
    <t>Bohát Ján</t>
  </si>
  <si>
    <t>2620š0079</t>
  </si>
  <si>
    <t>26200079</t>
  </si>
  <si>
    <t>Organizácia podujatia
názov podujatia: NL ml. žiaci  
miesto konania: Topoľčany
termín: 31.1.-1.2.2026
počet aktívnych účastníkov: 53 športovcov a 2 členov rozhodcovského zboru
počet odpracovaných hodín spolu:30</t>
  </si>
  <si>
    <t>2620š0083</t>
  </si>
  <si>
    <t>26200083</t>
  </si>
  <si>
    <t>činnosť člena rozhodcovského zboru počas NL ml. žiaci 31.1.-1.2.2026 Topoľčany</t>
  </si>
  <si>
    <t xml:space="preserve">Bebjak Martin </t>
  </si>
  <si>
    <t>2620š0084</t>
  </si>
  <si>
    <t>26200084</t>
  </si>
  <si>
    <t>Krajčík Milan</t>
  </si>
  <si>
    <t xml:space="preserve">Pracovná cesta
názov: VT U18 muži  
miesto konania: Nováky
termín: 29.1.-1.2.2026
Spôsob prepravy:
Počet všetkých osôb na pracovnej ceste:   28                                                z toho:
- športovci:24
- realizačný tím:  4 </t>
  </si>
  <si>
    <t>26FA40040</t>
  </si>
  <si>
    <t>20260026</t>
  </si>
  <si>
    <t>pobytové náklady vrátane stravy pre 28 osôb-24 športovcov+4 real.tím, prenájom bazéna  počas VT U18 muži 29.1.-1.2.2026 Nováky</t>
  </si>
  <si>
    <t>26FA40106</t>
  </si>
  <si>
    <t>01022026</t>
  </si>
  <si>
    <t>činnosť športového odborníka -trénerské služby počas  VT U18 muži 29.1.-1.2.2026 Nováky</t>
  </si>
  <si>
    <t>43356273</t>
  </si>
  <si>
    <t>Pavol Kertész</t>
  </si>
  <si>
    <t xml:space="preserve">Pracovná cesta
názov podujatia: Men World Cup Division 2,  
Miesto konania: Malta
Termín podujatia: 7.-13.4.2026 
Spôsob prepravy:
Počet všetkých osôb na pracovnej ceste:  17                                                 z toho:
- športovci: 14
- realizačný tím:       3                                                          </t>
  </si>
  <si>
    <t>26š03</t>
  </si>
  <si>
    <t>116/2026</t>
  </si>
  <si>
    <t>záloha na ubytovanie družstva VP pre 17 osôb-14 športovcov+3 real.tím počas podujatia Men World Cup Division 2, 7.-13.4.2026 Matla</t>
  </si>
  <si>
    <t>Aquatic Sports Association of Malta</t>
  </si>
  <si>
    <t>26FA40424</t>
  </si>
  <si>
    <t>116.4/2026</t>
  </si>
  <si>
    <t>vyúčtovanie záloh 26š03 a 26š13 a 26v03 na ubytovanie družstva VP pre 17 osôb-14 športovcov+3 real.tím počas podujatia Men World Cup Division 2, 7.-13.4.2026 Matla</t>
  </si>
  <si>
    <t>26š06</t>
  </si>
  <si>
    <t>117/2026</t>
  </si>
  <si>
    <t>záloha na ubytovanie rozhodcu počas podujatia Men World Cup Division 2,    7.-13.4.2026 Matla</t>
  </si>
  <si>
    <t>26FA40423</t>
  </si>
  <si>
    <t>117.4/2026</t>
  </si>
  <si>
    <t>vyúčtovanie zálohy 26š06 na ubytovanie rozhodcu počas podujatia Men World Cup Division 2,    7.-13.4.2026 Matla</t>
  </si>
  <si>
    <t>26š13</t>
  </si>
  <si>
    <t>116.2/2026</t>
  </si>
  <si>
    <t>druhá záloha na ubytovanie družstva VP pre 17 osôb-14 športovcov+3 real.tím počas podujatia Men World Cup Division 2, 7.-13.4.2026 Matla</t>
  </si>
  <si>
    <t>2620š0184</t>
  </si>
  <si>
    <t>26031383</t>
  </si>
  <si>
    <t xml:space="preserve">vitamíny a výživové doplnky pre športovcov na podujatie World Cup muži 7-13.4.2026 Malta </t>
  </si>
  <si>
    <t>46880674</t>
  </si>
  <si>
    <t>Mgr. Jozef Mindala - FitForm.sk</t>
  </si>
  <si>
    <t>26FA40166</t>
  </si>
  <si>
    <t>10261618</t>
  </si>
  <si>
    <t xml:space="preserve">letenka pre 1 osobu- rozhodca z podujatia World Cup muži 7-13.4.2026 Malta </t>
  </si>
  <si>
    <t>26FA40165</t>
  </si>
  <si>
    <t>10261665</t>
  </si>
  <si>
    <t xml:space="preserve">letenka pre 1 osobu- rozhodca na podujatie World Cup muži 7-13.4.2026 Malta </t>
  </si>
  <si>
    <t>26FA40176</t>
  </si>
  <si>
    <t>10261707</t>
  </si>
  <si>
    <t xml:space="preserve">letenky pre 19 osôb-15 športovcov+4 real.tím na World Cup muži 7-13.4.2026 Malta </t>
  </si>
  <si>
    <t>26FA40213</t>
  </si>
  <si>
    <t>10261994</t>
  </si>
  <si>
    <t xml:space="preserve">letenky pre 2 osoby-2 športovci na podujatie World Cup muži 7-13.4.2026 Malta </t>
  </si>
  <si>
    <t>26dš04</t>
  </si>
  <si>
    <t>30260088</t>
  </si>
  <si>
    <t>dobropis k 26FA40213 - vratná časť zrušenej letenky pre 2 osoby na podujatie World Cup muži 7.-13.4.2026</t>
  </si>
  <si>
    <t>26FA40214</t>
  </si>
  <si>
    <t>10262019</t>
  </si>
  <si>
    <t xml:space="preserve">letenky pre 1 osobu-real.tím na podujatie World Cup muži 7-13.4.2026 Malta </t>
  </si>
  <si>
    <t>26FA40253</t>
  </si>
  <si>
    <t>20260111</t>
  </si>
  <si>
    <t xml:space="preserve">preprava družstva VP pre 8 športovcov + 1 real.tím  počas World Cup muži 7-13.4.2026 Malta </t>
  </si>
  <si>
    <t>26FA40259</t>
  </si>
  <si>
    <t>20260115</t>
  </si>
  <si>
    <t xml:space="preserve">preprava družstva VP pre 6 športovcov  počas World Cup muži 7-13.4.2026 Malta </t>
  </si>
  <si>
    <t>26FA40281</t>
  </si>
  <si>
    <t>679380-2026/IE</t>
  </si>
  <si>
    <t xml:space="preserve">letenka pre 1 osobu-športovec na podujatie World Cup muži 7-13.4.2026 Malta </t>
  </si>
  <si>
    <t>Ryanair Ltd.</t>
  </si>
  <si>
    <t>2620š0472</t>
  </si>
  <si>
    <t>10751563-2-44</t>
  </si>
  <si>
    <t xml:space="preserve">obed na letisku pre 18 osôb-14 športovcov+ 4 real.tím na podujatie World Cup muži 7-13.4.2026 Malta </t>
  </si>
  <si>
    <t>AMREST KFT.</t>
  </si>
  <si>
    <t>2620š0532</t>
  </si>
  <si>
    <t>26200532</t>
  </si>
  <si>
    <t xml:space="preserve">cestovné náhrady -1 športovec počas MT Dunajský pohár muži 1.-5.4.2026 Nováky, World Cup muži 7-13.4.2026 Malta </t>
  </si>
  <si>
    <t>2620š0533</t>
  </si>
  <si>
    <t>0382</t>
  </si>
  <si>
    <t xml:space="preserve">materiál pre fyzioterapeuta -emspoma, fixatape počas World Cup muži 7-13.4.2026 Malta </t>
  </si>
  <si>
    <t>47619945</t>
  </si>
  <si>
    <t>APOTHEKA KOŠICE, s.r.o.</t>
  </si>
  <si>
    <t>2620š0473</t>
  </si>
  <si>
    <t>2944</t>
  </si>
  <si>
    <t xml:space="preserve">PHM do prenajatého vozidla KE102OR počas prepravy 18 osôb-14 športovcov+ 4 real.tím na podujatie World Cup muži 7-13.4.2026 Malta </t>
  </si>
  <si>
    <t>26FA40302</t>
  </si>
  <si>
    <t xml:space="preserve">prenájom vozidla KE102OR -preprava družstva VP 4 športovcov+3 real.tím na letisko v Budapešti na a z podujatia World Cup muži 7-13.4.2026 Malta </t>
  </si>
  <si>
    <t>2620š0561</t>
  </si>
  <si>
    <t>0117</t>
  </si>
  <si>
    <t xml:space="preserve">materiál pre fyzioterapeuta -masážne oleje počas World Cup muži 7-13.4.2026 Malta </t>
  </si>
  <si>
    <t>36206547</t>
  </si>
  <si>
    <t>STOMIA - ZP s.r.o.</t>
  </si>
  <si>
    <t>2620š0680</t>
  </si>
  <si>
    <t>26200680</t>
  </si>
  <si>
    <t xml:space="preserve">cestovné náhrady člena realizačného tímu počas World Cup muži 7-13.4.2026 Malta </t>
  </si>
  <si>
    <t>Stevanovic Nemanta</t>
  </si>
  <si>
    <t>cestovné poistenie počas World Cup muži 7-13.4.2026 Malta</t>
  </si>
  <si>
    <t>2620š0740</t>
  </si>
  <si>
    <t>2026/0352509/HWB</t>
  </si>
  <si>
    <t xml:space="preserve">dialničná známka na prenajaté vozidlo KE102OR počas World Cup muži 7-13.4.2026 Malta </t>
  </si>
  <si>
    <t>Magyar Közút Nomprofit</t>
  </si>
  <si>
    <t>2620š0741</t>
  </si>
  <si>
    <t>12502085487055</t>
  </si>
  <si>
    <t xml:space="preserve">parkovné na prenajaté vozidlo KE102OR počas World Cup muži 7-13.4.2026 Malta </t>
  </si>
  <si>
    <t>Budapest Airport</t>
  </si>
  <si>
    <t xml:space="preserve">Pracovná cesta
názov podujatia: Women World Cup Division 2
Miesto konania: Malta
Termín podujatia: 21.-26.4.2026 
Spôsob prepravy:
Počet všetkých osôb na pracovnej ceste:   17                                                z toho:
- športovci:14
- realizačný tím: 3                                                             </t>
  </si>
  <si>
    <t>26š04</t>
  </si>
  <si>
    <t>108/2026</t>
  </si>
  <si>
    <t>záloha na ubytovanie družstva VP pre 17 osôb-14 športovcov+3 real.tím počas podujatia Women World Cup Division 2,  21.-26.4.2026 Matla</t>
  </si>
  <si>
    <t>26š18</t>
  </si>
  <si>
    <t>108.1/2026</t>
  </si>
  <si>
    <t>druhá záloha na ubytovanie družstva VP pre 17 osôb-14 športovcov+3 real.tím počas podujatia Women World Cup Division 2,  21.-26.4.2026 Matla</t>
  </si>
  <si>
    <t>26FA40421</t>
  </si>
  <si>
    <t>108,1/2026</t>
  </si>
  <si>
    <t>vyúčtovanie záloh 26š04 a 26š18 na ubytovanie družstva VP pre 17 osôb-14 športovcov+3 real.tím počas podujatia Women World Cup Division 2,  21.-26.4.2026 Matla</t>
  </si>
  <si>
    <t>26š05</t>
  </si>
  <si>
    <t>109/2026</t>
  </si>
  <si>
    <t>záloha na ubytovanie rozhodcu počas podujatia Women World Cup Division 2,    21.-26.4.2026 Matla</t>
  </si>
  <si>
    <t>26FA40420</t>
  </si>
  <si>
    <t>109.1/2026</t>
  </si>
  <si>
    <t>vyúčtovanie zálohy 26š05 na ubytovanie rozhodcu počas podujatia Women World Cup Division 2,    21.-26.4.2026 Matla</t>
  </si>
  <si>
    <t>26FA40217</t>
  </si>
  <si>
    <t>10262096</t>
  </si>
  <si>
    <t xml:space="preserve">letenky pre 15 osôb-13 športovcov+2 real.tím na World Cup ženy 21-26.4.2026 Malta </t>
  </si>
  <si>
    <t>26š19</t>
  </si>
  <si>
    <t>29260023</t>
  </si>
  <si>
    <t>záloha na letenky pre 14 osôb - 13 športovcov + 1 real.tím, z podujatia World Cup ženy, 21.-26.4.2026, Malta</t>
  </si>
  <si>
    <t>26FA40422</t>
  </si>
  <si>
    <t>10263504</t>
  </si>
  <si>
    <t xml:space="preserve">vyúčtovanie zálohy 26š19 na letenky pre 14 osôb-13 športovcov +1 real.tím z podujatia World Cup ženy 21-26.4.2026 Malta </t>
  </si>
  <si>
    <t>26FA40282</t>
  </si>
  <si>
    <t>F2026040973</t>
  </si>
  <si>
    <t xml:space="preserve">výživové doplnky-energetické gély 60 ks pre športovcov počas World Cup ženy 21-26.4.2026 Malta </t>
  </si>
  <si>
    <t>36306975</t>
  </si>
  <si>
    <t>PAUL LANGE OSLANY, s.r.o.</t>
  </si>
  <si>
    <t>26FA40296</t>
  </si>
  <si>
    <t>20260129</t>
  </si>
  <si>
    <t xml:space="preserve">preprava družstva VP pre 15 športovcov  + 2 real.tím počas World Cup ženy 21-26.4.2026 Malta </t>
  </si>
  <si>
    <t>2620š0530</t>
  </si>
  <si>
    <t>26200530</t>
  </si>
  <si>
    <t xml:space="preserve">cestovné náhrady -1 športovec počas World Cup ženy 20-27.4.2026 Malta  </t>
  </si>
  <si>
    <t>26FA40349</t>
  </si>
  <si>
    <t>10262521</t>
  </si>
  <si>
    <t xml:space="preserve">letenky pre 2 osoby-1 športovec+1 real.tím+ poplatok za batožinu  na podujatie World Cup ženy 21-26.4.2026 Malta </t>
  </si>
  <si>
    <t>26FA40361</t>
  </si>
  <si>
    <t>04/2026</t>
  </si>
  <si>
    <t xml:space="preserve">trénerské služby počas VT ženy so sparingom Malta, 9-12.4.2026 Nováky, VT ženy 18-20.4.2026 Nováky, World Cup ženy 21-26.4.2026 Malta </t>
  </si>
  <si>
    <t>cestovné poistenie počas World Cup ženy 21-26.4.2026 Malta</t>
  </si>
  <si>
    <t xml:space="preserve">Pracovná cesta
názov podujatia: ARTISTIC SWIMMING WORLD CUP 2026  
Miesto konania: Paríž, Francúzko 
Termín podujatia: 27.3-29.3.2026 
Spôsob prepravy:
Počet všetkých osôb na pracovnej ceste:  4                                                 z toho:
- športovci: 2
- realizačný tím:   1                                                             -    rozhodca:  1                                                         </t>
  </si>
  <si>
    <t>26š07</t>
  </si>
  <si>
    <t>D-2020000415</t>
  </si>
  <si>
    <t>záloha na ubytovanie pre 4 osoby-2 športovci+1 tréner+1 rozhodca počas ARTISTIC SWIMMING WORLD CUP 2026 27.3-29.3.2026 Paríž, Francúzko</t>
  </si>
  <si>
    <t>SPARTNER EVENT ET CONSULTING</t>
  </si>
  <si>
    <t>26FA40211</t>
  </si>
  <si>
    <t>26AUTO120</t>
  </si>
  <si>
    <t>preprava reprezentácie SP-3 osoby-2 športovci+1 real.tím  a 1 rozhodca na a z letiska na ARTISTIC SWIMMING WORLD CUP 24-30.3.26 PARIS/FR, časť</t>
  </si>
  <si>
    <t>47145013</t>
  </si>
  <si>
    <t>VEZIE, s. r. o.</t>
  </si>
  <si>
    <t>26FA40247</t>
  </si>
  <si>
    <t>8891014653/04</t>
  </si>
  <si>
    <t>cestovné poistenie počas ARTISTIC SWIMMING WORLD CUP 27.-29.3.26 Paríž</t>
  </si>
  <si>
    <t>26FA40109</t>
  </si>
  <si>
    <t>administratívne služby asistenta vodného póla ženy za 2026/02</t>
  </si>
  <si>
    <t>57230676</t>
  </si>
  <si>
    <t>RPX s. r. o.</t>
  </si>
  <si>
    <t>26FA40110</t>
  </si>
  <si>
    <t>administratívne služby manažéra reprezentácií vodného póla za 2026/02</t>
  </si>
  <si>
    <t xml:space="preserve">Pracovná cesta
názov podujatia: ARTISTIC SWIMMING WORLD CUP 2026
Miesto konania: Xi´an, Čína 
Termín podujatia: 1.-3.5.2026 
Spôsob prepravy:
Počet všetkých osôb na pracovnej ceste:  3                                                 z toho:
- športovci: 2
- realizačný tím: 1           - rozhodca:                       </t>
  </si>
  <si>
    <t>26FA40117</t>
  </si>
  <si>
    <t>10261498</t>
  </si>
  <si>
    <t>letenky pre 3 osoby-2 športovci+ 1 real.tímna podujatie ARTISTIC SWIMMING WORLD CUP 1-3.5.2026 Xi´an, Čína</t>
  </si>
  <si>
    <t>26FA40175</t>
  </si>
  <si>
    <t>2026</t>
  </si>
  <si>
    <t>ubytovanie pre 4 osoby- 3 športovci+1 real.tím+1 rozhodca počas ARTISTIC SWIMMING WORLD CUP 1-3.5.2026 Xi´an/CHN</t>
  </si>
  <si>
    <t>XIAN AO TI OPERATION MANAGEMENT CO. ,LTD</t>
  </si>
  <si>
    <t>VUB032026</t>
  </si>
  <si>
    <t>Bankový poplatok k faktúre 26FA40175</t>
  </si>
  <si>
    <t>VUB</t>
  </si>
  <si>
    <t>26FA40287</t>
  </si>
  <si>
    <t>doplatok za ubytovanie (skorší príchod a odchod) pre 4 osoby- 3 športovci+1 real.tím+1 rozhodca počas ARTISTIC SWIMMING WORLD CUP 1-3.5.2026 Xi´an/CHN</t>
  </si>
  <si>
    <t>bankový poplatok k faktúre 26FA40287</t>
  </si>
  <si>
    <t xml:space="preserve">Pracovná cesta
názov podujatia:
Miesto konania: Xi´an, Čína 
Termín podujatia: 27.4.-4.5.2026 
Spôsob prepravy:
Počet všetkých osôb na pracovnej ceste: 4                                                z toho:
- športovci: 2
- realizačný tím: 2            - rozhodca:                       </t>
  </si>
  <si>
    <t>záloha na World Cup Artistic Swimming Xian, Čína 28.4-4.5.2026</t>
  </si>
  <si>
    <t>Monika Thuringerová</t>
  </si>
  <si>
    <t>2620š0596</t>
  </si>
  <si>
    <t>11733554</t>
  </si>
  <si>
    <t>vyúčtovanie zálohy z 24.4.2026 (1000 € Thuringerová)-pitný režim počas ARTISTIC SWIMMING WORLD CUP 28.4-4.5.2026 Xi´an/CHN (14,70)</t>
  </si>
  <si>
    <t xml:space="preserve">Xian City </t>
  </si>
  <si>
    <t>2620š0597</t>
  </si>
  <si>
    <t>11617974</t>
  </si>
  <si>
    <t>vyúčtovanie zálohy z 24.4.2026 (1000 € Thuringerová)-večera pre 3 osoby-2 športovci +1 real.tím počas ARTISTIC SWIMMING WORLD CUP 28.4-4.5.2026 Xi´an/CHN (62,66)</t>
  </si>
  <si>
    <t>2620š0598</t>
  </si>
  <si>
    <t>16723</t>
  </si>
  <si>
    <t>vyúčtovanie zálohy z 24.4.2026 (1000 € Thuringerová)-obed pre 4 osoby-2 športovci +2 real.tím počas ARTISTIC SWIMMING WORLD CUP 28.4-4.5.2026 Xi´an/CHN (81,01)</t>
  </si>
  <si>
    <t>DO&amp;CO Airport Hospitality GmbH</t>
  </si>
  <si>
    <t>VUB052026</t>
  </si>
  <si>
    <t>vrátenie zálohy na World Cup Artistic Swimming Xian, Čína 28.4-4.5.2026</t>
  </si>
  <si>
    <t>26FA40315</t>
  </si>
  <si>
    <t>26AUTO173</t>
  </si>
  <si>
    <t>Preprava  z BA na letisko Schwechat a späť pre 4 osoby /2 šprtovci +2 real.tím v termíne 27.4.a 4.5.2026/ARTISTIC SWIMMING WORLD CUP 1-3.5.2026 Xi´an/CHN</t>
  </si>
  <si>
    <t>cestovné poistenie počas ARTISTIC SWIMMING WORLD CUP 27.4-4.5.2026 Xi´an/CHN</t>
  </si>
  <si>
    <t>26FA40120</t>
  </si>
  <si>
    <t>20260007</t>
  </si>
  <si>
    <t>vedenie reprezentácie DP spojené s administratívou v zmysle Zmluvy č. 001/2026 za 2026/02</t>
  </si>
  <si>
    <t>53082621</t>
  </si>
  <si>
    <t>Tomáš Vachan</t>
  </si>
  <si>
    <t xml:space="preserve">Pracovná cesta
názov podujatia: Sústredenie plaveckej reprezentácie 2026
Miesto konania: Pardubice, ČR
Termín podujatia: 22-28.3.2026 
Spôsob prepravy: vlak
Počet všetkých osôb na pracovnej ceste: 10                                                 z toho:
- športovci: 8
- realizačný tím: 2                                           -    rozhodca:                       </t>
  </si>
  <si>
    <t>26š11</t>
  </si>
  <si>
    <t>26010</t>
  </si>
  <si>
    <t>záloha na ubytovanie vrátene stravy pre 8 osôb - 6 športovcov + 2 real.tím počas sústredenia v Pardubiciach, časť</t>
  </si>
  <si>
    <t>27478611</t>
  </si>
  <si>
    <t>Hotel EURO Pardubice, a.s.</t>
  </si>
  <si>
    <t>26FA40204</t>
  </si>
  <si>
    <t>2602000125</t>
  </si>
  <si>
    <t>vyúčtovanie zálohy 26š11 na ubytovanie vrátene stravy pre 8 osôb - 6 športovcov + 2 real.tím počas sústredenia v Pardubiciach, časť</t>
  </si>
  <si>
    <t>2620š0434</t>
  </si>
  <si>
    <t>26200434</t>
  </si>
  <si>
    <t>cestovné náhrady počas Sústredenie plaveckej reprez. 22-28.3.2026 Pardubice, ČR</t>
  </si>
  <si>
    <t>Jablčník František</t>
  </si>
  <si>
    <t>26FA40289</t>
  </si>
  <si>
    <t>0349/26</t>
  </si>
  <si>
    <t>fitnes vstupy počas sústredenia plaveckej reprezentácie 22-28.3.2026 Pardubice</t>
  </si>
  <si>
    <t>28825781</t>
  </si>
  <si>
    <t>PaP Pardubice o.p.s.</t>
  </si>
  <si>
    <t>Organizácia podujatia
názov podujatia: I. NL ml.kadeti 1.turnaj
miesto konania: Nováky
termín: 7.-8.3.2026
počet aktívnych účastníkov: 28 športovcov a 3  členov rozhodcovského zboru
počet odpracovaných hodín spolu: 7,5</t>
  </si>
  <si>
    <t>26FA40142</t>
  </si>
  <si>
    <t>20260065</t>
  </si>
  <si>
    <t>ubytovanie 1 osoby-rozhodca počas I. NL ml.kadeti 7-8.3.2026 Nováky</t>
  </si>
  <si>
    <t>2620š0246</t>
  </si>
  <si>
    <t>26200246</t>
  </si>
  <si>
    <t>činnosť člena rozhodcovského zboru počas I. NL ml.kadeti 7-8.3.2026 Nováky</t>
  </si>
  <si>
    <t>Žucha Marián</t>
  </si>
  <si>
    <t>2620š0247</t>
  </si>
  <si>
    <t>26200247</t>
  </si>
  <si>
    <t>Organizácia podujatia
názov podujatia: Extraliga muži 7. a 8.kolo
miesto konania: Košice
termín: 28.2.-1.3.2026
počet aktívnych účastníkov: 28 športovcov a 3  členov rozhodcovského zboru
počet odpracovaných hodín spolu: 7,5</t>
  </si>
  <si>
    <t>26FA40136</t>
  </si>
  <si>
    <t>260025</t>
  </si>
  <si>
    <t>pobytové náklady pre 2 osoby-rozhodcovia počas Extraliga muži 28.2.-1.3.2026 Košice</t>
  </si>
  <si>
    <t>36722014</t>
  </si>
  <si>
    <t>Hotel Gloria Palac,s.r.o.</t>
  </si>
  <si>
    <t>2620š0244</t>
  </si>
  <si>
    <t>26200244</t>
  </si>
  <si>
    <t>činnosť člena rozhodcovského zboru počas Extraliga muži 28.2.-1.3.2026 Košice</t>
  </si>
  <si>
    <t>Bačo Karol PhDr.</t>
  </si>
  <si>
    <t>2620š0243</t>
  </si>
  <si>
    <t>26200243</t>
  </si>
  <si>
    <t>2620š0245</t>
  </si>
  <si>
    <t>26200245</t>
  </si>
  <si>
    <t xml:space="preserve">Pracovná cesta
názov podujatia: MT Dunajský pohár
Miesto konania: Nováky
Termín podujatia: 1.-5.4.2026 
Spôsob prepravy: auto
Počet všetkých osôb na pracovnej ceste: 21                                                z toho:
- športovci: 18
- realizačný tím: 3                                     -    rozhodca:                       </t>
  </si>
  <si>
    <t>26FA40135</t>
  </si>
  <si>
    <t>10261209</t>
  </si>
  <si>
    <t>letenka pre 1 osobu- člen realizačného tímu na podujatie MT Dunajský pohár muži 1.-5.4.2026 Nováky</t>
  </si>
  <si>
    <t>26FA40181</t>
  </si>
  <si>
    <t>B20260346</t>
  </si>
  <si>
    <t>ubytovanie pre 1 rozhodcu a viceprezident VP počas MT Dunajský pohár muži 1.-5.4.2026 Nováky, časť</t>
  </si>
  <si>
    <t>53068866</t>
  </si>
  <si>
    <t>4H Group s. r. o.</t>
  </si>
  <si>
    <t>26FA40242</t>
  </si>
  <si>
    <t>20260110</t>
  </si>
  <si>
    <t>pobytové náklady vrátane stravy pre 21 osôb-18 športovcov+3 real.tím počas podujatia MT Dunajský pohár muži 1.-5.4.2026 Nováky</t>
  </si>
  <si>
    <t>26FA40241</t>
  </si>
  <si>
    <t>12/2026</t>
  </si>
  <si>
    <t>organizačné zabezpečenie podujatia MT Dunajský pohár muži 1.-5.4.2026 Nováky</t>
  </si>
  <si>
    <t>42282021</t>
  </si>
  <si>
    <t>Klub vodného póla Nováky, o.z.</t>
  </si>
  <si>
    <t>2620š0383</t>
  </si>
  <si>
    <t>26200383</t>
  </si>
  <si>
    <t>cestovné náhrady športovca počas MT Dunajský pohár muži 1.-5.4.2026 Nováky</t>
  </si>
  <si>
    <t>26FA40293</t>
  </si>
  <si>
    <t>3/2026</t>
  </si>
  <si>
    <t xml:space="preserve">činnosť športového odborníka -trénerske služby počas MT Dunajský pohár muži 1.-5.4.2026 Nováky, World Cup muži 7-13.4.2026 Malta </t>
  </si>
  <si>
    <t>2620š0466</t>
  </si>
  <si>
    <t>26200466</t>
  </si>
  <si>
    <t xml:space="preserve">cestovné náhrady počas MT Dunajský pohár muži 1.-5.4.2026 Nováky, World Cup muži 7-13.4.2026 Malta </t>
  </si>
  <si>
    <t>2620š0467</t>
  </si>
  <si>
    <t>26200467</t>
  </si>
  <si>
    <t>2620š0468</t>
  </si>
  <si>
    <t>26200468</t>
  </si>
  <si>
    <t>2620š0469</t>
  </si>
  <si>
    <t>26200469</t>
  </si>
  <si>
    <t>Hoferica Tomáš</t>
  </si>
  <si>
    <t>2620š0470</t>
  </si>
  <si>
    <t>26200470</t>
  </si>
  <si>
    <t>Tisaj Patrik</t>
  </si>
  <si>
    <t>2620š0471</t>
  </si>
  <si>
    <t>26200471</t>
  </si>
  <si>
    <t>2620š0474</t>
  </si>
  <si>
    <t>3557,1986</t>
  </si>
  <si>
    <t>PHM do prenajatého vozidla KE102OR počas prepravy 7 osôb-5 športovcov+ 2 real.tím na podujatie MT Dunajský pohár muži 1.-5.4.2026 Nováky</t>
  </si>
  <si>
    <t>26FA40303</t>
  </si>
  <si>
    <t>2/2026</t>
  </si>
  <si>
    <t>26FA40301</t>
  </si>
  <si>
    <t>prenájom vozidla KE102OR -preprava družstva VP 5 športovcov+2 real.tím na a z podujatia MT Dunajský pohár muži 1.-5.4.2026 Nováky</t>
  </si>
  <si>
    <t>2620š0531</t>
  </si>
  <si>
    <t>26200531</t>
  </si>
  <si>
    <t>cestovné náhrady -1 športovec počas MT Dunajský pohár muži 1.-5.4.2026 Nováky</t>
  </si>
  <si>
    <t>26FA40325</t>
  </si>
  <si>
    <t>20260005</t>
  </si>
  <si>
    <t xml:space="preserve">rozhodca počas MT Dunajský pohár muži 1.-5.4.2026 Nováky, World Cup muži 7-13.4.2026 Malta </t>
  </si>
  <si>
    <t>2620š0681</t>
  </si>
  <si>
    <t>26200681</t>
  </si>
  <si>
    <t>cestovné náhrady rozhodcu počas MT Dunajský pohár muži 1.-5.4.2026 Nováky</t>
  </si>
  <si>
    <t>Ing. Peter Radič</t>
  </si>
  <si>
    <t xml:space="preserve">Pracovná cesta
názov podujatia: Prípravné sústredenie reprezentanta
Miesto konania: Belek, Antalya, Turecko
Termín podujatia: 21.3-10.4.2026
Spôsob prepravy: letecky
Počet všetkých osôb na pracovnej ceste: 1                                                  z toho:
- športovci: 1
- realizačný tím:                                    -    rozhodca:                       </t>
  </si>
  <si>
    <t>26FA40137</t>
  </si>
  <si>
    <t>10261210</t>
  </si>
  <si>
    <t>letenka pre 1 osobu-športovec na prípravné sústredenie 12.3.-10.4.2026 v stredisku Gloria, Belek, Antalya Turecko, časť</t>
  </si>
  <si>
    <t>26š16</t>
  </si>
  <si>
    <t>20032026</t>
  </si>
  <si>
    <t>záloha na pobytové náklady pre 1 športovca počas sústredenia Gloria Sports Arena 21.3-10.4.2026 Antalya, Turecko</t>
  </si>
  <si>
    <t>Ozaltin Otel Isletmeleri A.S.</t>
  </si>
  <si>
    <t>26FA40288</t>
  </si>
  <si>
    <t>ARA2026000000057</t>
  </si>
  <si>
    <t>vyúčtovanie zálohy 26š16 na pobytové náklady pre 1 športovca počas športovej prípravy na sústredeni Gloria Sports Arena 21.3-10.4.2026 Antalya, Turecko</t>
  </si>
  <si>
    <t>Bankový poplatok k zálohovej faktúre 26š16</t>
  </si>
  <si>
    <t>26FA40141</t>
  </si>
  <si>
    <t>26020003</t>
  </si>
  <si>
    <t>trénerská činnosť SP za 2026/02 pre RD juniori a seniori</t>
  </si>
  <si>
    <t>54255732</t>
  </si>
  <si>
    <t>Ing.arch. Romana Horská</t>
  </si>
  <si>
    <t>26FA40150</t>
  </si>
  <si>
    <t>1120600183</t>
  </si>
  <si>
    <t>správa webu is.vodnepolo.com, vodnepolo.com za mesiac 2026/02</t>
  </si>
  <si>
    <t>26DPH009</t>
  </si>
  <si>
    <t>DPH k faktúre 26FA40150</t>
  </si>
  <si>
    <t>26FA40149</t>
  </si>
  <si>
    <t>5418449446</t>
  </si>
  <si>
    <t>Laserová tlačiareň Brother HL-B2180DW Toner Benefit,  toner do tlačiarne 2 ks</t>
  </si>
  <si>
    <t>36562939</t>
  </si>
  <si>
    <t>Alza.sk s.r.o.</t>
  </si>
  <si>
    <t>26FA40151</t>
  </si>
  <si>
    <t>5020260868</t>
  </si>
  <si>
    <t>prenájom bazéna počas športovej prípravy SP 8.2., 14.2., 22.2. a 28.2.2026 v Šamoríne, časť</t>
  </si>
  <si>
    <t xml:space="preserve">Pracovná cesta
názov podujatia: Mistrovství České Republiky Open - Senior a Youth
Miesto konania: Brno, CZE
Termín podujatia: 20.-22.3.2026
Spôsob prepravy:
Počet všetkých osôb na pracovnej ceste: 18                                                 z toho:
- športovci: 13
- realizačný tím: 3  -rozhodca: 2                     </t>
  </si>
  <si>
    <t>26FA40153</t>
  </si>
  <si>
    <t>260100029</t>
  </si>
  <si>
    <t>účastnícky poplatok pre 13 športovcov+2 rozhodkyne+ 3 real.tím na podujatie MČR Open-SENIOR a YOUTH 20.-22.3.2026 Brno, časť</t>
  </si>
  <si>
    <t>00214086</t>
  </si>
  <si>
    <t>TJ TESLA BRNO z.s.</t>
  </si>
  <si>
    <t>26FA40243</t>
  </si>
  <si>
    <t>13189526</t>
  </si>
  <si>
    <t>ubytovanie vrátane stravy pre 7 osôb-4 športovci+1 real.tím+2 rozhodcovia počas MČR Open-SENIOR a YOUTH 20.-22.3.2026 Brno, časť</t>
  </si>
  <si>
    <t>08612129</t>
  </si>
  <si>
    <t>Continental Brno s.r.o.</t>
  </si>
  <si>
    <t>2620š0385</t>
  </si>
  <si>
    <t>26200385</t>
  </si>
  <si>
    <t xml:space="preserve">cestovné náhrady rozhodkyne počas MČR Open-SENIOR a YOUTH 20.-22.3.2026 Brno </t>
  </si>
  <si>
    <t xml:space="preserve">Pracovná cesta
názov podujatia: Sústredenie ÚTM DP
Miesto konania: Calella, ESP
Termín podujatia: 10.-21.5.2026
Spôsob prepravy:
Počet všetkých osôb na pracovnej ceste:23                                                  z toho:
- športovci: 20
- realizačný tím: 3                                   -    rozhodca:                       </t>
  </si>
  <si>
    <t>26š15</t>
  </si>
  <si>
    <t>17/02/2026</t>
  </si>
  <si>
    <t>záloha na prenájom dráh pre 23 osôb-20 športovcov+3 real.tím počas sústredenia UTM DP 10-21.5.2026 v Calella, Španielsko</t>
  </si>
  <si>
    <t>CROL CENTRE CALELLA</t>
  </si>
  <si>
    <t>26FA40312</t>
  </si>
  <si>
    <t>10262242</t>
  </si>
  <si>
    <t>Letenky pre 17osôb/14 športovcov+3 real.tím na poduajtie Sústredenie ÚTM a reprezentácie Calella 2026, 10.-21.05.2026, Calella / ESP, časť</t>
  </si>
  <si>
    <t>26š32</t>
  </si>
  <si>
    <t>06/05/2026</t>
  </si>
  <si>
    <t>druhá záloha na pobytové náklady vrátane stravy, prenájom dráh pre 17 osôb-14 športovcov+3 real.tím počas sústredenia UTM DP 10-21.5.2026 v Calella, Španielsko</t>
  </si>
  <si>
    <t>záloha na Sústredenie ÚTM DP Calella, ESP, 10.-21.5.2026</t>
  </si>
  <si>
    <t>26FA40389</t>
  </si>
  <si>
    <t>10263157</t>
  </si>
  <si>
    <t>Poplatok za batožinu na letisku -masérsky stôl na Sústredenie ÚTM a reprezentácie 10.-21.05.2026 Calella Španielsko</t>
  </si>
  <si>
    <t>26FA40390</t>
  </si>
  <si>
    <t>2026-01</t>
  </si>
  <si>
    <t>masérské služby počas Sústredenie ÚTM a reprez. 10.-21.05.2026 Calella</t>
  </si>
  <si>
    <t>56175108</t>
  </si>
  <si>
    <t>Sára Filipová FaM</t>
  </si>
  <si>
    <t>26FA40425</t>
  </si>
  <si>
    <t>trénerské služby počas Sústredenie ÚTM a reprez. 10.-21.05.2026 Calella</t>
  </si>
  <si>
    <t>53761111</t>
  </si>
  <si>
    <t>Viola Tibor, Bc.</t>
  </si>
  <si>
    <t>26FA40438</t>
  </si>
  <si>
    <t>26FA40471</t>
  </si>
  <si>
    <t>8891014653/06</t>
  </si>
  <si>
    <t xml:space="preserve">cestovné poistenie počas Sústredenie ÚTM a reprez. 10.-21.05.2026 Calella, </t>
  </si>
  <si>
    <t xml:space="preserve">Pracovná cesta
názov podujatia: VT U15 muži
Miesto konania: Nováky
Termín podujatia: 16.-19.4.2026
Spôsob prepravy:
Počet všetkých osôb na pracovnej ceste: 26                                                z toho:
- športovci: 20
- realizačný tím: 6  -rozhodca:                 </t>
  </si>
  <si>
    <t>26FA40161</t>
  </si>
  <si>
    <t>10261600</t>
  </si>
  <si>
    <t>letenka pre 1 osobu- člen realizačného tímu na podujatie VT U15 muži 16-19.4.2026 Nováky</t>
  </si>
  <si>
    <t>26FA40326</t>
  </si>
  <si>
    <t>20260402</t>
  </si>
  <si>
    <t>konzultačné a rozvojové služby počas VT U15 muži 16-19.4.2026 Nováky</t>
  </si>
  <si>
    <t>26FA40354</t>
  </si>
  <si>
    <t>20260025</t>
  </si>
  <si>
    <t>služby športového odborníka-kondičný tréner počas VT U15 muži 16-19.4.2026 Nováky</t>
  </si>
  <si>
    <t xml:space="preserve">Pracovná cesta
názov podujatia: VT U18 muži
Miesto konania: Nováky
Termín podujatia: 16.-19.4.2026
Spôsob prepravy: auto
Počet všetkých osôb na pracovnej ceste: 19                                               z toho:
- športovci: 16
- realizačný tím: 3  -rozhodca:                 </t>
  </si>
  <si>
    <t>26FA40279</t>
  </si>
  <si>
    <t>20260127</t>
  </si>
  <si>
    <t>pobytové náklady vrátane stravy pre 19 osôb-16 športovcov+3 real.tím, prenájom bazéna počas VT U18 muži 16.-19.4.2026 Nováky</t>
  </si>
  <si>
    <t>26FA40300</t>
  </si>
  <si>
    <t>služby športového odborníka -trénerské služby počas VT U18 muži 16.-19.4.2026 Nováky</t>
  </si>
  <si>
    <t>26FA40386</t>
  </si>
  <si>
    <t>01052026</t>
  </si>
  <si>
    <t>činnosť športového odborníka -trénerské služby počas  VT U18 muži 16.-19.4.2026 Nováky</t>
  </si>
  <si>
    <t xml:space="preserve">Pracovná cesta
názov podujatia: VT U16 muži
Miesto konania: Nováky
Termín podujatia: 16.-19.4.2026
Spôsob prepravy: auto
Počet všetkých osôb na pracovnej ceste: 23                                              z toho:
- športovci: 20
- realizačný tím: 3  -rozhodca:                 </t>
  </si>
  <si>
    <t>26FA40280</t>
  </si>
  <si>
    <t>20260126</t>
  </si>
  <si>
    <t>pobytové náklady vrátane stravy pre 23 osôb-20 športovcov+3 real.tím, prenájom bazéna počas VT U16 muži 16.-19.4.2026 Nováky</t>
  </si>
  <si>
    <t>26FA40159</t>
  </si>
  <si>
    <t>260154</t>
  </si>
  <si>
    <t xml:space="preserve">ubytovanie pre 1 osobu-školitela počas školenia obsluhy automatického časomerného zariadenia 6.-8.3.2026 v Bratislave -zasadačka SPF </t>
  </si>
  <si>
    <t>46192301</t>
  </si>
  <si>
    <t>A Premium Services, s.r.o.</t>
  </si>
  <si>
    <t>Organizácia podujatia
názov podujatia: Extraliga muži
miesto konania: Bratislava
termín: 28.2.2026
počet aktívnych účastníkov: 24 a 3 členov rozhodcovského zboru
počet odpracovaných hodín spolu: 7,5</t>
  </si>
  <si>
    <t>2620š0242</t>
  </si>
  <si>
    <t>26200242</t>
  </si>
  <si>
    <t>činnosť člena rozhodcovského zboru počas Extraliga muži 28.2.2026 Bratislava</t>
  </si>
  <si>
    <t>2620š0240</t>
  </si>
  <si>
    <t>26200240</t>
  </si>
  <si>
    <t>2620š0241</t>
  </si>
  <si>
    <t>26200241</t>
  </si>
  <si>
    <t>Balázs Alexander</t>
  </si>
  <si>
    <t>26FA40163</t>
  </si>
  <si>
    <t>1903260002</t>
  </si>
  <si>
    <t>Dialničná známka  SK  BL062GD   24.3.2026-23.3.2027</t>
  </si>
  <si>
    <t>56974485</t>
  </si>
  <si>
    <t>Supanext s. r. o.</t>
  </si>
  <si>
    <t>26FA40162</t>
  </si>
  <si>
    <t>INV-CZ-9794625</t>
  </si>
  <si>
    <t>dialničná známka  -BT147AB, BL976KD -CZ  25.3.2026-24.3.2027</t>
  </si>
  <si>
    <t>barely digital GmbH &amp; Co. KG</t>
  </si>
  <si>
    <t xml:space="preserve">Pracovná cesta
názov podujatia: Sústredenie PL reprezentácie
Miesto konania: Šamorín
Termín podujatia: 2.-12.3.2026
Spôsob prepravy:
Počet všetkých osôb na pracovnej ceste: 38                                                z toho:
- športovci: 32
- realizačný tím: 6  -rozhodca:                 </t>
  </si>
  <si>
    <t>26FA40164</t>
  </si>
  <si>
    <t>5020260944</t>
  </si>
  <si>
    <t>ubytovanie vrátane stravy a prenájom bazéna pre 38 osôb-32 športovcov +6 real.tím počas Sústredenia plaveckej reprezentácie 2-12.3.2026 v Šamoríne, časť</t>
  </si>
  <si>
    <t>Hrubé mzdy vyplatené osobám (zamestnancom) vrátane odvodov zamestnávateľa
počet fyzických osôb: 7 TPP
obdobie 2/2026</t>
  </si>
  <si>
    <t>7 osôb</t>
  </si>
  <si>
    <t>Hrubé mzdy vyplatené osobám (zamestnancom) vrátane odvodov zamestnávateľa
počet fyzických osôb: 2 TPP+6 dohody
obdobie: 2/2026</t>
  </si>
  <si>
    <t>8 osôb</t>
  </si>
  <si>
    <t>Hrubé mzdy vyplatené osobám (zamestnancom) vrátane odvodov zamestnávateľa
počet fyzických osôb: 3 TPP+ 13 dohôd
obdobie: 2/2026</t>
  </si>
  <si>
    <t>16 osôb</t>
  </si>
  <si>
    <t>26STR007</t>
  </si>
  <si>
    <t>Finančný príspevok na stravné na 04/26</t>
  </si>
  <si>
    <t>Organizácia podujatia
názov podujatia: NL starší žiaci
miesto konania: Košice
termín: 13.-15.3.2026
počet aktívnych účastníkov: 80 športovcov a 5 členov rozhodcovského zboru
počet odpracovaných hodín spolu: 75</t>
  </si>
  <si>
    <t>26FA40180</t>
  </si>
  <si>
    <t>260031</t>
  </si>
  <si>
    <t>pobytové náklady pre 1 osobu-rozhodca počas I. NL starší žiaci 13-15.3.2026 Košice</t>
  </si>
  <si>
    <t>2620š0271</t>
  </si>
  <si>
    <t>26200271</t>
  </si>
  <si>
    <t>činnosť člena rozhodcovského zboru počas I. NL starší žiaci 13-15.3.2026 Košice</t>
  </si>
  <si>
    <t>Serhii Anatolijovič Veremieiev</t>
  </si>
  <si>
    <t>2620š0270</t>
  </si>
  <si>
    <t>26200270</t>
  </si>
  <si>
    <t>2620š0272</t>
  </si>
  <si>
    <t>26200272</t>
  </si>
  <si>
    <t>Dobrovič Stanislav</t>
  </si>
  <si>
    <t>2620š0273</t>
  </si>
  <si>
    <t>26200273</t>
  </si>
  <si>
    <t>Theiner Jozef</t>
  </si>
  <si>
    <t>2620š0274</t>
  </si>
  <si>
    <t>26200274</t>
  </si>
  <si>
    <t>Bačo Dani</t>
  </si>
  <si>
    <t>Organizácia podujatia
názov podujatia: NL staršie kadetky
miesto konania: Topoľčany
termín: 14.-15.3.2026
počet aktívnych účastníkov: 50 športovcov a 2 členov rozhodcovského zboru
počet odpracovaných hodín spolu: 30</t>
  </si>
  <si>
    <t>26FA40179</t>
  </si>
  <si>
    <t>2026/00013</t>
  </si>
  <si>
    <t>ubytovanie pre 1 osobu-rozhodca počas NL st. kadetky 14-15.3.2026 Topoľčany</t>
  </si>
  <si>
    <t>55416586</t>
  </si>
  <si>
    <t>Žochar TO s. r. o.</t>
  </si>
  <si>
    <t>2620š0275</t>
  </si>
  <si>
    <t>26200275</t>
  </si>
  <si>
    <t>činnosť člena rozhodcovského zboru počas NL st. kadetky 14-15.3.2026 Topoľčany</t>
  </si>
  <si>
    <t>2620š0276</t>
  </si>
  <si>
    <t>26200276</t>
  </si>
  <si>
    <t>Jarolím Jiří</t>
  </si>
  <si>
    <t>Organizácia podujatia
názov podujatia: Extraliga muži
miesto konania: Nováky
termín: 20.-21.3.2026
počet aktívnych účastníkov: 40 športovcov a 3 členov rozhodcovského zboru
počet odpracovaných hodín spolu: 15</t>
  </si>
  <si>
    <t>26FA40190</t>
  </si>
  <si>
    <t>20260082</t>
  </si>
  <si>
    <t>ubytovanie 1 osoby-rozhodcu počas Extraliga muži 20-21.3.2026 Nováky</t>
  </si>
  <si>
    <t>2620š0316</t>
  </si>
  <si>
    <t>26200316</t>
  </si>
  <si>
    <t>činnosť člena rozhodcovského zboru počas Extraliga muži 20-21.3.2026 Nováky</t>
  </si>
  <si>
    <t>2620š0317</t>
  </si>
  <si>
    <t>26200317</t>
  </si>
  <si>
    <t>2620š0318</t>
  </si>
  <si>
    <t>26200318</t>
  </si>
  <si>
    <t xml:space="preserve">Pracovná cesta
názov podujatia: Sústredenie reprezentácie DP - Gothal 2026
Miesto konania: Liptovská Osada
Termín podujatia: 7.-20.2.2026
Spôsob prepravy:
Počet všetkých osôb na pracovnej ceste: 12                                               z toho:
- športovci: 10
- realizačný tím: 2 -rozhodca:        </t>
  </si>
  <si>
    <t>26FA40170</t>
  </si>
  <si>
    <t>FA 2026000987</t>
  </si>
  <si>
    <t>pobytové náklady pre 12 osôb-10 športovcov+2 real.tím počas sústredenia reprezentácie DP-Gohal 2026 7.-20.2.2026 Liptovská Osada, časť</t>
  </si>
  <si>
    <t>36369420</t>
  </si>
  <si>
    <t>YVEX, s.r.o.</t>
  </si>
  <si>
    <t>Organizácia podujatia
názov podujatia: NL SR ml.kadeti 2025/2026
miesto konania: Bratislava
termín: 21.-22.3.2026
počet aktívnych účastníkov: 40 športovcov a 4 členov rozhodcovského zboru
počet odpracovaných hodín spolu: 30</t>
  </si>
  <si>
    <t>26FA40191</t>
  </si>
  <si>
    <t>24260176</t>
  </si>
  <si>
    <t>ubytovanie pre 1 osobu-rozhodcu počas I. NL ml. kadeti 20-21.3.2026 Bratislava</t>
  </si>
  <si>
    <t>26FA40182</t>
  </si>
  <si>
    <t>2026-773</t>
  </si>
  <si>
    <t>refundácia nákladov športovca na štartovné počas športovej prípravy 13-16.3.2026 Maribor Slovinsko</t>
  </si>
  <si>
    <t>42272581</t>
  </si>
  <si>
    <t>Plavecký Klub Azeta, o. z.</t>
  </si>
  <si>
    <t>5471738551</t>
  </si>
  <si>
    <t>refundácia nákladov športovca na ubytovanie počas podujatia 13-16.3.2026 Maribor Slovinsko, čiastočne</t>
  </si>
  <si>
    <t>26FA40188</t>
  </si>
  <si>
    <t>02</t>
  </si>
  <si>
    <t>organizačné, technické a administratívne zabezpečenie činností v synchronizovanom plávaní, na základe Zmluvy o poskytovaní služieb za 2026/01</t>
  </si>
  <si>
    <t>52098605</t>
  </si>
  <si>
    <t>Slávia STU Artistic Swimming</t>
  </si>
  <si>
    <t>26FA40189</t>
  </si>
  <si>
    <t>03</t>
  </si>
  <si>
    <t>organizačné, technické a administratívne zabezpečenie činností v synchronizovanom plávaní, na základe Zmluvy o poskytovaní služieb za 2026/02</t>
  </si>
  <si>
    <t>26FA40192</t>
  </si>
  <si>
    <t>1120600205</t>
  </si>
  <si>
    <t>programátorské služby k webu vodnepolo.com v zmysle objednávky 26VP0001, spl.1/10 k 15.3.2026</t>
  </si>
  <si>
    <t>26DPH012</t>
  </si>
  <si>
    <t>DPH k faktúre 26FA40192</t>
  </si>
  <si>
    <t>DU</t>
  </si>
  <si>
    <t>Pracovná cesta
názov podujatia: Svetový pohár v diaľkovom plávaní
Miesto konania: Ibiza
Termín podujatia: 22.-25.4.2026
Spôsob prepravy:lietadlo
Počet všetkých osôb na pracovnej ceste: 9                                               z toho:
- športovci: 7
- realizačný tím: 2 -rozhodca:</t>
  </si>
  <si>
    <t>26š17</t>
  </si>
  <si>
    <t>E82/4163/19746/21</t>
  </si>
  <si>
    <t xml:space="preserve">záloha na ubytovanie pre 9 osôb-7 športovcov+2 real.tím počas podujatia Svetový pohár v diaľkovom plávaní 22-25.4.2026 Ibiza </t>
  </si>
  <si>
    <t>SEKAI CORPORATE TRAVEL S.L.U.</t>
  </si>
  <si>
    <t>26FA40323</t>
  </si>
  <si>
    <t>E82/4163/1974/22</t>
  </si>
  <si>
    <t xml:space="preserve">vyúčtovanie zálohy 26š17 na ubytovanie pre 9 osôb-7 športovcov+2 real.tím počas podujatia Svetový pohár v diaľkovom plávaní 22-25.4.2026 Ibiza </t>
  </si>
  <si>
    <t>26FA40313</t>
  </si>
  <si>
    <t>10262225</t>
  </si>
  <si>
    <t>Letenky pre 8 osôb/6 športovcov+2 real.tím na poduajtie SP v DP Ibiza 2026 Ibiza / ESP, 22.-25.04.2026</t>
  </si>
  <si>
    <t>26FA40318</t>
  </si>
  <si>
    <t>2026087</t>
  </si>
  <si>
    <t xml:space="preserve">Preprava 6 športovcov + 2 real.tím na letisko Viedeň a späť počas podujatia SP v DP Ibiza 2026 Ibiza / ESP, 22.-25.04.2026  </t>
  </si>
  <si>
    <t>43944311</t>
  </si>
  <si>
    <t>ATM group, s. r. o.</t>
  </si>
  <si>
    <t>26FA40324</t>
  </si>
  <si>
    <t>trénerské služby počas SP v DP Ibiza 2026 Ibiza / ESP, 22.-25.04.2026</t>
  </si>
  <si>
    <t>cestovné poistenie počas SP v DP Ibiza/ESP 22.-25.4.2026</t>
  </si>
  <si>
    <t>26FA40450</t>
  </si>
  <si>
    <t>RP26-04184</t>
  </si>
  <si>
    <t>štartovné pre 3 športovcov počas SP v DP Ibiza 2026 Ibiza / ESP, 22.-25.04.2026</t>
  </si>
  <si>
    <t>Real Federacion Espaňola de Natacion</t>
  </si>
  <si>
    <t>2620š0809</t>
  </si>
  <si>
    <t>4301-015-561650,431-016-680757,</t>
  </si>
  <si>
    <t>občerstvenie pre 9 osôb-7 športovcov +2 real.tím počas SP v DP Ibiza 2026 Ibiza / ESP, 22.-25.04.2026</t>
  </si>
  <si>
    <t>MERCADONA s.a.</t>
  </si>
  <si>
    <t>2620š0810</t>
  </si>
  <si>
    <t>T001/177077</t>
  </si>
  <si>
    <t>večera pre 8 osôb-6 športovcov +2 real.tím počas SP v DP Ibiza 2026 Ibiza / ESP, 22.-25.04.2026</t>
  </si>
  <si>
    <t xml:space="preserve">PROJECT SOCIAL </t>
  </si>
  <si>
    <t>26FA40209</t>
  </si>
  <si>
    <t>20261961</t>
  </si>
  <si>
    <t>servisné služby, prezutie kolies služobného vozidla BT147AB, časť</t>
  </si>
  <si>
    <t>34109986</t>
  </si>
  <si>
    <t>AUTOGRAND, a. s.</t>
  </si>
  <si>
    <t>poplatok za vedenie konta VUB</t>
  </si>
  <si>
    <t>26FA40220</t>
  </si>
  <si>
    <t>1433603049</t>
  </si>
  <si>
    <t>servisné služby, prezutie kolies služobného vozidla BL976KD</t>
  </si>
  <si>
    <t>31319459</t>
  </si>
  <si>
    <t>PORSCHE Inter auto Slovakia</t>
  </si>
  <si>
    <t>26FA40216</t>
  </si>
  <si>
    <t>administratívne služby asistenta vodného póla ženy za 2026/03</t>
  </si>
  <si>
    <t>Hrubé mzdy vyplatené osobám (zamestnancom) vrátane odvodov zamestnávateľa
počet fyzických osôb: 3 TPP+ 19 dohôd
obdobie: 3/2026</t>
  </si>
  <si>
    <t>22 osôb</t>
  </si>
  <si>
    <t>Hrubé mzdy vyplatené osobám (zamestnancom) vrátane odvodov zamestnávateľa
počet fyzických osôb: 3 TPP+ 9 dohôd
obdobie: 3/2026</t>
  </si>
  <si>
    <t>12 osôb</t>
  </si>
  <si>
    <t>Hrubé mzdy vyplatené osobám (zamestnancom) vrátane odvodov zamestnávateľa
počet fyzických osôb: 6 TPP+ 1 dohoda
obdobie: 3/2026</t>
  </si>
  <si>
    <t>Hrubé mzdy vyplatené osobám (zamestnancom) vrátane odvodov zamestnávateľa
počet fyzických osôb: 0 TPP+ 1 dohoda
obdobie: 3/2026</t>
  </si>
  <si>
    <t>1 osoba</t>
  </si>
  <si>
    <t>26FA40219</t>
  </si>
  <si>
    <t>5889287369</t>
  </si>
  <si>
    <t>Pevná linka, mobilné čísla /11ks/mobilný internet 11ks za obdobie 24.3.-23.4.2026, časť</t>
  </si>
  <si>
    <t>35697270</t>
  </si>
  <si>
    <t>Orange Slovensko,a.s.</t>
  </si>
  <si>
    <t>Pracovná cesta
názov podujatia: Výcvikový tábor ženy
Miesto konania: Nováky
Termín podujatia: 19.-22.3.2026
Spôsob prepravy:auto
Počet všetkých osôb na pracovnej ceste: 15                                               z toho:
- športovci: 11
- realizačný tím: 4 -rozhodca:</t>
  </si>
  <si>
    <t>26FA40215</t>
  </si>
  <si>
    <t>24260180</t>
  </si>
  <si>
    <t>ubytovanie pre 1 osobu- real.tím  počas VT ženy 19-22.3.2026 Nováky</t>
  </si>
  <si>
    <t>26FA40227</t>
  </si>
  <si>
    <t>20260083</t>
  </si>
  <si>
    <t>pobytové náklady vrátane stravy pre 15 osôb-11 športovcov+4 real.tím, prenájom bazéna počas VT ženy 19-22.3.2026 Nováky</t>
  </si>
  <si>
    <t>26FA40231</t>
  </si>
  <si>
    <t>03/2026</t>
  </si>
  <si>
    <t>činnosť športového odborníka -trénerské služby VP počas VT ženy 19-22.3.2026 Nováky</t>
  </si>
  <si>
    <t>26FA40262</t>
  </si>
  <si>
    <t>trénerské služby počas VT ženy 19-22.3.2026 Nováky</t>
  </si>
  <si>
    <t>Organizácia podujatia
názov podujatia: NL žiačky
miesto konania: Topoľčany
termín: 27.-28.3.2026
počet aktívnych účastníkov: 42 športovcov a 3 členov rozhodcovského zboru
počet odpracovaných hodín spolu: 30</t>
  </si>
  <si>
    <t>26FA40218</t>
  </si>
  <si>
    <t>2026/00016</t>
  </si>
  <si>
    <t>ubytovanie pre 1 osobu-rozhodca počas NL žiačky 27-28.3.2026 Topoľčany</t>
  </si>
  <si>
    <t>2620š0386</t>
  </si>
  <si>
    <t>26200386</t>
  </si>
  <si>
    <t>činnosť člena rozhodcovského zboru počas NL žiačky 27-28.3.2026 Topoľčany, NL st.žiaci 27-28.3.2026 Topoľčany</t>
  </si>
  <si>
    <t>2620š0387</t>
  </si>
  <si>
    <t>26200387</t>
  </si>
  <si>
    <t>2620š0388</t>
  </si>
  <si>
    <t>26200388</t>
  </si>
  <si>
    <t>Organizácia podujatia
názov podujatia: NL ml.kadeti
miesto konania: Komárno
termín: 7.3.2026
počet aktívnych účastníkov: 36 športovcov a 2 členov rozhodcovského zboru
počet odpracovaných hodín spolu: 15</t>
  </si>
  <si>
    <t>2620š0262</t>
  </si>
  <si>
    <t>26200262</t>
  </si>
  <si>
    <t>činnosť člena rozhodcovského zboru počas NL ml. kadeti 7.3.2026 Komárno</t>
  </si>
  <si>
    <t>2620š0263</t>
  </si>
  <si>
    <t>26200263</t>
  </si>
  <si>
    <t>Organizácia podujatia
názov podujatia: Extraliga muži
miesto konania: Nováky
termín: 11.3.2026
počet aktívnych účastníkov: 22 športovcov a 3 členov rozhodcovského zboru
počet odpracovaných hodín spolu: 7,5</t>
  </si>
  <si>
    <t>2620š0264</t>
  </si>
  <si>
    <t>26200264</t>
  </si>
  <si>
    <t>činnosť člena rozhodcovského zboru počas Extraliga muži 11.3.2026 Nováky</t>
  </si>
  <si>
    <t>2620š0265</t>
  </si>
  <si>
    <t>26200265</t>
  </si>
  <si>
    <t>2620š0266</t>
  </si>
  <si>
    <t>26200266</t>
  </si>
  <si>
    <t>Organizácia podujatia
názov podujatia: Extraliga muži
miesto konania: Nováky
termín: 13.3.2026
počet aktívnych účastníkov: 28 športovcov a 3 členov rozhodcovského zboru
počet odpracovaných hodín spolu: 7,5</t>
  </si>
  <si>
    <t>2620š0267</t>
  </si>
  <si>
    <t>26200267</t>
  </si>
  <si>
    <t>činnosť člena rozhodcovského zboru počas Extraliga muži 13.3.2026 Nováky</t>
  </si>
  <si>
    <t>2620š0268</t>
  </si>
  <si>
    <t>26200268</t>
  </si>
  <si>
    <t>2620š0269</t>
  </si>
  <si>
    <t>26200269</t>
  </si>
  <si>
    <t>Organizácia podujatia
názov podujatia: NL juniori
miesto konania: Šamorín
termín: 7.3.2026
počet aktívnych účastníkov: 38 športovcov a 2 členov rozhodcovského zboru
počet odpracovaných hodín spolu: 15</t>
  </si>
  <si>
    <t>2620š0260</t>
  </si>
  <si>
    <t>26200260</t>
  </si>
  <si>
    <t>činnosť člena rozhodcovského zboru počas NL juniori 7.3.2026 Šamorín</t>
  </si>
  <si>
    <t>2620š0261</t>
  </si>
  <si>
    <t>26200261</t>
  </si>
  <si>
    <t>26FA40225</t>
  </si>
  <si>
    <t>2026030118</t>
  </si>
  <si>
    <t xml:space="preserve"> IT služby za mesiac 2026/03 v zmysle zmluvy o poskytovaní služieb z 28.02.2022 +monitorovací systém nad rámec zmluvy</t>
  </si>
  <si>
    <t>50732081</t>
  </si>
  <si>
    <t>IT POMOC s. r. o.</t>
  </si>
  <si>
    <t>26FA40229</t>
  </si>
  <si>
    <t>1261653</t>
  </si>
  <si>
    <t>Prenájom kopírovacieho zariadenia za obdobie 03/2026</t>
  </si>
  <si>
    <t>31377874</t>
  </si>
  <si>
    <t>COPY OFFICE, s.r.o.</t>
  </si>
  <si>
    <t>26FA40226</t>
  </si>
  <si>
    <t>administratívne služby manažéra reprezentácií vodného póla za 2026/03</t>
  </si>
  <si>
    <t>Organizácia podujatia
názov podujatia: NL SR ml.žiaci 2025/2026
miesto konania: Prešov
termín: 20.-21.3.2026
počet aktívnych účastníkov: 37 športovcov a 2 členov rozhodcovského zboru
počet odpracovaných hodín spolu: 15</t>
  </si>
  <si>
    <t>2620š0312</t>
  </si>
  <si>
    <t>26200312</t>
  </si>
  <si>
    <t>činnosť člena rozhodcovského zboru počas II. NL ml. žiaci 20-21.3.2026 Prešov</t>
  </si>
  <si>
    <t>Perečinský Tomáš</t>
  </si>
  <si>
    <t>2620š0313</t>
  </si>
  <si>
    <t>26200313</t>
  </si>
  <si>
    <t>Organizácia podujatia
názov podujatia: NL SR ml. kadetky 2025/2026
miesto konania: Topoľčany
termín: 21.-22.3.2026
počet aktívnych účastníkov: 44 športovcov a 2 členov rozhodcovského zboru
počet odpracovaných hodín spolu: 30</t>
  </si>
  <si>
    <t>2620š0314</t>
  </si>
  <si>
    <t>26200314</t>
  </si>
  <si>
    <t>činnosť člena rozhodcovského zboru počas NL ml. kadetky 21.-22.3.2026 Topoľčany</t>
  </si>
  <si>
    <t>2620š0315</t>
  </si>
  <si>
    <t>26200315</t>
  </si>
  <si>
    <t>Organizácia podujatia
názov podujatia: NL SR ml. žiaci 2025/2026
miesto konania: Bratislava
termín: 21.-22.3.2026
počet aktívnych účastníkov: 54 športovcov a 4 členov rozhodcovského zboru
počet odpracovaných hodín spolu: 30</t>
  </si>
  <si>
    <t>2620š0319</t>
  </si>
  <si>
    <t>26200319</t>
  </si>
  <si>
    <t>činnosť člena rozhodcovského zboru počas I.NL ml.žiaci 21-22.3.2026 Bratislava</t>
  </si>
  <si>
    <t>2620š0320</t>
  </si>
  <si>
    <t>26200320</t>
  </si>
  <si>
    <t>Korž Adam</t>
  </si>
  <si>
    <t>2620š0321</t>
  </si>
  <si>
    <t>26200321</t>
  </si>
  <si>
    <t>2620š0322</t>
  </si>
  <si>
    <t>26200322</t>
  </si>
  <si>
    <t>Pracovná cesta
názov podujatia: Multistretnutie ml.juniori
Miesto konania: Graz, Rakúsko
Termín podujatia: 27.-29.3.2026
Spôsob prepravy:auto
Počet všetkých osôb na pracovnej ceste: 20                                             z toho:
- športovci: 16
- realizačný tím: 4 -rozhodca:</t>
  </si>
  <si>
    <t>26FA40224</t>
  </si>
  <si>
    <t>AR-286/2026</t>
  </si>
  <si>
    <t>poplatok za neskorší checkout pre 20 osôb-16 športovcov+4 real.tím z podujatia Multistretnutie ml. juniori 27-29.3.2026 Graz, Rakúsko</t>
  </si>
  <si>
    <t>248203332</t>
  </si>
  <si>
    <t>Österreichischer Schwimmverband</t>
  </si>
  <si>
    <t>26FA40228</t>
  </si>
  <si>
    <t>107845</t>
  </si>
  <si>
    <t>extra večera pre 20 osôb-16 športovcov+4 real.tím z podujatia Multistretnutie ml. juniori 27-29.3.2026 Graz, Rakúsko</t>
  </si>
  <si>
    <t>STAG Hotelverwaltungs-Gesellschaft mbH</t>
  </si>
  <si>
    <t>26FA40230</t>
  </si>
  <si>
    <t>2026016</t>
  </si>
  <si>
    <t>materiálne zabezpečenie súťaží - výroba nálepiek na medaile 300 ks -Jarné M-VSO "BAJS" 1.kolo 11.4.2026 Košice, Jarné M-VSO "BAJS" 2.kolo 25.4.2026 Poprad,Jarné M-SSO BAJS 1.kolo 11.4.2026 Banská Bystrica Jarné M-SSO BAJS 2.kolo 9.5.2026 Žilina, Jarné M-ZSO BAJS 1.kolo 11.</t>
  </si>
  <si>
    <t>Pracovná cesta
názov podujatia: Majstrovstvá Maďarska v synchronizovanom plávaní
Miesto konania: Budapešť, HUN
Termín podujatia: 18.-19.4.2026
Spôsob prepravy:auto
Počet všetkých osôb na pracovnej ceste: 8                                             z toho:
- športovci: 5
- realizačný tím: 2 -rozhodca: 1</t>
  </si>
  <si>
    <t>26FA40232</t>
  </si>
  <si>
    <t>SZINK-2026-70</t>
  </si>
  <si>
    <t>štartovné pre 5 športovcov na podujatie XXXIV. Hungarian AS Open Championships for Age group 10U,12U and Juniors 18.-19.4.2026 Budapešť/HU</t>
  </si>
  <si>
    <t>18032303241</t>
  </si>
  <si>
    <t>Magyar Szinkronúszó Szovetség</t>
  </si>
  <si>
    <t xml:space="preserve">Pracovná cesta
názov podujatia: VT muži U18
Miesto konania: Nováky
Termín podujatia: 26.-29.3.2026
Spôsob prepravy:auto
Počet všetkých osôb na pracovnej ceste: 21                                            z toho:
- športovci: 18
- realizačný tím: 3 -rozhodca: </t>
  </si>
  <si>
    <t>26FA40233</t>
  </si>
  <si>
    <t>20260095</t>
  </si>
  <si>
    <t>pobytové náklady vrátane stravy pre 21 osôb-18 športovcov+3 real.tím, prenájom bazéna počas VT U18 muži 26.-29.3.2026 Nováky</t>
  </si>
  <si>
    <t>26FA40244</t>
  </si>
  <si>
    <t>služby športového odborníka -trénerské služby počas VT U18 muži 26.-29.3.2026 Nováky</t>
  </si>
  <si>
    <t>26FA40256</t>
  </si>
  <si>
    <t>01042026</t>
  </si>
  <si>
    <t>činnosť športového odborníka -trénerské služby počas  VT U18 muži 26.-29.3.2026 Nováky</t>
  </si>
  <si>
    <t>Organizácia podujatia
názov podujatia: MSR v diaľkovom plávaní, 1.kolo slovenského pohára
miesto konania: Košice
termín: 14.3.2026
počet aktívnych účastníkov: 133 športovcov a 22 členov rozhodcovského zboru
počet odpracovaných hodín spolu: 218</t>
  </si>
  <si>
    <t>2620š0323</t>
  </si>
  <si>
    <t>26200323</t>
  </si>
  <si>
    <t>činnosť člena rozhodcovského zboru počas M-SR v DP v bazéne ,1.kolo SPDP 14.3.2026 Košice</t>
  </si>
  <si>
    <t>2620š0324</t>
  </si>
  <si>
    <t>26200324</t>
  </si>
  <si>
    <t>Špajdel Ľuboš</t>
  </si>
  <si>
    <t>2620š0325</t>
  </si>
  <si>
    <t>26200325</t>
  </si>
  <si>
    <t>Jacečko David</t>
  </si>
  <si>
    <t>2620š0326</t>
  </si>
  <si>
    <t>26200326</t>
  </si>
  <si>
    <t>2620š0327</t>
  </si>
  <si>
    <t>26200327</t>
  </si>
  <si>
    <t>Balogáčová Mária</t>
  </si>
  <si>
    <t>2620š0328</t>
  </si>
  <si>
    <t>26200328</t>
  </si>
  <si>
    <t>Čižmarik Radovan</t>
  </si>
  <si>
    <t>2620š0329</t>
  </si>
  <si>
    <t>26200329</t>
  </si>
  <si>
    <t>Vachan Tomáš</t>
  </si>
  <si>
    <t>2620š0330</t>
  </si>
  <si>
    <t>26200330</t>
  </si>
  <si>
    <t>Turan Jana</t>
  </si>
  <si>
    <t>2620š0331</t>
  </si>
  <si>
    <t>26200331</t>
  </si>
  <si>
    <t>2620š0332</t>
  </si>
  <si>
    <t>26200332</t>
  </si>
  <si>
    <t>Fecenko Rastislav</t>
  </si>
  <si>
    <t>2620š0333</t>
  </si>
  <si>
    <t>26200333</t>
  </si>
  <si>
    <t>Čižmariková Zuzana</t>
  </si>
  <si>
    <t>2620š0334</t>
  </si>
  <si>
    <t>26200334</t>
  </si>
  <si>
    <t>Kassay Emerich</t>
  </si>
  <si>
    <t>2620š0335</t>
  </si>
  <si>
    <t>26200335</t>
  </si>
  <si>
    <t xml:space="preserve">Jacečko Adrián </t>
  </si>
  <si>
    <t>2620š0336</t>
  </si>
  <si>
    <t>26200336</t>
  </si>
  <si>
    <t>Božik Miloš Mgr.</t>
  </si>
  <si>
    <t>2620š0337</t>
  </si>
  <si>
    <t>26200337</t>
  </si>
  <si>
    <t>2620š0338</t>
  </si>
  <si>
    <t>26200338</t>
  </si>
  <si>
    <t>Oliver Tomáš Skála</t>
  </si>
  <si>
    <t>2620š0339</t>
  </si>
  <si>
    <t>26200339</t>
  </si>
  <si>
    <t>Čačíková Jana</t>
  </si>
  <si>
    <t>2620š0340</t>
  </si>
  <si>
    <t>26200340</t>
  </si>
  <si>
    <t>Illenčík Martin</t>
  </si>
  <si>
    <t>2620š0341</t>
  </si>
  <si>
    <t>26200341</t>
  </si>
  <si>
    <t>Urbanský Ján</t>
  </si>
  <si>
    <t>2620š0342</t>
  </si>
  <si>
    <t>26200342</t>
  </si>
  <si>
    <t>56086300</t>
  </si>
  <si>
    <t>Mgr. Denisa Polláková</t>
  </si>
  <si>
    <t>2620š0343</t>
  </si>
  <si>
    <t>26200343</t>
  </si>
  <si>
    <t>2620š0344</t>
  </si>
  <si>
    <t>26200344</t>
  </si>
  <si>
    <t>Skála Juraj</t>
  </si>
  <si>
    <t>26FA40252</t>
  </si>
  <si>
    <t>20260077</t>
  </si>
  <si>
    <t>Finančný príspevok na usporiadanie organizáciu a prípravu podujatia  M-SR v DP v bazéne ,1.kolo SPDP 14.3.2026 Košice,  na základe zmluvy č. 1/2026/DP</t>
  </si>
  <si>
    <t>50733176</t>
  </si>
  <si>
    <t>ŠPORTOVÝ KLUB POLÍCIE KOŠICE-</t>
  </si>
  <si>
    <t>26FA40236</t>
  </si>
  <si>
    <t>FV-26206/2026</t>
  </si>
  <si>
    <t>monitoring služobných vozidiel za 03/2026 (BT707DT, BL062GD, BL976KD, BL557MU,BT147AB)</t>
  </si>
  <si>
    <t>51183455</t>
  </si>
  <si>
    <t>Commander Services s.r.o.</t>
  </si>
  <si>
    <t>26FA40237</t>
  </si>
  <si>
    <t>1433603208</t>
  </si>
  <si>
    <t xml:space="preserve">stierače na služobné vozidlo BL557MU-výmena </t>
  </si>
  <si>
    <t>26FA40238</t>
  </si>
  <si>
    <t>20260008</t>
  </si>
  <si>
    <t>právne služby k 31.3.2026- pracovná zmluva s prílohou, pokyny na web k športovému odborníkovi</t>
  </si>
  <si>
    <t xml:space="preserve">54912989     </t>
  </si>
  <si>
    <t>Attorneity Legal s.r.o.</t>
  </si>
  <si>
    <t>26FA40239</t>
  </si>
  <si>
    <t>20260039</t>
  </si>
  <si>
    <t>výkon zodpovednej osoby 03/2026 v zmysle Zmluvy o poskytovaní služby v oblasti ochrany osobných údajov zo dňa 16.7.2023</t>
  </si>
  <si>
    <t>47706171</t>
  </si>
  <si>
    <t>LS Legal, s.r.o.</t>
  </si>
  <si>
    <t>26FA40240</t>
  </si>
  <si>
    <t>10260055</t>
  </si>
  <si>
    <t>Nájomné/kancelárie,sklady,garáž a parkovacie státia za 04/2026</t>
  </si>
  <si>
    <t>35892561</t>
  </si>
  <si>
    <t>Meracrest s.r.o.</t>
  </si>
  <si>
    <t>26FA40246</t>
  </si>
  <si>
    <t>1020260003</t>
  </si>
  <si>
    <t>Tvorba web.stránky na základe rámcovej licenčnej zmluvy  za 2026/03</t>
  </si>
  <si>
    <t>47612428</t>
  </si>
  <si>
    <t>Sportnet Media SK, s.r.o.</t>
  </si>
  <si>
    <t>Organizácia podujatia
názov podujatia: Jarné M-SSO BAJS 1.kolo
miesto konania: Banská Bystrica
termín: 11.4.2026
počet aktívnych účastníkov: 311 športovcov a 24 členov rozhodcovského zboru
počet odpracovaných hodín spolu: 216</t>
  </si>
  <si>
    <t>26FA40235</t>
  </si>
  <si>
    <t>FV KS26000485</t>
  </si>
  <si>
    <t>preprava medailí s nálepkami, cielové lístky na podujatie Jarné M-SSO BAJS 1.kolo 11.4.2026 Banská Bystrica</t>
  </si>
  <si>
    <t>2620š0379</t>
  </si>
  <si>
    <t>26200379</t>
  </si>
  <si>
    <t>toner 1 ks na podujatie Jarné M-SSO BAJS 1.kolo 11.4.2026 Banská Bystrica</t>
  </si>
  <si>
    <t>2620š0380</t>
  </si>
  <si>
    <t>399</t>
  </si>
  <si>
    <t>nákup -myš port connect wireless 1 ks (výmena za pokazenú) počas podujatia Jarné M-SSO BAJS 1.kolo 11.4.2026 Banská Bystrica</t>
  </si>
  <si>
    <t>35739487</t>
  </si>
  <si>
    <t>NAY a.s.</t>
  </si>
  <si>
    <t>26FA40271</t>
  </si>
  <si>
    <t>20260692</t>
  </si>
  <si>
    <t>prenájom bazéna počas Jarné M-SSO BAJS 1.kolo 11.4.2026 Banská Bystrica</t>
  </si>
  <si>
    <t>36039225</t>
  </si>
  <si>
    <t>MBB a.s.</t>
  </si>
  <si>
    <t>26FA40272</t>
  </si>
  <si>
    <t>Finančný príspevok na usporiadanie-prípravu podujatia Jarné M-SSO BAJS 1.kolo 11.4.2026 Banská Bystrica, na základe zmluvy č. 06/2026</t>
  </si>
  <si>
    <t>50746316</t>
  </si>
  <si>
    <t>Swim Warriors</t>
  </si>
  <si>
    <t>26FA40273</t>
  </si>
  <si>
    <t>20260002</t>
  </si>
  <si>
    <t>Finančný príspevok na zabezpečenie technickej čaty na  podujatie Jarné M-SSO BAJS 1.kolo 11.4.2026 Banská Bystrica, na základe zmluvy č. 06/2026</t>
  </si>
  <si>
    <t>26FA40275</t>
  </si>
  <si>
    <t>Finančný príspevok na usporiadanie-prípravu podujatia Jarné M-SSO BAJS 1.kolo 11.4.2026 Banská Bystrica, na základe zmluvy č. 06/2026, refundácia nákladov na technický materiál</t>
  </si>
  <si>
    <t>26FA40276</t>
  </si>
  <si>
    <t>Finančný príspevok na usporiadanie-prípravu podujatia Jarné M-SSO BAJS 1.kolo 11.4.2026 Banská Bystrica, na základe zmluvy č. 06/2026, refundácia nákladov na občerstvenie rozhodcovského zboru</t>
  </si>
  <si>
    <t>2620š0436</t>
  </si>
  <si>
    <t>26200436</t>
  </si>
  <si>
    <t>činnosť člena rozhodcovského zboru počas Jarné M-SSO BAJS 1.kolo 11.4.2026 Banská Bystrica</t>
  </si>
  <si>
    <t>2620š0437</t>
  </si>
  <si>
    <t>26200437</t>
  </si>
  <si>
    <t>Mojžita Andrej</t>
  </si>
  <si>
    <t>2620š0438</t>
  </si>
  <si>
    <t>26200438</t>
  </si>
  <si>
    <t>Kleinová Zuzana</t>
  </si>
  <si>
    <t>2620š0439</t>
  </si>
  <si>
    <t>26200439</t>
  </si>
  <si>
    <t>Ederová Tatiana</t>
  </si>
  <si>
    <t>2620š0440</t>
  </si>
  <si>
    <t>26200440</t>
  </si>
  <si>
    <t>Fuzy Samuel</t>
  </si>
  <si>
    <t>2620š0441</t>
  </si>
  <si>
    <t>26200441</t>
  </si>
  <si>
    <t>2620š0442</t>
  </si>
  <si>
    <t>26200442</t>
  </si>
  <si>
    <t>Maruniak Marián</t>
  </si>
  <si>
    <t>2620š0443</t>
  </si>
  <si>
    <t>26200443</t>
  </si>
  <si>
    <t>Hriňáková Renáta</t>
  </si>
  <si>
    <t>2620š0444</t>
  </si>
  <si>
    <t>26200444</t>
  </si>
  <si>
    <t>Neuwirth Jakub</t>
  </si>
  <si>
    <t>2620š0445</t>
  </si>
  <si>
    <t>26200445</t>
  </si>
  <si>
    <t>2620š0446</t>
  </si>
  <si>
    <t>26200446</t>
  </si>
  <si>
    <t>Ilkanič Tomáš</t>
  </si>
  <si>
    <t>2620š0447</t>
  </si>
  <si>
    <t>26200447</t>
  </si>
  <si>
    <t>2620š0448</t>
  </si>
  <si>
    <t>26200448</t>
  </si>
  <si>
    <t>Repka Jakub</t>
  </si>
  <si>
    <t>2620š0449</t>
  </si>
  <si>
    <t>26200449</t>
  </si>
  <si>
    <t>Kubov Dušan</t>
  </si>
  <si>
    <t>2620š0450</t>
  </si>
  <si>
    <t>26200450</t>
  </si>
  <si>
    <t>Jankovičová Liliana</t>
  </si>
  <si>
    <t>2620š0451</t>
  </si>
  <si>
    <t>26200451</t>
  </si>
  <si>
    <t>Mandák Marián</t>
  </si>
  <si>
    <t>2620š0452</t>
  </si>
  <si>
    <t>26200452</t>
  </si>
  <si>
    <t>Bartková Martina, PaedDr.</t>
  </si>
  <si>
    <t>2620š0453</t>
  </si>
  <si>
    <t>26200453</t>
  </si>
  <si>
    <t>2620š0454</t>
  </si>
  <si>
    <t>26200454</t>
  </si>
  <si>
    <t>Repka Peter</t>
  </si>
  <si>
    <t>2620š0455</t>
  </si>
  <si>
    <t>26200455</t>
  </si>
  <si>
    <t>2620š0456</t>
  </si>
  <si>
    <t>26200456</t>
  </si>
  <si>
    <t>Znášiková Nina</t>
  </si>
  <si>
    <t>2620š0457</t>
  </si>
  <si>
    <t>26200457</t>
  </si>
  <si>
    <t>Nociarová Jana</t>
  </si>
  <si>
    <t>2620š0458</t>
  </si>
  <si>
    <t>26200458</t>
  </si>
  <si>
    <t>2620š0459</t>
  </si>
  <si>
    <t>26200459</t>
  </si>
  <si>
    <t>Organizácia podujatia
názov podujatia: Extraliga muži 2025/2026
miesto konania: Nováky
termín: 25.3.2026
počet aktívnych účastníkov: 27 športovcov a 3 členov rozhodcovského zboru
počet odpracovaných hodín spolu: 7,5</t>
  </si>
  <si>
    <t>2620š0374</t>
  </si>
  <si>
    <t>26200374</t>
  </si>
  <si>
    <t>činnosť člena rozhodcovského zboru počas Extraliga muži 25.3.2026 Nováky</t>
  </si>
  <si>
    <t>2620š0375</t>
  </si>
  <si>
    <t>26200375</t>
  </si>
  <si>
    <t>2620š0376</t>
  </si>
  <si>
    <t>26200376</t>
  </si>
  <si>
    <t>Organizácia podujatia
názov podujatia: Extraliga muži 2025/2026
miesto konania: Košice
termín: 27.-28.3.2026
počet aktívnych účastníkov: 77 športovcov a 3 členov rozhodcovského zboru
počet odpracovaných hodín spolu: 22,5</t>
  </si>
  <si>
    <t>2620š0371</t>
  </si>
  <si>
    <t>26200371</t>
  </si>
  <si>
    <t>činnosť člena rozhodcovského zboru počas Extraliga muži 27-28.3.2026 Košice</t>
  </si>
  <si>
    <t>2620š0372</t>
  </si>
  <si>
    <t>26200372</t>
  </si>
  <si>
    <t>2620š0373</t>
  </si>
  <si>
    <t>26200373</t>
  </si>
  <si>
    <t>26FA40261</t>
  </si>
  <si>
    <t>260040</t>
  </si>
  <si>
    <t>pobytové náklady pre 2 osoby-rozhodcovia počas Extraliga muži 27-28.3.2026 Košice</t>
  </si>
  <si>
    <t>Organizácia podujatia
názov podujatia: NL SR juniorky 2025/2026
miesto konania: Košice
termín: 28.3.2026
počet aktívnych účastníkov: 38 športovcov a 2 členov rozhodcovského zboru
počet odpracovaných hodín spolu: 15</t>
  </si>
  <si>
    <t>2620š0369</t>
  </si>
  <si>
    <t>26200369</t>
  </si>
  <si>
    <t>činnosť člena rozhodcovského zboru počas NL juniorky 28.3.2026 Košice</t>
  </si>
  <si>
    <t>2620š0370</t>
  </si>
  <si>
    <t>26200370</t>
  </si>
  <si>
    <t>2620š0377</t>
  </si>
  <si>
    <t>8</t>
  </si>
  <si>
    <t xml:space="preserve">sada stieračov na služobné vozidla BT707DT-na výmenu </t>
  </si>
  <si>
    <t>35819464</t>
  </si>
  <si>
    <t>Autoteam, s.r.o.</t>
  </si>
  <si>
    <t>Organizácia podujatia
názov podujatia: Jarné M-ZSO BAJS 1.kolo
miesto konania: Topoľčany
termín: 11.4.2026
počet aktívnych účastníkov: 306 športovcov a 19 členov rozhodcovského zboru
počet odpracovaných hodín spolu: 171</t>
  </si>
  <si>
    <t>2620š0378</t>
  </si>
  <si>
    <t>26200378</t>
  </si>
  <si>
    <t>toner 1 ks na podujatie Jarné M-ZSO BAJS 1.kolo 11.4.2026 Topoľčany</t>
  </si>
  <si>
    <t>Krausová Dagmar</t>
  </si>
  <si>
    <t>26FA40254</t>
  </si>
  <si>
    <t>FV KS26000484</t>
  </si>
  <si>
    <t>preprava medailí s nálepkami, cielové lístky na podujatie Jarné M-ZSO BAJS 1.kolo 11.4.2026 Topoľčany</t>
  </si>
  <si>
    <t>26FA40248</t>
  </si>
  <si>
    <t>UF26/034</t>
  </si>
  <si>
    <t>ubytovanie pre 1 osobu-športový administrátor počas Jarné M-ZSO BAJS 1.kolo 11.4.2026 Topoľčany</t>
  </si>
  <si>
    <t>50311638</t>
  </si>
  <si>
    <t>FUNSTAR SLOVAKIA s.r.o.</t>
  </si>
  <si>
    <t>26FA40277</t>
  </si>
  <si>
    <t>26010002</t>
  </si>
  <si>
    <t>Finančný príspevok na usporiadanie-prípravu podujatia Jarné M-ZSO BAJS 1.kolo 11.4.2026 Topoľčany, na základe zmluvy č. 05/2026, refundácia nákladov na občerstvenie rozhodcovského zboru</t>
  </si>
  <si>
    <t>36108472</t>
  </si>
  <si>
    <t>PIRANA Sport Club</t>
  </si>
  <si>
    <t>Finančný príspevok na usporiadanie-prípravu podujatia Jarné M-ZSO BAJS 1.kolo 11.4.2026 Topoľčany, na základe zmluvy č. 05/2026, refundácia nákladov na technický materiál</t>
  </si>
  <si>
    <t>26FA40278</t>
  </si>
  <si>
    <t>26010001</t>
  </si>
  <si>
    <t>Finančný príspevok na usporiadanie-prípravu podujatia a zabezpečenie technickej čaty počas podujatia Jarné M-ZSO BAJS 1.kolo 11.4.2026 Topoľčany, na základe zmluvy č. 05/2026</t>
  </si>
  <si>
    <t>26FA40284</t>
  </si>
  <si>
    <t>OF26/114</t>
  </si>
  <si>
    <t>prenájom bazéna počas podujatia  Jarné M-ZSO BAJS 1.kolo 11.4.2026 Topoľčany</t>
  </si>
  <si>
    <t>44818378</t>
  </si>
  <si>
    <t>Mestské služby Topoľčany, s.r.o.</t>
  </si>
  <si>
    <t>2620š0414</t>
  </si>
  <si>
    <t>26200414</t>
  </si>
  <si>
    <t>činnosť člena rozhodcovského zboru počas Jarné M-ZSO BAJS 1.kolo 11.4.2026 Topoľčany</t>
  </si>
  <si>
    <t>2620š0415</t>
  </si>
  <si>
    <t>26200415</t>
  </si>
  <si>
    <t>2620š0416</t>
  </si>
  <si>
    <t>26200416</t>
  </si>
  <si>
    <t>Hazucha Lukáš</t>
  </si>
  <si>
    <t>2620š0417</t>
  </si>
  <si>
    <t>26200417</t>
  </si>
  <si>
    <t>Kaiserová Martina, Ing.</t>
  </si>
  <si>
    <t>2620š0418</t>
  </si>
  <si>
    <t>26200418</t>
  </si>
  <si>
    <t>Štern Jakub</t>
  </si>
  <si>
    <t>2620š0419</t>
  </si>
  <si>
    <t>26200419</t>
  </si>
  <si>
    <t>2620š0420</t>
  </si>
  <si>
    <t>26200420</t>
  </si>
  <si>
    <t>2620š0421</t>
  </si>
  <si>
    <t>26200421</t>
  </si>
  <si>
    <t>2620š0422</t>
  </si>
  <si>
    <t>26200422</t>
  </si>
  <si>
    <t>2620š0423</t>
  </si>
  <si>
    <t>26200423</t>
  </si>
  <si>
    <t>2620š0424</t>
  </si>
  <si>
    <t>26200424</t>
  </si>
  <si>
    <t>2620š0425</t>
  </si>
  <si>
    <t>26200425</t>
  </si>
  <si>
    <t>2620š0426</t>
  </si>
  <si>
    <t>26200426</t>
  </si>
  <si>
    <t>Kormaník Branislav</t>
  </si>
  <si>
    <t>2620š0427</t>
  </si>
  <si>
    <t>26200427</t>
  </si>
  <si>
    <t>2620š0428</t>
  </si>
  <si>
    <t>26200428</t>
  </si>
  <si>
    <t>Pítek Branislav</t>
  </si>
  <si>
    <t>2620š0429</t>
  </si>
  <si>
    <t>26200429</t>
  </si>
  <si>
    <t>Pšenková Martina</t>
  </si>
  <si>
    <t>2620š0430</t>
  </si>
  <si>
    <t>26200430</t>
  </si>
  <si>
    <t>2620š0431</t>
  </si>
  <si>
    <t>26200431</t>
  </si>
  <si>
    <t>2620š0432</t>
  </si>
  <si>
    <t>26200432</t>
  </si>
  <si>
    <t>Kupec Peter</t>
  </si>
  <si>
    <t>2620š0381</t>
  </si>
  <si>
    <t>28250</t>
  </si>
  <si>
    <t>výmena 6 ks batérie do stopiek</t>
  </si>
  <si>
    <t>14316919</t>
  </si>
  <si>
    <t>Juraj Štofa - Hodinárstvo</t>
  </si>
  <si>
    <t>Organizácia podujatia
názov podujatia: Jarné M-VSO BAJS 1.kolo
miesto konania: Košice
termín: 11.4.2026
počet aktívnych účastníkov: 307 športovcov a 25 členov rozhodcovského zboru
počet odpracovaných hodín spolu: 225</t>
  </si>
  <si>
    <t>26FA40255</t>
  </si>
  <si>
    <t>FV KS26000483</t>
  </si>
  <si>
    <t>preprava medailí s nálepkami, cielové lístky na podujatie Jarné M-VSO "BAJS" 1.kolo 11.4.2026 Košice</t>
  </si>
  <si>
    <t>2620š0389</t>
  </si>
  <si>
    <t>26200389</t>
  </si>
  <si>
    <t>činnosť člena rozhodcovského zboru počas Jarné M-VSO BAJS 1.kolo 11.4.2026 Košice</t>
  </si>
  <si>
    <t>Illenčíková Katarína</t>
  </si>
  <si>
    <t>2620š0390</t>
  </si>
  <si>
    <t>26200390</t>
  </si>
  <si>
    <t>2620š0391</t>
  </si>
  <si>
    <t>26200391</t>
  </si>
  <si>
    <t>Tekelyová Zuzana</t>
  </si>
  <si>
    <t>2620š0392</t>
  </si>
  <si>
    <t>26200392</t>
  </si>
  <si>
    <t>2620š0393</t>
  </si>
  <si>
    <t>26200393</t>
  </si>
  <si>
    <t>2620š0394</t>
  </si>
  <si>
    <t>26200394</t>
  </si>
  <si>
    <t>Vaľo Andrej</t>
  </si>
  <si>
    <t>2620š0395</t>
  </si>
  <si>
    <t>26200395</t>
  </si>
  <si>
    <t>2620š0396</t>
  </si>
  <si>
    <t>26200396</t>
  </si>
  <si>
    <t>2620š0397</t>
  </si>
  <si>
    <t>26200397</t>
  </si>
  <si>
    <t>2620š0398</t>
  </si>
  <si>
    <t>26200398</t>
  </si>
  <si>
    <t>2620š0399</t>
  </si>
  <si>
    <t>26200399</t>
  </si>
  <si>
    <t>2620š0400</t>
  </si>
  <si>
    <t>26200400</t>
  </si>
  <si>
    <t>Balunová Nicole</t>
  </si>
  <si>
    <t>2620š0401</t>
  </si>
  <si>
    <t>26200401</t>
  </si>
  <si>
    <t>Matejová Daniela</t>
  </si>
  <si>
    <t>2620š0402</t>
  </si>
  <si>
    <t>26200402</t>
  </si>
  <si>
    <t>2620š0403</t>
  </si>
  <si>
    <t>26200403</t>
  </si>
  <si>
    <t>2620š0404</t>
  </si>
  <si>
    <t>26200404</t>
  </si>
  <si>
    <t>2620š0405</t>
  </si>
  <si>
    <t>26200405</t>
  </si>
  <si>
    <t>2620š0406</t>
  </si>
  <si>
    <t>26200406</t>
  </si>
  <si>
    <t>2620š0407</t>
  </si>
  <si>
    <t>26200407</t>
  </si>
  <si>
    <t>2620š0408</t>
  </si>
  <si>
    <t>26200408</t>
  </si>
  <si>
    <t>Vaľo Alexander</t>
  </si>
  <si>
    <t>2620š0409</t>
  </si>
  <si>
    <t>26200409</t>
  </si>
  <si>
    <t>Stanková Elena</t>
  </si>
  <si>
    <t>2620š0410</t>
  </si>
  <si>
    <t>26200410</t>
  </si>
  <si>
    <t>2620š0411</t>
  </si>
  <si>
    <t>26200411</t>
  </si>
  <si>
    <t>2620š0412</t>
  </si>
  <si>
    <t>26200412</t>
  </si>
  <si>
    <t>2620š0413</t>
  </si>
  <si>
    <t>26200413</t>
  </si>
  <si>
    <t>2620š0382</t>
  </si>
  <si>
    <t>26200382</t>
  </si>
  <si>
    <t>poštovné služby- odoslanie vyúčtovania dotácie r.2025 na ministerstvo dňa 14.4.2026</t>
  </si>
  <si>
    <t>36631124</t>
  </si>
  <si>
    <t>26FA40249</t>
  </si>
  <si>
    <t>2026017</t>
  </si>
  <si>
    <t>bloky 50 ks -cielove lístky pre rozhodcov</t>
  </si>
  <si>
    <t>26FA40250</t>
  </si>
  <si>
    <t>70260091</t>
  </si>
  <si>
    <t>doručovateľský servis v zmysle mandátnej zmluvy za 2026/03</t>
  </si>
  <si>
    <t>35862289</t>
  </si>
  <si>
    <t>DOM ŠPORTU s.r.o.</t>
  </si>
  <si>
    <t>Organizácia podujatia
názov podujatia: V4 Olympic Hopes 2026
miesto konania: Košice
termín: 16.-17.5.2026
počet aktívnych účastníkov: 104 športovcov a 38  členov rozhodcovského zboru
počet odpracovaných hodín spolu: 494</t>
  </si>
  <si>
    <t>26FA40251</t>
  </si>
  <si>
    <t>202603041</t>
  </si>
  <si>
    <t>grafické práce/roll up, nálepky na poháre, tričká vizual a merch na podujatie V4 Olympic Hopes 2026 16-17.5.2026 Košice</t>
  </si>
  <si>
    <t>50888706</t>
  </si>
  <si>
    <t>Work&amp;Hugs s.r.o.</t>
  </si>
  <si>
    <t>26FA40307</t>
  </si>
  <si>
    <t>2026019</t>
  </si>
  <si>
    <t>výroba nálepiek na medaile 480 ks, nálepky pamňätné 20 ks, akreditačky 180 ks, plagáty 30 ks na podujatie V4 OLYMPIC HOPES MEET 16.–17.5.2026 Košice</t>
  </si>
  <si>
    <t>26š29</t>
  </si>
  <si>
    <t>26080001</t>
  </si>
  <si>
    <t>záloha na stravovanie pre 131 športovcov+13 real tím počas podujatia V4 Olympic Hope Meet 16-17.5.2026 Košice</t>
  </si>
  <si>
    <t>57050660</t>
  </si>
  <si>
    <t>Splendid s. r. o.</t>
  </si>
  <si>
    <t>26FA40382</t>
  </si>
  <si>
    <t>FA-2026007</t>
  </si>
  <si>
    <t>vyúčtovanie zálohy 26š29 na stravovanie pre 35 osôb real tím počas podujatia V4 OLYMPIC HOPES MEET 16.–17.5.2026 Košice</t>
  </si>
  <si>
    <t>26š30</t>
  </si>
  <si>
    <t>2026029</t>
  </si>
  <si>
    <t>záloha na ubytovanie pre 18 osôb-rozhodcovia počas podujatia V4 Olympic Hope Meet 16-17.5.2026 Košice</t>
  </si>
  <si>
    <t>26FA40392</t>
  </si>
  <si>
    <t>202651881</t>
  </si>
  <si>
    <t>vyúčtovanie zálohy 26š30 na ubytovanie pre 18 osôb-rozhodcovia počas podujatia V4 Olympic Hope Meet 16-17.5.2026 Košice (1247,50)</t>
  </si>
  <si>
    <t>26FA40373</t>
  </si>
  <si>
    <t>2026006</t>
  </si>
  <si>
    <t>zdravotná služba počas podujatia V4 OLYMPIC HOPES MEET 16.–17.5.2026 Košice</t>
  </si>
  <si>
    <t>42294975</t>
  </si>
  <si>
    <t>Dobrovoľníci Senica</t>
  </si>
  <si>
    <t>2620š0639</t>
  </si>
  <si>
    <t>26200639</t>
  </si>
  <si>
    <t>činnosť člena rozhodcovského zboru počas V4 OLYMPIC HOPES MEET 15.–17.5.2026 Košice</t>
  </si>
  <si>
    <t>2620š0640</t>
  </si>
  <si>
    <t>26200640</t>
  </si>
  <si>
    <t>Grznárová Bianca</t>
  </si>
  <si>
    <t>2620š0641</t>
  </si>
  <si>
    <t>26200641</t>
  </si>
  <si>
    <t>2620š0642</t>
  </si>
  <si>
    <t>26200642</t>
  </si>
  <si>
    <t>2620š0643</t>
  </si>
  <si>
    <t>26200643</t>
  </si>
  <si>
    <t>2620š0644</t>
  </si>
  <si>
    <t>26200644</t>
  </si>
  <si>
    <t>2620š0645</t>
  </si>
  <si>
    <t>26200645</t>
  </si>
  <si>
    <t>2620š0646</t>
  </si>
  <si>
    <t>26200646</t>
  </si>
  <si>
    <t>Jurisová Michaela</t>
  </si>
  <si>
    <t>2620š0647</t>
  </si>
  <si>
    <t>26200647</t>
  </si>
  <si>
    <t>Dutková Ľudmila</t>
  </si>
  <si>
    <t>2620š0648</t>
  </si>
  <si>
    <t>26200648</t>
  </si>
  <si>
    <t>2620š0649</t>
  </si>
  <si>
    <t>26200649</t>
  </si>
  <si>
    <t>Pilipčuková Katarína</t>
  </si>
  <si>
    <t>2620š0650</t>
  </si>
  <si>
    <t>26200650</t>
  </si>
  <si>
    <t>2620š0651</t>
  </si>
  <si>
    <t>26220651</t>
  </si>
  <si>
    <t>2620š0652</t>
  </si>
  <si>
    <t>26200652</t>
  </si>
  <si>
    <t>Ovsianková Frederika</t>
  </si>
  <si>
    <t>2620š0653</t>
  </si>
  <si>
    <t>26200653</t>
  </si>
  <si>
    <t>Repková Kristína</t>
  </si>
  <si>
    <t>2620š0654</t>
  </si>
  <si>
    <t>26200654</t>
  </si>
  <si>
    <t>2620š0655</t>
  </si>
  <si>
    <t>26200655</t>
  </si>
  <si>
    <t>2620š0656</t>
  </si>
  <si>
    <t>26200656</t>
  </si>
  <si>
    <t>2620š0657</t>
  </si>
  <si>
    <t>26200657</t>
  </si>
  <si>
    <t>2620š0658</t>
  </si>
  <si>
    <t>26200658</t>
  </si>
  <si>
    <t>2620š0659</t>
  </si>
  <si>
    <t>26200659</t>
  </si>
  <si>
    <t>2620š0660</t>
  </si>
  <si>
    <t>26200660</t>
  </si>
  <si>
    <t>2620š0661</t>
  </si>
  <si>
    <t>26200661</t>
  </si>
  <si>
    <t>2620š0662</t>
  </si>
  <si>
    <t>26200662</t>
  </si>
  <si>
    <t>Ferko Peter</t>
  </si>
  <si>
    <t>2620š0663</t>
  </si>
  <si>
    <t>26200663</t>
  </si>
  <si>
    <t>2620š0664</t>
  </si>
  <si>
    <t>26200664</t>
  </si>
  <si>
    <t>2620š0665</t>
  </si>
  <si>
    <t>26200665</t>
  </si>
  <si>
    <t>2620š0666</t>
  </si>
  <si>
    <t>26200666</t>
  </si>
  <si>
    <t>Lizák Dominik</t>
  </si>
  <si>
    <t>2620š0667</t>
  </si>
  <si>
    <t>26200667</t>
  </si>
  <si>
    <t>činnosť člena rozhodcovského zboru počas V4 OLYMPIC HOPES MEET 16.–17.5.2026 Košice</t>
  </si>
  <si>
    <t>Hertelý Karol</t>
  </si>
  <si>
    <t>2620š0668</t>
  </si>
  <si>
    <t>26200668</t>
  </si>
  <si>
    <t>Salcer Rudolf</t>
  </si>
  <si>
    <t>2620š0669</t>
  </si>
  <si>
    <t>26200669</t>
  </si>
  <si>
    <t>Bellušová Diana</t>
  </si>
  <si>
    <t>2620š0670</t>
  </si>
  <si>
    <t>26200670</t>
  </si>
  <si>
    <t>2620š0671</t>
  </si>
  <si>
    <t>26200671</t>
  </si>
  <si>
    <t>2620š0672</t>
  </si>
  <si>
    <t>26200672</t>
  </si>
  <si>
    <t>Bábela Tomáš</t>
  </si>
  <si>
    <t>2620š0673</t>
  </si>
  <si>
    <t>26200673</t>
  </si>
  <si>
    <t>Šarmírová Pivková Iveta</t>
  </si>
  <si>
    <t>2620š0674</t>
  </si>
  <si>
    <t>26200674</t>
  </si>
  <si>
    <t>Laho Andrej</t>
  </si>
  <si>
    <t>2620š0675</t>
  </si>
  <si>
    <t>26200675</t>
  </si>
  <si>
    <t>Horňák Ľubomír</t>
  </si>
  <si>
    <t>2620š0676</t>
  </si>
  <si>
    <t>26200676</t>
  </si>
  <si>
    <t>26FA40383</t>
  </si>
  <si>
    <t>260100009</t>
  </si>
  <si>
    <t>Technicko-organizačné zabezpečenie podujatia V4 OLYMPIC HOPES MEET 16.–17.5.2026 Košice</t>
  </si>
  <si>
    <t>53735561</t>
  </si>
  <si>
    <t>Nadamoo s. r. o.</t>
  </si>
  <si>
    <t>26FA40393</t>
  </si>
  <si>
    <t>2605513</t>
  </si>
  <si>
    <t>ubytovanie pre 10 osôb-rozhodcovský zbor a občerstvenie počas V4 OLYMPIC HOPES MEET 16.–17.5.2026 Košice</t>
  </si>
  <si>
    <t>35908467</t>
  </si>
  <si>
    <t>PROMENÁDA, a.s.</t>
  </si>
  <si>
    <t>26FA40394</t>
  </si>
  <si>
    <t>20265182</t>
  </si>
  <si>
    <t>prenájom bazéna počas V4 OLYMPIC HOPES MEET 16.–17.5.2026 Košice</t>
  </si>
  <si>
    <t>26FA40415</t>
  </si>
  <si>
    <t>20260079</t>
  </si>
  <si>
    <t>Finančný príspevok na usporiadanie-prípravu podujatia  V4 OLYMPIC HOPES MEET 16.–17.5.2026 Košice, na základe zmluvy o zabezpečení významného podujatia SPF z 8.5.2026, refundácia nákladov na občerstvenie a technický materiál</t>
  </si>
  <si>
    <t>ŠPORTOVÝ KLUB POLÍCIE KOŠICE-PLAVANIE</t>
  </si>
  <si>
    <t xml:space="preserve">Pracovná cesta
názov podujatia: VT U18 muži
Miesto konania: Košice
Termín podujatia: 30.3.-2.4.2026
Spôsob prepravy:auto
Počet všetkých osôb na pracovnej ceste: 22                                         z toho:
- športovci: 20
- realizačný tím: 2 -rozhodca: </t>
  </si>
  <si>
    <t>26FA40257</t>
  </si>
  <si>
    <t>20260147</t>
  </si>
  <si>
    <t>prenájom bazéna počas VT U18 muži 30.3.-2.4.2026 Košice</t>
  </si>
  <si>
    <t>26FA40294</t>
  </si>
  <si>
    <t>činnosť športového odborníka -trénerské služby počas VT U18 muži 30.3.-2.4.2026 Košice</t>
  </si>
  <si>
    <t xml:space="preserve">Pracovná cesta
názov podujatia: VT ženy so sparingom
Miesto konania: Nováky
Termín podujatia: 9.-12.4.2026
Spôsob prepravy:auto
Počet všetkých osôb na pracovnej ceste: 17                                          z toho:
- športovci: 15
- realizačný tím: 2 -rozhodca: </t>
  </si>
  <si>
    <t>26FA40258</t>
  </si>
  <si>
    <t>20260113</t>
  </si>
  <si>
    <t xml:space="preserve">pobytové náklady vrátane stravy pre 17 osôb-15 športovcov+2 real.tím počas  VT ženy so sparingom Malta, 9-12.4.2026 Nováky </t>
  </si>
  <si>
    <t>26FA40285</t>
  </si>
  <si>
    <t>20260116</t>
  </si>
  <si>
    <t>ubytovanie 1 osoby-rozhodcu počas MT ženy 9-12.4.2026 Nováky</t>
  </si>
  <si>
    <t>26FA40260</t>
  </si>
  <si>
    <t>2665400211</t>
  </si>
  <si>
    <t>materiálne zabezpečenie reprezantáciu VP - stojan na flaše 2 ks, flaška 14 ks</t>
  </si>
  <si>
    <t>26FA40263</t>
  </si>
  <si>
    <t>04</t>
  </si>
  <si>
    <t>organizačné, technické a administratívne zabezpečenie činností v synchronizovanom plávaní, na základe Zmluvy o poskytovaní služieb za 2026/03</t>
  </si>
  <si>
    <t>2620š0682</t>
  </si>
  <si>
    <t>26200682</t>
  </si>
  <si>
    <t>cestovné náhrady rozhodcu počas MT ženy 9-12.4.2026 Nováky</t>
  </si>
  <si>
    <t>Pracovná cesta
názov podujatia:  XXXIV. Hungarian AS Open Championships for Age group Youth, Senior and Masters
Miesto konania: Budapešť, Maďarsko
Termín podujatia: 25.-26.4.2026
Spôsob prepravy:auto
Počet všetkých osôb na pracovnej ceste: 21                                          z toho:
- športovci: 15
- realizačný tím: 4 -rozhodca: 2</t>
  </si>
  <si>
    <t>26FA40264</t>
  </si>
  <si>
    <t>SZINK-2026-102</t>
  </si>
  <si>
    <t>štartovné pre 15 športovcov na podujatie XXXIV. Hungarian AS Open Championships for Age group Youth, Senior and Masters 25.-26.4.2026 Budapešť/HU, časť</t>
  </si>
  <si>
    <t>26š21</t>
  </si>
  <si>
    <t>TH/2026/7241</t>
  </si>
  <si>
    <t>ubytovanie pre 21 osôb - 15 športovcov, 4 real.tím, 2 rozhodcovia, časť</t>
  </si>
  <si>
    <t>Danubius Hotels Zrt.</t>
  </si>
  <si>
    <t>26FA40350</t>
  </si>
  <si>
    <t>10131235021</t>
  </si>
  <si>
    <t>vyúčtovanie zálohy 26š21 na ubytovanie pre 21 osôb-15 športovci+3 real.tím +2 rozhodcovia+ vodič autobusu počas Majstrovstvá Maďarska 24-26.4.2026 v Budapešti, Maďarsko</t>
  </si>
  <si>
    <t>23.4.2026</t>
  </si>
  <si>
    <t>záloha na XXXIV. Hungarian AS Open</t>
  </si>
  <si>
    <t>Horská Romana</t>
  </si>
  <si>
    <t>2620š0591</t>
  </si>
  <si>
    <t>57659</t>
  </si>
  <si>
    <t>vyúčtovanie zálohy zo 23.4.2026 (800 € Horská)-obed pre 12 osôb -10 športovcov+2 real.tím počas XXXIV. Hungarian AS Open Championships for Age group Youth, Senior and Masters 25.-26.4.2026 Budapešť/HU (206,42)</t>
  </si>
  <si>
    <t>Wolt Magyarország Kft</t>
  </si>
  <si>
    <t>2620š0592</t>
  </si>
  <si>
    <t>14c074b</t>
  </si>
  <si>
    <t>vyúčtovanie zálohy zo 23.4.2026 (800 € Horská)-večera pre 5 osôb -športovcov počas XXXIV. Hungarian AS Open Championships for Age group Youth, Senior and Masters 25.-26.4.2026 Budapešť/HU (44,86)</t>
  </si>
  <si>
    <t>2620š0593</t>
  </si>
  <si>
    <t>23ec42a</t>
  </si>
  <si>
    <t>vyúčtovanie zálohy zo 23.4.2026 (800 € Horská)-obed pre 5 osôb -športovcov počas XXXIV. Hungarian AS Open Championships for Age group Youth, Senior and Masters 25.-26.4.2026 Budapešť/HU (80,23)</t>
  </si>
  <si>
    <t>2620š0594</t>
  </si>
  <si>
    <t>52aaf48</t>
  </si>
  <si>
    <t>vyúčtovanie zálohy zo 23.4.2026 (800 € Horská)-večera pre 10 osôb -športovcov počas XXXIV. Hungarian AS Open Championships for Age group Youth, Senior and Masters 25.-26.4.2026 Budapešť/HU (141,62)</t>
  </si>
  <si>
    <t>2620š0595</t>
  </si>
  <si>
    <t>2de5b0cc</t>
  </si>
  <si>
    <t>vyúčtovanie zálohy zo 23.4.2026 (800 € Horská)-obed pre 5 osôb -športovcov počas XXXIV. Hungarian AS Open Championships for Age group Youth, Senior and Masters 25.-26.4.2026 Budapešť/HU (106,95)</t>
  </si>
  <si>
    <t>26FA40368</t>
  </si>
  <si>
    <t>10131234505</t>
  </si>
  <si>
    <t>vúčtovanie zálohy z 23.4.2026 (800 € Horská)-strava -vodič počas  podujatia XXXIV. Hungarian AS Open Championships for Age group Youth, Senior and Masters 25.-26.4.2026 Budapešť/HU (48,96)</t>
  </si>
  <si>
    <t xml:space="preserve">Danubius Hotels Zrt. Ensana </t>
  </si>
  <si>
    <t>vrátenie nespotrebovanej zálohy na XXXIV. Hungarian AS Open</t>
  </si>
  <si>
    <t>26FA40304</t>
  </si>
  <si>
    <t>26AUTO163</t>
  </si>
  <si>
    <t>preprava reprezentácie SP-22 osôb-15 športovcov+4 real.tím +2 rozhodcovia+1 vodič autobusu na z podujatia XXXIV. Hungarian AS Open Championships for Age group Youth, Senior and Masters 25.-26.4.2026 Budapešť/HU, časť</t>
  </si>
  <si>
    <t>cestovné poistenie počas XXXIV. Hungarian AS Open Championships for Age group Youth, Senior and Masters 24.-26.4.2026</t>
  </si>
  <si>
    <t>Pracovná cesta
názov podujatia: XXXIV. Hungarian Artistic Swimming Open Chapmionships for age group U10, U12 and juniors
Miesto konania: Budapešť, Maďarsko
Termín podujatia: 18.-19.4.2026
Spôsob prepravy:auto
Počet všetkých osôb na pracovnej ceste: 7                                          z toho:
- športovci: 5
- realizačný tím: 1 -rozhodca: 1</t>
  </si>
  <si>
    <t>26š20</t>
  </si>
  <si>
    <t>69555944</t>
  </si>
  <si>
    <t>záloha na ubytovanie pre 7 osôb, 18.-19.4.2026</t>
  </si>
  <si>
    <t>26FA40351</t>
  </si>
  <si>
    <t>10131234674</t>
  </si>
  <si>
    <t>vyúčtovanie zálohy 26š20 na ubytovanie pre 4 osôb-4 športovci+1 real.tím a parkovné počas Majstrovstvá Maďarska 18-19.4.2026 v Budapešti, Maďarsko</t>
  </si>
  <si>
    <t>záloha na XXXIV.Hungarian Artistic Championships U10, U12 and juniors</t>
  </si>
  <si>
    <t>2620š0384</t>
  </si>
  <si>
    <t>31226</t>
  </si>
  <si>
    <t>vyúčtovanie zálohy zo 16.4.2026 (Horská 200)-strava pre 5 osôb-4 športovci+1 real.tím počas XXXIV. Hungarian AS Open Championships for Age group 10U,12U and Juniors 18.-19.4.2026 Budapešť/HU, (63,11eur)</t>
  </si>
  <si>
    <t>VAP Magyarország Holding Menedzsment Kft.</t>
  </si>
  <si>
    <t>vrátenie nespotrebovanej zálohy zo 16.4.2026</t>
  </si>
  <si>
    <t>Organizácia podujatia
názov podujatia: Jarné M-BAO BAJS 1.kolo
miesto konania: Bratislava
termín: 11.4.2026
počet aktívnych účastníkov: 341 športovcov a 23 členov rozhodcovského zboru
počet odpracovaných hodín spolu: 207</t>
  </si>
  <si>
    <t>26FA40265</t>
  </si>
  <si>
    <t>2026040004</t>
  </si>
  <si>
    <t>Finančný príspevok na usporiadanie-prípravu podujatia Jarné M-BAO "BAJS" 1.kolo 11.4.2026 Bratislava, na základe zmluvy č. 08/2026</t>
  </si>
  <si>
    <t>Finančný príspevok na usporiadanie-prípravu podujatia Jarné M-BAO "BAJS" 1.kolo 11.4.2026 Bratislava, na základe zmluvy č. 08/2026, na zabezpečenie technickej čaty pred-počas-po podujatí</t>
  </si>
  <si>
    <t>1905</t>
  </si>
  <si>
    <t>Finančný príspevok na usporiadanie-prípravu podujatia Jarné M-BAO "BAJS" 1.kolo 11.4.2026 Bratislava, na základe zmluvy č. 08/2026, refundácia nákladov na občerstvenie, čiastočne</t>
  </si>
  <si>
    <t>872</t>
  </si>
  <si>
    <t>2620š0480</t>
  </si>
  <si>
    <t>26200480</t>
  </si>
  <si>
    <t>činnosť člena rozhodcovského zboru počas Jarné M-BAO BAJS 1.kolo 11.4.2026 Bratislava</t>
  </si>
  <si>
    <t>Obert Kristián</t>
  </si>
  <si>
    <t>2620š0481</t>
  </si>
  <si>
    <t>26200481</t>
  </si>
  <si>
    <t>2620š0482</t>
  </si>
  <si>
    <t>26200482</t>
  </si>
  <si>
    <t>Javorčík Jakub</t>
  </si>
  <si>
    <t>2620š0483</t>
  </si>
  <si>
    <t>26200483</t>
  </si>
  <si>
    <t>2620š0484</t>
  </si>
  <si>
    <t>26200484</t>
  </si>
  <si>
    <t>2620š0485</t>
  </si>
  <si>
    <t>26200485</t>
  </si>
  <si>
    <t>2620š0486</t>
  </si>
  <si>
    <t>26200486</t>
  </si>
  <si>
    <t>2620š0487</t>
  </si>
  <si>
    <t>26200487</t>
  </si>
  <si>
    <t>Romančík Martin</t>
  </si>
  <si>
    <t>2620š0488</t>
  </si>
  <si>
    <t>26200488</t>
  </si>
  <si>
    <t>2620š0489</t>
  </si>
  <si>
    <t>26200489</t>
  </si>
  <si>
    <t>2620š0490</t>
  </si>
  <si>
    <t>26200490</t>
  </si>
  <si>
    <t>Bošanský Bohuš</t>
  </si>
  <si>
    <t>2620š0491</t>
  </si>
  <si>
    <t>26200491</t>
  </si>
  <si>
    <t>2620š0492</t>
  </si>
  <si>
    <t>26200492</t>
  </si>
  <si>
    <t>2620š0493</t>
  </si>
  <si>
    <t>26200493</t>
  </si>
  <si>
    <t>2620š0494</t>
  </si>
  <si>
    <t>26200494</t>
  </si>
  <si>
    <t>2620š0495</t>
  </si>
  <si>
    <t>26200495</t>
  </si>
  <si>
    <t>Breierová Beáta</t>
  </si>
  <si>
    <t>2620š0496</t>
  </si>
  <si>
    <t>26200496</t>
  </si>
  <si>
    <t>2620š0497</t>
  </si>
  <si>
    <t>26200497</t>
  </si>
  <si>
    <t>2620š0498</t>
  </si>
  <si>
    <t>26200498</t>
  </si>
  <si>
    <t>2620š0499</t>
  </si>
  <si>
    <t>26200499</t>
  </si>
  <si>
    <t>2620š0500</t>
  </si>
  <si>
    <t>26200500</t>
  </si>
  <si>
    <t>2620š0501</t>
  </si>
  <si>
    <t>26200501</t>
  </si>
  <si>
    <t>2620š0502</t>
  </si>
  <si>
    <t>26200502</t>
  </si>
  <si>
    <t>Ciesarík Marek</t>
  </si>
  <si>
    <t>26FA40375</t>
  </si>
  <si>
    <t>2610561</t>
  </si>
  <si>
    <t>prenájom bazéna počas Jarné M-BAO "BAJS" 1.kolo 11.4.2026 Bratislava, Jarné M-BAO BAJS 2.kolo 12.4.2026 Bratislava</t>
  </si>
  <si>
    <t>Organizácia podujatia
názov podujatia: Jarné M-BAO BAJS 2.kolo
miesto konania: Bratislava
termín: 12.4.2026
počet aktívnych účastníkov: 300 športovcov a 23 členov rozhodcovského zboru
počet odpracovaných hodín spolu: 207</t>
  </si>
  <si>
    <t>26FA40266</t>
  </si>
  <si>
    <t>202040005</t>
  </si>
  <si>
    <t>Finančný príspevok na usporiadanie-prípravu podujatia Jarné M-BAO BAJS 2.kolo 12.4.2026 Bratislava, na základe zmluvy č. 09/2026</t>
  </si>
  <si>
    <t>Finančný príspevok na usporiadanie-prípravu podujatia Jarné M-BAO BAJS 2.kolo 12.4.2026 Bratislava, na základe zmluvy č. 09/2026 na zabezpečenie technickej čaty pred-počas-po podujatí</t>
  </si>
  <si>
    <t>1043</t>
  </si>
  <si>
    <t>Finančný príspevok na usporiadanie-prípravu podujatia Jarné M-BAO BAJS 2.kolo 12.4.2026 Bratislava, na základe zmluvy č. 09/2026, refundácia nákladov na občerstvenie, čiastočne</t>
  </si>
  <si>
    <t>2620š0503</t>
  </si>
  <si>
    <t>26200503</t>
  </si>
  <si>
    <t>činnosť člena rozhodcovského zboru počas Jarné M-BAO BAJS 2.kolo 12.4.2026 Bratislava</t>
  </si>
  <si>
    <t>2620š0504</t>
  </si>
  <si>
    <t>26200504</t>
  </si>
  <si>
    <t>2620š0505</t>
  </si>
  <si>
    <t>26200505</t>
  </si>
  <si>
    <t>2620š0506</t>
  </si>
  <si>
    <t>26260506</t>
  </si>
  <si>
    <t>2620š0507</t>
  </si>
  <si>
    <t>26200507</t>
  </si>
  <si>
    <t>Horňáková Nadine</t>
  </si>
  <si>
    <t>2620š0508</t>
  </si>
  <si>
    <t>26200508</t>
  </si>
  <si>
    <t>2620š0509</t>
  </si>
  <si>
    <t>26200509</t>
  </si>
  <si>
    <t>2620š0510</t>
  </si>
  <si>
    <t>26200510</t>
  </si>
  <si>
    <t>2620š0511</t>
  </si>
  <si>
    <t>26200511</t>
  </si>
  <si>
    <t>2620š0512</t>
  </si>
  <si>
    <t>26200512</t>
  </si>
  <si>
    <t>Breierová Martina</t>
  </si>
  <si>
    <t>2620š0513</t>
  </si>
  <si>
    <t>26200513</t>
  </si>
  <si>
    <t>2620š0514</t>
  </si>
  <si>
    <t>26200514</t>
  </si>
  <si>
    <t>2620š0515</t>
  </si>
  <si>
    <t>26200515</t>
  </si>
  <si>
    <t>2620š0516</t>
  </si>
  <si>
    <t>26200516</t>
  </si>
  <si>
    <t>2620š0517</t>
  </si>
  <si>
    <t>26200517</t>
  </si>
  <si>
    <t>2620š0518</t>
  </si>
  <si>
    <t>26200518</t>
  </si>
  <si>
    <t>2620š0519</t>
  </si>
  <si>
    <t>26200519</t>
  </si>
  <si>
    <t>2620š0520</t>
  </si>
  <si>
    <t>26200520</t>
  </si>
  <si>
    <t>2620š0521</t>
  </si>
  <si>
    <t>26200521</t>
  </si>
  <si>
    <t>2620š0522</t>
  </si>
  <si>
    <t>26200522</t>
  </si>
  <si>
    <t>2620š0523</t>
  </si>
  <si>
    <t>26200523</t>
  </si>
  <si>
    <t>2620š0524</t>
  </si>
  <si>
    <t>26200524</t>
  </si>
  <si>
    <t>2620š0525</t>
  </si>
  <si>
    <t>26200525</t>
  </si>
  <si>
    <t>26FA40274</t>
  </si>
  <si>
    <t>26040004</t>
  </si>
  <si>
    <t>trénerská činnosť SP za 2026/03 pre RD juniori a seniori</t>
  </si>
  <si>
    <t>26FA40268</t>
  </si>
  <si>
    <t>2026040232</t>
  </si>
  <si>
    <t>Microsoft 365 Business Standard/licencie za 2026/03</t>
  </si>
  <si>
    <t>35770503</t>
  </si>
  <si>
    <t>abakis s. r. o.</t>
  </si>
  <si>
    <t>26FA40269</t>
  </si>
  <si>
    <t>2026018</t>
  </si>
  <si>
    <t>výroba nálepiek na medaile 30 ks na Jarné M-VSO "BAJS" 2.kolo 25.4.2026 Poprad,  a 30 k na Jarné M-ZSO "BAJS" 2.kolo 9.5.2026 Štúrovo</t>
  </si>
  <si>
    <t>26FA40283</t>
  </si>
  <si>
    <t>10260049</t>
  </si>
  <si>
    <t>Spotreba el.energie kanc.priestory, sklady za 2026/02</t>
  </si>
  <si>
    <t>26FA40286</t>
  </si>
  <si>
    <t>1120600270</t>
  </si>
  <si>
    <t>správa webu is.vodnepolo.com, vodnepolo.com za mesiac 2026/03</t>
  </si>
  <si>
    <t>26DPH014</t>
  </si>
  <si>
    <t>DPH k faktúre 26FA40286</t>
  </si>
  <si>
    <t>26FA40205</t>
  </si>
  <si>
    <t>26/05/0045</t>
  </si>
  <si>
    <t>materiálne zabezpečenie reprezentácie -plavky 24ks, uplatnené v rozpočte 2025</t>
  </si>
  <si>
    <t>48114154</t>
  </si>
  <si>
    <t>ARENA PRAHA s.r.o.</t>
  </si>
  <si>
    <t>26DPH013</t>
  </si>
  <si>
    <t>DPH k faktúre 26FA40205</t>
  </si>
  <si>
    <t>26FA40158</t>
  </si>
  <si>
    <t>26/05/0031</t>
  </si>
  <si>
    <t>materiálne zabezpečenie reprezentácie - šortky 41ks, uplatnené v rozpočte 2025</t>
  </si>
  <si>
    <t>26DPH010</t>
  </si>
  <si>
    <t>DPH k faktúre 26FA40158</t>
  </si>
  <si>
    <t>26FA40123</t>
  </si>
  <si>
    <t>26/05/0021</t>
  </si>
  <si>
    <t>materiálne zabezpečenie reprezentácie - plavky 90 ks, šortky 45 ks, nohavice 45 ks, kraťasy 45 ks, tepláky 45 ks, mikina 90ks, tričko 205 ks, párka 20 ks, ruksak 30 ks, uplatnené v rozpočte 2025</t>
  </si>
  <si>
    <t>26DPH007</t>
  </si>
  <si>
    <t>DPH k faktúre 26FA40123</t>
  </si>
  <si>
    <t xml:space="preserve">Pracovná cesta
názov podujatia: Prípravný zraz pred MEJ
Miesto konania: Šamorín
Termín podujatia: 1.7-5.7.2026
Spôsob prepravy:auto
Počet všetkých osôb na pracovnej ceste: 19                                        z toho:
- športovci: 14
- realizačný tím: 5 -rozhodca: </t>
  </si>
  <si>
    <t>26š22</t>
  </si>
  <si>
    <t>902026145</t>
  </si>
  <si>
    <t>záloha na ubytovanie, strava, bazén pre 19 osôb - 14 športovcov + 5 real.tím počas prípravného zrazu pred MEJ, Šamorín 1.7.-5.7.2026</t>
  </si>
  <si>
    <t xml:space="preserve">Pracovná cesta
názov podujatia: Medzinárodné preteky ATUS
Miesto konania: Graz, AT
Termín podujatia: 22.-26.4.2026
Spôsob prepravy:autobus
Počet všetkých osôb na pracovnej ceste: 17                                       z toho:
- športovci: 14
- realizačný tím:3  -rozhodca: </t>
  </si>
  <si>
    <t>záloha na podujatie Atus Graz 22.-26.4.2026</t>
  </si>
  <si>
    <t>Karel Prochazka</t>
  </si>
  <si>
    <t>2620š0638</t>
  </si>
  <si>
    <t>006-00016139</t>
  </si>
  <si>
    <t>vyúčtovanie zálohy z 22.4.2026 (500 € Prochazka)-večera pre 15 osôb-13 športovcov+2 real.tím počas Medzinár.preteky Atus Graz Trophy 23-26.4.2026 Graz/AT (251,45)</t>
  </si>
  <si>
    <t>McDonald"s Sestaurant DBO Gastronomie GmbH</t>
  </si>
  <si>
    <t>vrátenie nespotrebovanej zálohy z podujatia ATUS Graz 22.-26.4.2026</t>
  </si>
  <si>
    <t>2620š0433</t>
  </si>
  <si>
    <t>26200433</t>
  </si>
  <si>
    <t>štartovné -52 x  na Medzinárodné preteky ATUS Graz Trophy 22.-26.04.2026 Graz/AT</t>
  </si>
  <si>
    <t>Atus Graz</t>
  </si>
  <si>
    <t>26FA40306</t>
  </si>
  <si>
    <t>328972</t>
  </si>
  <si>
    <t>ubytovanie pre 17 osôb-14 športovcov+3  real.tím počas Medzinár.preteky Atus Graz Trophy 23-26.4.2026 Graz/AT</t>
  </si>
  <si>
    <t>Kurt Bokan Gastronomiebetriebs GmbH</t>
  </si>
  <si>
    <t>26FA40308</t>
  </si>
  <si>
    <t>2026088</t>
  </si>
  <si>
    <t>preprava 17 osôb-14 športovcov+3 real.tím na Medzinár.preteky Atus Graz Trophy 23-26.4.2026 Graz/AT</t>
  </si>
  <si>
    <t>26FA40328</t>
  </si>
  <si>
    <t>24260312</t>
  </si>
  <si>
    <t>ubytovanie pre 4 osoby- športovci počas Medzinár.preteky Atus Graz Trophy 23-26.4.2026 Graz, AT</t>
  </si>
  <si>
    <t>cestovné poistenie počas Medzinárodných pretekov Atus Graz Trophy 23.-26.4.2026</t>
  </si>
  <si>
    <t>26FA40292</t>
  </si>
  <si>
    <t>5419972697</t>
  </si>
  <si>
    <t>stopky s medzičasom Bramasmi BY30- 6 ks</t>
  </si>
  <si>
    <t>2620š0435</t>
  </si>
  <si>
    <t>2611594430</t>
  </si>
  <si>
    <t>ročná dialničná známka na služobné vozidlo BT147AB od 25.4.2026 do 31.3.2027</t>
  </si>
  <si>
    <t>35919001</t>
  </si>
  <si>
    <t>Národná diaľničná spoločnosť a.s.</t>
  </si>
  <si>
    <t>Organizácia podujatia
názov podujatia: Jarné M-VSO BAJS 2.kolo
miesto konania: Poprad
termín: 25.4.2026
počet aktívnych účastníkov: 273 športovcov a 24 členov rozhodcovského zboru
počet odpracovaných hodín spolu: 216</t>
  </si>
  <si>
    <t>26FA40344</t>
  </si>
  <si>
    <t>FV KS26000596</t>
  </si>
  <si>
    <t>preprava medailí s nálepkami na podujatie Jarné M-VSO "BAJS" 2.kolo 25.4.2026 Poprad</t>
  </si>
  <si>
    <t>2620š0537</t>
  </si>
  <si>
    <t>26200537</t>
  </si>
  <si>
    <t>činnosť člena rozhodcovského zboru počas Jarné M-VSO BAJS 2.kolo 25.4.2026 Poprad</t>
  </si>
  <si>
    <t>2620š0538</t>
  </si>
  <si>
    <t>26200538</t>
  </si>
  <si>
    <t>2620š0539</t>
  </si>
  <si>
    <t>26200539</t>
  </si>
  <si>
    <t>2620š0540</t>
  </si>
  <si>
    <t>26200540</t>
  </si>
  <si>
    <t>2620š0541</t>
  </si>
  <si>
    <t>26200541</t>
  </si>
  <si>
    <t>2620š0542</t>
  </si>
  <si>
    <t>26200542</t>
  </si>
  <si>
    <t>Meltzerová Katarína</t>
  </si>
  <si>
    <t>2620š0543</t>
  </si>
  <si>
    <t>26200543</t>
  </si>
  <si>
    <t>2620š0544</t>
  </si>
  <si>
    <t>26200544</t>
  </si>
  <si>
    <t>Zvalený Martin</t>
  </si>
  <si>
    <t>2620š0545</t>
  </si>
  <si>
    <t>26200545</t>
  </si>
  <si>
    <t>2620š0546</t>
  </si>
  <si>
    <t>26200546</t>
  </si>
  <si>
    <t>2620š0547</t>
  </si>
  <si>
    <t>26200547</t>
  </si>
  <si>
    <t>2620š0548</t>
  </si>
  <si>
    <t>26200548</t>
  </si>
  <si>
    <t>2620š0549</t>
  </si>
  <si>
    <t>26200549</t>
  </si>
  <si>
    <t>2620š0550</t>
  </si>
  <si>
    <t>26200550</t>
  </si>
  <si>
    <t>Ďurásová Alexandra</t>
  </si>
  <si>
    <t>2620š0551</t>
  </si>
  <si>
    <t>26200551</t>
  </si>
  <si>
    <t>2620š0552</t>
  </si>
  <si>
    <t>26200552</t>
  </si>
  <si>
    <t>2620š0553</t>
  </si>
  <si>
    <t>26200553</t>
  </si>
  <si>
    <t>2620š0554</t>
  </si>
  <si>
    <t>26200554</t>
  </si>
  <si>
    <t>2620š0555</t>
  </si>
  <si>
    <t>26200555</t>
  </si>
  <si>
    <t>52437817</t>
  </si>
  <si>
    <t>2620š0556</t>
  </si>
  <si>
    <t>26200556</t>
  </si>
  <si>
    <t>Leščáková Milada</t>
  </si>
  <si>
    <t>2620š0557</t>
  </si>
  <si>
    <t>26200557</t>
  </si>
  <si>
    <t>2620š0558</t>
  </si>
  <si>
    <t>26200558</t>
  </si>
  <si>
    <t>2620š0559</t>
  </si>
  <si>
    <t>26200559</t>
  </si>
  <si>
    <t>Szabóová Zuzana</t>
  </si>
  <si>
    <t>2620š0560</t>
  </si>
  <si>
    <t>26200560</t>
  </si>
  <si>
    <t>26FA40327</t>
  </si>
  <si>
    <t>20260105</t>
  </si>
  <si>
    <t xml:space="preserve">Finančný príspevok na usporiadanie-prípravu podujatia  Jarné M-VSO "BAJS" 2.kolo 25.4.2026 Poprad,  na základe zmluvy č. 10/2026-refundácia nákladov na občerstvenie </t>
  </si>
  <si>
    <t>Finančný príspevok na usporiadanie-prípravu podujatia  Jarné M-VSO "BAJS" 2.kolo 25.4.2026 Poprad,  na základe zmluvy č. 10/2026-refundácia nákladov na preteky M-VSO</t>
  </si>
  <si>
    <t>Finančný príspevok na usporiadanie-prípravu podujatia  Jarné M-VSO "BAJS" 2.kolo 25.4.2026 Poprad,  na základe zmluvy č. 10/2026-refundácia nákladov na technický materiál</t>
  </si>
  <si>
    <t>Finančný príspevok na usporiadanie-prípravu podujatia  Jarné M-VSO "BAJS" 2.kolo 25.4.2026 Poprad,  na základe zmluvy č. 10/2026-refundácia nákladov na zabezpečenie technickej čaty</t>
  </si>
  <si>
    <t>26FA40332</t>
  </si>
  <si>
    <t>2026300223</t>
  </si>
  <si>
    <t>prenájom bazéna počas podujatia Jarné M-VSO "BAJS" 2.kolo 25.4.2026 Poprad</t>
  </si>
  <si>
    <t>26FA40291</t>
  </si>
  <si>
    <t>10260072</t>
  </si>
  <si>
    <t>Spotreba el.energie kanc.priestory, sklady za 2026/03</t>
  </si>
  <si>
    <t>26FA40290</t>
  </si>
  <si>
    <t>1120600301</t>
  </si>
  <si>
    <t>programátorské služby k webu vodnepolo.com v zmysle objednávky 26VP0001, spl.2/10 k 15.4.2026</t>
  </si>
  <si>
    <t>26DPH015</t>
  </si>
  <si>
    <t>DPH k faktúre 26FA40290</t>
  </si>
  <si>
    <t xml:space="preserve">Pracovná cesta
názov podujatia: VT ženy
Miesto konania: Nováky
Termín podujatia: 18.-20.4.2026
Spôsob prepravy: autobus
Počet všetkých osôb na pracovnej ceste:                                          z toho: 17
- športovci: 15 
- realizačný tím: 2 -rozhodca: </t>
  </si>
  <si>
    <t>2620š0460</t>
  </si>
  <si>
    <t>26200460</t>
  </si>
  <si>
    <t>cestovné náhrady počas VT ženy 18-20.4.2026 Nováky</t>
  </si>
  <si>
    <t>26FA40295</t>
  </si>
  <si>
    <t>20260128</t>
  </si>
  <si>
    <t>pobytové náklady vrátane stravy pre 17 osôb-15 športovcov+2 real.tím, prenájom bazéna počas VT ženy 18-20.4.2026 Nováky</t>
  </si>
  <si>
    <t>26FA40298</t>
  </si>
  <si>
    <t>5893988456</t>
  </si>
  <si>
    <t>Pevná linka, mobilné čísla /11ks/mobilný internet 11ks za obdobie 24.4.-23.5.2026, časť</t>
  </si>
  <si>
    <t>Organizácia podujatia
názov podujatia: NL SR starší kadeti
miesto konania: Šamorín
termín: 24.-26.4.2026
počet aktívnych účastníkov: 75 športovcov a 5 členov rozhodcovského zboru
počet odpracovaných hodín spolu: 75</t>
  </si>
  <si>
    <t>2620š0475</t>
  </si>
  <si>
    <t>26200475</t>
  </si>
  <si>
    <t>činnosť člena rozhodcovského zboru počas NL st. kadeti 24-26.4.2026 Šamorín</t>
  </si>
  <si>
    <t>2620š0476</t>
  </si>
  <si>
    <t>26200476</t>
  </si>
  <si>
    <t>2620š0477</t>
  </si>
  <si>
    <t>26200477</t>
  </si>
  <si>
    <t>2620š0478</t>
  </si>
  <si>
    <t>26200478</t>
  </si>
  <si>
    <t>Tabačár Pavol</t>
  </si>
  <si>
    <t>2620š0479</t>
  </si>
  <si>
    <t>26200479</t>
  </si>
  <si>
    <t>Chrenko Andrej</t>
  </si>
  <si>
    <t>26FA40333</t>
  </si>
  <si>
    <t>20260010</t>
  </si>
  <si>
    <t>ubytovanie 3 rozhodcov počas NL st. kadeti 24-26.4.2026 Šamorín</t>
  </si>
  <si>
    <t>56987757</t>
  </si>
  <si>
    <t>MY Farm s. r. o.</t>
  </si>
  <si>
    <t>26FA40299</t>
  </si>
  <si>
    <t>2026069</t>
  </si>
  <si>
    <t>štatutárny audit za rok 2025 - vydanie správy audítora za rok 2025</t>
  </si>
  <si>
    <t>45382034</t>
  </si>
  <si>
    <t>AUDIT ALLIANCE, s.r.o.</t>
  </si>
  <si>
    <t xml:space="preserve">Pracovná cesta
názov podujatia: ME juniorov
Miesto konania: Mníchov, Nemecko
Termín podujatia: 5.-12.7.2026
Spôsob prepravy: 
Počet všetkých osôb na pracovnej ceste: 17                                         z toho:
- športovci: 12
- realizačný tím: 5 -rozhodca: </t>
  </si>
  <si>
    <t>26FA40305</t>
  </si>
  <si>
    <t>RE-RW-2604-1212</t>
  </si>
  <si>
    <t>ubytovanie pre 17 osôb-12 športovcov+5 real.tím počas ME Juniorov 5.-12.7.2026 Mníchov/Nemecko, časť</t>
  </si>
  <si>
    <t>Rough Water&amp; GmbH</t>
  </si>
  <si>
    <t>26FA40364</t>
  </si>
  <si>
    <t>261303</t>
  </si>
  <si>
    <t>ubytovanie pre rozhodcu počas ME Juniorov v SP 27.6.-5.7.2026  Mníchov/Nemecko</t>
  </si>
  <si>
    <t>44264984</t>
  </si>
  <si>
    <t>Český svaz plaveckých sportů</t>
  </si>
  <si>
    <t>26FA40384</t>
  </si>
  <si>
    <t>RE-RW-2605-1300</t>
  </si>
  <si>
    <t>ubytovanie pre 4 osoby-2 športovcov+2 real.tím počas ME Juniorov v SP 27.6.-5.7.2026  Mníchov/Nemecko, časť</t>
  </si>
  <si>
    <t>26FA40407</t>
  </si>
  <si>
    <t>10263622</t>
  </si>
  <si>
    <t xml:space="preserve">Poplatok za batožinu na letisku pre 1 špotovca na ME Juniorov v SP 27.6.-5.7.2026  Mníchov/Nemecko, a 1 športovca na Majstrovstvá Európy v SP 27.7.-6.8.2026 Paríž/FRA </t>
  </si>
  <si>
    <t>Pracovná cesta
názov podujatia: Primorje Synchro cup
Miesto konania: Rijeka, Chorvátsko
Termín podujatia: 18.-21.6.2026
Spôsob prepravy: autobus
Počet všetkých osôb na pracovnej ceste: 8                                      z toho:
- športovci: 5
- realizačný tím: 2 -rozhodca: 1</t>
  </si>
  <si>
    <t>26š23</t>
  </si>
  <si>
    <t>182-36-26</t>
  </si>
  <si>
    <t>záloha na ubytovanie pre 8 osôb-5 športovcov+2 real.tím+1 rozhodca počas 25. PRIMORJE SYNCHRO CUP 18-21.6.2026 Rijeka, Chorvátsko</t>
  </si>
  <si>
    <t>Autotrans d.d.</t>
  </si>
  <si>
    <t>26FA40463</t>
  </si>
  <si>
    <t>15-2026</t>
  </si>
  <si>
    <t>štartovný poplatok pre 5 športovcov počas 25. PRIMORJE SYNCHRO CUP 18-21.6.2026 Rijeka/Chorvátsko</t>
  </si>
  <si>
    <t>Artistic Swimming Club "Primorje Aqua Maris"</t>
  </si>
  <si>
    <t>VUB062026</t>
  </si>
  <si>
    <t>0016062026</t>
  </si>
  <si>
    <t>záloha na Primorje Synchro cup v Chorvátsku 18.-21.6.2026</t>
  </si>
  <si>
    <t>vyúčtovanie zálohy na Primorje Synchro cup 18.-21.6.2026</t>
  </si>
  <si>
    <t>Finančný príspevok na stravné na 05/26</t>
  </si>
  <si>
    <t>26FA40343</t>
  </si>
  <si>
    <t>5420174813</t>
  </si>
  <si>
    <t xml:space="preserve"> toner do tlačiarne-12 ks</t>
  </si>
  <si>
    <t>26FA40309</t>
  </si>
  <si>
    <t>260100053</t>
  </si>
  <si>
    <t>Náklady súvisiace s účelom rozvoja talentovaných športovcov zaradených do UTM SPF a Top Talent Teamu:náklady športovca na prenájom športoviska - bazéna v mes. 01/2026 - Plavecký klub Azeta o.z.;</t>
  </si>
  <si>
    <t>Refundácia nákladov súvisiacich s účelom rozvoja talentovaných športovcov zaradených do UTM SPF a Top Talent Teamu: prenájom športoviska - bazéna v mes. 01/2026 - Správa telovýchovných zariadení hlavného mesta SR Bratislavy;</t>
  </si>
  <si>
    <t>Refundácia nákladov súvisiacich s účelom rozvoja talentovaných športovcov zaradených do UTM SPF a Top Talent Teamu: prenájom športoviska - bazéna v mes. 02/2026 - Správa telovýchovných zariadení hlavného mesta SR Bratislavy;</t>
  </si>
  <si>
    <t>26FA40310</t>
  </si>
  <si>
    <t>260100054</t>
  </si>
  <si>
    <t>Náklady súvisiace s účelom rozvoja športovcov zaradených do TOP Team SPF Senior: náklady športovca prenájom športoviska - bazéna v mes. 01-04/2026 - Plavecký klub Azeta o.z.;</t>
  </si>
  <si>
    <t>d - Potocká Tamara</t>
  </si>
  <si>
    <t>26FA40311</t>
  </si>
  <si>
    <t>260100052</t>
  </si>
  <si>
    <t>Náklady súvisiacie s účelom rozvoja športovcov zaradených do zoznamu športovcov Top tímu a podpory národného športového projektu: náklady športovca prenájom športoviska - bazéna v mes. 01-04/2026 - Plavecký klub Azeta o.z.;nákl</t>
  </si>
  <si>
    <t>Refundácia nákladov súvisiacich s účelom rozvoja športovcov zaradených do zoznamu športovcov Top tímu a podpory národného športového projektu: náklady športovca na materiálne zabezpečenie tréningovej prípravy - laktáty - Bio G. sro</t>
  </si>
  <si>
    <t>26FA40317</t>
  </si>
  <si>
    <t>2026040152</t>
  </si>
  <si>
    <t xml:space="preserve"> IT služby za mesiac 2026/04 v zmysle zmluvy o poskytovaní služieb z 28.02.2022 +monitorovací systém nad rámec zmluvy</t>
  </si>
  <si>
    <t>26FA40319</t>
  </si>
  <si>
    <t>10260079</t>
  </si>
  <si>
    <t>Nájomné/kancelárie,sklady,garáž a parkovacie státia za 05/2026</t>
  </si>
  <si>
    <t>Hrubé mzdy vyplatené osobám (zamestnancom) vrátane odvodov zamestnávateľa
počet fyzických osôb: 3 TPP+ 8 dohôd
obdobie: 4/2026</t>
  </si>
  <si>
    <t>Hrubé mzdy vyplatené osobám (zamestnancom) vrátane odvodov zamestnávateľa
počet fyzických osôb: 6 TPP+ 1 dohoda
obdobie: 4/2026</t>
  </si>
  <si>
    <t>Hrubé mzdy vyplatené osobám (zamestnancom) vrátane odvodov zamestnávateľa
počet fyzických osôb: 3 TPP+ 23 dohoda
obdobie: 4/2026</t>
  </si>
  <si>
    <t>26 osôb</t>
  </si>
  <si>
    <t>26FA40330</t>
  </si>
  <si>
    <t>70260122</t>
  </si>
  <si>
    <t>doručovateľský servis v zmysle mandátnej zmluvy za 2026/04</t>
  </si>
  <si>
    <t>26FA40331</t>
  </si>
  <si>
    <t>20260009</t>
  </si>
  <si>
    <t>vedenie reprezentácie DP spojené s administratívou v zmysle Zmluvy č. 001/2026 za 2026/03</t>
  </si>
  <si>
    <t>26FA40334</t>
  </si>
  <si>
    <t>administratívne služby asistenta vodného póla ženy za 2026/04</t>
  </si>
  <si>
    <t>26FA40335</t>
  </si>
  <si>
    <t>20260012</t>
  </si>
  <si>
    <t>administratívne služby manažéra reprezentácií vodného póla za 2026/04</t>
  </si>
  <si>
    <t>26FA40336</t>
  </si>
  <si>
    <t>právne služby k 30.4.2026- kontrola zmluvy o VO, aktualizácia poriadkov na VZ, poradenstvo k príprave a priebehu VZ</t>
  </si>
  <si>
    <t>26FA40338</t>
  </si>
  <si>
    <t>1262223</t>
  </si>
  <si>
    <t>Prenájom kopírovacieho zariadenia za obdobie 04/2026</t>
  </si>
  <si>
    <t>26FA40339</t>
  </si>
  <si>
    <t>20260013</t>
  </si>
  <si>
    <t>vedenie reprezentácie DP spojené s administratívou v zmysle Zmluvy č. 001/2026 za 2026/04</t>
  </si>
  <si>
    <t>26FA40340</t>
  </si>
  <si>
    <t>20260049</t>
  </si>
  <si>
    <t>výkon zodpovednej osoby 04/2026 v zmysle Zmluvy o poskytovaní služby v oblasti ochrany osobných údajov zo dňa 16.7.2023</t>
  </si>
  <si>
    <t>26FA40341</t>
  </si>
  <si>
    <t>301260369</t>
  </si>
  <si>
    <t>prenájom priestorov, občerstvenie počas Konferencie SPF 28.04.2026 Bratislava</t>
  </si>
  <si>
    <t>36361666</t>
  </si>
  <si>
    <t>Tehelné pole,a.s.</t>
  </si>
  <si>
    <t>26FA40348</t>
  </si>
  <si>
    <t>FV-37497/2026</t>
  </si>
  <si>
    <t>monitoring služobných vozidiel za 04/2026 (BT707DT, BL062GD, BL976KD, BL557MU,BT147AB)</t>
  </si>
  <si>
    <t>26FA40352</t>
  </si>
  <si>
    <t>príprava a zabezpečenie online hlasovania na Konferencii SPF 28.04.2026 Bratislava</t>
  </si>
  <si>
    <t>47460121</t>
  </si>
  <si>
    <t>Agenturis s. r. o.</t>
  </si>
  <si>
    <t>26FA40353</t>
  </si>
  <si>
    <t>26/05/0067</t>
  </si>
  <si>
    <t>preprava materíálu k fa 26FA40158</t>
  </si>
  <si>
    <t>ARENA PRAHA, s.r.o.</t>
  </si>
  <si>
    <t>26DPH016</t>
  </si>
  <si>
    <t>DPH k faktúre 26FA40353</t>
  </si>
  <si>
    <t>26FA40363</t>
  </si>
  <si>
    <t>1020260006</t>
  </si>
  <si>
    <t>Tvorba web.stránky na základe rámcovej licenčnej zmluvy  za 2026/04</t>
  </si>
  <si>
    <t>26FA40365</t>
  </si>
  <si>
    <t>1120600382</t>
  </si>
  <si>
    <t>správa webu is.vodnepolo.com, vodnepolo.com za mesiac 2026/04</t>
  </si>
  <si>
    <t>26DPH017</t>
  </si>
  <si>
    <t>DPH k faktúre 26FA40365</t>
  </si>
  <si>
    <t>26FA40366</t>
  </si>
  <si>
    <t>1120600384</t>
  </si>
  <si>
    <t>programátorské služby k webu vodnepolo.com v zmysle objednávky 26VP0001, spl.3/10 k 15.5.2026</t>
  </si>
  <si>
    <t>26DPH018</t>
  </si>
  <si>
    <t>DPH k faktúre 26FA40366</t>
  </si>
  <si>
    <t xml:space="preserve">Pracovná cesta
názov podujatia: Majstrovstvá Európy v synchronizovanom plávaní
Miesto konania: Paríž, Francúzko
Termín podujatia: 31.7.-16.8.2026
Spôsob prepravy: letecky
Počet všetkých osôb na pracovnej ceste:                                       z toho:
- športovci: 
- realizačný tím:  -rozhodca: </t>
  </si>
  <si>
    <t>26FA40314</t>
  </si>
  <si>
    <t>10262723</t>
  </si>
  <si>
    <t xml:space="preserve">Letenky pre rozhodkyne na podujatia Majstrovstvá Európy v SP, Paríž/FRA, 27.7.-6.8.2026, </t>
  </si>
  <si>
    <t>26š34</t>
  </si>
  <si>
    <t>D-202 0000892</t>
  </si>
  <si>
    <t>záloha na ubytovanie pre 1 osobu- rozhodca počaspodujatia Majstrovstvá Európy 31.7.-6.8.2026 Paríž, Francúzko</t>
  </si>
  <si>
    <t>26FA40395</t>
  </si>
  <si>
    <t>19260009</t>
  </si>
  <si>
    <t xml:space="preserve">Letenky pre 4 osoby- 2 športovci+2 real.tím na poduajtie  Majstrovstvá Európy v SP, Paríž/FRA, 27.7.-6.8.2026 a </t>
  </si>
  <si>
    <t>2620š0808</t>
  </si>
  <si>
    <t>8126024874</t>
  </si>
  <si>
    <t>refundácia letenky pre 1 osobu -člen technickej komisie SP na European Aquatics Championships 2026 for the Artistic 31.7.-5.8.2026 Paríž</t>
  </si>
  <si>
    <t>35897821</t>
  </si>
  <si>
    <t>Pelikantravel.com,s.r.o.</t>
  </si>
  <si>
    <t>26š40</t>
  </si>
  <si>
    <t>D-202 0000783</t>
  </si>
  <si>
    <t>prvá záloha na ubytovanie pre 5 osôb pre diaľkové plávanie počas podujatia Majstrovstvá Európy 31.7.-16.8.2026 Paríž, Francúzko</t>
  </si>
  <si>
    <t>prvá záloha na ubytovanie pre 3 osoby pre synchronizované plávanie počas podujatia Majstrovstvá Európy 31.7.-16.8.2026 Paríž, Francúzko</t>
  </si>
  <si>
    <t>prvá záloha na ubytovanie pre 1 osobu-rozhodca počas podujatia Majstrovstvá Európy 31.7.-16.8.2026 Paríž, Francúzko</t>
  </si>
  <si>
    <t>prvá záloha na ubytovanie pre 15 osôb pre plávanie počas podujatia Majstrovstvá Európy 31.7.-16.8.2026 Paríž, Francúzko</t>
  </si>
  <si>
    <t>26š44</t>
  </si>
  <si>
    <t>D-2020000783</t>
  </si>
  <si>
    <t>druhá záloha na ubytovanie pre 23 osôb počas podujatia Majstrovstvá Európy 31.7.-16.8.2026 Paríž, Francúzko</t>
  </si>
  <si>
    <t>Organizácia podujatia
názov podujatia: Extraliga muži playoff
miesto konania: Košice
termín: 25.-26.4.2026
počet aktívnych účastníkov: 27 športovcov a  3 členov rozhodcovského zboru
počet odpracovaných hodín spolu: 15</t>
  </si>
  <si>
    <t>26FA40316</t>
  </si>
  <si>
    <t>260062</t>
  </si>
  <si>
    <t>Ubytovanie /2 osoby/ rozhodcov počas podujatia Extraliga muži 25-26.4.2026 Košice</t>
  </si>
  <si>
    <t>2620š0585</t>
  </si>
  <si>
    <t>26200585</t>
  </si>
  <si>
    <t>činnosť člena rozhodcovského zboru počas Extraliga muži 25-26.4.2026 Košice</t>
  </si>
  <si>
    <t>2620š0586</t>
  </si>
  <si>
    <t>26200586</t>
  </si>
  <si>
    <t>2620š0587</t>
  </si>
  <si>
    <t>26200587</t>
  </si>
  <si>
    <t>Organizácia podujatia
názov podujatia: I. NL starší žiaci
miesto konania: Nováky
termín: 24.-26.4.2026
počet aktívnych účastníkov: 81 športovcov a  5 členov rozhodcovského zboru
počet odpracovaných hodín spolu: 75</t>
  </si>
  <si>
    <t>26FA40320</t>
  </si>
  <si>
    <t>20260143</t>
  </si>
  <si>
    <t>Ubytovanie rozhodcov /3 osoby/ počas  I. NL starší žiaci 24.-26.4.2026 Nováky</t>
  </si>
  <si>
    <t>2620š0571</t>
  </si>
  <si>
    <t>26200571</t>
  </si>
  <si>
    <t>činnosť člena rozhodcovského zboru počas I. NL starší žiaci 24.-26.4.2026 Nováky</t>
  </si>
  <si>
    <t>2620š0572</t>
  </si>
  <si>
    <t>26200572</t>
  </si>
  <si>
    <t>2620š0573</t>
  </si>
  <si>
    <t>26200573</t>
  </si>
  <si>
    <t>2620š0574</t>
  </si>
  <si>
    <t>26200574</t>
  </si>
  <si>
    <t>Kurucová Janka</t>
  </si>
  <si>
    <t>2620š0575</t>
  </si>
  <si>
    <t>26200575</t>
  </si>
  <si>
    <t xml:space="preserve">Pracovná cesta
názov podujatia: VT U16 muži
Miesto konania: Topoľčany
Termín podujatia: 24.-26.4.2026
Spôsob prepravy: autom
Počet všetkých osôb na pracovnej ceste: 12                                     z toho:
- športovci: 10
- realizačný tím: 2 -rozhodca: </t>
  </si>
  <si>
    <t>26FA40321</t>
  </si>
  <si>
    <t>260100004</t>
  </si>
  <si>
    <t>činnosť športového odborníka -trénerske služby na podujatí VT muži U16 muži 24.-26.4.2026 Topoľčany</t>
  </si>
  <si>
    <t>55776361</t>
  </si>
  <si>
    <t>Ing. Marek Gális</t>
  </si>
  <si>
    <t>26FA40322</t>
  </si>
  <si>
    <t>2623007</t>
  </si>
  <si>
    <t>52013103</t>
  </si>
  <si>
    <t>Ing. Zuzana Hýroššová</t>
  </si>
  <si>
    <t>26FA40329</t>
  </si>
  <si>
    <t>26R00013</t>
  </si>
  <si>
    <t>ubytovanie vrátane stravy pre 11 osôb-10 športovcov+1 real.tím počas VT muži U16 muži 24.-26.4.2026 Topoľčany, časť</t>
  </si>
  <si>
    <t>26FA40337</t>
  </si>
  <si>
    <t>26010003</t>
  </si>
  <si>
    <t>zapožičanie športového vybavenia bazéna s časomierou na VT muži U16 muži 24.-26.4.2026 Topoľčany, časť</t>
  </si>
  <si>
    <t>26FA40342</t>
  </si>
  <si>
    <t>silovo-kondičné testovanie športovcov počas VT muži U16 muži 24.-26.4.2026 Topoľčany, časť</t>
  </si>
  <si>
    <t>52533069</t>
  </si>
  <si>
    <t>POHYBOVO s. r. o.</t>
  </si>
  <si>
    <t>Organizácia podujatia
názov podujatia: M-ZSO "BAJS" 2.kolo
miesto konania: Štúrovo
termín: 9.5.2026
počet aktívnych účastníkov: 183 športovcov a  21 členov rozhodcovského zboru
počet odpracovaných hodín spolu: 189</t>
  </si>
  <si>
    <t>26FA40345</t>
  </si>
  <si>
    <t>FV KS26000673</t>
  </si>
  <si>
    <t>preprava medailí s nálepkami na podujatie Jarné M-ZSO "BAJS" 2.kolo 9.5.2026 Štúrovo</t>
  </si>
  <si>
    <t>26FA40358</t>
  </si>
  <si>
    <t>zdravotná služba počas podujatia Jarné M-ZSO "BAJS" 2.kolo 9.5.2026 Štúrovo</t>
  </si>
  <si>
    <t>26FA40376</t>
  </si>
  <si>
    <t>Finančný príspevok na usporiadanie-prípravu podujatia  Jarné M-ZSO "BAJS" 2.kolo 9.5.2026 Štúrovo,  na základe zmluvy č. 11/2026</t>
  </si>
  <si>
    <t>34000381</t>
  </si>
  <si>
    <t>Telovýchovná jednota Dunaj Štúrovo</t>
  </si>
  <si>
    <t>V-0027</t>
  </si>
  <si>
    <t>Jarné M-ZSO "BAJS" 2.kolo 9.5.2026 Štúrovo,  na základe zmluvy č. 11/2026-refundácia nákladov na občerstvenie</t>
  </si>
  <si>
    <t>2620š0599</t>
  </si>
  <si>
    <t>26200599</t>
  </si>
  <si>
    <t>činnosť člena rozhodcovského zboru počas Jarné M-ZSO BAJS 2.kolo 9.5.2026 Štúrovo</t>
  </si>
  <si>
    <t>2620š0600</t>
  </si>
  <si>
    <t>26200600</t>
  </si>
  <si>
    <t>2620š0601</t>
  </si>
  <si>
    <t>26200601</t>
  </si>
  <si>
    <t>Pítková Dana</t>
  </si>
  <si>
    <t>2620š0602</t>
  </si>
  <si>
    <t>26200602</t>
  </si>
  <si>
    <t>Árendásová Viktória</t>
  </si>
  <si>
    <t>2620š0603</t>
  </si>
  <si>
    <t>26200603</t>
  </si>
  <si>
    <t xml:space="preserve">Laila Chmelina </t>
  </si>
  <si>
    <t>2620š0604</t>
  </si>
  <si>
    <t>26200604</t>
  </si>
  <si>
    <t>2620š0605</t>
  </si>
  <si>
    <t>26200605</t>
  </si>
  <si>
    <t>2620š0606</t>
  </si>
  <si>
    <t>26200606</t>
  </si>
  <si>
    <t>Držík Matej</t>
  </si>
  <si>
    <t>2620š0607</t>
  </si>
  <si>
    <t>26200607</t>
  </si>
  <si>
    <t>2620š0608</t>
  </si>
  <si>
    <t>26200608</t>
  </si>
  <si>
    <t>Francisci Adrian ml.</t>
  </si>
  <si>
    <t>2620š0609</t>
  </si>
  <si>
    <t>26200609</t>
  </si>
  <si>
    <t>2620š0610</t>
  </si>
  <si>
    <t>26200610</t>
  </si>
  <si>
    <t>2620š0611</t>
  </si>
  <si>
    <t>26200611</t>
  </si>
  <si>
    <t>Macharová Monika</t>
  </si>
  <si>
    <t>2620š0612</t>
  </si>
  <si>
    <t>26200612</t>
  </si>
  <si>
    <t>Baková Gabriela</t>
  </si>
  <si>
    <t>2620š0613</t>
  </si>
  <si>
    <t>26200613</t>
  </si>
  <si>
    <t>Szabó Miloslav</t>
  </si>
  <si>
    <t>2620š0614</t>
  </si>
  <si>
    <t>26200614</t>
  </si>
  <si>
    <t>Držíková Lucia</t>
  </si>
  <si>
    <t>2620š0615</t>
  </si>
  <si>
    <t>26200615</t>
  </si>
  <si>
    <t>2620š0616</t>
  </si>
  <si>
    <t>26200616</t>
  </si>
  <si>
    <t>2620š0617</t>
  </si>
  <si>
    <t>26200617</t>
  </si>
  <si>
    <t>2620š0618</t>
  </si>
  <si>
    <t>26200618</t>
  </si>
  <si>
    <t>2620š0619</t>
  </si>
  <si>
    <t>26200619</t>
  </si>
  <si>
    <t xml:space="preserve">Pracovná cesta
názov podujatia: Reprezentačné sústredenie
Miesto konania: Šamorín
Termín podujatia: 2.-6.4.2026
Spôsob prepravy: autom
Počet všetkých osôb na pracovnej ceste:                                       z toho:
- športovci: 
- realizačný tím:  -rozhodca: </t>
  </si>
  <si>
    <t>26FA40347</t>
  </si>
  <si>
    <t>5020261752</t>
  </si>
  <si>
    <t>prenájom bazéna počas Reprezentačného sústredenia /Veľká noc 2.-6.4.2026 Šamorín</t>
  </si>
  <si>
    <t>Organizácia podujatia
názov podujatia: M-SSO "BAJS" 2.kolo
miesto konania: Žilina
termín: 9.5.2026
počet aktívnych účastníkov: 291 športovcov a  18 členov rozhodcovského zboru
počet odpracovaných hodín spolu: 162</t>
  </si>
  <si>
    <t>26FA40346</t>
  </si>
  <si>
    <t>FV KS26000674</t>
  </si>
  <si>
    <t>preprava medailí s nálepkami na podujatie Jarné M-SSO BAJS 2.kolo 9.5.2026 Žilina</t>
  </si>
  <si>
    <t>26FA40362</t>
  </si>
  <si>
    <t>30PO260013</t>
  </si>
  <si>
    <t>Finančný príspevok na usporiadanie-prípravu podujatia a zabezpečenie technickej čaty počas podujatia Jarné M-SSO BAJS 2.kolo 9.5.2026 Žilina, na základe zmluvy č. 12/2026</t>
  </si>
  <si>
    <t>Klub plaveckých športov Nereus Žilina, o.z.</t>
  </si>
  <si>
    <t>26FA40367</t>
  </si>
  <si>
    <t>30PO260012</t>
  </si>
  <si>
    <t>refundácia nákladov na občerstvenie  počas podujatia Jarné M-SSO BAJS 2.kolo 9.5.2026 Žilina, na základe zmluvy č. 12/2026</t>
  </si>
  <si>
    <t>refundácia nákladov na technický materiál počas podujatia Jarné M-SSO BAJS 2.kolo 9.5.2026 Žilina, na základe zmluvy č. 12/2026</t>
  </si>
  <si>
    <t>26FA40374</t>
  </si>
  <si>
    <t>26102109</t>
  </si>
  <si>
    <t>prenájom plaveckých dráh počas Jarné M-SSO BAJS 2.kolo 9.5.2026 Žilina</t>
  </si>
  <si>
    <t>2620š0620</t>
  </si>
  <si>
    <t>26200620</t>
  </si>
  <si>
    <t>činnosť člena rozhodcovského zboru počas Jarné M-SSO BAJS 2.kolo 9.5.2026 Žilina</t>
  </si>
  <si>
    <t>2620š0621</t>
  </si>
  <si>
    <t>26200621</t>
  </si>
  <si>
    <t>2620š0622</t>
  </si>
  <si>
    <t>26200622</t>
  </si>
  <si>
    <t>2620š0623</t>
  </si>
  <si>
    <t>26200623</t>
  </si>
  <si>
    <t>2620š0624</t>
  </si>
  <si>
    <t>26200624</t>
  </si>
  <si>
    <t>Kašparová Ema</t>
  </si>
  <si>
    <t>2620š0625</t>
  </si>
  <si>
    <t>26200625</t>
  </si>
  <si>
    <t>2620š0626</t>
  </si>
  <si>
    <t>26200626</t>
  </si>
  <si>
    <t>2620š0627</t>
  </si>
  <si>
    <t>26200627</t>
  </si>
  <si>
    <t>2620š0628</t>
  </si>
  <si>
    <t>26200628</t>
  </si>
  <si>
    <t>Timková Kristína</t>
  </si>
  <si>
    <t>2620š0629</t>
  </si>
  <si>
    <t>26200629</t>
  </si>
  <si>
    <t>2620š0630</t>
  </si>
  <si>
    <t>26200630</t>
  </si>
  <si>
    <t>2620š0631</t>
  </si>
  <si>
    <t>26200631</t>
  </si>
  <si>
    <t>2620š0632</t>
  </si>
  <si>
    <t>26200632</t>
  </si>
  <si>
    <t>2620š0633</t>
  </si>
  <si>
    <t>26200633</t>
  </si>
  <si>
    <t>2620š0634</t>
  </si>
  <si>
    <t>26200634</t>
  </si>
  <si>
    <t>2620š0635</t>
  </si>
  <si>
    <t>26200635</t>
  </si>
  <si>
    <t xml:space="preserve">Mikulová Katarína </t>
  </si>
  <si>
    <t>2620š0636</t>
  </si>
  <si>
    <t>26200636</t>
  </si>
  <si>
    <t>Kolmanová Ivana</t>
  </si>
  <si>
    <t>2620š0637</t>
  </si>
  <si>
    <t>26200637</t>
  </si>
  <si>
    <t>2620š0866</t>
  </si>
  <si>
    <t>26200866</t>
  </si>
  <si>
    <t>Organizácia podujatia
názov podujatia: NL juniori
miesto konania: Komárno
termín: 2.-3.5.2026
počet aktívnych účastníkov: 47 športovcov a  2 členov rozhodcovského zboru
počet odpracovaných hodín spolu: 30</t>
  </si>
  <si>
    <t>26FA40355</t>
  </si>
  <si>
    <t>260018</t>
  </si>
  <si>
    <t>ubytovanie rozhodcu počas NL Juniori 2-3.5.2026 Komárno</t>
  </si>
  <si>
    <t>48099775</t>
  </si>
  <si>
    <t>Twin-real s.r.o.</t>
  </si>
  <si>
    <t>2620š0569</t>
  </si>
  <si>
    <t>26200569</t>
  </si>
  <si>
    <t>činnosť člena rozhodcovského zboru počas NL Juniori 2-3.5.2026 Komárno</t>
  </si>
  <si>
    <t>2620š0570</t>
  </si>
  <si>
    <t>26200570</t>
  </si>
  <si>
    <t>Organizácia podujatia
názov podujatia: Extraliga muži playoff
miesto konania: Bratislava
termín: 9.5.2026
počet aktívnych účastníkov: 28 športovcov a  3 členov rozhodcovského zboru
počet odpracovaných hodín spolu: 7,5</t>
  </si>
  <si>
    <t>26FA40360</t>
  </si>
  <si>
    <t>24260360</t>
  </si>
  <si>
    <t>ubytovanie pre 1 osobu- rozhodca počas Extraliga muži 9.5.2026 Bratislava</t>
  </si>
  <si>
    <t>2620š0566</t>
  </si>
  <si>
    <t>26200566</t>
  </si>
  <si>
    <t>činnosť člena rozhodcovského zboru počas Extraliga muži 9.5.2026 Bratislava</t>
  </si>
  <si>
    <t>2620š0567</t>
  </si>
  <si>
    <t>26200567</t>
  </si>
  <si>
    <t>2620š0568</t>
  </si>
  <si>
    <t>26200568</t>
  </si>
  <si>
    <t>Kratochvíl Vlastimil</t>
  </si>
  <si>
    <t xml:space="preserve">Pracovná cesta
názov podujatia: VT U18 muži
Miesto konania: Nováky
Termín podujatia: 7.-10.5.2026
Spôsob prepravy: autom
Počet všetkých osôb na pracovnej ceste: 19                                     z toho:
- športovci: 16
- realizačný tím: 3 -rozhodca: </t>
  </si>
  <si>
    <t>26FA40359</t>
  </si>
  <si>
    <t>20260165</t>
  </si>
  <si>
    <t>pobytové náklady vrátane stravy pre 19 osôb-16 športovcov+3 real.tím, prenájom bazéna počas VT U18 muži 7-10.5.2026 Nováky</t>
  </si>
  <si>
    <t>26FA40385</t>
  </si>
  <si>
    <t>služby športového odborníka -trénerské služby počas VT U18 muži 7-10.5.2026 Nováky</t>
  </si>
  <si>
    <t>26FA40472</t>
  </si>
  <si>
    <t>01062026</t>
  </si>
  <si>
    <t>činnosť športového odborníka -trénerské služby počas  VT U18 muži 7-10.5.2026 Nováky</t>
  </si>
  <si>
    <t>Organizácia podujatia
názov podujatia: I. NL ml. žiaci
miesto konania: Košice
termín: 9.-10.5.2026
počet aktívnych účastníkov: 53 športovcov a  2 členov rozhodcovského zboru
počet odpracovaných hodín spolu: 30</t>
  </si>
  <si>
    <t>26FA40357</t>
  </si>
  <si>
    <t>260069</t>
  </si>
  <si>
    <t>Ubytovanie rozhodu počas podujatia I. NL ml.žiaci 9-10.5.2026 Košice</t>
  </si>
  <si>
    <t>2620š0732</t>
  </si>
  <si>
    <t>26200732</t>
  </si>
  <si>
    <t>Činnosť člena rozhodcovského zboru počas I. NL ml. žiaci 9-10.5.2026 Košice</t>
  </si>
  <si>
    <t>2620š0733</t>
  </si>
  <si>
    <t>26200733</t>
  </si>
  <si>
    <t>Organizácia podujatia
názov podujatia: NL ml. kadetky
miesto konania: Piešťany
termín: 9.-10.5.2026
počet aktívnych účastníkov:  športovcov a  členov rozhodcovského zboru
počet odpracovaných hodín spolu:</t>
  </si>
  <si>
    <t>26FA40356</t>
  </si>
  <si>
    <t>26116</t>
  </si>
  <si>
    <t>ubytovanie pre rozhodcu počas NL ml. kadetky 9-10.5.2026 Piešťany</t>
  </si>
  <si>
    <t>50044508</t>
  </si>
  <si>
    <t>HPN, s.r.o.</t>
  </si>
  <si>
    <t>Organizácia podujatia
názov podujatia: NL žiačky
miesto konania: Piešťany
termín: 16.-17.5.2026
počet aktívnych účastníkov: 42 športovcov a 3 členov rozhodcovského zboru
počet odpracovaných hodín spolu: 40</t>
  </si>
  <si>
    <t>26FA40387</t>
  </si>
  <si>
    <t>FA 2650526</t>
  </si>
  <si>
    <t>ubytovanie pre 1 osobu- rozhodca počas NL žiačky 16-17.5.2026 Piešťany</t>
  </si>
  <si>
    <t>36525561</t>
  </si>
  <si>
    <t>AMO-PLUS, s.r.o.</t>
  </si>
  <si>
    <t>2620š0721</t>
  </si>
  <si>
    <t>26200721</t>
  </si>
  <si>
    <t>Činnosť člena rozhodcovského zboru počas NL žiačky 16-17.5.2026 Piešťany</t>
  </si>
  <si>
    <t>Vereb Jakub</t>
  </si>
  <si>
    <t>2620š0722</t>
  </si>
  <si>
    <t>26200722</t>
  </si>
  <si>
    <t>2620š0723</t>
  </si>
  <si>
    <t>26200723</t>
  </si>
  <si>
    <t xml:space="preserve">Pracovná cesta
názov podujatia: Kondičné sústredenie pre výber MEJ
Miesto konania: Šamorín
Termín podujatia: 3.-9.6.2026
Spôsob prepravy: autom
Počet všetkých osôb na pracovnej ceste:                                      z toho:
- športovci: 
- realizačný tím:  -rozhodca: </t>
  </si>
  <si>
    <t>26š24</t>
  </si>
  <si>
    <t>902026254</t>
  </si>
  <si>
    <t xml:space="preserve">záloha 80% za služby - prenájom bazéna, stava  počas podujatia Kondičné sústredenie pre výber MEJ 3.-9.6.2026 Šamorín _x000D_
</t>
  </si>
  <si>
    <t>26FA40439</t>
  </si>
  <si>
    <t>012026</t>
  </si>
  <si>
    <t>trénerské služby počas Kondičné sústredenie plav.repre. pre MEJ 3.-9.6.2026 Šamorín</t>
  </si>
  <si>
    <t>52810046</t>
  </si>
  <si>
    <t>PaedDr. Karel Procházka, PhD.</t>
  </si>
  <si>
    <t>26FA40445</t>
  </si>
  <si>
    <t>2026-8</t>
  </si>
  <si>
    <t>32844026</t>
  </si>
  <si>
    <t>Darina Moravcová-Swimmax</t>
  </si>
  <si>
    <t>26FA40464</t>
  </si>
  <si>
    <t>FO2026009</t>
  </si>
  <si>
    <t>činnosť športového odborníka -fyzioterapeuta počas Kondičné sústredenie plav.repre. pre MEJ 3.-9.6.2026 Šamorín</t>
  </si>
  <si>
    <t>Organizácia podujatia
názov podujatia: Veľká cena SR a MSR Open
miesto konania: Šamorín
termín: 26.-28.6.2026
počet aktívnych účastníkov:  športovcov a  členov rozhodcovského zboru
počet odpracovaných hodín spolu:</t>
  </si>
  <si>
    <t>26š25</t>
  </si>
  <si>
    <t>902026260</t>
  </si>
  <si>
    <t xml:space="preserve">záloha 80% za služby - prenájom bazéna, stava a ubytovanie počas podujatia Veľká cena SR a M SR Open 26.-28.6.2026 Šamorín _x000D_
</t>
  </si>
  <si>
    <t>2620š0921</t>
  </si>
  <si>
    <t>11006</t>
  </si>
  <si>
    <t>Nákup občerstvenia pre delegátov a organizátorov podujatia Veľká cena Slovenska /M-SR Open 26.-28.6.2026, Šamorín</t>
  </si>
  <si>
    <t>2620š0922</t>
  </si>
  <si>
    <t>5277</t>
  </si>
  <si>
    <t>2620š0923</t>
  </si>
  <si>
    <t>8007</t>
  </si>
  <si>
    <t>Nákup materiálne ho vybavenia na podujatie Veľká cena Slovenska /M-SR Open 26.-28.6.2026, Šamorín</t>
  </si>
  <si>
    <t>2620š0924</t>
  </si>
  <si>
    <t>8006</t>
  </si>
  <si>
    <t>26š26</t>
  </si>
  <si>
    <t>086062026</t>
  </si>
  <si>
    <t>On line seminár Správa registratúry pre začiatočníkov 8.-9.6.2026</t>
  </si>
  <si>
    <t>35900831</t>
  </si>
  <si>
    <t>PROEKO s.r.o.</t>
  </si>
  <si>
    <t>26FA40449</t>
  </si>
  <si>
    <t>260100529</t>
  </si>
  <si>
    <t>vyúčtovanie zálohy 26š26 na On line seminár Správa registratúry pre začiatočníkov 8.-9.6.2026</t>
  </si>
  <si>
    <t xml:space="preserve">Pracovná cesta
názov podujatia: Sústredenie RDS pred ME
Miesto konania: Calella, Španielsko
Termín podujatia: 20.-30.7.2026
Spôsob prepravy: lietadlom
Počet všetkých osôb na pracovnej ceste: 6                                     z toho:
- športovci: 
- realizačný tím:  -rozhodca: </t>
  </si>
  <si>
    <t>26š27</t>
  </si>
  <si>
    <t>10/03/2026</t>
  </si>
  <si>
    <t>záloha na ubytovanie pre  6 osôb-  športovcov+ real.tím počas sústredenia RDS pred ME 20-30.7..2026 v Calella, Španielsko</t>
  </si>
  <si>
    <t>Pracovná cesta
názov podujatia: ME mladších juniorov
Miesto konania: Luxemburg
Termín podujatia: 4.-7.6.2026
Spôsob prepravy: 
Počet všetkých osôb na pracovnej ceste: 13                                     z toho:
- športovci: 10
- realizačný tím: 2 -rozhodca: 1</t>
  </si>
  <si>
    <t>26š31</t>
  </si>
  <si>
    <t>DEV-FED024-2026</t>
  </si>
  <si>
    <t>záloha na ubytovanie pre 13 osôb-10 športovcov+2 real.tím +1 rozhodca počas podujatia Majstrovstvá Európy Mladších Juniorov 4-7.6.2026 v Luxembourgu</t>
  </si>
  <si>
    <t>Fédération Luxembourgeoise Natation et de Sauvetage F.L.N.S</t>
  </si>
  <si>
    <t>26FA40476</t>
  </si>
  <si>
    <t>FAC-FED024-2026</t>
  </si>
  <si>
    <t>vyúčtovanie zálohy 26š31 na ubytovanie pre 13 osôb-10 športovcov+2 real.tím +1 rozhodca počas podujatia Majstrovstvá Európy Mladších Juniorov 4-7.6.2026 v Luxembourgu</t>
  </si>
  <si>
    <t>26FA40369</t>
  </si>
  <si>
    <t>10263159</t>
  </si>
  <si>
    <t>Letenky pre 12 osôb- 10 športovcov+2 real.tím na poduajtie  Majstrovstvá Európy ml.juniorov v SP, Luxembourg/LUX, 2.-7.6.2026</t>
  </si>
  <si>
    <t>26FA40452</t>
  </si>
  <si>
    <t>26AUTO234</t>
  </si>
  <si>
    <t>preprava reprezentácie SP-12 osôb-10 športovovi+2 real.tím na a z letiska Majstrovstvá Európy ml.juniorov SP 2-7.6.2026 Luxembourg/LUX</t>
  </si>
  <si>
    <t>0001062026</t>
  </si>
  <si>
    <t>záloha na ME mladších juniorov 4.-7.6.2026 v Luxemburgu</t>
  </si>
  <si>
    <t>Kvasnovská Kristína</t>
  </si>
  <si>
    <t>2620š0918</t>
  </si>
  <si>
    <t>1780828375623</t>
  </si>
  <si>
    <t>vyučtovanie zálohy z 1.6.2026/Kvasňovská 1000 €/-obed 7.6.2026 pre 2 real.tím +1 rozhodca počas podujatia Majstrovstvá Európy ml.juniorov SP 2-7.6.2026 Luxembourg/LUX (71,06)</t>
  </si>
  <si>
    <t>wolt Luxembourg</t>
  </si>
  <si>
    <t>2620š0919</t>
  </si>
  <si>
    <t>1780744135492</t>
  </si>
  <si>
    <t>vyučtovanie zálohy z 1.6.2026/Kvasňovská 1000 €/-obed 6.6.2026 pre 10 športovcov +2 real.tím +1 rozhodca počas podujatia Majstrovstvá Európy ml.juniorov SP 2-7.6.2026 Luxembourg/LUX (305,77)</t>
  </si>
  <si>
    <t>2620š0920</t>
  </si>
  <si>
    <t>298618</t>
  </si>
  <si>
    <t>vyučtovanie zálohy z 1.6.2026/Kvasňovská 1000 €/-občerstvenie 6.6.2026 pre 2 osoby real.tím počas podujatia Majstrovstvá Európy ml.juniorov SP 2-7.6.2026 Luxembourg/LUX (9,00)</t>
  </si>
  <si>
    <t>GoldenBean</t>
  </si>
  <si>
    <t>vyúčtovanie zálohy na ME mladších juniorov 4.-7.6.2026 v Luxemburgu</t>
  </si>
  <si>
    <t xml:space="preserve">Pracovná cesta
názov podujatia: Mare Nostrum
Miesto konania: Barcelona, Španielsko
Termín podujatia: 29.-31.5.2026
Spôsob prepravy: lietadlom
Počet všetkých osôb na pracovnej ceste: 1                                     z toho:
- športovci: 1
- realizačný tím:  -rozhodca: </t>
  </si>
  <si>
    <t>d - Košťál Samuel</t>
  </si>
  <si>
    <t>26š33</t>
  </si>
  <si>
    <t>202650000884</t>
  </si>
  <si>
    <t>záloha na pobytové náklady športovca počas súťaže Mare Nostrum 29-31.5.2026 v Barcelone</t>
  </si>
  <si>
    <t>Catalonia Sagrada Familia</t>
  </si>
  <si>
    <t>26FA40412</t>
  </si>
  <si>
    <t>CDB2026-100</t>
  </si>
  <si>
    <t>Zmluva č.112 TOP TÍM SR/Košťál/2026-štartovné na preteky Mare Nostrum Barcelona 30-31.5.2026</t>
  </si>
  <si>
    <t>Club Natació Sant Andreau</t>
  </si>
  <si>
    <t xml:space="preserve">Pracovná cesta
názov podujatia: TYR pro series
Miesto konania: Sacramento, CA, USA
Termín podujatia: 20.-23.5.2026
Spôsob prepravy: lietadlom
Počet všetkých osôb na pracovnej ceste: 1                                     z toho:
- športovci: 1
- realizačný tím:  -rozhodca: </t>
  </si>
  <si>
    <t>2620š0526</t>
  </si>
  <si>
    <t>1467-4453</t>
  </si>
  <si>
    <t>refundácia nákladov -štartovné-1 športovec na  TYR Pro Series 20-23.5.2026 v Sacramento, CA USA</t>
  </si>
  <si>
    <t>USA Wsimming</t>
  </si>
  <si>
    <t>2620š0806</t>
  </si>
  <si>
    <t>0162388593006</t>
  </si>
  <si>
    <t>refundácia nákladov na letenku pre 1 osobu-športovec na športovú prípravu v Sacramento a podujatie TYR PRO Series v Californii 11.5.-28.5.2026</t>
  </si>
  <si>
    <t>GOL Airlines</t>
  </si>
  <si>
    <t>2620š0807</t>
  </si>
  <si>
    <t>26200807</t>
  </si>
  <si>
    <t>stravné pre 1 osobu-športovec počas športovej prípravy v Sacramento a podujatia TYR PRO Series v Californii 11.5.-28.5.2026</t>
  </si>
  <si>
    <t>Tišťan Tibor</t>
  </si>
  <si>
    <t xml:space="preserve">Pracovná cesta
názov podujatia: športová príprava
Miesto konania: Londýn, Anglicko
Termín podujatia: 13.-19.4.2026
Spôsob prepravy: lietadlom
Počet všetkých osôb na pracovnej ceste: 1                                     z toho:
- športovci: 1
- realizačný tím:  -rozhodca: </t>
  </si>
  <si>
    <t>2620š0527</t>
  </si>
  <si>
    <t>0022084</t>
  </si>
  <si>
    <t>refundácia nákladov na služby fyzio 1 športovec počas športovej prípravy 13-19.4.2026 v Londýne, Anglicko</t>
  </si>
  <si>
    <t>PhysioBoutique</t>
  </si>
  <si>
    <t>2620š0528</t>
  </si>
  <si>
    <t>0114911</t>
  </si>
  <si>
    <t>refundácia nákladov na ubytovanie -1 športovec počas športovej prípravy 13-19.4.2026 v Londýne, Anglicko</t>
  </si>
  <si>
    <t xml:space="preserve">CURIO COLLECTION </t>
  </si>
  <si>
    <t>2620š0529</t>
  </si>
  <si>
    <t>26200529</t>
  </si>
  <si>
    <t>stravné -1 športovec počas športovej prípravy 13-19.4.2026 v Londýne, Anglicko</t>
  </si>
  <si>
    <t>Ellie Freeze</t>
  </si>
  <si>
    <t xml:space="preserve">Pracovná cesta
názov podujatia: VT U16 ženy
Miesto konania: Topoľčany
Termín podujatia: 24.-26.4.2026
Spôsob prepravy: autom
Počet všetkých osôb na pracovnej ceste:                                   z toho:
- športovci: 16
- realizačný tím:      -rozhodca: </t>
  </si>
  <si>
    <t>2620š0535</t>
  </si>
  <si>
    <t>11553</t>
  </si>
  <si>
    <t>nákup PHM do prenajatého vozidla TO384DV  počas VT U16 ženy 24.-26.4.2026 Topoľčany</t>
  </si>
  <si>
    <t>52871665</t>
  </si>
  <si>
    <t>HAPPE s.r.o.</t>
  </si>
  <si>
    <t>2620š0534</t>
  </si>
  <si>
    <t>607</t>
  </si>
  <si>
    <t>vstup do posilňovne pre 16 športovcov počas VT U16 ženy 24.-26.4.2026 Topoľčany</t>
  </si>
  <si>
    <t>45333246</t>
  </si>
  <si>
    <t>SOFA TREND, s.r.o.</t>
  </si>
  <si>
    <t>2620š0536</t>
  </si>
  <si>
    <t>610/607959-3</t>
  </si>
  <si>
    <t xml:space="preserve">poistenie majetku- havarijné poistenie BT147AB  14.4.2026-13.4.2027 Toyota </t>
  </si>
  <si>
    <t>31383408</t>
  </si>
  <si>
    <t>Wüstenrot poisťovňa ,a.s.</t>
  </si>
  <si>
    <t>Organizácia podujatia
názov podujatia: Extraliga muži playoff
miesto konania: Nováky
termín: 30.4.2026
počet aktívnych účastníkov: 27 športovcov a  3 členov rozhodcovského zboru
počet odpracovaných hodín spolu: 7,5</t>
  </si>
  <si>
    <t>2620š0562</t>
  </si>
  <si>
    <t>26200562</t>
  </si>
  <si>
    <t>činnosť člena rozhodcovského zboru počas Extraliga muži playoff 30.4.2026 Nováky</t>
  </si>
  <si>
    <t>2620š0563</t>
  </si>
  <si>
    <t>26200563</t>
  </si>
  <si>
    <t>2620š0564</t>
  </si>
  <si>
    <t>26200564</t>
  </si>
  <si>
    <t xml:space="preserve">Pracovná cesta
názov podujatia: Sústredenie
Miesto konania: Hong Kong
Termín podujatia: 3.-25.1.2026
Spôsob prepravy: lietadlom
Počet všetkých osôb na pracovnej ceste: 1                                  z toho:
- športovci: 1
- realizačný tím:  -rozhodca: </t>
  </si>
  <si>
    <t>2620š0565</t>
  </si>
  <si>
    <t>26200565</t>
  </si>
  <si>
    <t>Zmluva č.112 TOP TÍM SR/Košťál/2026-stravné počas sústredenia 3-25.1.2026 v Hong Kongu</t>
  </si>
  <si>
    <t>Organizácia podujatia
názov podujatia: II. NL st. žiaci
miesto konania: Košice
termín: 24.-25.4.2026
počet aktívnych účastníkov: 53 športovcov a  4 členov rozhodcovského zboru
počet odpracovaných hodín spolu: 35</t>
  </si>
  <si>
    <t>2620š0576</t>
  </si>
  <si>
    <t>26200576</t>
  </si>
  <si>
    <t>činnosť člena rozhodcovského zboru počas II. NL st.žiaci 24-25.4.2026 Košice</t>
  </si>
  <si>
    <t>2620š0577</t>
  </si>
  <si>
    <t>26200577</t>
  </si>
  <si>
    <t>2620š0578</t>
  </si>
  <si>
    <t>26200578</t>
  </si>
  <si>
    <t>2620š0579</t>
  </si>
  <si>
    <t>26200579</t>
  </si>
  <si>
    <t>Organizácia podujatia
názov podujatia: Extraliga muži playoff
miesto konania: Nováky
termín: 22.4.2026
počet aktívnych účastníkov: 27 športovcov a  3 členov rozhodcovského zboru
počet odpracovaných hodín spolu: 7,5</t>
  </si>
  <si>
    <t>2620š0580</t>
  </si>
  <si>
    <t>26200580</t>
  </si>
  <si>
    <t>činnosť člena rozhodcovského zboru počas Extraliga muži playoff 22.4.2026 Nováky</t>
  </si>
  <si>
    <t>2620š0581</t>
  </si>
  <si>
    <t>26200581</t>
  </si>
  <si>
    <t>2620š0582</t>
  </si>
  <si>
    <t>26200582</t>
  </si>
  <si>
    <t>Organizácia podujatia
názov podujatia: Extraliga muži playoff
miesto konania: Nováky
termín: 23.4.2026
počet aktívnych účastníkov: 27 športovcov a  3 členov rozhodcovského zboru
počet odpracovaných hodín spolu: 7,5</t>
  </si>
  <si>
    <t>2620š0588</t>
  </si>
  <si>
    <t>26200588</t>
  </si>
  <si>
    <t>činnosť člena rozhodcovského zboru počas Extraliga muži playoff 23.4.2026 Nováky</t>
  </si>
  <si>
    <t>2620š0589</t>
  </si>
  <si>
    <t>26200589</t>
  </si>
  <si>
    <t>2620š0590</t>
  </si>
  <si>
    <t>26200590</t>
  </si>
  <si>
    <t>Organizácia podujatia
názov podujatia: I. NL ml. žiaci
miesto konania: Košice
termín: 18.-19.4.2026
počet aktívnych účastníkov: 53 športovcov a  2 členov rozhodcovského zboru
počet odpracovaných hodín spolu: 30</t>
  </si>
  <si>
    <t>2620š0583</t>
  </si>
  <si>
    <t>26200583</t>
  </si>
  <si>
    <t>činnosť člena rozhodcovského zboru počas I. NL ml.žiaci 18-19.4.2026 Košice</t>
  </si>
  <si>
    <t>2620š0584</t>
  </si>
  <si>
    <t>26200584</t>
  </si>
  <si>
    <t>26FA40370</t>
  </si>
  <si>
    <t>26050005</t>
  </si>
  <si>
    <t>trénerská činnosť SP za 2026/04 pre RD juniori a seniori</t>
  </si>
  <si>
    <t>26FA40371</t>
  </si>
  <si>
    <t>10260090</t>
  </si>
  <si>
    <t>Spotreba el.energie kanc.priestory, sklady za 2026/04</t>
  </si>
  <si>
    <t>Organizácia podujatia
názov podujatia: ORCA CUP
miesto konania: Bratislava
termín: 1.-3.5.2026
počet aktívnych účastníkov:  športovcov a  členov rozhodcovského zboru
počet odpracovaných hodín spolu:</t>
  </si>
  <si>
    <t>26FA40372</t>
  </si>
  <si>
    <t>44026001</t>
  </si>
  <si>
    <t>refundácia nákladov vynaložených na podujatie ORCA CUP 1-3.5.2026 v Bratislave, v zmysle Sernice SPF o poskytovaní príspevku technickému usporiadatelovi</t>
  </si>
  <si>
    <t>31266665</t>
  </si>
  <si>
    <t>Plavecký klub ORCA Bratislava</t>
  </si>
  <si>
    <t>2620š0678</t>
  </si>
  <si>
    <t>2026049</t>
  </si>
  <si>
    <t>refundácia nákladov na ubytovanie športovca počas Prípravnej súťaže 1-3.5.2026 Orca Cup Bratislava</t>
  </si>
  <si>
    <t>50897861</t>
  </si>
  <si>
    <t>Kera s. r. o.</t>
  </si>
  <si>
    <t>2620š0679</t>
  </si>
  <si>
    <t>FA-202600019</t>
  </si>
  <si>
    <t>refundácia nákladov na ubytovanie trénera počas Prípravnej súťaže 1-3.5.2026 Orca Cup Bratislava</t>
  </si>
  <si>
    <t>56005237</t>
  </si>
  <si>
    <t>pbt s. r. o.</t>
  </si>
  <si>
    <t>2620š0717</t>
  </si>
  <si>
    <t>257</t>
  </si>
  <si>
    <t>refundácia nákladov na stravu pre trénera 1 športovca počas Orca Cup 1.-3.5.2026 Bratislava</t>
  </si>
  <si>
    <t>44831854</t>
  </si>
  <si>
    <t>M-Gastro s.r.o.</t>
  </si>
  <si>
    <t>2620š0718</t>
  </si>
  <si>
    <t>refundácia nákladov na stravu pre 1 športovca počas Orca Cup 1.-3.5.2026 Bratislava</t>
  </si>
  <si>
    <t>26FA40377</t>
  </si>
  <si>
    <t>202600213</t>
  </si>
  <si>
    <t xml:space="preserve">online školenie rozhodcu SP </t>
  </si>
  <si>
    <t>26FA40378</t>
  </si>
  <si>
    <t>526</t>
  </si>
  <si>
    <t>organizačné, technické a administratívne zabezpečenie činností v synchronizovanom plávaní, na základe Zmluvy o poskytovaní služieb za 2026/04</t>
  </si>
  <si>
    <t>26FA40381</t>
  </si>
  <si>
    <t>2026050311</t>
  </si>
  <si>
    <t>Microsoft 365 Business Standard/licencie za 2026/04</t>
  </si>
  <si>
    <t>Organizácia podujatia
názov podujatia: Slovak National Championships Open U12 a juniori
miesto konania: Bratislava
termín: 8.-10.5.2026
počet aktívnych účastníkov: 206 športovcov a  34 členov rozhodcovského zboru
počet odpracovaných hodín spolu: 521,5</t>
  </si>
  <si>
    <t>26FA40379</t>
  </si>
  <si>
    <t>2026025</t>
  </si>
  <si>
    <t>prenájom stolov a stoličiek počas SLOVAK NATIONAL CHAMPIONSHIPS OPEN U12 JUNIOR 8-10.5.2026 Bratislava</t>
  </si>
  <si>
    <t>26FA40380</t>
  </si>
  <si>
    <t>20260084</t>
  </si>
  <si>
    <t>ksis registrácia na podujatie SLOVAK NATIONAL CHAMPIONSHIPS OPEN U12 JUNIOR 8-10.5.2026 Bratislava</t>
  </si>
  <si>
    <t>2620š0677</t>
  </si>
  <si>
    <t>1105,945,615,1036,1481</t>
  </si>
  <si>
    <t>náklady na občerstvenie rozhodcovského zboru počas SLOVAK NATIONAL CHAMPIONSHIPS OPEN U12 JUNIOR 8-10.5.2026 Bratislava</t>
  </si>
  <si>
    <t>2620š0683</t>
  </si>
  <si>
    <t>26200683</t>
  </si>
  <si>
    <t>Činnosť člena rozhodcovského zboru počas SLOVAK NATIONAL CHAMPIONSHIPS OPEN U12 JUNIOR 8-10.5.2026 Bratislava</t>
  </si>
  <si>
    <t>Barnová Silvia</t>
  </si>
  <si>
    <t>2620š0684</t>
  </si>
  <si>
    <t>26200684</t>
  </si>
  <si>
    <t>2620š0685</t>
  </si>
  <si>
    <t>26200685</t>
  </si>
  <si>
    <t>2620š0686</t>
  </si>
  <si>
    <t>26200686</t>
  </si>
  <si>
    <t>Lörinczova Linda</t>
  </si>
  <si>
    <t>2620š0687</t>
  </si>
  <si>
    <t>26200687</t>
  </si>
  <si>
    <t>2620š0688</t>
  </si>
  <si>
    <t>26200688</t>
  </si>
  <si>
    <t>2620š0689</t>
  </si>
  <si>
    <t>26200689</t>
  </si>
  <si>
    <t>Vojtášková Viktória</t>
  </si>
  <si>
    <t>2620š0690</t>
  </si>
  <si>
    <t>26200690</t>
  </si>
  <si>
    <t>2620š0691</t>
  </si>
  <si>
    <t>26200691</t>
  </si>
  <si>
    <t>2620š0692</t>
  </si>
  <si>
    <t>26200692</t>
  </si>
  <si>
    <t>2620š0693</t>
  </si>
  <si>
    <t>26200693</t>
  </si>
  <si>
    <t>2620š0694</t>
  </si>
  <si>
    <t>26200694</t>
  </si>
  <si>
    <t>2620š0695</t>
  </si>
  <si>
    <t>26200695</t>
  </si>
  <si>
    <t>2620š0696</t>
  </si>
  <si>
    <t>26200696</t>
  </si>
  <si>
    <t>2620š0697</t>
  </si>
  <si>
    <t>26200697</t>
  </si>
  <si>
    <t>2620š0698</t>
  </si>
  <si>
    <t>26200698</t>
  </si>
  <si>
    <t>2620š0699</t>
  </si>
  <si>
    <t>26200699</t>
  </si>
  <si>
    <t>2620š0700</t>
  </si>
  <si>
    <t>26200700</t>
  </si>
  <si>
    <t>2620š0701</t>
  </si>
  <si>
    <t>26200701</t>
  </si>
  <si>
    <t>2620š0702</t>
  </si>
  <si>
    <t>26200702</t>
  </si>
  <si>
    <t>2620š0703</t>
  </si>
  <si>
    <t>26200703</t>
  </si>
  <si>
    <t>2620š0704</t>
  </si>
  <si>
    <t>26200704</t>
  </si>
  <si>
    <t>2620š0705</t>
  </si>
  <si>
    <t>26200705</t>
  </si>
  <si>
    <t>2620š0706</t>
  </si>
  <si>
    <t>26200706</t>
  </si>
  <si>
    <t>2620š0707</t>
  </si>
  <si>
    <t>26200707</t>
  </si>
  <si>
    <t>2620š0708</t>
  </si>
  <si>
    <t>26200708</t>
  </si>
  <si>
    <t>2620š0709</t>
  </si>
  <si>
    <t>26200709</t>
  </si>
  <si>
    <t>2620š0710</t>
  </si>
  <si>
    <t>26200710</t>
  </si>
  <si>
    <t>2620š0711</t>
  </si>
  <si>
    <t>26200711</t>
  </si>
  <si>
    <t>2620š0712</t>
  </si>
  <si>
    <t>26200712</t>
  </si>
  <si>
    <t>2620š0713</t>
  </si>
  <si>
    <t>26200713</t>
  </si>
  <si>
    <t>Bachárová Júlia</t>
  </si>
  <si>
    <t>2620š0714</t>
  </si>
  <si>
    <t>26200714</t>
  </si>
  <si>
    <t>2620š0715</t>
  </si>
  <si>
    <t>26100715</t>
  </si>
  <si>
    <t>2620š0716</t>
  </si>
  <si>
    <t>26200716</t>
  </si>
  <si>
    <t>26FA40440</t>
  </si>
  <si>
    <t>02/05/26</t>
  </si>
  <si>
    <t>Technické zabezpečenie podujatia SLOVAK NATIONAL CHAMPIONSHIPS OPEN U12 JUNIOR 8-10.5.2026 Bratislava</t>
  </si>
  <si>
    <t>26FA40441</t>
  </si>
  <si>
    <t>2610681</t>
  </si>
  <si>
    <t>prenájom bazéna počas SLOVAK NATIONAL CHAMPIONSHIPS OPEN U12 JUNIOR 8-10.5.2026 Bratislava</t>
  </si>
  <si>
    <t>2620š0757</t>
  </si>
  <si>
    <t>1308</t>
  </si>
  <si>
    <t>náklady na kvetinovú výzdobu na podujatie SLOVAK NATIONAL CHAMPIONSHIPS OPEN U12 JUNIOR 8-10.5.2026 Bratislava</t>
  </si>
  <si>
    <t>48258946</t>
  </si>
  <si>
    <t>OBI Slovakia s.r.o.</t>
  </si>
  <si>
    <t xml:space="preserve">Pracovná cesta
názov podujatia: Majstrovstvá Európy juniorov
Miesto konania: Sukoro, HUN
Termín podujatia: 21.-26.7.2026
Spôsob prepravy:
Počet všetkých osôb na pracovnej ceste: 14                                   z toho:
- športovci: 9
- realizačný tím: 5 -rozhodca: </t>
  </si>
  <si>
    <t>26š35</t>
  </si>
  <si>
    <t>EAJOWSC 2026012/1</t>
  </si>
  <si>
    <t>záloha na ubytovanie na MEJ DP Sukoro 2026 pre 14 osôb (9 športovcov + 5 real.tím)</t>
  </si>
  <si>
    <t>Jet Travel Kft.</t>
  </si>
  <si>
    <t>Organizácia podujatia
názov podujatia: Extraliga muži
miesto konania: Bratislava
termín: 22.-23.5.2026
počet aktívnych účastníkov: 28 športovcov a 3 členov rozhodcovského zboru
počet odpracovaných hodín spolu: 7,5</t>
  </si>
  <si>
    <t>26FA40388</t>
  </si>
  <si>
    <t>24260415</t>
  </si>
  <si>
    <t>ubytovanie pre 1 osobu- rozhodca počas Extraliga muži 22-23.5.2026 Bratislava</t>
  </si>
  <si>
    <t>2620š0745</t>
  </si>
  <si>
    <t>26200745</t>
  </si>
  <si>
    <t>Činnosť člena rozhodcovského zboru počas Extraliga muži 22.5.2026 Bratislava</t>
  </si>
  <si>
    <t>2620š0746</t>
  </si>
  <si>
    <t>26200746</t>
  </si>
  <si>
    <t>2620š0747</t>
  </si>
  <si>
    <t>26200747</t>
  </si>
  <si>
    <t>2620š0751</t>
  </si>
  <si>
    <t>26200751</t>
  </si>
  <si>
    <t>Činnosť člena rozhodcovského zboru počas Extraliga muži 23.5.2026 Bratislava</t>
  </si>
  <si>
    <t>2620š0752</t>
  </si>
  <si>
    <t>26200752</t>
  </si>
  <si>
    <t>2620š0753</t>
  </si>
  <si>
    <t>26200753</t>
  </si>
  <si>
    <t>Organizácia podujatia
názov podujatia: MSR juniorov
miesto konania: Košice
termín: 29.-31.5.2026
počet aktívnych účastníkov: 302 športovcov a  38 členov rozhodcovského zboru
počet odpracovaných hodín spolu: 932</t>
  </si>
  <si>
    <t>26š36</t>
  </si>
  <si>
    <t>10490</t>
  </si>
  <si>
    <t>záloha na ubytovanie pre 8 osôb-rozhodcov počas MSR Juniorov 29-31.5.2026 Košice</t>
  </si>
  <si>
    <t>Hotel Aréna</t>
  </si>
  <si>
    <t>26FA40411</t>
  </si>
  <si>
    <t>2320260198</t>
  </si>
  <si>
    <t>vyúčtovanie zálohy 26š36 na ubytovanie pre 8 osôb-rozhodcov počas MSR Juniorov 29-31.5.2026 Košice (1122,00)</t>
  </si>
  <si>
    <t>26š38</t>
  </si>
  <si>
    <t>26080004</t>
  </si>
  <si>
    <t>záloha na stravovanie-raňajky pre 13 osôb -rozhodcovia počas MSR Juniorov 29-31.5.2026 v Košiciach</t>
  </si>
  <si>
    <t>26š39</t>
  </si>
  <si>
    <t>2026031</t>
  </si>
  <si>
    <t>záloha na ubytovanie pre 13 osôb -rozhodcovia počas MSR Juniorov 29-31.5.2026 v Košiciach</t>
  </si>
  <si>
    <t>26FA40428</t>
  </si>
  <si>
    <t>20265185</t>
  </si>
  <si>
    <t>vyúčtovanie zálohy 26š39 na ubytovanie pre 13 osôb -rozhodcovia počas MSR Juniorov 29-31.5.2026 v Košiciach (1608,50)</t>
  </si>
  <si>
    <t>26FA40404</t>
  </si>
  <si>
    <t>2026027</t>
  </si>
  <si>
    <t>výroba nálepiek na medaile 340 ks na podujatie MSR Juniorov 29.-31.5.2026 Košice, 175 ks na Slovenský pohár plav. nádejí 1.k. 6.6.2026 Dolný Kubín , 510 ks na Majstrovstvá SR ml. a st. žiakov 19-21.6.2026 Štúrovo</t>
  </si>
  <si>
    <t>26FA40418</t>
  </si>
  <si>
    <t>260100010</t>
  </si>
  <si>
    <t>Technicko-organizačné zabezpečenie podujatia MSR Juniorov 29.-31.5.2026 Košice</t>
  </si>
  <si>
    <t>26FA40431</t>
  </si>
  <si>
    <t>20265200</t>
  </si>
  <si>
    <t>prenájom bazéna počas MSR Juniorov 29.-31.5.2026 Košice</t>
  </si>
  <si>
    <t>2620š0743</t>
  </si>
  <si>
    <t>4096</t>
  </si>
  <si>
    <t>nákup- kábel GoGEN HDMI/DVI 2 m 1 ks- počas MSR Juniorov 29.-31.5.2026 Košice</t>
  </si>
  <si>
    <t>2620š0744</t>
  </si>
  <si>
    <t>0008,0009</t>
  </si>
  <si>
    <t>nákup- toner 2 ks počas MSR Juniorov 29.-31.5.2026 Košice</t>
  </si>
  <si>
    <t>52825337</t>
  </si>
  <si>
    <t>PrintMaster s.r.o.</t>
  </si>
  <si>
    <t>2620š0768</t>
  </si>
  <si>
    <t>26200768</t>
  </si>
  <si>
    <t>činnosť člena rozhodcovského zboru počas MSR Juniorov 29.-31.5.2026 Košice</t>
  </si>
  <si>
    <t>2620š0769</t>
  </si>
  <si>
    <t>26200769</t>
  </si>
  <si>
    <t>2620š0770</t>
  </si>
  <si>
    <t>26200770</t>
  </si>
  <si>
    <t>2620š0771</t>
  </si>
  <si>
    <t>26200771</t>
  </si>
  <si>
    <t>2620š0772</t>
  </si>
  <si>
    <t>26200772</t>
  </si>
  <si>
    <t>Kanoc Ondrej</t>
  </si>
  <si>
    <t>2620š0773</t>
  </si>
  <si>
    <t>26200773</t>
  </si>
  <si>
    <t>Žeňuchová Stacey Maria</t>
  </si>
  <si>
    <t>2620š0774</t>
  </si>
  <si>
    <t>26200774</t>
  </si>
  <si>
    <t>2620š0775</t>
  </si>
  <si>
    <t>26200775</t>
  </si>
  <si>
    <t>2620š0776</t>
  </si>
  <si>
    <t>26200776</t>
  </si>
  <si>
    <t>2620š0777</t>
  </si>
  <si>
    <t>26200777</t>
  </si>
  <si>
    <t>2620š0778</t>
  </si>
  <si>
    <t>26200778</t>
  </si>
  <si>
    <t>Orihelová Martina</t>
  </si>
  <si>
    <t>2620š0779</t>
  </si>
  <si>
    <t>26200779</t>
  </si>
  <si>
    <t>2620š0780</t>
  </si>
  <si>
    <t>26200780</t>
  </si>
  <si>
    <t>2620š0781</t>
  </si>
  <si>
    <t>26200781</t>
  </si>
  <si>
    <t>Jurigová Katarína</t>
  </si>
  <si>
    <t>2620š0782</t>
  </si>
  <si>
    <t>26200782</t>
  </si>
  <si>
    <t>2620š0783</t>
  </si>
  <si>
    <t>26200783</t>
  </si>
  <si>
    <t>2620š0784</t>
  </si>
  <si>
    <t>26200784</t>
  </si>
  <si>
    <t>2620š0785</t>
  </si>
  <si>
    <t>26200785</t>
  </si>
  <si>
    <t>2620š0786</t>
  </si>
  <si>
    <t>26200786</t>
  </si>
  <si>
    <t>2620š0787</t>
  </si>
  <si>
    <t>26200787</t>
  </si>
  <si>
    <t>2620š0788</t>
  </si>
  <si>
    <t>26200788</t>
  </si>
  <si>
    <t>2620š0789</t>
  </si>
  <si>
    <t>26200789</t>
  </si>
  <si>
    <t>2620š0790</t>
  </si>
  <si>
    <t>26200790</t>
  </si>
  <si>
    <t>2620š0791</t>
  </si>
  <si>
    <t>26200791</t>
  </si>
  <si>
    <t>2620š0792</t>
  </si>
  <si>
    <t>26200792</t>
  </si>
  <si>
    <t>2620š0793</t>
  </si>
  <si>
    <t>26200793</t>
  </si>
  <si>
    <t>2620š0794</t>
  </si>
  <si>
    <t>26200794</t>
  </si>
  <si>
    <t>2620š0795</t>
  </si>
  <si>
    <t>26200795</t>
  </si>
  <si>
    <t>2620š0796</t>
  </si>
  <si>
    <t>26200796</t>
  </si>
  <si>
    <t>2620š0797</t>
  </si>
  <si>
    <t>26200797</t>
  </si>
  <si>
    <t>2620š0798</t>
  </si>
  <si>
    <t>26200798</t>
  </si>
  <si>
    <t>2620š0799</t>
  </si>
  <si>
    <t>26200799</t>
  </si>
  <si>
    <t>2620š0800</t>
  </si>
  <si>
    <t>26200800</t>
  </si>
  <si>
    <t>2620š0801</t>
  </si>
  <si>
    <t>26200801</t>
  </si>
  <si>
    <t>2620š0802</t>
  </si>
  <si>
    <t>26200802</t>
  </si>
  <si>
    <t>2620š0803</t>
  </si>
  <si>
    <t>26200803</t>
  </si>
  <si>
    <t>2620š0804</t>
  </si>
  <si>
    <t>26200804</t>
  </si>
  <si>
    <t>2620š0805</t>
  </si>
  <si>
    <t>26200805</t>
  </si>
  <si>
    <t xml:space="preserve">Pracovná cesta
názov podujatia: Majstrovstvá sveta juniorov v SP
Miesto konania: Budapešť, HUN
Termín podujatia: 12.-16.8.2026
Spôsob prepravy:
Počet všetkých osôb na pracovnej ceste: 4                                   z toho:
- športovci: 2
- realizačný tím: 2 -rozhodca: </t>
  </si>
  <si>
    <t>26š37</t>
  </si>
  <si>
    <t>2026-000217</t>
  </si>
  <si>
    <t>záloha na ubytovanie pre 4 osoby-2 športovci+2 real.tím</t>
  </si>
  <si>
    <t>Caracol UUtazási Iroda</t>
  </si>
  <si>
    <t>2620š0719</t>
  </si>
  <si>
    <t>26200719</t>
  </si>
  <si>
    <t>cestovné náhrady delegáta na Konferenciu SPF-opakovaná  22.05.2026 Bratislava</t>
  </si>
  <si>
    <t>Mihalka Stanislav</t>
  </si>
  <si>
    <t>2620š0720</t>
  </si>
  <si>
    <t>26200720</t>
  </si>
  <si>
    <t>Gális Marek</t>
  </si>
  <si>
    <t>Organizácia podujatia
názov podujatia: II. NL ml. žiaci
miesto konania: Piešťany
termín: 8.-10.5.2026
počet aktívnych účastníkov: 59 športovcov a 3 členov rozhodcovského zboru
počet odpracovaných hodín spolu: 45</t>
  </si>
  <si>
    <t>2620š0724</t>
  </si>
  <si>
    <t>26200724</t>
  </si>
  <si>
    <t>Činnosť člena rozhodcovského zboru počas II. NL ml. žiaci 8-10.5.2026 Piešťany</t>
  </si>
  <si>
    <t>2620š0725</t>
  </si>
  <si>
    <t>26200725</t>
  </si>
  <si>
    <t>2620š0726</t>
  </si>
  <si>
    <t>26200726</t>
  </si>
  <si>
    <t>Organizácia podujatia
názov podujatia: NL juniorky
miesto konania: Piešťany
termín: 16.-17.5.2026
počet aktívnych účastníkov: 35 športovcov a 3 členov rozhodcovského zboru
počet odpracovaných hodín spolu: 15</t>
  </si>
  <si>
    <t>2620š0727</t>
  </si>
  <si>
    <t>26200727</t>
  </si>
  <si>
    <t>Činnosť člena rozhodcovského zboru počas NL Juniorky 16-17.5.2026 Piešťany</t>
  </si>
  <si>
    <t>2620š0728</t>
  </si>
  <si>
    <t>26200728</t>
  </si>
  <si>
    <t>2620š0729</t>
  </si>
  <si>
    <t>26200729</t>
  </si>
  <si>
    <t>26FA40396</t>
  </si>
  <si>
    <t>2620104656</t>
  </si>
  <si>
    <t xml:space="preserve">nákup toneru do tlačiarne 1 ks-ŠA </t>
  </si>
  <si>
    <t>50462164</t>
  </si>
  <si>
    <t>interNETmania SK s.r.o.</t>
  </si>
  <si>
    <t>26FA40397</t>
  </si>
  <si>
    <t>2620105036</t>
  </si>
  <si>
    <t xml:space="preserve">nákup toneru do tlačiarne 3 ks na farebnú tlač-ŠA </t>
  </si>
  <si>
    <t>26FA40398</t>
  </si>
  <si>
    <t>4/2026</t>
  </si>
  <si>
    <t>činnosť športového odborníka -trénerské služby počas VT U18 muži 11-13.5.2026 Košice</t>
  </si>
  <si>
    <t>26FA40399</t>
  </si>
  <si>
    <t>činnosť športového odborníka -trénerske služby počas VT U18 muži 11-13.5.2026 Košice</t>
  </si>
  <si>
    <t>26FA40432</t>
  </si>
  <si>
    <t>20260235</t>
  </si>
  <si>
    <t>prenájom bazéna počas VT U18 muži 11-13.5.2026 Košice</t>
  </si>
  <si>
    <t xml:space="preserve">Pracovná cesta
názov podujatia: Sústredenie
Miesto konania: Tenerife, Španielsko
Termín podujatia: 5.-15.5.2026
Spôsob prepravy:
Počet všetkých osôb na pracovnej ceste: 1                                 z toho:
- športovci: 1
- realizačný tím:  -rozhodca: </t>
  </si>
  <si>
    <t>26FA40400</t>
  </si>
  <si>
    <t>24.02.2026/512</t>
  </si>
  <si>
    <t>refundácia nákladov na ubytovanie pre 1 športovca a RT počas sústredenia 5-15.5.2026 v Tenerife, Španielsko, konečný dodávateľ Active Planet, časť</t>
  </si>
  <si>
    <t>PSC4B</t>
  </si>
  <si>
    <t>refundácia nákladov na letenky pre 1 športovca a RT počas sústredenia 5-15.5.2026 v Tenerife, Španielsko konečný dodávateľ Iberia, časť</t>
  </si>
  <si>
    <t>22001960928</t>
  </si>
  <si>
    <t>refundácia nákladov na letenky pre trénera počas sústredenia 5-15.5.2026 v Tenerife, Španielsko konečný dodávateľ Austrian, časť</t>
  </si>
  <si>
    <t>HTC6JF</t>
  </si>
  <si>
    <t>refundácia nákladov na letenky pre 1 športovca a 2 RT počas sústredenia 5-15.5.2026 v Tenerife, Španielsko, konečný dodávateľ Ryanair, časť</t>
  </si>
  <si>
    <t>E1JYFW</t>
  </si>
  <si>
    <t>refundácia nákladov na letenky pre 1RT počas sústredenia 5-15.5.2026 v Tenerife, Španielsko, konečný dodávateľ Ryanair, časť</t>
  </si>
  <si>
    <t>refundácia nákladov za trénerské služby pre 1RT počas sústredenia 5-15.5.2026 v Tenerife, Španielsko, konečný dodávateľ Karel Procházka, časť</t>
  </si>
  <si>
    <t>26FA40459</t>
  </si>
  <si>
    <t>Refundácia nákladov súvisiacich s účelom rozvoja talentovaných športovcov zaradených do UTM SPF a Top Talent Teamu: náklady na ubytovanie pre 1 športovca - Active Planet Sports LTD.</t>
  </si>
  <si>
    <t>42152160</t>
  </si>
  <si>
    <t xml:space="preserve">Považskobystrický plavecký oddiel </t>
  </si>
  <si>
    <t>Refundácia nákladov súvisiacich s účelom rozvoja talentovaných športovcov zaradených do UTM SPF a Top Talent Teamu: náklady na letenky pre 1 športovca - IBERIA</t>
  </si>
  <si>
    <t>Organizácia podujatia
názov podujatia: I. NL ml. kadeti
miesto konania: Košice
termín: 2.-3.5.2026
počet aktívnych účastníkov: 49 športovcov a 4 členov rozhodcovského zboru
počet odpracovaných hodín spolu: 30</t>
  </si>
  <si>
    <t>2620š0736</t>
  </si>
  <si>
    <t>26200736</t>
  </si>
  <si>
    <t>Činnosť člena rozhodcovského zboru počas I.NL ml. kadeti 2-3.5.2026 Košice</t>
  </si>
  <si>
    <t>2620š0737</t>
  </si>
  <si>
    <t>26200737</t>
  </si>
  <si>
    <t>Bačo Tomáš</t>
  </si>
  <si>
    <t>2620š0738</t>
  </si>
  <si>
    <t>26200738</t>
  </si>
  <si>
    <t>2620š0739</t>
  </si>
  <si>
    <t>26200739</t>
  </si>
  <si>
    <t>Organizácia podujatia
názov podujatia: NL juniori
miesto konania: Nováky
termín: 9.5.2026
počet aktívnych účastníkov: 35 športovcov a 2 členov rozhodcovského zboru
počet odpracovaných hodín spolu: 10</t>
  </si>
  <si>
    <t>2620š0730</t>
  </si>
  <si>
    <t>26200730</t>
  </si>
  <si>
    <t>Činnosť člena rozhodcovského zboru počas NL Juniori 9.5.2026 Nováky</t>
  </si>
  <si>
    <t>2620š0731</t>
  </si>
  <si>
    <t>26200731</t>
  </si>
  <si>
    <t>Organizácia podujatia
názov podujatia: II. NL ml. kadeti
miesto konania: Prešov
termín: 2.5.2026
počet aktívnych účastníkov: 37 športovcov a 2 členov rozhodcovského zboru
počet odpracovaných hodín spolu: 15</t>
  </si>
  <si>
    <t>2620š0734</t>
  </si>
  <si>
    <t>26200734</t>
  </si>
  <si>
    <t>Činnosť člena rozhodcovského zboru počas II.NL ml. kadeti 2.5.2026 Prešov</t>
  </si>
  <si>
    <t>2620š0735</t>
  </si>
  <si>
    <t>26200735</t>
  </si>
  <si>
    <t>26STR011</t>
  </si>
  <si>
    <t>Finančný príspevok na stravné na 06/26</t>
  </si>
  <si>
    <t>26FA40401</t>
  </si>
  <si>
    <t>d - Vojtko Milan</t>
  </si>
  <si>
    <t>26FA40402</t>
  </si>
  <si>
    <t>260100075</t>
  </si>
  <si>
    <t>26FA40403</t>
  </si>
  <si>
    <t>0001FV000614/26</t>
  </si>
  <si>
    <t>Materiálne zabezpečenie súťaží- poháre-33 ks, štítky na poháre -33 ks, štítky na medaily-594 ks</t>
  </si>
  <si>
    <t>26FA40405</t>
  </si>
  <si>
    <t>0001FV000634/26</t>
  </si>
  <si>
    <t>Materiálne zabezpečenie súťaží-medaile 168 ks na podujatie Slovenský pohár plav. nádejí 1.k. 6.6.2026 Dolný Kubín</t>
  </si>
  <si>
    <t>26FA40434</t>
  </si>
  <si>
    <t>260179</t>
  </si>
  <si>
    <t>prenájom bazéna počas podujatia Slovenský pohár plaveckých nádejí 1.kolo 6.6.2026 Dolný Kubín</t>
  </si>
  <si>
    <t>36719170</t>
  </si>
  <si>
    <t>AQUA Kubín s.r.o.</t>
  </si>
  <si>
    <t>26FA40435</t>
  </si>
  <si>
    <t>2026026</t>
  </si>
  <si>
    <t>Finančný príspevok na usporiadanie-prípravu podujatia Slovenský pohár plaveckých nádejí 1.kolo 6.6.2026 Dolný Kubín, na základe zmluvy č. 14/2026</t>
  </si>
  <si>
    <t>36132624</t>
  </si>
  <si>
    <t>Mestský plavecký klub Dolný Kubín, o.z.</t>
  </si>
  <si>
    <t>26FA40436</t>
  </si>
  <si>
    <t>Finančný príspevok na usporiadanie-prípravu podujatia Slovenský pohár plaveckých nádejí 1.kolo 6.6.2026 Dolný Kubín, na základe zmluvy č. 14/2026-technická čata</t>
  </si>
  <si>
    <t>26FA40457</t>
  </si>
  <si>
    <t>Finančný príspevok na usporiadanie-prípravu podujatia Slovenský pohár plaveckých nádejí 1.kolo 6.6.2026 Dolný Kubín, na základe zmluvy č. 14/2026- refundácia nákladov na občerstvenie</t>
  </si>
  <si>
    <t>26FA40458</t>
  </si>
  <si>
    <t>2026028</t>
  </si>
  <si>
    <t>Finančný príspevok na usporiadanie-prípravu podujatia Slovenský pohár plaveckých nádejí 1.kolo 6.6.2026 Dolný Kubín, na základe zmluvy č. 14/2026- refundácia nákladov na technický materiál</t>
  </si>
  <si>
    <t>2620š0812</t>
  </si>
  <si>
    <t>26200812</t>
  </si>
  <si>
    <t>činnosť člena rozhodcovského zboru počas Slovenský pohár plav. nádejí 1.k. 6.6.2026 Dolný Kubín</t>
  </si>
  <si>
    <t>Paceková Zuzana</t>
  </si>
  <si>
    <t>2620š0813</t>
  </si>
  <si>
    <t>26200813</t>
  </si>
  <si>
    <t>2620š0814</t>
  </si>
  <si>
    <t>26200814</t>
  </si>
  <si>
    <t>Šaušová Emma</t>
  </si>
  <si>
    <t>2620š0815</t>
  </si>
  <si>
    <t>26200815</t>
  </si>
  <si>
    <t>2620š0816</t>
  </si>
  <si>
    <t>26200816</t>
  </si>
  <si>
    <t>2620š0817</t>
  </si>
  <si>
    <t>26200817</t>
  </si>
  <si>
    <t>2620š0818</t>
  </si>
  <si>
    <t>26200818</t>
  </si>
  <si>
    <t>2620š0819</t>
  </si>
  <si>
    <t>26200819</t>
  </si>
  <si>
    <t>2620š0820</t>
  </si>
  <si>
    <t>26200820</t>
  </si>
  <si>
    <t>2620š0821</t>
  </si>
  <si>
    <t>26200821</t>
  </si>
  <si>
    <t>2620š0822</t>
  </si>
  <si>
    <t>26200822</t>
  </si>
  <si>
    <t>2620š0823</t>
  </si>
  <si>
    <t>26200823</t>
  </si>
  <si>
    <t>2620š0824</t>
  </si>
  <si>
    <t>26200824</t>
  </si>
  <si>
    <t>Garajová Katarína</t>
  </si>
  <si>
    <t>2620š0825</t>
  </si>
  <si>
    <t>26200825</t>
  </si>
  <si>
    <t>2620š0826</t>
  </si>
  <si>
    <t>26200826</t>
  </si>
  <si>
    <t>2620š0827</t>
  </si>
  <si>
    <t>26200827</t>
  </si>
  <si>
    <t>2620š0828</t>
  </si>
  <si>
    <t>26200828</t>
  </si>
  <si>
    <t>2620š0829</t>
  </si>
  <si>
    <t>26200829</t>
  </si>
  <si>
    <t>2620š0830</t>
  </si>
  <si>
    <t>26200830</t>
  </si>
  <si>
    <t>2620š0831</t>
  </si>
  <si>
    <t>26200831</t>
  </si>
  <si>
    <t>Mikulová Katarína</t>
  </si>
  <si>
    <t>2620š0832</t>
  </si>
  <si>
    <t>26200832</t>
  </si>
  <si>
    <t>Rumanovičová Dana</t>
  </si>
  <si>
    <t>26FA40408</t>
  </si>
  <si>
    <t>SKB1055870</t>
  </si>
  <si>
    <t>prenájom priestorov, občerstvenie počas Konferencie SPF-opakovaná  22.05.2026 Bratislava</t>
  </si>
  <si>
    <t>44360746</t>
  </si>
  <si>
    <t>Eurohotel a.s. NH Gate One</t>
  </si>
  <si>
    <t>26FA40409</t>
  </si>
  <si>
    <t>10260097</t>
  </si>
  <si>
    <t>Nájomné/kancelárie,sklady,garáž a parkovacie státia za 06/2026</t>
  </si>
  <si>
    <t>26FA40410</t>
  </si>
  <si>
    <t>1262802</t>
  </si>
  <si>
    <t>Prenájom kopírovacieho zariadenia za obdobie 05/2026</t>
  </si>
  <si>
    <t>26FA40414</t>
  </si>
  <si>
    <t>202600214</t>
  </si>
  <si>
    <t>Organizácia podujatia
názov podujatia: NL ml. kadetky
miesto konania: Vrútky
termín: 30.-31.5.2026
počet aktívnych účastníkov:  športovcov a  členov rozhodcovského zboru
počet odpracovaných hodín spolu:</t>
  </si>
  <si>
    <t>26FA40413</t>
  </si>
  <si>
    <t>612026</t>
  </si>
  <si>
    <t>ubytovanie pre 3 osoby-rozhodcovia počas NL ml. kadetky 30-31.5.2026 Vrútky</t>
  </si>
  <si>
    <t>46141405</t>
  </si>
  <si>
    <t>Penzión Marco Polo</t>
  </si>
  <si>
    <t>26FA40416</t>
  </si>
  <si>
    <t>2026050194</t>
  </si>
  <si>
    <t xml:space="preserve"> IT služby za mesiac 2026/05 v zmysle zmluvy o poskytovaní služieb z 28.02.2022 +monitorovací systém nad rámec zmluvy</t>
  </si>
  <si>
    <t>26FA40406</t>
  </si>
  <si>
    <t>5898614349</t>
  </si>
  <si>
    <t>Pevná linka, mobilné čísla /11ks/mobilný internet 11ks za obdobie 24.5.-23.6.2026</t>
  </si>
  <si>
    <t>26FA40417</t>
  </si>
  <si>
    <t>administratívne služby asistenta vodného póla ženy za 2026/05</t>
  </si>
  <si>
    <t>26FA40419</t>
  </si>
  <si>
    <t>20260015</t>
  </si>
  <si>
    <t>administratívne služby manažéra reprezentácií vodného póla za 2026/05</t>
  </si>
  <si>
    <t>26FA40426</t>
  </si>
  <si>
    <t>70260152</t>
  </si>
  <si>
    <t>doručovateľský servis v zmysle mandátnej zmluvy za 2026/05</t>
  </si>
  <si>
    <t xml:space="preserve">Pracovná cesta
názov podujatia: Kondičné sústredenie pred ME
Miesto konania: Calella, Španielsko
Termín podujatia: 20.-30.7.2026
Spôsob prepravy:
Počet všetkých osôb na pracovnej ceste: 5                                z toho:
- športovci: 4
- realizačný tím: 1 -rozhodca: </t>
  </si>
  <si>
    <t>26FA40427</t>
  </si>
  <si>
    <t>19260036</t>
  </si>
  <si>
    <t>letenky pre 5 osôb-4 športovci+1 real.tím počas Kondičné sústredenie pred ME 20-30.7.2026 v Calella, Španielsko</t>
  </si>
  <si>
    <t>26FA40429</t>
  </si>
  <si>
    <t>FV-48743/2026</t>
  </si>
  <si>
    <t>monitoring služobných vozidiel za 05/2026 (BT707DT, BL062GD, BL976KD, BL557MU,BT147AB)</t>
  </si>
  <si>
    <t>26FA40430</t>
  </si>
  <si>
    <t>20260055</t>
  </si>
  <si>
    <t>výkon zodpovednej osoby 05/2026 v zmysle Zmluvy o poskytovaní služby v oblasti ochrany osobných údajov zo dňa 16.7.2023</t>
  </si>
  <si>
    <t>26FA40433</t>
  </si>
  <si>
    <t>5020262265</t>
  </si>
  <si>
    <t>prenájom bazéna počas Reprezentačné zrazy SP máj 2026 Šamorín, Bratislava</t>
  </si>
  <si>
    <t>26FA40437</t>
  </si>
  <si>
    <t>24260472</t>
  </si>
  <si>
    <t>ubytovanie pre 2 osoby- rozhodcovia počas NL st. žiaci 5-7.6.2026 Bratislava</t>
  </si>
  <si>
    <t>26FA40442</t>
  </si>
  <si>
    <t>vedenie reprezentácie DP spojené s administratívou v zmysle Zmluvy č. 001/2026 za 2026/05</t>
  </si>
  <si>
    <t>26FA40443</t>
  </si>
  <si>
    <t>06</t>
  </si>
  <si>
    <t>organizačné, technické a administratívne zabezpečenie činností v synchronizovanom plávaní, na základe Zmluvy o poskytovaní služieb za 2026/05</t>
  </si>
  <si>
    <t>d - Krajčovičová Lea Anna</t>
  </si>
  <si>
    <t>26FA40446</t>
  </si>
  <si>
    <t>1LK/2026</t>
  </si>
  <si>
    <t>Zmluva č.115/TOP TÍM SR/Krajčovičová/2025 náklady súvisiace s účelom rozvoja športovcov zaradených do zoznamu športovcov Top tímu a podpory národného športového projektu: náklady športovca na služby fyzioterapeuta v mes. 01-05/2026</t>
  </si>
  <si>
    <t>26FA40447</t>
  </si>
  <si>
    <t>26041</t>
  </si>
  <si>
    <t>ekonomické služby - kontrola vyúčtovaní lkubov, UTM,Top tím,  príprava zmlúv v zmysle zmluvy o poskytovaní služieb za mesiac 05/2026</t>
  </si>
  <si>
    <t>33783284</t>
  </si>
  <si>
    <t>Ing. Miriam Wagnerová</t>
  </si>
  <si>
    <t>26FA40448</t>
  </si>
  <si>
    <t>FA-2605028</t>
  </si>
  <si>
    <t>služby verejného obstarávania za 2026/05</t>
  </si>
  <si>
    <t>52245489</t>
  </si>
  <si>
    <t>obstaráme, s.r.o.</t>
  </si>
  <si>
    <t>26FA40451</t>
  </si>
  <si>
    <t>5421357532</t>
  </si>
  <si>
    <t xml:space="preserve"> toner do tlačiarne-1 ks pre ŠA </t>
  </si>
  <si>
    <t>26FA40454</t>
  </si>
  <si>
    <t>2026060380</t>
  </si>
  <si>
    <t>Microsoft 365 Business Standard/licencie za 2026/05</t>
  </si>
  <si>
    <t>26FA40455</t>
  </si>
  <si>
    <t>10260108</t>
  </si>
  <si>
    <t>Spotreba el.energie kanc.priestory, sklady za 2026/05</t>
  </si>
  <si>
    <t>26FA40456</t>
  </si>
  <si>
    <t>1020260007</t>
  </si>
  <si>
    <t>Tvorba web.stránky na základe rámcovej licenčnej zmluvy  za 2026/05</t>
  </si>
  <si>
    <t>26FA40444</t>
  </si>
  <si>
    <t>1972026</t>
  </si>
  <si>
    <t>ubytovanie rozhodcovského zboru počas Majstrovstvá SR ml. a st. žiakov 19-21.6.2026 Štúrovo</t>
  </si>
  <si>
    <t>36762113</t>
  </si>
  <si>
    <t>EL PASO, s.r.o. - Elite</t>
  </si>
  <si>
    <t>26š43</t>
  </si>
  <si>
    <t>ZF00000003</t>
  </si>
  <si>
    <t>záloha na prenájom bazéna počas M SR mladších a starších žiakov 19-21.6.2026 Štúrovo</t>
  </si>
  <si>
    <t>34136215</t>
  </si>
  <si>
    <t>VADAŠ,s.r.o.</t>
  </si>
  <si>
    <t>26FA40475</t>
  </si>
  <si>
    <t>2026009</t>
  </si>
  <si>
    <t>Zdravotný dozor počas podujatia M- SR ml. a st. žiakov 19-21.6.2026 Štúrovo</t>
  </si>
  <si>
    <t>2620š0879</t>
  </si>
  <si>
    <t>26200879</t>
  </si>
  <si>
    <t>činnosť člena rozhodcovského zboru počas Majstrovstvá SR ml. a st. žiakov 19-21.6.2026 Štúrovo</t>
  </si>
  <si>
    <t>Moravcová Martina Valko</t>
  </si>
  <si>
    <t>2620š0880</t>
  </si>
  <si>
    <t>26200880</t>
  </si>
  <si>
    <t>2620š0881</t>
  </si>
  <si>
    <t>26200881</t>
  </si>
  <si>
    <t>2620š0882</t>
  </si>
  <si>
    <t>26200882</t>
  </si>
  <si>
    <t>2620š0883</t>
  </si>
  <si>
    <t>26200883</t>
  </si>
  <si>
    <t>2620š0884</t>
  </si>
  <si>
    <t>26200884</t>
  </si>
  <si>
    <t>2620š0885</t>
  </si>
  <si>
    <t>26200885</t>
  </si>
  <si>
    <t>Bálintová Daria</t>
  </si>
  <si>
    <t>2620š0886</t>
  </si>
  <si>
    <t>26200886</t>
  </si>
  <si>
    <t>2620š0887</t>
  </si>
  <si>
    <t>26200887</t>
  </si>
  <si>
    <t>2620š0888</t>
  </si>
  <si>
    <t>26200888</t>
  </si>
  <si>
    <t>2620š0889</t>
  </si>
  <si>
    <t>26200889</t>
  </si>
  <si>
    <t>Chmelina Laila</t>
  </si>
  <si>
    <t>2620š0890</t>
  </si>
  <si>
    <t>26200890</t>
  </si>
  <si>
    <t>2620š0891</t>
  </si>
  <si>
    <t>26200891</t>
  </si>
  <si>
    <t>2620š0892</t>
  </si>
  <si>
    <t>26200892</t>
  </si>
  <si>
    <t>2620š0893</t>
  </si>
  <si>
    <t>26200893</t>
  </si>
  <si>
    <t>2620š0894</t>
  </si>
  <si>
    <t>26200894</t>
  </si>
  <si>
    <t>2620š0895</t>
  </si>
  <si>
    <t>26200895</t>
  </si>
  <si>
    <t>2620š0896</t>
  </si>
  <si>
    <t>26200896</t>
  </si>
  <si>
    <t>Valková Barbora</t>
  </si>
  <si>
    <t>2620š0897</t>
  </si>
  <si>
    <t>26200897</t>
  </si>
  <si>
    <t>2620š0898</t>
  </si>
  <si>
    <t>26200898</t>
  </si>
  <si>
    <t>2620š0899</t>
  </si>
  <si>
    <t>26200899</t>
  </si>
  <si>
    <t>Marková Markéta</t>
  </si>
  <si>
    <t>2620š0900</t>
  </si>
  <si>
    <t>26200900</t>
  </si>
  <si>
    <t>2620š0901</t>
  </si>
  <si>
    <t>26200901</t>
  </si>
  <si>
    <t>Šprlák-Zmora Marco</t>
  </si>
  <si>
    <t>2620š0902</t>
  </si>
  <si>
    <t>26200902</t>
  </si>
  <si>
    <t>2620š0903</t>
  </si>
  <si>
    <t>26200903</t>
  </si>
  <si>
    <t>2620š0904</t>
  </si>
  <si>
    <t>26200904</t>
  </si>
  <si>
    <t>2620š0905</t>
  </si>
  <si>
    <t>26200905</t>
  </si>
  <si>
    <t xml:space="preserve">Labudíková Klára </t>
  </si>
  <si>
    <t>2620š0906</t>
  </si>
  <si>
    <t>26200906</t>
  </si>
  <si>
    <t>Červená Melisa</t>
  </si>
  <si>
    <t>2620š0907</t>
  </si>
  <si>
    <t>26200907</t>
  </si>
  <si>
    <t>2620š0908</t>
  </si>
  <si>
    <t>26200908</t>
  </si>
  <si>
    <t>Štrba Peter</t>
  </si>
  <si>
    <t>2620š0909</t>
  </si>
  <si>
    <t>26200909</t>
  </si>
  <si>
    <t>2620š0910</t>
  </si>
  <si>
    <t>26200910</t>
  </si>
  <si>
    <t>Pivková Šarmírová Iveta</t>
  </si>
  <si>
    <t>2620š0911</t>
  </si>
  <si>
    <t>26200911</t>
  </si>
  <si>
    <t>Németh Ladislav</t>
  </si>
  <si>
    <t>2620š0912</t>
  </si>
  <si>
    <t>26200912</t>
  </si>
  <si>
    <t>Vevurková Klára</t>
  </si>
  <si>
    <t>2620š0913</t>
  </si>
  <si>
    <t>26200913</t>
  </si>
  <si>
    <t>Vevurka Peter</t>
  </si>
  <si>
    <t>2620š0914</t>
  </si>
  <si>
    <t>26200914</t>
  </si>
  <si>
    <t>Bolzánová Edita</t>
  </si>
  <si>
    <t>2620š0915</t>
  </si>
  <si>
    <t>26200915</t>
  </si>
  <si>
    <t>2620š0916</t>
  </si>
  <si>
    <t>26200916</t>
  </si>
  <si>
    <t>Stašková Paulína</t>
  </si>
  <si>
    <t>2620š0917</t>
  </si>
  <si>
    <t>26200917</t>
  </si>
  <si>
    <t>26FA40479</t>
  </si>
  <si>
    <t>Ubytovanie delegáta SPF počas podujatia M SR ml. a st. žiakov 19-21.6.2026 Štúrovo</t>
  </si>
  <si>
    <t>53171365</t>
  </si>
  <si>
    <t>Anna Tóthová</t>
  </si>
  <si>
    <t>26FA40453</t>
  </si>
  <si>
    <t>682026</t>
  </si>
  <si>
    <t>ubytovanie pre 3 osoby-rozhodcovia počas NL juniori 13-14.6.2026 Vrútky</t>
  </si>
  <si>
    <t>2620š0859</t>
  </si>
  <si>
    <t>26200859</t>
  </si>
  <si>
    <t>činnosť člena rozhodcovského zboru počas NL juniori 13-14.6.2026 Vrútky</t>
  </si>
  <si>
    <t>2620š0860</t>
  </si>
  <si>
    <t>26200860</t>
  </si>
  <si>
    <t>2620š0861</t>
  </si>
  <si>
    <t>26200861</t>
  </si>
  <si>
    <t>2620š0742</t>
  </si>
  <si>
    <t>2026_11-02</t>
  </si>
  <si>
    <t>Zmluva č.112 TOP TÍM SR/Košťál/2026- refundácia pobytových nákladov počas pretekov MARE NOSTRUM 23-24.5.2026 v Monte Carlo</t>
  </si>
  <si>
    <t>Federation Monegasque de Natation-MINMC</t>
  </si>
  <si>
    <t>2620š0754</t>
  </si>
  <si>
    <t>26200754</t>
  </si>
  <si>
    <t>Činnosť člena rozhodcovského zboru počas NL st. kadetky 23.5.2026 Piešťany</t>
  </si>
  <si>
    <t>2620š0755</t>
  </si>
  <si>
    <t>26200755</t>
  </si>
  <si>
    <t>2620š0844</t>
  </si>
  <si>
    <t>26200844</t>
  </si>
  <si>
    <t>činnosť člena rozhodcovského zboru počas NL st. kadetky 23.5.2026 Piešťany</t>
  </si>
  <si>
    <t>2620š0845</t>
  </si>
  <si>
    <t>26200845</t>
  </si>
  <si>
    <t>Organizácia podujatia
názov podujatia: Extraliga muži playoff finále
miesto konania: Košice
termín: 23.5.2026
počet aktívnych účastníkov: 28 športovcov a 3 členov rozhodcovského zboru
počet odpracovaných hodín spolu: 7,5</t>
  </si>
  <si>
    <t>2620š0748</t>
  </si>
  <si>
    <t>26200748</t>
  </si>
  <si>
    <t>Činnosť člena rozhodcovského zboru počas Extraliga muži Playoff Finále 23.5.2026 Košice</t>
  </si>
  <si>
    <t>2620š0749</t>
  </si>
  <si>
    <t>26200749</t>
  </si>
  <si>
    <t>2620š0750</t>
  </si>
  <si>
    <t>26200750</t>
  </si>
  <si>
    <t>2620š0756</t>
  </si>
  <si>
    <t>5/1898</t>
  </si>
  <si>
    <t>nákup autobatérie do služobného vozidla BT147AB- výmena za nefunkčnú</t>
  </si>
  <si>
    <t>46426523</t>
  </si>
  <si>
    <t>AUTOBATERKY s.r.o.</t>
  </si>
  <si>
    <t>Organizácia podujatia
názov podujatia: I. NL ml. kadeti
miesto konania: Šamorín
termín: 23.-24.5.2026
počet aktívnych účastníkov: 55 športovcov a 3 členov rozhodcovského zboru
počet odpracovaných hodín spolu: 30</t>
  </si>
  <si>
    <t>2620š0758</t>
  </si>
  <si>
    <t>26200758</t>
  </si>
  <si>
    <t>Činnosť člena rozhodcovského zboru počas I. NL ml. kadeti 23-24.5.2026 Šamorín</t>
  </si>
  <si>
    <t>2620š0759</t>
  </si>
  <si>
    <t>26200759</t>
  </si>
  <si>
    <t>2620š0760</t>
  </si>
  <si>
    <t>26200760</t>
  </si>
  <si>
    <t>Organizácia podujatia
názov podujatia: NL st. žiačky
miesto konania: Vrútky
termín: 29.-31.5.2026
počet aktívnych účastníkov: 56 športovcov a 4 členov rozhodcovského zboru
počet odpracovaných hodín spolu: 55</t>
  </si>
  <si>
    <t>2620š0761</t>
  </si>
  <si>
    <t>26200761</t>
  </si>
  <si>
    <t>Činnosť člena rozhodcovského zboru počas NL st.žiačky 29-31.5.2026 Vrútky</t>
  </si>
  <si>
    <t>2620š0762</t>
  </si>
  <si>
    <t>26200762</t>
  </si>
  <si>
    <t>2620š0763</t>
  </si>
  <si>
    <t>26200763</t>
  </si>
  <si>
    <t>2620š0764</t>
  </si>
  <si>
    <t>26200764</t>
  </si>
  <si>
    <t>Organizácia podujatia
názov podujatia: Extraliga muži playoff o 3. miesto
miesto konania: Vrútky
termín: 30.5.2026
počet aktívnych účastníkov: 28 športovcov a 3 členov rozhodcovského zboru
počet odpracovaných hodín spolu: 7,5</t>
  </si>
  <si>
    <t>2620š0765</t>
  </si>
  <si>
    <t>26200765</t>
  </si>
  <si>
    <t>Činnosť člena rozhodcovského zboru počas Extraliga muži Playoff o 3. miesto 30.5.2026 Vrútky</t>
  </si>
  <si>
    <t>2620š0766</t>
  </si>
  <si>
    <t>26200766</t>
  </si>
  <si>
    <t>2620š0767</t>
  </si>
  <si>
    <t>26200767</t>
  </si>
  <si>
    <t>2620š0811</t>
  </si>
  <si>
    <t>0018</t>
  </si>
  <si>
    <t>taxi služba -odvoz do autoservisu pre vyzdvihnutie služobného vozidla BT707DT</t>
  </si>
  <si>
    <t>50767674</t>
  </si>
  <si>
    <t>SSSuper s.r.o.</t>
  </si>
  <si>
    <t>2620š0833</t>
  </si>
  <si>
    <t>26200833</t>
  </si>
  <si>
    <t xml:space="preserve">nákup 4 ks tonerov do tlačiarne Canon </t>
  </si>
  <si>
    <t>2620š0834</t>
  </si>
  <si>
    <t>nákup 1 ks PC myš Connect IT mute červená</t>
  </si>
  <si>
    <t>2620š0835</t>
  </si>
  <si>
    <t>336</t>
  </si>
  <si>
    <t>Materiálne zabezpečenie súťaží- 30 ks termopásky na tlač k elektronickej časomiere</t>
  </si>
  <si>
    <t>35729040</t>
  </si>
  <si>
    <t>FaxCopy  a.s.</t>
  </si>
  <si>
    <t>2620š0836</t>
  </si>
  <si>
    <t>418</t>
  </si>
  <si>
    <t xml:space="preserve">Materiálne zabezpečenie súťaží-1 ks toner do tlačiarne </t>
  </si>
  <si>
    <t>11636653</t>
  </si>
  <si>
    <t>Ing. Pavol Regina -"REGINA"</t>
  </si>
  <si>
    <t xml:space="preserve">Pracovná cesta
názov podujatia: CECJM Ljubljana
Miesto konania: Ljubljana, Slovinsko
Termín podujatia: 14.-17.7.2026
Spôsob prepravy:
Počet všetkých osôb na pracovnej ceste: 19                                    z toho:
- športovci: 14
- realizačný tím: 5 -rozhodca: </t>
  </si>
  <si>
    <t>26š41</t>
  </si>
  <si>
    <t>26-362-000299</t>
  </si>
  <si>
    <t>PLAVALNA ZVEZA SLOVENIJE</t>
  </si>
  <si>
    <t>26š42</t>
  </si>
  <si>
    <t>26-362-000364</t>
  </si>
  <si>
    <t>záloha na late check out a extra večere pre 14 športovcov +5 real.tím počas podujatia CECJM Ljubljana/SLO 14.-17.7.2026/ časť projekt AOSP</t>
  </si>
  <si>
    <t>Hrubé mzdy vyplatené osobám (zamestnancom) vrátane odvodov zamestnávateľa
počet fyzických osôb: 3 TPP+ 6 dohôd
obdobie: 5/2026</t>
  </si>
  <si>
    <t>9 osôb</t>
  </si>
  <si>
    <t>Hrubé mzdy vyplatené osobám (zamestnancom) vrátane odvodov zamestnávateľa
počet fyzických osôb: 4 TPP+ 2 dohoda
obdobie: 5/2026</t>
  </si>
  <si>
    <t>Hrubé mzdy vyplatené osobám (zamestnancom) vrátane odvodov zamestnávateľa
počet fyzických osôb: 3 TPP+ 18 dohoda
obdobie: 5/2026</t>
  </si>
  <si>
    <t>21 osôb</t>
  </si>
  <si>
    <t>2620š0837</t>
  </si>
  <si>
    <t>26200837</t>
  </si>
  <si>
    <t>cestovné náhrady účastníka konferencie SPF konanej 14.6.2026 v Žiline</t>
  </si>
  <si>
    <t>Moravcová Darina</t>
  </si>
  <si>
    <t>2620š0838</t>
  </si>
  <si>
    <t>26200838</t>
  </si>
  <si>
    <t>2620š0839</t>
  </si>
  <si>
    <t>26200839</t>
  </si>
  <si>
    <t>cestovné náhrady + stravné účastníka konferencie SPF konanej 14.6.2026 v Žiline</t>
  </si>
  <si>
    <t>2620š0840</t>
  </si>
  <si>
    <t>26200840</t>
  </si>
  <si>
    <t>2620š0841</t>
  </si>
  <si>
    <t>26200841</t>
  </si>
  <si>
    <t>Dubčáková Miroslava</t>
  </si>
  <si>
    <t>2620š0842</t>
  </si>
  <si>
    <t>26200842</t>
  </si>
  <si>
    <t>cestovné náhrady+ stravné účastníka konferencie SPF konanej 14.6.2026 v Žiline</t>
  </si>
  <si>
    <t>2620š0843</t>
  </si>
  <si>
    <t>26200843</t>
  </si>
  <si>
    <t xml:space="preserve"> stravné účastníka konferencie SPF konanej 14.6.2026 v Žiline</t>
  </si>
  <si>
    <t>Eleonóra Hudecová</t>
  </si>
  <si>
    <t>26FA40470</t>
  </si>
  <si>
    <t>ZU 0000002513</t>
  </si>
  <si>
    <t>ubytovanie prezidenta SPF počas Konferencia SPF-opakovaná č.2 + Mimoriadna konferencia 14.6.2026 Žilina</t>
  </si>
  <si>
    <t>31579060</t>
  </si>
  <si>
    <t>DOXX RESTAURANT, s. r. o.</t>
  </si>
  <si>
    <t>26FA40467</t>
  </si>
  <si>
    <t>20260092</t>
  </si>
  <si>
    <t>prenájom zasadačky na Konferencii SPF-opakovaná č.2 dňa 14.6.2026 v Žiline</t>
  </si>
  <si>
    <t>00321796</t>
  </si>
  <si>
    <t>2620š0864</t>
  </si>
  <si>
    <t>26200864</t>
  </si>
  <si>
    <t>2620š0865</t>
  </si>
  <si>
    <t>26200865</t>
  </si>
  <si>
    <t>2620š0846</t>
  </si>
  <si>
    <t>26200846</t>
  </si>
  <si>
    <t>činnosť člena rozhodcovského zboru počas NL st. kadeti 29-31.5.2026 Nováky</t>
  </si>
  <si>
    <t>2620š0847</t>
  </si>
  <si>
    <t>26200847</t>
  </si>
  <si>
    <t>2620š0848</t>
  </si>
  <si>
    <t>26200848</t>
  </si>
  <si>
    <t>2620š0849</t>
  </si>
  <si>
    <t>26200849</t>
  </si>
  <si>
    <t>2620š0850</t>
  </si>
  <si>
    <t>26200850</t>
  </si>
  <si>
    <t>2620š0851</t>
  </si>
  <si>
    <t>26200851</t>
  </si>
  <si>
    <t>činnosť člena rozhodcovského zboru počas II. NL st. kadeti 30.5.2026 Komárno</t>
  </si>
  <si>
    <t>2620š0852</t>
  </si>
  <si>
    <t>26200852</t>
  </si>
  <si>
    <t>2620š0853</t>
  </si>
  <si>
    <t>26200853</t>
  </si>
  <si>
    <t>činnosť člena rozhodcovského zboru počas Extraliga muži 30.5.2026 Nováky</t>
  </si>
  <si>
    <t>2620š0854</t>
  </si>
  <si>
    <t>26200854</t>
  </si>
  <si>
    <t>2620š0855</t>
  </si>
  <si>
    <t>26200855</t>
  </si>
  <si>
    <t>2620š0856</t>
  </si>
  <si>
    <t>26200856</t>
  </si>
  <si>
    <t>činnosť člena rozhodcovského zboru počas Extraliga muži 31.5.2026 Nováky</t>
  </si>
  <si>
    <t>2620š0857</t>
  </si>
  <si>
    <t>26200857</t>
  </si>
  <si>
    <t>2620š0858</t>
  </si>
  <si>
    <t>26200858</t>
  </si>
  <si>
    <t>2620š0862</t>
  </si>
  <si>
    <t>565</t>
  </si>
  <si>
    <t>nákup kancelárskych potrieb -euroobaly, šanony, perá, tonery</t>
  </si>
  <si>
    <t>26FA40460</t>
  </si>
  <si>
    <t>1120600504</t>
  </si>
  <si>
    <t>správa webu is.vodnepolo.com, vodnepolo.com za mesiac 2026/05</t>
  </si>
  <si>
    <t>26DPH022</t>
  </si>
  <si>
    <t>DPH k faktúre 26FA40460</t>
  </si>
  <si>
    <t>26FA40461</t>
  </si>
  <si>
    <t>1120600505</t>
  </si>
  <si>
    <t>programátorské služby k webu vodnepolo.com v zmysle objednávky 26VP0001, spl.4/10 k 31.5.2026</t>
  </si>
  <si>
    <t>26DPH023</t>
  </si>
  <si>
    <t>DPH k faktúre 26FA40461</t>
  </si>
  <si>
    <t>26FA40462</t>
  </si>
  <si>
    <t>1120600411</t>
  </si>
  <si>
    <t>programátorské služby k IS vodne polo v zmysle zmluvy za obdobie 03-05/2026</t>
  </si>
  <si>
    <t>26DPH024</t>
  </si>
  <si>
    <t>DPH k fakrúre 26FA40462, čiastočne</t>
  </si>
  <si>
    <t>26FA40465</t>
  </si>
  <si>
    <t>2026060385</t>
  </si>
  <si>
    <t>Microsoft 365 Business Standard/rok 6 ks</t>
  </si>
  <si>
    <t>26FA40466</t>
  </si>
  <si>
    <t>24260502</t>
  </si>
  <si>
    <t>ubytovanie pre 2 osoby- rozhodcovia počas NL st. kadetky 13-14.6.2026 Bratislava</t>
  </si>
  <si>
    <t>2620š0873</t>
  </si>
  <si>
    <t>26200873</t>
  </si>
  <si>
    <t>činnosť člena rozhodcovského zboru počas NL st. kadetky 13-14.6.2026 Bratislava</t>
  </si>
  <si>
    <t>2620š0874</t>
  </si>
  <si>
    <t>26200874</t>
  </si>
  <si>
    <t>2620š0863</t>
  </si>
  <si>
    <t>13/04/2026</t>
  </si>
  <si>
    <t>Vueling Airlines SA</t>
  </si>
  <si>
    <t>26FA40477</t>
  </si>
  <si>
    <t>043</t>
  </si>
  <si>
    <t xml:space="preserve">Náklady za prenájom športovísk a cestovné náklady počas sústredenie reprezentanta  Andora/ESP, 29.4.-21.5.2026l </t>
  </si>
  <si>
    <t>23509741</t>
  </si>
  <si>
    <t>Team World Wide s.r.o.</t>
  </si>
  <si>
    <t>2620š0867</t>
  </si>
  <si>
    <t>26200867</t>
  </si>
  <si>
    <t>činnosť člena rozhodcovského zboru počas II.NL SR ml.kadeti 13.6.2026 Piešťany</t>
  </si>
  <si>
    <t>2620š0868</t>
  </si>
  <si>
    <t>26200868</t>
  </si>
  <si>
    <t>2620š0869</t>
  </si>
  <si>
    <t>26200869</t>
  </si>
  <si>
    <t>činnosť člena rozhodcovského zboru počas NL SR ml.kadetky 6.6.2026, Košice</t>
  </si>
  <si>
    <t>2620š0870</t>
  </si>
  <si>
    <t>26200870</t>
  </si>
  <si>
    <t>2620š0871</t>
  </si>
  <si>
    <t>26200871</t>
  </si>
  <si>
    <t>činnosť člena rozhodcovského zboru počas NL SR juniorky 6.-7.6.2026 Košice</t>
  </si>
  <si>
    <t>2620š0872</t>
  </si>
  <si>
    <t>26200872</t>
  </si>
  <si>
    <t>2620š0875</t>
  </si>
  <si>
    <t>26200875</t>
  </si>
  <si>
    <t>činnosť člena rozhodcovského zboru počas II.NL SRst.žiaci, 6.6.2026 Piešťany</t>
  </si>
  <si>
    <t>2620š0876</t>
  </si>
  <si>
    <t>26200876</t>
  </si>
  <si>
    <t>26FA40473</t>
  </si>
  <si>
    <t>021</t>
  </si>
  <si>
    <t>Refundácia nákladov súvisiacich s účelom rozvoja športovcov zaradených do zoznamu športovcov Top tímu a podpory národného športového projektu: náklady športovca počas sústredenia v Thanyapura, Phuket-Thajsko v termíne 27.2.-14.3.2026</t>
  </si>
  <si>
    <t>26FA40474</t>
  </si>
  <si>
    <t>22.06.2026/532</t>
  </si>
  <si>
    <t>ACTIVE PLANET SPORTS LTD</t>
  </si>
  <si>
    <t>2620š0878</t>
  </si>
  <si>
    <t>H20261433</t>
  </si>
  <si>
    <t>kľúč k služ vozidlu BT707DT</t>
  </si>
  <si>
    <t>26FA40480</t>
  </si>
  <si>
    <t>5421765623</t>
  </si>
  <si>
    <t>Nákup farebných tonerov do tlačiarne 5 ks</t>
  </si>
  <si>
    <t>26FA40478</t>
  </si>
  <si>
    <t>5903327041</t>
  </si>
  <si>
    <t>Finančný príspevok na stravné na 07/26</t>
  </si>
  <si>
    <t xml:space="preserve">Pracovná cesta
názov podujatia: ME
Miesto konania: Mníchov, Nemecko
Termín podujatia: 1.-4.7.2026
Spôsob prepravy:
Počet všetkých osôb na pracovnej ceste:                                     z toho:
- športovci: 
- realizačný tím:  -rozhodca: </t>
  </si>
  <si>
    <t>záloha na podujatie ME v Mníchove 1.-4.7.2026</t>
  </si>
  <si>
    <t>Monika Thuringerova</t>
  </si>
  <si>
    <t>Pobytové náklady počas športovej prípravy športovca Lanzarote/ESP 9.-19.9.2026</t>
  </si>
  <si>
    <t>Refundácia nákladov -letenka na sústredenie reprezentanta  - Andora, Španielsko 29.4.-21.5.2026</t>
  </si>
  <si>
    <t>Organizácia podujatia
názov podujatia: NL st. kadetky
miesto konania: Bratislava
termín: 13.-14.6.2026
počet aktívnych účastníkov: 51 športovcov a 2 členov rozhodcovského zboru
počet odpracovaných hodín spolu: 30</t>
  </si>
  <si>
    <t>Organizácia podujatia
názov podujatia: II. NL SR ml. kadeti
miesto konania: Piešťany
termín: 13.6.2026
počet aktívnych účastníkov: 35 športovcov a 2 členov rozhodcovského zboru
počet odpracovaných hodín spolu: 15</t>
  </si>
  <si>
    <t>Organizácia podujatia
názov podujatia: NL SR ml. kadetky
miesto konania: Košice
termín: 6.6.2026
počet aktívnych účastníkov: 22 športovcov a 2 členov rozhodcovského zboru
počet odpracovaných hodín spolu: 5</t>
  </si>
  <si>
    <t>Organizácia podujatia
názov podujatia: NL SR juniorky
miesto konania: Košice
termín: 6.-7.6.2026
počet aktívnych účastníkov: 35 športovcov a 2 členov rozhodcovského zboru
počet odpracovaných hodín spolu: 15</t>
  </si>
  <si>
    <t>Organizácia podujatia
názov podujatia: II. NL SR st. žiaci
miesto konania: Piešťany
termín: 6.6.2026
počet aktívnych účastníkov: 20 športovcov a 2 členov rozhodcovského zboru
počet odpracovaných hodín spolu: 5</t>
  </si>
  <si>
    <t>Organizácia podujatia
názov podujatia: Extraliga muži
miesto konania: Nováky
termín: 31.5.2026
počet aktívnych účastníkov: 14 športovcov a 3 členov rozhodcovského zboru
počet odpracovaných hodín spolu: 7,5</t>
  </si>
  <si>
    <t>Organizácia podujatia
názov podujatia: Extraliga muži
miesto konania: Nováky
termín: 30.5.2026
počet aktívnych účastníkov: 28 športovcov a 3 členov rozhodcovského zboru
počet odpracovaných hodín spolu: 7,5</t>
  </si>
  <si>
    <t>Organizácia podujatia
názov podujatia: II. NL st. kadeti
miesto konania: Komárno
termín: 30.5.2026
počet aktívnych účastníkov:  32 športovcov a 2 členov rozhodcovského zboru
počet odpracovaných hodín spolu: 15</t>
  </si>
  <si>
    <t>Organizácia podujatia
názov podujatia: NL st. kadeti
miesto konania: Nováky
termín: 29.-31.5.2026
počet aktívnych účastníkov: 76 športovcov a 5 členov rozhodcovského zboru
počet odpracovaných hodín spolu: 70</t>
  </si>
  <si>
    <t>záloha na ubytovanie pre 12 športovcov +4 real.tím počas podujatia CECJM Ljubljana/SLO 14.-17.7.2026/ časť projekt AOSP, čiastočne</t>
  </si>
  <si>
    <t>Organizácia podujatia
názov podujatia: NL st. kadetky
miesto konania: Piešťany
termín: 23.5.2026
počet aktívnych účastníkov: 87 športovcov a 4 členov rozhodcovského zboru
počet odpracovaných hodín spolu: 25</t>
  </si>
  <si>
    <t>Organizácia podujatia
názov podujatia: NL starší žiaci
miesto konania: Bratislava
termín: 5.-7.6.2026
počet aktívnych účastníkov: 77  športovcov a 5 členov rozhodcovského zboru
počet odpracovaných hodín spolu: 75</t>
  </si>
  <si>
    <t>Organizácia podujatia
názov podujatia: Slovenský pohár plaveckých nádejí
miesto konania: Dolný Kubín
termín: 6.6.2026
počet aktívnych účastníkov: 307 športovcov a 21 členov rozhodcovského zboru
počet odpracovaných hodín spolu: 210</t>
  </si>
  <si>
    <t>Zmluva č.103/TOP TÍM SR/Vojtko/2026-Refundácia nákladov súvisiacich s účelom rozvoja športovcov zaradených do zoznamu športovcov Top tímu a podpory národného športového projektu:  náklady športovca na trénerské služby-Prochazka Karel počas sústredenia Tenerife 5.-15.05.2026</t>
  </si>
  <si>
    <t>Zmluva č.103/TOP TÍM SR/Vojtko/2026-Refundácia nákladov súvisiacich s účelom rozvoja športovcov zaradených do zoznamu športovcov Top tímu a podpory národného športového projektu: náklady športovca na letenky -Ryanair počas sústredenia Tenerife 5.-15.05.2026</t>
  </si>
  <si>
    <t>Zmluva č.103/TOP TÍM SR/Vojtko/2026-Refundácia nákladov súvisiacich s účelom rozvoja športovcov zaradených do zoznamu športovcov Top tímu a podpory národného športového projektu:  náklady športovca na letenku-Iberia počas sústredenia Tenerife 5.-15.05.2026</t>
  </si>
  <si>
    <t>Zmluva č.103/TOP TÍM SR/Vojtko/2026-Refundácia nákladov súvisiacich s účelom rozvoja športovcov zaradených do zoznamu športovcov Top tímu a podpory národného športového projektu: pobytové náklady -Active Planet,športovca počas sústredenia Tenerife 5.-15.05.2026</t>
  </si>
  <si>
    <t>Zmluva č.117/TOP TÍM SR/Potocká/2026- Refundácia nákladov súvisiacich s účelom rozvoja športovcov zaradených do zoznamu športovcov Top tímu a podpory národného športového projektu:  náklady na trénerské služby-Blanár Ján počas sústredenia Tenerife 5.-15.05.2026</t>
  </si>
  <si>
    <t>Zmluva č.117/TOP TÍM SR/Potocká/2026- Refundácia nákladov súvisiacich s účelom rozvoja športovcov zaradených do zoznamu športovcov Top tímu a podpory národného športového projektu: pobytové náklady -Active Planet,športovca počas sústredenia Tenerife 5.-15.05.2026</t>
  </si>
  <si>
    <t>Zmluva č.117/TOP TÍM SR/Potocká/2026- Refundácia nákladov súvisiacich s účelom rozvoja športovcov zaradených do zoznamu športovcov Top tímu a podpory národného športového projektu: náklady športovca na letenku-Iberia počas sústredenia Tenerife 5.-15.05.2026</t>
  </si>
  <si>
    <t>Zmluva č.117/TOP TÍM SR/Potocká/2026- Refundácia nákladov súvisiacich s účelom rozvoja športovcov zaradených do zoznamu športovcov Top tímu a podpory národného športového projektu: náklady športovca na letenky -Ryanair počas sústredenia Tenerife 5.-15.05.2026</t>
  </si>
  <si>
    <t>Zmluva č.117/TOP TÍM SR/Potocká/2026- Refundácia nákladov súvisiacich s účelom rozvoja športovcov zaradených do zoznamu športovcov Top tímu a podpory národného športového projektu: náklady športovca na trénerské služby-Prochazka Karel počas sústredenia Tenerife 5.-15.05.2026</t>
  </si>
  <si>
    <t xml:space="preserve">Pracovná cesta
názov podujatia: VT U18 muži
Miesto konania: Košice
Termín podujatia: 11.-13.5.2026
Spôsob prepravy:
Počet všetkých osôb na pracovnej ceste:                                  z toho:
- športovci: 20
- realizačný tím: 2 </t>
  </si>
  <si>
    <t>Organizácia podujatia
názov podujatia: Majstrovstvá SR ml. a st. žiakov
miesto konania: Štúrovo
termín: 19.-21.6.2026
počet aktívnych účastníkov:  412 športovcov a 39 členov rozhodcovského zboru
počet odpracovaných hodín spolu: 1156</t>
  </si>
  <si>
    <t>Organizácia podujatia
názov podujatia: NL juniori
miesto konania: Vrútky
termín: 13.-14.6.2026
počet aktívnych účastníkov:  40 športovcov a 3 členov rozhodcovského zboru
počet odpracovaných hodín spolu: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</si>
</sst>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
      <sz val="9"/>
      <color theme="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6">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0" fontId="1" fillId="5" borderId="1" xfId="1" applyFont="1" applyFill="1" applyBorder="1" applyAlignment="1" applyProtection="1"/>
    <xf numFmtId="0" fontId="90" fillId="0" borderId="1" xfId="0" applyFont="1" applyBorder="1"/>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8">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78" noThreeD="1" sel="82" val="7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http://www.black-tiger-snina-8bd8ea.webnode.sk/" TargetMode="External"/><Relationship Id="rId3" Type="http://schemas.openxmlformats.org/officeDocument/2006/relationships/hyperlink" Target="http://www.nohejbal-futnet.sk/" TargetMode="External"/><Relationship Id="rId7" Type="http://schemas.openxmlformats.org/officeDocument/2006/relationships/hyperlink" Target="http://www.spisindians.com/" TargetMode="External"/><Relationship Id="rId12" Type="http://schemas.openxmlformats.org/officeDocument/2006/relationships/printerSettings" Target="../printerSettings/printerSettings6.bin"/><Relationship Id="rId2" Type="http://schemas.openxmlformats.org/officeDocument/2006/relationships/hyperlink" Target="mailto:sab.salova@gmail.com" TargetMode="External"/><Relationship Id="rId1" Type="http://schemas.openxmlformats.org/officeDocument/2006/relationships/hyperlink" Target="mailto:canoe@canoe.sk" TargetMode="External"/><Relationship Id="rId6" Type="http://schemas.openxmlformats.org/officeDocument/2006/relationships/hyperlink" Target="http://www.letisko-jasna.sk/" TargetMode="External"/><Relationship Id="rId11" Type="http://schemas.openxmlformats.org/officeDocument/2006/relationships/hyperlink" Target="mailto:tony.mozola@gmail.sk" TargetMode="External"/><Relationship Id="rId5" Type="http://schemas.openxmlformats.org/officeDocument/2006/relationships/hyperlink" Target="mailto:skstrazske1921@gmail.com" TargetMode="External"/><Relationship Id="rId10" Type="http://schemas.openxmlformats.org/officeDocument/2006/relationships/hyperlink" Target="http://www.hksnv.sk/" TargetMode="External"/><Relationship Id="rId4" Type="http://schemas.openxmlformats.org/officeDocument/2006/relationships/hyperlink" Target="mailto:info@szfb.sk;%20" TargetMode="External"/><Relationship Id="rId9" Type="http://schemas.openxmlformats.org/officeDocument/2006/relationships/hyperlink" Target="http://www.hkkos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topLeftCell="A126" zoomScaleNormal="100" workbookViewId="0">
      <selection activeCell="A148" sqref="A148"/>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ht="22.2" customHeight="1" x14ac:dyDescent="0.25">
      <c r="A1" s="319" t="s">
        <v>1571</v>
      </c>
    </row>
    <row r="2" spans="1:4" s="18" customFormat="1" ht="61.2" customHeight="1" x14ac:dyDescent="0.25">
      <c r="A2" s="297" t="s">
        <v>1572</v>
      </c>
      <c r="C2" s="330"/>
      <c r="D2" s="330"/>
    </row>
    <row r="3" spans="1:4" s="18" customFormat="1" ht="17.399999999999999" customHeight="1" x14ac:dyDescent="0.25">
      <c r="A3" s="17"/>
      <c r="C3" s="197"/>
      <c r="D3" s="197"/>
    </row>
    <row r="4" spans="1:4" s="18" customFormat="1" ht="17.399999999999999" x14ac:dyDescent="0.25">
      <c r="A4" s="259" t="s">
        <v>0</v>
      </c>
      <c r="C4" s="197"/>
      <c r="D4" s="197"/>
    </row>
    <row r="5" spans="1:4" s="18" customFormat="1" ht="17.399999999999999" x14ac:dyDescent="0.25">
      <c r="A5" s="260" t="s">
        <v>1</v>
      </c>
      <c r="C5" s="197"/>
      <c r="D5" s="197"/>
    </row>
    <row r="6" spans="1:4" s="18" customFormat="1" ht="17.399999999999999" x14ac:dyDescent="0.25">
      <c r="A6" s="260" t="s">
        <v>2</v>
      </c>
      <c r="C6" s="197"/>
      <c r="D6" s="197"/>
    </row>
    <row r="7" spans="1:4" s="18" customFormat="1" ht="26.4" x14ac:dyDescent="0.25">
      <c r="A7" s="260" t="s">
        <v>1433</v>
      </c>
      <c r="C7" s="197"/>
      <c r="D7" s="197"/>
    </row>
    <row r="8" spans="1:4" s="18" customFormat="1" ht="17.399999999999999" x14ac:dyDescent="0.25">
      <c r="A8" s="285" t="s">
        <v>3</v>
      </c>
      <c r="C8" s="197"/>
      <c r="D8" s="197"/>
    </row>
    <row r="9" spans="1:4" s="18" customFormat="1" ht="17.399999999999999" x14ac:dyDescent="0.25">
      <c r="A9" s="261" t="s">
        <v>1211</v>
      </c>
      <c r="C9" s="197"/>
      <c r="D9" s="197"/>
    </row>
    <row r="10" spans="1:4" s="18" customFormat="1" ht="17.399999999999999" x14ac:dyDescent="0.25">
      <c r="A10" s="261" t="s">
        <v>1212</v>
      </c>
      <c r="C10" s="197"/>
      <c r="D10" s="197"/>
    </row>
    <row r="11" spans="1:4" s="18" customFormat="1" ht="17.399999999999999" x14ac:dyDescent="0.25">
      <c r="A11" s="285" t="s">
        <v>1213</v>
      </c>
      <c r="C11" s="197"/>
      <c r="D11" s="197"/>
    </row>
    <row r="12" spans="1:4" s="18" customFormat="1" ht="39.6" x14ac:dyDescent="0.25">
      <c r="A12" s="285" t="s">
        <v>1214</v>
      </c>
      <c r="C12" s="197"/>
      <c r="D12" s="197"/>
    </row>
    <row r="13" spans="1:4" s="18" customFormat="1" ht="24.6" customHeight="1" x14ac:dyDescent="0.25">
      <c r="A13" s="293" t="s">
        <v>1231</v>
      </c>
      <c r="C13" s="197"/>
      <c r="D13" s="197"/>
    </row>
    <row r="14" spans="1:4" s="18" customFormat="1" ht="17.399999999999999" customHeight="1" x14ac:dyDescent="0.25">
      <c r="A14" s="298"/>
      <c r="C14" s="197"/>
      <c r="D14" s="197"/>
    </row>
    <row r="15" spans="1:4" s="18" customFormat="1" ht="19.8" customHeight="1" x14ac:dyDescent="0.25">
      <c r="A15" s="299" t="s">
        <v>4</v>
      </c>
      <c r="C15" s="197"/>
      <c r="D15" s="197"/>
    </row>
    <row r="16" spans="1:4" ht="17.399999999999999" customHeight="1" x14ac:dyDescent="0.25">
      <c r="A16" s="127"/>
      <c r="C16" s="21"/>
    </row>
    <row r="17" spans="1:4" ht="315.60000000000002" customHeight="1" x14ac:dyDescent="0.25">
      <c r="A17" s="287" t="s">
        <v>1568</v>
      </c>
      <c r="C17" s="21"/>
    </row>
    <row r="18" spans="1:4" ht="17.399999999999999" customHeight="1" x14ac:dyDescent="0.25">
      <c r="A18" s="21"/>
      <c r="C18" s="21"/>
    </row>
    <row r="19" spans="1:4" ht="227.4" customHeight="1" x14ac:dyDescent="0.25">
      <c r="A19" s="287" t="s">
        <v>5</v>
      </c>
      <c r="B19" s="249"/>
      <c r="C19" s="21"/>
    </row>
    <row r="20" spans="1:4" x14ac:dyDescent="0.25">
      <c r="A20" s="21"/>
      <c r="B20" s="249"/>
      <c r="C20" s="21"/>
    </row>
    <row r="21" spans="1:4" ht="17.399999999999999" x14ac:dyDescent="0.25">
      <c r="A21" s="288" t="s">
        <v>6</v>
      </c>
      <c r="C21" s="21"/>
    </row>
    <row r="22" spans="1:4" ht="39.6" x14ac:dyDescent="0.25">
      <c r="A22" s="19" t="s">
        <v>7</v>
      </c>
      <c r="C22" s="331"/>
      <c r="D22" s="331"/>
    </row>
    <row r="23" spans="1:4" x14ac:dyDescent="0.25">
      <c r="C23" s="332"/>
      <c r="D23" s="331"/>
    </row>
    <row r="24" spans="1:4" ht="67.95" customHeight="1" x14ac:dyDescent="0.25">
      <c r="A24" s="23" t="s">
        <v>1232</v>
      </c>
      <c r="C24" s="247"/>
      <c r="D24" s="248"/>
    </row>
    <row r="25" spans="1:4" x14ac:dyDescent="0.25">
      <c r="C25" s="328"/>
      <c r="D25" s="329"/>
    </row>
    <row r="26" spans="1:4" ht="28.5" customHeight="1" x14ac:dyDescent="0.25">
      <c r="A26" s="23" t="s">
        <v>8</v>
      </c>
    </row>
    <row r="28" spans="1:4" ht="26.4" x14ac:dyDescent="0.25">
      <c r="A28" s="19" t="s">
        <v>1560</v>
      </c>
      <c r="B28" s="253"/>
    </row>
    <row r="29" spans="1:4" x14ac:dyDescent="0.25">
      <c r="A29" s="20"/>
    </row>
    <row r="30" spans="1:4" ht="41.55" customHeight="1" x14ac:dyDescent="0.25">
      <c r="A30" s="23" t="s">
        <v>9</v>
      </c>
    </row>
    <row r="32" spans="1:4" ht="26.4" x14ac:dyDescent="0.25">
      <c r="A32" s="19" t="s">
        <v>1215</v>
      </c>
    </row>
    <row r="34" spans="1:3" x14ac:dyDescent="0.25">
      <c r="A34" s="19" t="s">
        <v>1216</v>
      </c>
    </row>
    <row r="36" spans="1:3" ht="52.8" x14ac:dyDescent="0.25">
      <c r="A36" s="19" t="s">
        <v>1218</v>
      </c>
    </row>
    <row r="38" spans="1:3" ht="26.4" x14ac:dyDescent="0.25">
      <c r="A38" s="263" t="s">
        <v>1217</v>
      </c>
    </row>
    <row r="40" spans="1:3" ht="79.2" x14ac:dyDescent="0.25">
      <c r="A40" s="23" t="s">
        <v>1219</v>
      </c>
    </row>
    <row r="42" spans="1:3" ht="26.4" x14ac:dyDescent="0.25">
      <c r="A42" s="19" t="s">
        <v>10</v>
      </c>
    </row>
    <row r="44" spans="1:3" ht="79.2" x14ac:dyDescent="0.25">
      <c r="A44" s="291" t="s">
        <v>1562</v>
      </c>
      <c r="C44" s="22"/>
    </row>
    <row r="45" spans="1:3" ht="66" x14ac:dyDescent="0.25">
      <c r="A45" s="289" t="s">
        <v>1563</v>
      </c>
      <c r="C45" s="22"/>
    </row>
    <row r="46" spans="1:3" x14ac:dyDescent="0.25">
      <c r="A46" s="283"/>
      <c r="C46" s="22"/>
    </row>
    <row r="47" spans="1:3" ht="52.8" x14ac:dyDescent="0.25">
      <c r="A47" s="290" t="s">
        <v>11</v>
      </c>
      <c r="C47" s="22"/>
    </row>
    <row r="49" spans="1:1" x14ac:dyDescent="0.25">
      <c r="A49" s="291" t="s">
        <v>1220</v>
      </c>
    </row>
    <row r="51" spans="1:1" ht="39.6" x14ac:dyDescent="0.25">
      <c r="A51" s="19" t="s">
        <v>1221</v>
      </c>
    </row>
    <row r="53" spans="1:1" ht="79.2" x14ac:dyDescent="0.25">
      <c r="A53" s="19" t="s">
        <v>1222</v>
      </c>
    </row>
    <row r="55" spans="1:1" ht="48.45" customHeight="1" x14ac:dyDescent="0.25">
      <c r="A55" s="19" t="s">
        <v>1223</v>
      </c>
    </row>
    <row r="57" spans="1:1" ht="19.05" customHeight="1" x14ac:dyDescent="0.25">
      <c r="A57" s="19" t="s">
        <v>12</v>
      </c>
    </row>
    <row r="59" spans="1:1" ht="18.45" customHeight="1" x14ac:dyDescent="0.25">
      <c r="A59" s="19" t="s">
        <v>13</v>
      </c>
    </row>
    <row r="61" spans="1:1" ht="145.19999999999999" x14ac:dyDescent="0.25">
      <c r="A61" s="23" t="s">
        <v>1224</v>
      </c>
    </row>
    <row r="62" spans="1:1" x14ac:dyDescent="0.25">
      <c r="A62" s="23"/>
    </row>
    <row r="63" spans="1:1" x14ac:dyDescent="0.25">
      <c r="A63" s="19" t="s">
        <v>14</v>
      </c>
    </row>
    <row r="64" spans="1:1" ht="26.4" x14ac:dyDescent="0.25">
      <c r="A64" s="19" t="s">
        <v>15</v>
      </c>
    </row>
    <row r="65" spans="1:1" ht="29.55" customHeight="1" x14ac:dyDescent="0.25">
      <c r="A65" s="19" t="s">
        <v>1225</v>
      </c>
    </row>
    <row r="67" spans="1:1" ht="88.05" customHeight="1" x14ac:dyDescent="0.25">
      <c r="A67" s="23" t="s">
        <v>16</v>
      </c>
    </row>
    <row r="69" spans="1:1" ht="17.399999999999999" x14ac:dyDescent="0.25">
      <c r="A69" s="250" t="s">
        <v>17</v>
      </c>
    </row>
    <row r="71" spans="1:1" ht="178.5" customHeight="1" x14ac:dyDescent="0.25">
      <c r="A71" s="251" t="s">
        <v>18</v>
      </c>
    </row>
    <row r="72" spans="1:1" x14ac:dyDescent="0.25">
      <c r="A72" s="251"/>
    </row>
    <row r="73" spans="1:1" ht="166.95" customHeight="1" x14ac:dyDescent="0.25">
      <c r="A73" s="300" t="s">
        <v>1240</v>
      </c>
    </row>
    <row r="74" spans="1:1" ht="39.6" x14ac:dyDescent="0.25">
      <c r="A74" s="23" t="s">
        <v>1241</v>
      </c>
    </row>
    <row r="75" spans="1:1" x14ac:dyDescent="0.25">
      <c r="A75" s="25" t="s">
        <v>19</v>
      </c>
    </row>
    <row r="76" spans="1:1" ht="52.8" x14ac:dyDescent="0.25">
      <c r="A76" s="23" t="s">
        <v>20</v>
      </c>
    </row>
    <row r="77" spans="1:1" ht="26.4" x14ac:dyDescent="0.25">
      <c r="A77" s="23" t="s">
        <v>21</v>
      </c>
    </row>
    <row r="78" spans="1:1" x14ac:dyDescent="0.25">
      <c r="A78" s="128" t="s">
        <v>22</v>
      </c>
    </row>
    <row r="79" spans="1:1" x14ac:dyDescent="0.25">
      <c r="A79" s="129" t="s">
        <v>23</v>
      </c>
    </row>
    <row r="80" spans="1:1" x14ac:dyDescent="0.25">
      <c r="A80" s="129" t="s">
        <v>1564</v>
      </c>
    </row>
    <row r="81" spans="1:2" x14ac:dyDescent="0.25">
      <c r="A81" s="129" t="s">
        <v>24</v>
      </c>
    </row>
    <row r="82" spans="1:2" x14ac:dyDescent="0.25">
      <c r="A82" s="130" t="s">
        <v>25</v>
      </c>
    </row>
    <row r="83" spans="1:2" x14ac:dyDescent="0.25">
      <c r="A83" s="129" t="s">
        <v>26</v>
      </c>
    </row>
    <row r="84" spans="1:2" x14ac:dyDescent="0.25">
      <c r="A84" s="130" t="s">
        <v>27</v>
      </c>
    </row>
    <row r="85" spans="1:2" x14ac:dyDescent="0.25">
      <c r="A85" s="129" t="s">
        <v>28</v>
      </c>
    </row>
    <row r="86" spans="1:2" x14ac:dyDescent="0.25">
      <c r="A86" s="131" t="s">
        <v>29</v>
      </c>
    </row>
    <row r="87" spans="1:2" x14ac:dyDescent="0.25">
      <c r="A87" s="24"/>
    </row>
    <row r="88" spans="1:2" ht="17.399999999999999" x14ac:dyDescent="0.25">
      <c r="A88" s="294" t="s">
        <v>30</v>
      </c>
    </row>
    <row r="90" spans="1:2" x14ac:dyDescent="0.25">
      <c r="A90" s="252" t="s">
        <v>31</v>
      </c>
    </row>
    <row r="91" spans="1:2" x14ac:dyDescent="0.25">
      <c r="A91" s="23" t="s">
        <v>32</v>
      </c>
    </row>
    <row r="92" spans="1:2" x14ac:dyDescent="0.25">
      <c r="A92" s="25" t="s">
        <v>19</v>
      </c>
    </row>
    <row r="93" spans="1:2" ht="16.95" customHeight="1" x14ac:dyDescent="0.25">
      <c r="A93" s="23" t="s">
        <v>33</v>
      </c>
      <c r="B93" s="254"/>
    </row>
    <row r="94" spans="1:2" x14ac:dyDescent="0.25">
      <c r="A94" s="23"/>
    </row>
    <row r="95" spans="1:2" x14ac:dyDescent="0.25">
      <c r="A95" s="252" t="s">
        <v>34</v>
      </c>
    </row>
    <row r="96" spans="1:2" ht="52.8" x14ac:dyDescent="0.25">
      <c r="A96" s="23" t="s">
        <v>1233</v>
      </c>
    </row>
    <row r="97" spans="1:4" x14ac:dyDescent="0.25">
      <c r="A97" s="23"/>
    </row>
    <row r="98" spans="1:4" x14ac:dyDescent="0.25">
      <c r="A98" s="252" t="s">
        <v>35</v>
      </c>
    </row>
    <row r="99" spans="1:4" ht="79.2" x14ac:dyDescent="0.25">
      <c r="A99" s="23" t="s">
        <v>1234</v>
      </c>
    </row>
    <row r="100" spans="1:4" x14ac:dyDescent="0.25">
      <c r="A100" s="23"/>
    </row>
    <row r="101" spans="1:4" x14ac:dyDescent="0.25">
      <c r="A101" s="252" t="s">
        <v>36</v>
      </c>
    </row>
    <row r="102" spans="1:4" ht="82.05" customHeight="1" x14ac:dyDescent="0.25">
      <c r="A102" s="23" t="s">
        <v>1235</v>
      </c>
    </row>
    <row r="103" spans="1:4" x14ac:dyDescent="0.25">
      <c r="A103" s="23"/>
    </row>
    <row r="104" spans="1:4" x14ac:dyDescent="0.25">
      <c r="A104" s="286" t="s">
        <v>37</v>
      </c>
    </row>
    <row r="105" spans="1:4" ht="55.05" customHeight="1" x14ac:dyDescent="0.25">
      <c r="A105" s="23" t="s">
        <v>1236</v>
      </c>
    </row>
    <row r="106" spans="1:4" x14ac:dyDescent="0.25">
      <c r="A106" s="23"/>
      <c r="B106" s="20" t="s">
        <v>38</v>
      </c>
    </row>
    <row r="107" spans="1:4" x14ac:dyDescent="0.25">
      <c r="A107" s="252" t="s">
        <v>39</v>
      </c>
    </row>
    <row r="108" spans="1:4" ht="67.5" customHeight="1" x14ac:dyDescent="0.25">
      <c r="A108" s="19" t="s">
        <v>1565</v>
      </c>
    </row>
    <row r="109" spans="1:4" ht="39.6" x14ac:dyDescent="0.25">
      <c r="A109" s="19" t="s">
        <v>1228</v>
      </c>
    </row>
    <row r="110" spans="1:4" ht="29.55" customHeight="1" x14ac:dyDescent="0.25">
      <c r="A110" s="19" t="s">
        <v>40</v>
      </c>
    </row>
    <row r="111" spans="1:4" x14ac:dyDescent="0.25">
      <c r="D111" s="20" t="s">
        <v>38</v>
      </c>
    </row>
    <row r="112" spans="1:4" ht="92.4" x14ac:dyDescent="0.25">
      <c r="A112" s="23" t="s">
        <v>1227</v>
      </c>
    </row>
    <row r="113" spans="1:2" ht="26.4" x14ac:dyDescent="0.25">
      <c r="A113" s="19" t="s">
        <v>1226</v>
      </c>
    </row>
    <row r="115" spans="1:2" ht="182.55" customHeight="1" x14ac:dyDescent="0.25">
      <c r="A115" s="23" t="s">
        <v>1567</v>
      </c>
    </row>
    <row r="116" spans="1:2" x14ac:dyDescent="0.25">
      <c r="A116" s="262"/>
      <c r="B116" s="249"/>
    </row>
    <row r="117" spans="1:2" x14ac:dyDescent="0.25">
      <c r="A117" s="252" t="s">
        <v>41</v>
      </c>
    </row>
    <row r="118" spans="1:2" ht="26.4" x14ac:dyDescent="0.25">
      <c r="A118" s="23" t="s">
        <v>42</v>
      </c>
    </row>
    <row r="119" spans="1:2" x14ac:dyDescent="0.25">
      <c r="A119" s="23"/>
    </row>
    <row r="120" spans="1:2" x14ac:dyDescent="0.25">
      <c r="A120" s="252" t="s">
        <v>43</v>
      </c>
    </row>
    <row r="121" spans="1:2" x14ac:dyDescent="0.25">
      <c r="A121" s="23" t="s">
        <v>44</v>
      </c>
    </row>
    <row r="122" spans="1:2" x14ac:dyDescent="0.25">
      <c r="A122" s="23"/>
    </row>
    <row r="123" spans="1:2" x14ac:dyDescent="0.25">
      <c r="A123" s="23" t="s">
        <v>45</v>
      </c>
    </row>
    <row r="124" spans="1:2" ht="26.4" x14ac:dyDescent="0.25">
      <c r="A124" s="23" t="s">
        <v>46</v>
      </c>
    </row>
    <row r="125" spans="1:2" x14ac:dyDescent="0.25">
      <c r="A125" s="23" t="s">
        <v>47</v>
      </c>
    </row>
    <row r="126" spans="1:2" ht="26.4" x14ac:dyDescent="0.25">
      <c r="A126" s="23" t="s">
        <v>1566</v>
      </c>
    </row>
    <row r="127" spans="1:2" ht="39.6" x14ac:dyDescent="0.25">
      <c r="A127" s="23" t="s">
        <v>48</v>
      </c>
    </row>
    <row r="128" spans="1:2" ht="26.4" x14ac:dyDescent="0.25">
      <c r="A128" s="23" t="s">
        <v>1237</v>
      </c>
    </row>
    <row r="129" spans="1:1" x14ac:dyDescent="0.25">
      <c r="A129" s="296" t="s">
        <v>19</v>
      </c>
    </row>
    <row r="130" spans="1:1" x14ac:dyDescent="0.25">
      <c r="A130" s="295" t="s">
        <v>49</v>
      </c>
    </row>
    <row r="131" spans="1:1" x14ac:dyDescent="0.25">
      <c r="A131" s="23"/>
    </row>
    <row r="132" spans="1:1" x14ac:dyDescent="0.25">
      <c r="A132" s="286" t="s">
        <v>50</v>
      </c>
    </row>
    <row r="133" spans="1:1" ht="31.05" customHeight="1" x14ac:dyDescent="0.25">
      <c r="A133" s="23" t="s">
        <v>1229</v>
      </c>
    </row>
    <row r="134" spans="1:1" ht="52.8" x14ac:dyDescent="0.25">
      <c r="A134" s="292" t="s">
        <v>1238</v>
      </c>
    </row>
    <row r="135" spans="1:1" x14ac:dyDescent="0.25">
      <c r="A135" s="252" t="s">
        <v>1239</v>
      </c>
    </row>
    <row r="136" spans="1:1" ht="109.5" customHeight="1" x14ac:dyDescent="0.25">
      <c r="A136" s="292" t="s">
        <v>1230</v>
      </c>
    </row>
    <row r="137" spans="1:1" x14ac:dyDescent="0.25">
      <c r="A137"/>
    </row>
    <row r="138" spans="1:1" ht="61.2" customHeight="1" x14ac:dyDescent="0.25">
      <c r="A138" s="317" t="s">
        <v>1570</v>
      </c>
    </row>
    <row r="140" spans="1:1" ht="66" x14ac:dyDescent="0.25">
      <c r="A140" s="318" t="s">
        <v>1569</v>
      </c>
    </row>
    <row r="143" spans="1:1" x14ac:dyDescent="0.25">
      <c r="A143" s="24"/>
    </row>
  </sheetData>
  <sheetProtection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6" t="str">
        <f>Spolu!C3&amp;", "&amp;Spolu!C6</f>
        <v>Slovenská plavecká federácia, Za kasárňou 315/1, Bratislava, 831 03</v>
      </c>
      <c r="B1" s="376"/>
      <c r="C1" s="376"/>
      <c r="N1" s="137" t="str">
        <f>O1&amp;" - "&amp;P1</f>
        <v>a - príspevok uznaným športom</v>
      </c>
      <c r="O1" s="137" t="s">
        <v>240</v>
      </c>
      <c r="P1" s="137" t="str">
        <f>Spolu!B17</f>
        <v>príspevok uznaným športom</v>
      </c>
    </row>
    <row r="2" spans="1:16" x14ac:dyDescent="0.25">
      <c r="N2" s="137" t="str">
        <f t="shared" ref="N2:N19" si="0">O2&amp;" - "&amp;P2</f>
        <v>b - príspevok Slovenskému olympijskému a športovému výboru</v>
      </c>
      <c r="O2" s="137" t="s">
        <v>242</v>
      </c>
      <c r="P2" s="137" t="str">
        <f>Spolu!B18</f>
        <v>príspevok Slovenskému olympijskému a športovému výboru</v>
      </c>
    </row>
    <row r="3" spans="1:16" x14ac:dyDescent="0.25">
      <c r="E3" s="377" t="s">
        <v>1134</v>
      </c>
      <c r="F3" s="378"/>
      <c r="N3" s="137" t="str">
        <f t="shared" si="0"/>
        <v>c - príspevok Slovenskému paralympijskému výboru</v>
      </c>
      <c r="O3" s="137" t="s">
        <v>244</v>
      </c>
      <c r="P3" s="137" t="str">
        <f>Spolu!B19</f>
        <v>príspevok Slovenskému paralympijskému výboru</v>
      </c>
    </row>
    <row r="4" spans="1:16" ht="45.75" customHeight="1" x14ac:dyDescent="0.25">
      <c r="E4" s="378"/>
      <c r="F4" s="378"/>
      <c r="N4" s="137" t="str">
        <f t="shared" si="0"/>
        <v>d - príspevok športovcom top tímu</v>
      </c>
      <c r="O4" s="137" t="s">
        <v>246</v>
      </c>
      <c r="P4" s="137" t="str">
        <f>Spolu!B20</f>
        <v>príspevok športovcom top tímu</v>
      </c>
    </row>
    <row r="5" spans="1:16" ht="30.75" customHeight="1" x14ac:dyDescent="0.25">
      <c r="C5" s="264" t="s">
        <v>1135</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5">
      <c r="C6" s="138" t="s">
        <v>1136</v>
      </c>
      <c r="E6" s="140" t="s">
        <v>1137</v>
      </c>
      <c r="F6" s="149"/>
      <c r="N6" s="137" t="str">
        <f t="shared" si="0"/>
        <v>f - plnenie úloh verejného záujmu v športe</v>
      </c>
      <c r="O6" s="137" t="s">
        <v>250</v>
      </c>
      <c r="P6" s="137" t="str">
        <f>Spolu!B22</f>
        <v>plnenie úloh verejného záujmu v športe</v>
      </c>
    </row>
    <row r="7" spans="1:16" x14ac:dyDescent="0.25">
      <c r="C7" s="138" t="s">
        <v>1139</v>
      </c>
      <c r="E7" s="140" t="s">
        <v>1140</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5">
      <c r="C8" s="138" t="s">
        <v>1428</v>
      </c>
      <c r="E8" s="140" t="s">
        <v>1142</v>
      </c>
      <c r="F8" s="151"/>
      <c r="N8" s="137" t="str">
        <f t="shared" si="0"/>
        <v>h - podpora a rozvoj turistických a cykloturistických trás</v>
      </c>
      <c r="O8" s="137" t="s">
        <v>254</v>
      </c>
      <c r="P8" s="137" t="str">
        <f>Spolu!B24</f>
        <v>podpora a rozvoj turistických a cykloturistických trás</v>
      </c>
    </row>
    <row r="9" spans="1:16" x14ac:dyDescent="0.25">
      <c r="C9" s="265"/>
      <c r="E9" s="140" t="s">
        <v>1164</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5">
      <c r="E10" s="140" t="s">
        <v>1143</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3">
      <c r="A12" s="379" t="s">
        <v>1165</v>
      </c>
      <c r="B12" s="379"/>
      <c r="C12" s="379"/>
      <c r="D12" s="138"/>
      <c r="E12" s="138"/>
      <c r="F12" s="187" t="s">
        <v>1478</v>
      </c>
      <c r="G12" s="138"/>
      <c r="N12" s="137" t="str">
        <f t="shared" si="0"/>
        <v>l - športové pohybové tábory pre mládež</v>
      </c>
      <c r="O12" s="137" t="s">
        <v>261</v>
      </c>
      <c r="P12" s="137" t="str">
        <f>Spolu!B28</f>
        <v>športové pohybové tábory pre mládež</v>
      </c>
    </row>
    <row r="13" spans="1:16" ht="55.35" customHeight="1" x14ac:dyDescent="0.25">
      <c r="A13" s="38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80"/>
      <c r="C13" s="380"/>
      <c r="F13" s="187" t="s">
        <v>1477</v>
      </c>
      <c r="N13" s="137" t="str">
        <f t="shared" si="0"/>
        <v>m - organizácia tradičných športových podujatí</v>
      </c>
      <c r="O13" s="137" t="s">
        <v>263</v>
      </c>
      <c r="P13" s="137" t="str">
        <f>Spolu!B29</f>
        <v>organizácia tradičných športových podujatí</v>
      </c>
    </row>
    <row r="14" spans="1:16" ht="34.35" customHeight="1" x14ac:dyDescent="0.25">
      <c r="A14" s="139" t="s">
        <v>1149</v>
      </c>
      <c r="B14" s="381" t="s">
        <v>1166</v>
      </c>
      <c r="C14" s="382"/>
      <c r="F14" s="302"/>
      <c r="N14" s="137" t="str">
        <f t="shared" si="0"/>
        <v xml:space="preserve">n - </v>
      </c>
      <c r="O14" s="137" t="s">
        <v>265</v>
      </c>
    </row>
    <row r="15" spans="1:16" ht="34.35" customHeight="1" x14ac:dyDescent="0.25">
      <c r="A15" s="139" t="s">
        <v>1167</v>
      </c>
      <c r="B15" s="381"/>
      <c r="C15" s="382"/>
      <c r="F15" s="384"/>
      <c r="N15" s="137" t="str">
        <f t="shared" si="0"/>
        <v xml:space="preserve">o - </v>
      </c>
      <c r="O15" s="137" t="s">
        <v>266</v>
      </c>
    </row>
    <row r="16" spans="1:16" x14ac:dyDescent="0.25">
      <c r="A16" s="139" t="s">
        <v>1152</v>
      </c>
      <c r="B16" s="142">
        <f>F8</f>
        <v>0</v>
      </c>
      <c r="C16" s="137"/>
      <c r="F16" s="384"/>
      <c r="N16" s="137" t="str">
        <f t="shared" si="0"/>
        <v xml:space="preserve">p - </v>
      </c>
      <c r="O16" s="137" t="s">
        <v>267</v>
      </c>
    </row>
    <row r="17" spans="1:16" ht="32.1" customHeight="1" x14ac:dyDescent="0.25">
      <c r="A17" s="139" t="s">
        <v>1155</v>
      </c>
      <c r="B17" s="142">
        <f>F9</f>
        <v>0</v>
      </c>
      <c r="C17" s="137"/>
      <c r="F17" s="384"/>
      <c r="N17" s="137" t="str">
        <f t="shared" si="0"/>
        <v xml:space="preserve">q - </v>
      </c>
      <c r="O17" s="137" t="s">
        <v>268</v>
      </c>
    </row>
    <row r="18" spans="1:16" ht="15.6" thickBot="1" x14ac:dyDescent="0.3">
      <c r="B18" s="185" t="s">
        <v>1168</v>
      </c>
      <c r="C18" s="186">
        <v>31</v>
      </c>
      <c r="N18" s="137" t="str">
        <f t="shared" si="0"/>
        <v xml:space="preserve">r - </v>
      </c>
      <c r="O18" s="137" t="s">
        <v>269</v>
      </c>
    </row>
    <row r="19" spans="1:16" x14ac:dyDescent="0.25">
      <c r="B19" s="185" t="s">
        <v>1157</v>
      </c>
      <c r="C19" s="142" t="str">
        <f>Spolu!C4</f>
        <v>36068764</v>
      </c>
      <c r="F19" s="145" t="s">
        <v>1153</v>
      </c>
      <c r="G19" s="199"/>
      <c r="H19" s="146"/>
      <c r="N19" s="137" t="str">
        <f t="shared" si="0"/>
        <v xml:space="preserve"> - </v>
      </c>
    </row>
    <row r="20" spans="1:16" x14ac:dyDescent="0.25">
      <c r="A20" s="139" t="s">
        <v>292</v>
      </c>
      <c r="B20" s="143">
        <f>F6</f>
        <v>0</v>
      </c>
      <c r="C20" s="137"/>
      <c r="F20" s="147"/>
      <c r="G20" s="276"/>
      <c r="H20" s="148"/>
    </row>
    <row r="21" spans="1:16" x14ac:dyDescent="0.25">
      <c r="B21" s="137"/>
      <c r="C21" s="137"/>
      <c r="F21" s="147" t="s">
        <v>1158</v>
      </c>
      <c r="G21" s="276">
        <v>421947749446</v>
      </c>
      <c r="H21" s="148"/>
      <c r="N21" s="137" t="str">
        <f>O21&amp;" - "&amp;P21</f>
        <v>026 01 - Šport pre všetkých, školský a univerzitný šport</v>
      </c>
      <c r="O21" s="137" t="s">
        <v>219</v>
      </c>
      <c r="P21" s="137" t="s">
        <v>220</v>
      </c>
    </row>
    <row r="22" spans="1:16" x14ac:dyDescent="0.25">
      <c r="A22" s="137"/>
      <c r="B22" s="137"/>
      <c r="F22" s="147" t="s">
        <v>1159</v>
      </c>
      <c r="G22" s="276">
        <v>421947749756</v>
      </c>
      <c r="H22" s="148"/>
      <c r="N22" s="137" t="str">
        <f>O22&amp;" - "&amp;P22</f>
        <v>026 02 - Uznané športy</v>
      </c>
      <c r="O22" s="137" t="s">
        <v>221</v>
      </c>
      <c r="P22" s="137" t="s">
        <v>222</v>
      </c>
    </row>
    <row r="23" spans="1:16" ht="80.400000000000006" customHeight="1" thickBot="1" x14ac:dyDescent="0.3">
      <c r="B23" s="203"/>
      <c r="C23" s="198"/>
      <c r="E23" s="138"/>
      <c r="F23" s="200"/>
      <c r="G23" s="201"/>
      <c r="H23" s="202"/>
      <c r="N23" s="137" t="str">
        <f>O23&amp;" - "&amp;P23</f>
        <v>026 03 - Národné športové projekty</v>
      </c>
      <c r="O23" s="137" t="s">
        <v>223</v>
      </c>
      <c r="P23" s="137" t="s">
        <v>224</v>
      </c>
    </row>
    <row r="24" spans="1:16" ht="39.75" customHeight="1" x14ac:dyDescent="0.25">
      <c r="A24" s="256"/>
      <c r="B24" s="383" t="s">
        <v>1160</v>
      </c>
      <c r="C24" s="383"/>
      <c r="N24" s="137" t="str">
        <f>O24&amp;" - "&amp;P24</f>
        <v>026 04 - Športová infraštruktúra</v>
      </c>
      <c r="O24" s="137" t="s">
        <v>225</v>
      </c>
      <c r="P24" s="137" t="s">
        <v>226</v>
      </c>
    </row>
    <row r="25" spans="1:16" x14ac:dyDescent="0.25">
      <c r="N25" s="137" t="str">
        <f>O25&amp;" - "&amp;P25</f>
        <v>026 05 - Prierezové činnosti v športe</v>
      </c>
      <c r="O25" s="137" t="s">
        <v>227</v>
      </c>
      <c r="P25" s="137" t="s">
        <v>228</v>
      </c>
    </row>
    <row r="27" spans="1:16" x14ac:dyDescent="0.25">
      <c r="N27" s="137" t="s">
        <v>1169</v>
      </c>
    </row>
    <row r="28" spans="1:16" x14ac:dyDescent="0.25">
      <c r="N28" s="137" t="s">
        <v>1170</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1171</v>
      </c>
    </row>
    <row r="2" spans="1:2" ht="30" customHeight="1" x14ac:dyDescent="0.25">
      <c r="A2" s="385" t="s">
        <v>1172</v>
      </c>
      <c r="B2" s="385"/>
    </row>
    <row r="3" spans="1:2" x14ac:dyDescent="0.25">
      <c r="A3" s="61" t="s">
        <v>1173</v>
      </c>
      <c r="B3" s="61" t="s">
        <v>1174</v>
      </c>
    </row>
    <row r="4" spans="1:2" x14ac:dyDescent="0.25">
      <c r="A4" s="62" t="s">
        <v>1175</v>
      </c>
      <c r="B4" s="62" t="s">
        <v>1176</v>
      </c>
    </row>
    <row r="5" spans="1:2" x14ac:dyDescent="0.25">
      <c r="A5" s="62" t="s">
        <v>1177</v>
      </c>
      <c r="B5" s="62" t="s">
        <v>1178</v>
      </c>
    </row>
    <row r="6" spans="1:2" x14ac:dyDescent="0.25">
      <c r="A6" s="62" t="s">
        <v>1179</v>
      </c>
      <c r="B6" s="62" t="s">
        <v>1180</v>
      </c>
    </row>
    <row r="7" spans="1:2" x14ac:dyDescent="0.25">
      <c r="A7" s="62" t="s">
        <v>1181</v>
      </c>
      <c r="B7" s="62" t="s">
        <v>1182</v>
      </c>
    </row>
    <row r="8" spans="1:2" x14ac:dyDescent="0.25">
      <c r="A8" s="62" t="s">
        <v>1183</v>
      </c>
      <c r="B8" s="62" t="s">
        <v>1184</v>
      </c>
    </row>
    <row r="9" spans="1:2" x14ac:dyDescent="0.25">
      <c r="A9" s="62" t="s">
        <v>1185</v>
      </c>
      <c r="B9" s="62" t="s">
        <v>1186</v>
      </c>
    </row>
    <row r="10" spans="1:2" x14ac:dyDescent="0.25">
      <c r="A10" s="62" t="s">
        <v>1187</v>
      </c>
      <c r="B10" s="62" t="s">
        <v>1188</v>
      </c>
    </row>
    <row r="11" spans="1:2" x14ac:dyDescent="0.25">
      <c r="A11" s="62" t="s">
        <v>1189</v>
      </c>
      <c r="B11" s="62" t="s">
        <v>1190</v>
      </c>
    </row>
    <row r="12" spans="1:2" x14ac:dyDescent="0.25">
      <c r="A12" s="62" t="s">
        <v>1191</v>
      </c>
      <c r="B12" s="62" t="s">
        <v>1192</v>
      </c>
    </row>
    <row r="13" spans="1:2" x14ac:dyDescent="0.25">
      <c r="A13" s="62" t="s">
        <v>1193</v>
      </c>
      <c r="B13" s="62" t="s">
        <v>1194</v>
      </c>
    </row>
    <row r="14" spans="1:2" x14ac:dyDescent="0.25">
      <c r="A14" s="62" t="s">
        <v>1195</v>
      </c>
      <c r="B14" s="62" t="s">
        <v>1196</v>
      </c>
    </row>
    <row r="15" spans="1:2" x14ac:dyDescent="0.25">
      <c r="A15" s="62" t="s">
        <v>1197</v>
      </c>
      <c r="B15" s="62" t="s">
        <v>1198</v>
      </c>
    </row>
    <row r="16" spans="1:2" x14ac:dyDescent="0.25">
      <c r="A16" s="62" t="s">
        <v>1199</v>
      </c>
      <c r="B16" s="62" t="s">
        <v>1200</v>
      </c>
    </row>
    <row r="17" spans="1:2" x14ac:dyDescent="0.25">
      <c r="A17" s="62" t="s">
        <v>1201</v>
      </c>
      <c r="B17" s="62" t="s">
        <v>1202</v>
      </c>
    </row>
    <row r="18" spans="1:2" x14ac:dyDescent="0.25">
      <c r="A18" s="62" t="s">
        <v>1203</v>
      </c>
      <c r="B18" s="62" t="s">
        <v>1204</v>
      </c>
    </row>
    <row r="19" spans="1:2" x14ac:dyDescent="0.25">
      <c r="A19" s="62" t="s">
        <v>1205</v>
      </c>
      <c r="B19" s="62" t="s">
        <v>1206</v>
      </c>
    </row>
    <row r="20" spans="1:2" x14ac:dyDescent="0.25">
      <c r="A20" s="62" t="s">
        <v>1207</v>
      </c>
      <c r="B20" s="62" t="s">
        <v>1208</v>
      </c>
    </row>
    <row r="21" spans="1:2" x14ac:dyDescent="0.25">
      <c r="A21" s="62" t="s">
        <v>1209</v>
      </c>
      <c r="B21" s="62" t="s">
        <v>1210</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3" t="s">
        <v>51</v>
      </c>
      <c r="B1" s="333"/>
      <c r="C1" s="333"/>
      <c r="D1" s="333"/>
      <c r="E1" s="333"/>
      <c r="F1" s="333"/>
      <c r="G1" s="333"/>
      <c r="H1" s="333"/>
      <c r="I1" s="52"/>
      <c r="J1" s="37"/>
    </row>
    <row r="2" spans="1:11" ht="13.8" x14ac:dyDescent="0.25">
      <c r="A2" s="339" t="str">
        <f>Doklady!A100</f>
        <v>Priebežné čerpanie a vyúčtovanie finančných prostriedkov poskytnutých zo štátneho rozpočtu v oblasti športu v roku 2026</v>
      </c>
      <c r="B2" s="339"/>
      <c r="C2" s="339"/>
      <c r="D2" s="339"/>
      <c r="E2" s="339"/>
      <c r="F2" s="339"/>
      <c r="G2" s="339"/>
      <c r="H2" s="337" t="str">
        <f>+Doklady!I100</f>
        <v>V1</v>
      </c>
      <c r="I2" s="337"/>
    </row>
    <row r="3" spans="1:11" ht="13.8" x14ac:dyDescent="0.25">
      <c r="A3" s="40"/>
      <c r="B3" s="40"/>
      <c r="C3" s="40"/>
      <c r="D3" s="40"/>
      <c r="E3" s="40"/>
      <c r="F3" s="40"/>
      <c r="G3" s="40"/>
      <c r="H3" s="338">
        <f>+Doklady!I101</f>
        <v>46053</v>
      </c>
      <c r="I3" s="338"/>
    </row>
    <row r="4" spans="1:11" ht="15.75" customHeight="1" x14ac:dyDescent="0.25">
      <c r="A4" s="41" t="s">
        <v>52</v>
      </c>
      <c r="B4" s="334" t="s">
        <v>53</v>
      </c>
      <c r="C4" s="335"/>
      <c r="D4" s="335"/>
      <c r="E4" s="336"/>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54</v>
      </c>
      <c r="B7" s="10" t="s">
        <v>55</v>
      </c>
      <c r="C7" s="10" t="s">
        <v>56</v>
      </c>
      <c r="D7" s="10" t="s">
        <v>57</v>
      </c>
      <c r="E7" s="10" t="s">
        <v>58</v>
      </c>
      <c r="F7" s="10" t="s">
        <v>59</v>
      </c>
      <c r="G7" s="10" t="s">
        <v>60</v>
      </c>
      <c r="H7" s="11" t="s">
        <v>61</v>
      </c>
      <c r="I7" s="58" t="s">
        <v>62</v>
      </c>
      <c r="J7" s="44"/>
    </row>
    <row r="8" spans="1:11" ht="13.2" x14ac:dyDescent="0.25">
      <c r="A8" s="46" t="s">
        <v>63</v>
      </c>
      <c r="B8" s="47" t="s">
        <v>1488</v>
      </c>
      <c r="C8" s="47" t="s">
        <v>64</v>
      </c>
      <c r="D8" s="48">
        <v>46146</v>
      </c>
      <c r="E8" s="46" t="s">
        <v>65</v>
      </c>
      <c r="F8" s="46"/>
      <c r="G8" s="46" t="s">
        <v>66</v>
      </c>
      <c r="H8" s="49">
        <v>1350</v>
      </c>
      <c r="I8" s="55">
        <v>3</v>
      </c>
      <c r="J8" s="44"/>
    </row>
    <row r="9" spans="1:11" ht="13.2" x14ac:dyDescent="0.25">
      <c r="A9" s="46" t="s">
        <v>63</v>
      </c>
      <c r="B9" s="47" t="s">
        <v>1489</v>
      </c>
      <c r="C9" s="47" t="s">
        <v>67</v>
      </c>
      <c r="D9" s="48">
        <v>46147</v>
      </c>
      <c r="E9" s="46" t="s">
        <v>68</v>
      </c>
      <c r="F9" s="46"/>
      <c r="G9" s="46" t="s">
        <v>69</v>
      </c>
      <c r="H9" s="49">
        <v>100</v>
      </c>
      <c r="I9" s="55">
        <v>3</v>
      </c>
      <c r="J9" s="44"/>
    </row>
    <row r="10" spans="1:11" ht="13.2" x14ac:dyDescent="0.25">
      <c r="A10" s="46" t="s">
        <v>63</v>
      </c>
      <c r="B10" s="47" t="s">
        <v>1490</v>
      </c>
      <c r="C10" s="47" t="s">
        <v>70</v>
      </c>
      <c r="D10" s="48">
        <v>46148</v>
      </c>
      <c r="E10" s="46" t="s">
        <v>71</v>
      </c>
      <c r="F10" s="46"/>
      <c r="G10" s="46" t="s">
        <v>72</v>
      </c>
      <c r="H10" s="49">
        <v>50</v>
      </c>
      <c r="I10" s="55">
        <v>3</v>
      </c>
      <c r="J10" s="44"/>
    </row>
    <row r="11" spans="1:11" ht="13.2" x14ac:dyDescent="0.25">
      <c r="A11" s="46" t="s">
        <v>63</v>
      </c>
      <c r="B11" s="47" t="s">
        <v>1491</v>
      </c>
      <c r="C11" s="47" t="s">
        <v>73</v>
      </c>
      <c r="D11" s="48">
        <v>46149</v>
      </c>
      <c r="E11" s="46" t="s">
        <v>74</v>
      </c>
      <c r="F11" s="46"/>
      <c r="G11" s="46" t="s">
        <v>75</v>
      </c>
      <c r="H11" s="49">
        <v>200</v>
      </c>
      <c r="I11" s="55">
        <v>3</v>
      </c>
      <c r="J11" s="44"/>
    </row>
    <row r="12" spans="1:11" ht="13.2" x14ac:dyDescent="0.25">
      <c r="A12" s="46" t="s">
        <v>63</v>
      </c>
      <c r="B12" s="47" t="s">
        <v>1492</v>
      </c>
      <c r="C12" s="47" t="s">
        <v>76</v>
      </c>
      <c r="D12" s="48">
        <v>46150</v>
      </c>
      <c r="E12" s="46" t="s">
        <v>77</v>
      </c>
      <c r="F12" s="46"/>
      <c r="G12" s="46" t="s">
        <v>78</v>
      </c>
      <c r="H12" s="49">
        <v>180</v>
      </c>
      <c r="I12" s="55">
        <v>3</v>
      </c>
      <c r="J12" s="44"/>
    </row>
    <row r="13" spans="1:11" ht="13.2" x14ac:dyDescent="0.25">
      <c r="A13" s="46" t="s">
        <v>63</v>
      </c>
      <c r="B13" s="47" t="s">
        <v>1493</v>
      </c>
      <c r="C13" s="47" t="s">
        <v>79</v>
      </c>
      <c r="D13" s="48">
        <v>46151</v>
      </c>
      <c r="E13" s="46" t="s">
        <v>80</v>
      </c>
      <c r="F13" s="46"/>
      <c r="G13" s="46" t="s">
        <v>81</v>
      </c>
      <c r="H13" s="49">
        <v>505</v>
      </c>
      <c r="I13" s="55">
        <v>3</v>
      </c>
      <c r="J13" s="44"/>
    </row>
    <row r="14" spans="1:11" ht="13.2" x14ac:dyDescent="0.25">
      <c r="A14" s="46" t="s">
        <v>63</v>
      </c>
      <c r="B14" s="47" t="s">
        <v>1494</v>
      </c>
      <c r="C14" s="47" t="s">
        <v>82</v>
      </c>
      <c r="D14" s="48">
        <v>46152</v>
      </c>
      <c r="E14" s="46" t="s">
        <v>83</v>
      </c>
      <c r="F14" s="46"/>
      <c r="G14" s="46" t="s">
        <v>84</v>
      </c>
      <c r="H14" s="49">
        <v>4700</v>
      </c>
      <c r="I14" s="55">
        <v>2</v>
      </c>
      <c r="J14" s="44"/>
    </row>
    <row r="15" spans="1:11" ht="20.399999999999999" x14ac:dyDescent="0.25">
      <c r="A15" s="46" t="s">
        <v>63</v>
      </c>
      <c r="B15" s="47" t="s">
        <v>1495</v>
      </c>
      <c r="C15" s="47" t="s">
        <v>1529</v>
      </c>
      <c r="D15" s="48">
        <v>46153</v>
      </c>
      <c r="E15" s="46" t="s">
        <v>85</v>
      </c>
      <c r="F15" s="46"/>
      <c r="G15" s="46" t="s">
        <v>86</v>
      </c>
      <c r="H15" s="49">
        <v>3330</v>
      </c>
      <c r="I15" s="55">
        <v>2</v>
      </c>
      <c r="J15" s="44"/>
    </row>
    <row r="16" spans="1:11" ht="13.2" x14ac:dyDescent="0.25">
      <c r="A16" s="46" t="s">
        <v>63</v>
      </c>
      <c r="B16" s="47" t="s">
        <v>1496</v>
      </c>
      <c r="C16" s="47" t="s">
        <v>87</v>
      </c>
      <c r="D16" s="48">
        <v>46154</v>
      </c>
      <c r="E16" s="46" t="s">
        <v>88</v>
      </c>
      <c r="F16" s="46"/>
      <c r="G16" s="46" t="s">
        <v>89</v>
      </c>
      <c r="H16" s="49">
        <v>1000</v>
      </c>
      <c r="I16" s="55">
        <v>2</v>
      </c>
      <c r="J16" s="44"/>
    </row>
    <row r="17" spans="1:18" ht="13.2" x14ac:dyDescent="0.25">
      <c r="A17" s="46" t="s">
        <v>63</v>
      </c>
      <c r="B17" s="47" t="s">
        <v>1497</v>
      </c>
      <c r="C17" s="47" t="s">
        <v>90</v>
      </c>
      <c r="D17" s="48">
        <v>46155</v>
      </c>
      <c r="E17" s="46" t="s">
        <v>91</v>
      </c>
      <c r="F17" s="46"/>
      <c r="G17" s="46" t="s">
        <v>92</v>
      </c>
      <c r="H17" s="49">
        <v>300</v>
      </c>
      <c r="I17" s="55">
        <v>2</v>
      </c>
      <c r="J17" s="44"/>
    </row>
    <row r="18" spans="1:18" ht="13.2" x14ac:dyDescent="0.25">
      <c r="A18" s="46" t="s">
        <v>63</v>
      </c>
      <c r="B18" s="47" t="s">
        <v>1498</v>
      </c>
      <c r="C18" s="47" t="s">
        <v>93</v>
      </c>
      <c r="D18" s="48">
        <v>46156</v>
      </c>
      <c r="E18" s="46" t="s">
        <v>94</v>
      </c>
      <c r="F18" s="46"/>
      <c r="G18" s="46" t="s">
        <v>95</v>
      </c>
      <c r="H18" s="49">
        <v>600</v>
      </c>
      <c r="I18" s="55">
        <v>2</v>
      </c>
      <c r="J18" s="44"/>
    </row>
    <row r="19" spans="1:18" ht="20.399999999999999" x14ac:dyDescent="0.25">
      <c r="A19" s="46" t="s">
        <v>63</v>
      </c>
      <c r="B19" s="47" t="s">
        <v>1499</v>
      </c>
      <c r="C19" s="47" t="s">
        <v>96</v>
      </c>
      <c r="D19" s="48">
        <v>46157</v>
      </c>
      <c r="E19" s="46" t="s">
        <v>1535</v>
      </c>
      <c r="F19" s="46"/>
      <c r="G19" s="46" t="s">
        <v>97</v>
      </c>
      <c r="H19" s="49">
        <v>25.9</v>
      </c>
      <c r="I19" s="55">
        <v>2</v>
      </c>
      <c r="J19" s="44"/>
    </row>
    <row r="20" spans="1:18" ht="13.2" x14ac:dyDescent="0.25">
      <c r="A20" s="46" t="s">
        <v>63</v>
      </c>
      <c r="B20" s="47" t="s">
        <v>1500</v>
      </c>
      <c r="C20" s="47" t="s">
        <v>98</v>
      </c>
      <c r="D20" s="48">
        <v>46158</v>
      </c>
      <c r="E20" s="46" t="s">
        <v>99</v>
      </c>
      <c r="F20" s="46"/>
      <c r="G20" s="46" t="s">
        <v>100</v>
      </c>
      <c r="H20" s="49">
        <v>60</v>
      </c>
      <c r="I20" s="55">
        <v>2</v>
      </c>
      <c r="J20" s="44"/>
    </row>
    <row r="21" spans="1:18" ht="20.399999999999999" x14ac:dyDescent="0.25">
      <c r="A21" s="46" t="s">
        <v>63</v>
      </c>
      <c r="B21" s="47" t="s">
        <v>101</v>
      </c>
      <c r="C21" s="47" t="s">
        <v>102</v>
      </c>
      <c r="D21" s="48">
        <v>46160</v>
      </c>
      <c r="E21" s="46" t="s">
        <v>1536</v>
      </c>
      <c r="F21" s="46"/>
      <c r="G21" s="46" t="s">
        <v>103</v>
      </c>
      <c r="H21" s="49">
        <v>200</v>
      </c>
      <c r="I21" s="55">
        <v>5</v>
      </c>
      <c r="J21" s="44"/>
      <c r="M21" s="44"/>
      <c r="N21" s="44"/>
      <c r="O21" s="44"/>
      <c r="P21" s="44"/>
      <c r="Q21" s="44"/>
      <c r="R21" s="44"/>
    </row>
    <row r="22" spans="1:18" ht="30.6" x14ac:dyDescent="0.25">
      <c r="A22" s="46" t="s">
        <v>63</v>
      </c>
      <c r="B22" s="47" t="s">
        <v>104</v>
      </c>
      <c r="C22" s="47" t="s">
        <v>104</v>
      </c>
      <c r="D22" s="48">
        <v>46161</v>
      </c>
      <c r="E22" s="46" t="s">
        <v>1537</v>
      </c>
      <c r="F22" s="46"/>
      <c r="G22" s="46" t="s">
        <v>105</v>
      </c>
      <c r="H22" s="49">
        <v>8780</v>
      </c>
      <c r="I22" s="55">
        <v>4</v>
      </c>
      <c r="J22" s="44"/>
      <c r="M22" s="44"/>
      <c r="N22" s="44"/>
      <c r="O22" s="44"/>
      <c r="P22" s="44"/>
      <c r="Q22" s="44"/>
      <c r="R22" s="44"/>
    </row>
    <row r="23" spans="1:18" ht="13.2" x14ac:dyDescent="0.25">
      <c r="A23" s="46" t="s">
        <v>63</v>
      </c>
      <c r="B23" s="47" t="s">
        <v>1501</v>
      </c>
      <c r="C23" s="47" t="s">
        <v>106</v>
      </c>
      <c r="D23" s="48">
        <v>46162</v>
      </c>
      <c r="E23" s="46" t="s">
        <v>107</v>
      </c>
      <c r="F23" s="46"/>
      <c r="G23" s="46" t="s">
        <v>108</v>
      </c>
      <c r="H23" s="49">
        <v>124</v>
      </c>
      <c r="I23" s="55">
        <v>2</v>
      </c>
      <c r="J23" s="44"/>
      <c r="M23" s="44"/>
      <c r="N23" s="44"/>
      <c r="O23" s="44"/>
      <c r="P23" s="44"/>
      <c r="Q23" s="44"/>
      <c r="R23" s="44"/>
    </row>
    <row r="24" spans="1:18" ht="13.2" x14ac:dyDescent="0.25">
      <c r="A24" s="46" t="s">
        <v>63</v>
      </c>
      <c r="B24" s="47" t="s">
        <v>1502</v>
      </c>
      <c r="C24" s="47">
        <v>1213275</v>
      </c>
      <c r="D24" s="48">
        <v>46163</v>
      </c>
      <c r="E24" s="46" t="s">
        <v>109</v>
      </c>
      <c r="F24" s="46"/>
      <c r="G24" s="46" t="s">
        <v>110</v>
      </c>
      <c r="H24" s="49">
        <v>19.100000000000001</v>
      </c>
      <c r="I24" s="55">
        <v>2</v>
      </c>
      <c r="J24" s="44"/>
      <c r="O24" s="44"/>
      <c r="P24" s="44"/>
      <c r="Q24" s="44"/>
      <c r="R24" s="44"/>
    </row>
    <row r="25" spans="1:18" ht="13.2" x14ac:dyDescent="0.25">
      <c r="A25" s="46" t="s">
        <v>63</v>
      </c>
      <c r="B25" s="47" t="s">
        <v>1503</v>
      </c>
      <c r="C25" s="47">
        <v>2007006035</v>
      </c>
      <c r="D25" s="48">
        <v>46164</v>
      </c>
      <c r="E25" s="46" t="s">
        <v>1538</v>
      </c>
      <c r="F25" s="46"/>
      <c r="G25" s="46" t="s">
        <v>111</v>
      </c>
      <c r="H25" s="49">
        <v>277.74</v>
      </c>
      <c r="I25" s="55">
        <v>4</v>
      </c>
      <c r="J25" s="44"/>
      <c r="O25" s="44"/>
      <c r="P25" s="44"/>
      <c r="Q25" s="44"/>
      <c r="R25" s="44"/>
    </row>
    <row r="26" spans="1:18" ht="13.2" x14ac:dyDescent="0.25">
      <c r="A26" s="46" t="s">
        <v>63</v>
      </c>
      <c r="B26" s="50">
        <v>46357</v>
      </c>
      <c r="C26" s="47" t="s">
        <v>106</v>
      </c>
      <c r="D26" s="48">
        <v>46165</v>
      </c>
      <c r="E26" s="46" t="s">
        <v>1539</v>
      </c>
      <c r="F26" s="46"/>
      <c r="G26" s="46" t="s">
        <v>112</v>
      </c>
      <c r="H26" s="49">
        <v>50</v>
      </c>
      <c r="I26" s="55">
        <v>4</v>
      </c>
      <c r="J26" s="44"/>
      <c r="O26" s="44"/>
      <c r="P26" s="44"/>
      <c r="Q26" s="44"/>
      <c r="R26" s="44"/>
    </row>
    <row r="27" spans="1:18" ht="13.2" x14ac:dyDescent="0.25">
      <c r="A27" s="46" t="s">
        <v>63</v>
      </c>
      <c r="B27" s="47" t="s">
        <v>1504</v>
      </c>
      <c r="C27" s="47" t="s">
        <v>113</v>
      </c>
      <c r="D27" s="48">
        <v>46166</v>
      </c>
      <c r="E27" s="46" t="s">
        <v>114</v>
      </c>
      <c r="F27" s="46"/>
      <c r="G27" s="46" t="s">
        <v>115</v>
      </c>
      <c r="H27" s="49">
        <v>9</v>
      </c>
      <c r="I27" s="55">
        <v>4</v>
      </c>
      <c r="J27" s="44"/>
      <c r="O27" s="44"/>
      <c r="P27" s="44"/>
      <c r="Q27" s="44"/>
      <c r="R27" s="44"/>
    </row>
    <row r="28" spans="1:18" ht="20.399999999999999" x14ac:dyDescent="0.25">
      <c r="A28" s="46" t="s">
        <v>63</v>
      </c>
      <c r="B28" s="50">
        <v>46143</v>
      </c>
      <c r="C28" s="47" t="s">
        <v>116</v>
      </c>
      <c r="D28" s="48">
        <v>46167</v>
      </c>
      <c r="E28" s="46" t="s">
        <v>1540</v>
      </c>
      <c r="F28" s="46"/>
      <c r="G28" s="46" t="s">
        <v>117</v>
      </c>
      <c r="H28" s="49">
        <v>10</v>
      </c>
      <c r="I28" s="55">
        <v>4</v>
      </c>
      <c r="J28" s="44"/>
      <c r="O28" s="44"/>
      <c r="P28" s="44"/>
      <c r="Q28" s="44"/>
      <c r="R28" s="44"/>
    </row>
    <row r="29" spans="1:18" ht="13.2" x14ac:dyDescent="0.25">
      <c r="A29" s="46" t="s">
        <v>63</v>
      </c>
      <c r="B29" s="47" t="s">
        <v>118</v>
      </c>
      <c r="C29" s="47" t="s">
        <v>119</v>
      </c>
      <c r="D29" s="48">
        <v>46168</v>
      </c>
      <c r="E29" s="46" t="s">
        <v>1541</v>
      </c>
      <c r="F29" s="46"/>
      <c r="G29" s="46" t="s">
        <v>120</v>
      </c>
      <c r="H29" s="49">
        <v>500</v>
      </c>
      <c r="I29" s="55">
        <v>1</v>
      </c>
      <c r="J29" s="44"/>
      <c r="O29" s="44"/>
      <c r="P29" s="44"/>
      <c r="Q29" s="44"/>
      <c r="R29" s="44"/>
    </row>
    <row r="30" spans="1:18" ht="13.2" x14ac:dyDescent="0.25">
      <c r="A30" s="46" t="s">
        <v>63</v>
      </c>
      <c r="B30" s="47" t="s">
        <v>1505</v>
      </c>
      <c r="C30" s="47" t="s">
        <v>121</v>
      </c>
      <c r="D30" s="48">
        <v>46169</v>
      </c>
      <c r="E30" s="46" t="s">
        <v>122</v>
      </c>
      <c r="F30" s="46"/>
      <c r="G30" s="46" t="s">
        <v>123</v>
      </c>
      <c r="H30" s="49">
        <v>71.2</v>
      </c>
      <c r="I30" s="55">
        <v>3</v>
      </c>
      <c r="J30" s="44"/>
      <c r="O30" s="44"/>
      <c r="P30" s="44"/>
      <c r="Q30" s="44"/>
      <c r="R30" s="44"/>
    </row>
    <row r="31" spans="1:18" ht="51" x14ac:dyDescent="0.25">
      <c r="A31" s="46" t="s">
        <v>63</v>
      </c>
      <c r="B31" s="47" t="s">
        <v>1506</v>
      </c>
      <c r="C31" s="47" t="s">
        <v>1530</v>
      </c>
      <c r="D31" s="48">
        <v>46170</v>
      </c>
      <c r="E31" s="46" t="s">
        <v>1542</v>
      </c>
      <c r="F31" s="46"/>
      <c r="G31" s="46" t="s">
        <v>124</v>
      </c>
      <c r="H31" s="49">
        <v>250</v>
      </c>
      <c r="I31" s="55">
        <v>1</v>
      </c>
      <c r="J31" s="44"/>
    </row>
    <row r="32" spans="1:18" ht="13.2" x14ac:dyDescent="0.25">
      <c r="A32" s="46" t="s">
        <v>63</v>
      </c>
      <c r="B32" s="47" t="s">
        <v>1507</v>
      </c>
      <c r="C32" s="47" t="s">
        <v>125</v>
      </c>
      <c r="D32" s="48">
        <v>46171</v>
      </c>
      <c r="E32" s="46" t="s">
        <v>126</v>
      </c>
      <c r="F32" s="46"/>
      <c r="G32" s="46" t="s">
        <v>127</v>
      </c>
      <c r="H32" s="49">
        <v>320</v>
      </c>
      <c r="I32" s="55">
        <v>5</v>
      </c>
      <c r="J32" s="44"/>
    </row>
    <row r="33" spans="1:18" ht="13.2" x14ac:dyDescent="0.25">
      <c r="A33" s="46" t="s">
        <v>63</v>
      </c>
      <c r="B33" s="47" t="s">
        <v>1508</v>
      </c>
      <c r="C33" s="47" t="s">
        <v>128</v>
      </c>
      <c r="D33" s="48">
        <v>46172</v>
      </c>
      <c r="E33" s="46" t="s">
        <v>1543</v>
      </c>
      <c r="F33" s="46"/>
      <c r="G33" s="46" t="s">
        <v>129</v>
      </c>
      <c r="H33" s="49">
        <v>40</v>
      </c>
      <c r="I33" s="55">
        <v>4</v>
      </c>
      <c r="J33" s="44"/>
    </row>
    <row r="34" spans="1:18" ht="13.2" x14ac:dyDescent="0.25">
      <c r="A34" s="46" t="s">
        <v>63</v>
      </c>
      <c r="B34" s="50">
        <v>46023</v>
      </c>
      <c r="C34" s="47" t="s">
        <v>1531</v>
      </c>
      <c r="D34" s="48">
        <v>46173</v>
      </c>
      <c r="E34" s="46" t="s">
        <v>130</v>
      </c>
      <c r="F34" s="46"/>
      <c r="G34" s="46" t="s">
        <v>131</v>
      </c>
      <c r="H34" s="49">
        <v>25</v>
      </c>
      <c r="I34" s="55">
        <v>4</v>
      </c>
      <c r="J34" s="44"/>
    </row>
    <row r="35" spans="1:18" ht="13.2" x14ac:dyDescent="0.25">
      <c r="A35" s="46" t="s">
        <v>63</v>
      </c>
      <c r="B35" s="50">
        <v>46082</v>
      </c>
      <c r="C35" s="47" t="s">
        <v>132</v>
      </c>
      <c r="D35" s="48">
        <v>46174</v>
      </c>
      <c r="E35" s="46" t="s">
        <v>1544</v>
      </c>
      <c r="F35" s="46"/>
      <c r="G35" s="46" t="s">
        <v>133</v>
      </c>
      <c r="H35" s="49">
        <v>150</v>
      </c>
      <c r="I35" s="55">
        <v>4</v>
      </c>
      <c r="J35" s="44"/>
    </row>
    <row r="36" spans="1:18" ht="13.2" x14ac:dyDescent="0.25">
      <c r="A36" s="46" t="s">
        <v>63</v>
      </c>
      <c r="B36" s="50">
        <v>46113</v>
      </c>
      <c r="C36" s="47" t="s">
        <v>134</v>
      </c>
      <c r="D36" s="48">
        <v>46175</v>
      </c>
      <c r="E36" s="46" t="s">
        <v>1545</v>
      </c>
      <c r="F36" s="46"/>
      <c r="G36" s="46" t="s">
        <v>135</v>
      </c>
      <c r="H36" s="49">
        <v>100</v>
      </c>
      <c r="I36" s="55">
        <v>4</v>
      </c>
      <c r="J36" s="44"/>
    </row>
    <row r="37" spans="1:18" x14ac:dyDescent="0.2">
      <c r="A37" s="46" t="s">
        <v>63</v>
      </c>
      <c r="B37" s="47" t="s">
        <v>1509</v>
      </c>
      <c r="C37" s="47" t="s">
        <v>136</v>
      </c>
      <c r="D37" s="48">
        <v>46176</v>
      </c>
      <c r="E37" s="46" t="s">
        <v>1546</v>
      </c>
      <c r="F37" s="46"/>
      <c r="G37" s="46" t="s">
        <v>137</v>
      </c>
      <c r="H37" s="49">
        <v>74.099999999999994</v>
      </c>
      <c r="I37" s="55">
        <v>4</v>
      </c>
    </row>
    <row r="38" spans="1:18" x14ac:dyDescent="0.2">
      <c r="A38" s="46" t="s">
        <v>63</v>
      </c>
      <c r="B38" s="47" t="s">
        <v>1510</v>
      </c>
      <c r="C38" s="47" t="s">
        <v>138</v>
      </c>
      <c r="D38" s="48">
        <v>46177</v>
      </c>
      <c r="E38" s="46" t="s">
        <v>1547</v>
      </c>
      <c r="F38" s="46"/>
      <c r="G38" s="46" t="s">
        <v>139</v>
      </c>
      <c r="H38" s="49">
        <v>120</v>
      </c>
      <c r="I38" s="55">
        <v>2</v>
      </c>
    </row>
    <row r="39" spans="1:18" ht="40.799999999999997" x14ac:dyDescent="0.2">
      <c r="A39" s="46" t="s">
        <v>63</v>
      </c>
      <c r="B39" s="47" t="s">
        <v>140</v>
      </c>
      <c r="C39" s="47" t="s">
        <v>140</v>
      </c>
      <c r="D39" s="48">
        <v>46178</v>
      </c>
      <c r="E39" s="46" t="s">
        <v>1548</v>
      </c>
      <c r="F39" s="46"/>
      <c r="G39" s="46" t="s">
        <v>141</v>
      </c>
      <c r="H39" s="49">
        <v>80</v>
      </c>
      <c r="I39" s="55">
        <v>3</v>
      </c>
    </row>
    <row r="40" spans="1:18" x14ac:dyDescent="0.2">
      <c r="A40" s="46" t="s">
        <v>63</v>
      </c>
      <c r="B40" s="47" t="s">
        <v>142</v>
      </c>
      <c r="C40" s="47" t="s">
        <v>143</v>
      </c>
      <c r="D40" s="48">
        <v>46179</v>
      </c>
      <c r="E40" s="46" t="s">
        <v>1549</v>
      </c>
      <c r="F40" s="46"/>
      <c r="G40" s="46" t="s">
        <v>144</v>
      </c>
      <c r="H40" s="49">
        <v>600</v>
      </c>
      <c r="I40" s="55">
        <v>1</v>
      </c>
    </row>
    <row r="41" spans="1:18" s="39" customFormat="1" ht="20.399999999999999"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1511</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1512</v>
      </c>
      <c r="C44" s="47" t="s">
        <v>1532</v>
      </c>
      <c r="D44" s="48">
        <v>46183</v>
      </c>
      <c r="E44" s="46" t="s">
        <v>1550</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1513</v>
      </c>
      <c r="C46" s="47">
        <v>20200136</v>
      </c>
      <c r="D46" s="48">
        <v>46185</v>
      </c>
      <c r="E46" s="46" t="s">
        <v>1551</v>
      </c>
      <c r="F46" s="46"/>
      <c r="G46" s="46" t="s">
        <v>159</v>
      </c>
      <c r="H46" s="49">
        <v>360</v>
      </c>
      <c r="I46" s="55">
        <v>10</v>
      </c>
      <c r="K46" s="38"/>
      <c r="L46" s="38"/>
      <c r="M46" s="38"/>
      <c r="N46" s="38"/>
      <c r="O46" s="38"/>
      <c r="P46" s="38"/>
      <c r="Q46" s="38"/>
      <c r="R46" s="38"/>
    </row>
    <row r="47" spans="1:18" s="39" customFormat="1" x14ac:dyDescent="0.2">
      <c r="A47" s="46" t="s">
        <v>158</v>
      </c>
      <c r="B47" s="47" t="s">
        <v>1514</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1552</v>
      </c>
      <c r="F48" s="46"/>
      <c r="G48" s="46" t="s">
        <v>162</v>
      </c>
      <c r="H48" s="49">
        <v>20</v>
      </c>
      <c r="I48" s="55">
        <v>10</v>
      </c>
      <c r="K48" s="38"/>
      <c r="L48" s="38"/>
      <c r="M48" s="38"/>
      <c r="N48" s="38"/>
      <c r="O48" s="38"/>
      <c r="P48" s="38"/>
      <c r="Q48" s="38"/>
      <c r="R48" s="38"/>
    </row>
    <row r="49" spans="1:18" s="39" customFormat="1" x14ac:dyDescent="0.2">
      <c r="A49" s="46" t="s">
        <v>158</v>
      </c>
      <c r="B49" s="47" t="s">
        <v>1515</v>
      </c>
      <c r="C49" s="47" t="s">
        <v>163</v>
      </c>
      <c r="D49" s="48">
        <v>46188</v>
      </c>
      <c r="E49" s="46" t="s">
        <v>164</v>
      </c>
      <c r="F49" s="46"/>
      <c r="G49" s="46" t="s">
        <v>165</v>
      </c>
      <c r="H49" s="49">
        <v>25</v>
      </c>
      <c r="I49" s="55">
        <v>10</v>
      </c>
      <c r="K49" s="38"/>
      <c r="L49" s="38"/>
      <c r="M49" s="38"/>
      <c r="N49" s="38"/>
      <c r="O49" s="38"/>
      <c r="P49" s="38"/>
      <c r="Q49" s="38"/>
      <c r="R49" s="38"/>
    </row>
    <row r="50" spans="1:18" s="39" customFormat="1" ht="20.399999999999999" x14ac:dyDescent="0.2">
      <c r="A50" s="46" t="s">
        <v>1482</v>
      </c>
      <c r="B50" s="50">
        <v>46266</v>
      </c>
      <c r="C50" s="47" t="s">
        <v>1533</v>
      </c>
      <c r="D50" s="48">
        <v>46189</v>
      </c>
      <c r="E50" s="46" t="s">
        <v>166</v>
      </c>
      <c r="F50" s="46"/>
      <c r="G50" s="46" t="s">
        <v>167</v>
      </c>
      <c r="H50" s="49">
        <v>20000</v>
      </c>
      <c r="I50" s="55">
        <v>5</v>
      </c>
      <c r="K50" s="38"/>
      <c r="L50" s="38"/>
      <c r="M50" s="38"/>
      <c r="N50" s="38"/>
      <c r="O50" s="38"/>
      <c r="P50" s="38"/>
      <c r="Q50" s="38"/>
      <c r="R50" s="38"/>
    </row>
    <row r="51" spans="1:18" s="39" customFormat="1" ht="40.799999999999997" x14ac:dyDescent="0.2">
      <c r="A51" s="46" t="s">
        <v>1483</v>
      </c>
      <c r="B51" s="47" t="s">
        <v>1516</v>
      </c>
      <c r="C51" s="47" t="s">
        <v>168</v>
      </c>
      <c r="D51" s="48">
        <v>46190</v>
      </c>
      <c r="E51" s="46" t="s">
        <v>169</v>
      </c>
      <c r="F51" s="46"/>
      <c r="G51" s="46" t="s">
        <v>170</v>
      </c>
      <c r="H51" s="49">
        <v>30000</v>
      </c>
      <c r="I51" s="55">
        <v>5</v>
      </c>
      <c r="K51" s="38"/>
      <c r="L51" s="38"/>
      <c r="M51" s="38"/>
      <c r="N51" s="38"/>
      <c r="O51" s="38"/>
      <c r="P51" s="38"/>
      <c r="Q51" s="38"/>
      <c r="R51" s="38"/>
    </row>
    <row r="52" spans="1:18" s="39" customFormat="1" x14ac:dyDescent="0.2">
      <c r="A52" s="46" t="s">
        <v>63</v>
      </c>
      <c r="B52" s="47" t="s">
        <v>171</v>
      </c>
      <c r="C52" s="47" t="s">
        <v>172</v>
      </c>
      <c r="D52" s="48">
        <v>46191</v>
      </c>
      <c r="E52" s="46" t="s">
        <v>1553</v>
      </c>
      <c r="F52" s="46"/>
      <c r="G52" s="46" t="s">
        <v>173</v>
      </c>
      <c r="H52" s="49">
        <v>123</v>
      </c>
      <c r="I52" s="55">
        <v>2</v>
      </c>
      <c r="K52" s="38"/>
      <c r="L52" s="38"/>
      <c r="M52" s="38"/>
      <c r="N52" s="38"/>
      <c r="O52" s="38"/>
      <c r="P52" s="38"/>
      <c r="Q52" s="38"/>
      <c r="R52" s="38"/>
    </row>
    <row r="53" spans="1:18" s="39" customFormat="1" ht="20.399999999999999" x14ac:dyDescent="0.2">
      <c r="A53" s="46" t="s">
        <v>63</v>
      </c>
      <c r="B53" s="47" t="s">
        <v>174</v>
      </c>
      <c r="C53" s="47" t="s">
        <v>175</v>
      </c>
      <c r="D53" s="48">
        <v>46192</v>
      </c>
      <c r="E53" s="46" t="s">
        <v>1554</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1517</v>
      </c>
      <c r="C55" s="47" t="s">
        <v>181</v>
      </c>
      <c r="D55" s="48">
        <v>46195</v>
      </c>
      <c r="E55" s="46" t="s">
        <v>1555</v>
      </c>
      <c r="F55" s="46"/>
      <c r="G55" s="46" t="s">
        <v>182</v>
      </c>
      <c r="H55" s="49">
        <v>20</v>
      </c>
      <c r="I55" s="55">
        <v>2</v>
      </c>
      <c r="K55" s="38"/>
      <c r="L55" s="38"/>
      <c r="M55" s="38"/>
      <c r="N55" s="38"/>
      <c r="O55" s="38"/>
      <c r="P55" s="38"/>
      <c r="Q55" s="38"/>
      <c r="R55" s="38"/>
    </row>
    <row r="56" spans="1:18" s="39" customFormat="1" x14ac:dyDescent="0.2">
      <c r="A56" s="46" t="s">
        <v>63</v>
      </c>
      <c r="B56" s="47" t="s">
        <v>1518</v>
      </c>
      <c r="C56" s="47" t="s">
        <v>183</v>
      </c>
      <c r="D56" s="48">
        <v>46196</v>
      </c>
      <c r="E56" s="46" t="s">
        <v>1556</v>
      </c>
      <c r="F56" s="46"/>
      <c r="G56" s="46" t="s">
        <v>184</v>
      </c>
      <c r="H56" s="49">
        <v>200</v>
      </c>
      <c r="I56" s="55">
        <v>2</v>
      </c>
      <c r="K56" s="38"/>
      <c r="L56" s="38"/>
      <c r="M56" s="38"/>
      <c r="N56" s="38"/>
      <c r="O56" s="38"/>
      <c r="P56" s="38"/>
      <c r="Q56" s="38"/>
      <c r="R56" s="38"/>
    </row>
    <row r="57" spans="1:18" s="39" customFormat="1" ht="20.399999999999999" x14ac:dyDescent="0.2">
      <c r="A57" s="46" t="s">
        <v>63</v>
      </c>
      <c r="B57" s="47" t="s">
        <v>1519</v>
      </c>
      <c r="C57" s="47" t="s">
        <v>185</v>
      </c>
      <c r="D57" s="48">
        <v>46197</v>
      </c>
      <c r="E57" s="46" t="s">
        <v>186</v>
      </c>
      <c r="F57" s="46"/>
      <c r="G57" s="46" t="s">
        <v>187</v>
      </c>
      <c r="H57" s="49">
        <v>201.5</v>
      </c>
      <c r="I57" s="55">
        <v>2</v>
      </c>
      <c r="K57" s="38"/>
      <c r="L57" s="38"/>
      <c r="M57" s="38"/>
      <c r="N57" s="38"/>
      <c r="O57" s="38"/>
      <c r="P57" s="38"/>
      <c r="Q57" s="38"/>
      <c r="R57" s="38"/>
    </row>
    <row r="58" spans="1:18" s="39" customFormat="1" ht="20.399999999999999" x14ac:dyDescent="0.2">
      <c r="A58" s="46" t="s">
        <v>63</v>
      </c>
      <c r="B58" s="47" t="s">
        <v>1520</v>
      </c>
      <c r="C58" s="47" t="s">
        <v>188</v>
      </c>
      <c r="D58" s="48">
        <v>46198</v>
      </c>
      <c r="E58" s="46" t="s">
        <v>189</v>
      </c>
      <c r="F58" s="46"/>
      <c r="G58" s="46" t="s">
        <v>190</v>
      </c>
      <c r="H58" s="49">
        <v>1010</v>
      </c>
      <c r="I58" s="55">
        <v>2</v>
      </c>
      <c r="K58" s="38"/>
      <c r="L58" s="38"/>
      <c r="M58" s="38"/>
      <c r="N58" s="38"/>
      <c r="O58" s="38"/>
      <c r="P58" s="38"/>
      <c r="Q58" s="38"/>
      <c r="R58" s="38"/>
    </row>
    <row r="59" spans="1:18" s="39" customFormat="1" ht="40.799999999999997" x14ac:dyDescent="0.2">
      <c r="A59" s="46" t="s">
        <v>63</v>
      </c>
      <c r="B59" s="47" t="s">
        <v>191</v>
      </c>
      <c r="C59" s="47" t="s">
        <v>142</v>
      </c>
      <c r="D59" s="48">
        <v>46199</v>
      </c>
      <c r="E59" s="46" t="s">
        <v>1557</v>
      </c>
      <c r="F59" s="46"/>
      <c r="G59" s="46" t="s">
        <v>192</v>
      </c>
      <c r="H59" s="49">
        <v>1330</v>
      </c>
      <c r="I59" s="55">
        <v>2</v>
      </c>
      <c r="K59" s="38"/>
      <c r="L59" s="38"/>
      <c r="M59" s="38"/>
      <c r="N59" s="38"/>
      <c r="O59" s="38"/>
      <c r="P59" s="38"/>
      <c r="Q59" s="38"/>
      <c r="R59" s="38"/>
    </row>
    <row r="60" spans="1:18" s="39" customFormat="1" ht="20.399999999999999" x14ac:dyDescent="0.2">
      <c r="A60" s="46" t="s">
        <v>1485</v>
      </c>
      <c r="B60" s="50">
        <v>46357</v>
      </c>
      <c r="C60" s="47" t="s">
        <v>193</v>
      </c>
      <c r="D60" s="48">
        <v>46200</v>
      </c>
      <c r="E60" s="46" t="s">
        <v>1558</v>
      </c>
      <c r="F60" s="46"/>
      <c r="G60" s="46" t="s">
        <v>194</v>
      </c>
      <c r="H60" s="49">
        <v>1000</v>
      </c>
      <c r="I60" s="55">
        <v>10</v>
      </c>
      <c r="K60" s="38"/>
      <c r="L60" s="38"/>
      <c r="M60" s="38"/>
      <c r="N60" s="38"/>
      <c r="O60" s="38"/>
      <c r="P60" s="38"/>
      <c r="Q60" s="38"/>
      <c r="R60" s="38"/>
    </row>
    <row r="61" spans="1:18" s="39" customFormat="1" ht="20.399999999999999" x14ac:dyDescent="0.2">
      <c r="A61" s="46" t="s">
        <v>1486</v>
      </c>
      <c r="B61" s="47" t="s">
        <v>1521</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1484</v>
      </c>
      <c r="B62" s="47" t="s">
        <v>1522</v>
      </c>
      <c r="C62" s="47" t="s">
        <v>142</v>
      </c>
      <c r="D62" s="48">
        <v>46203</v>
      </c>
      <c r="E62" s="46" t="s">
        <v>198</v>
      </c>
      <c r="F62" s="46"/>
      <c r="G62" s="46" t="s">
        <v>199</v>
      </c>
      <c r="H62" s="49">
        <v>147.35</v>
      </c>
      <c r="I62" s="55">
        <v>10</v>
      </c>
      <c r="K62" s="38"/>
      <c r="L62" s="38"/>
      <c r="M62" s="38"/>
      <c r="N62" s="38"/>
      <c r="O62" s="38"/>
      <c r="P62" s="38"/>
      <c r="Q62" s="38"/>
      <c r="R62" s="38"/>
    </row>
    <row r="63" spans="1:18" s="39" customFormat="1" ht="40.799999999999997" x14ac:dyDescent="0.2">
      <c r="A63" s="46" t="s">
        <v>1484</v>
      </c>
      <c r="B63" s="47" t="s">
        <v>1523</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1484</v>
      </c>
      <c r="B64" s="47" t="s">
        <v>1524</v>
      </c>
      <c r="C64" s="47" t="s">
        <v>128</v>
      </c>
      <c r="D64" s="48">
        <v>46205</v>
      </c>
      <c r="E64" s="46" t="s">
        <v>203</v>
      </c>
      <c r="F64" s="46"/>
      <c r="G64" s="46" t="s">
        <v>204</v>
      </c>
      <c r="H64" s="49">
        <v>1200</v>
      </c>
      <c r="I64" s="55">
        <v>10</v>
      </c>
      <c r="K64" s="38"/>
      <c r="L64" s="38"/>
      <c r="M64" s="38"/>
      <c r="N64" s="38"/>
      <c r="O64" s="38"/>
      <c r="P64" s="38"/>
      <c r="Q64" s="38"/>
      <c r="R64" s="38"/>
    </row>
    <row r="65" spans="1:18" s="39" customFormat="1" ht="40.799999999999997" x14ac:dyDescent="0.2">
      <c r="A65" s="46" t="s">
        <v>1484</v>
      </c>
      <c r="B65" s="47" t="s">
        <v>1525</v>
      </c>
      <c r="C65" s="47" t="s">
        <v>205</v>
      </c>
      <c r="D65" s="48">
        <v>46206</v>
      </c>
      <c r="E65" s="46" t="s">
        <v>1559</v>
      </c>
      <c r="F65" s="46"/>
      <c r="G65" s="46" t="s">
        <v>206</v>
      </c>
      <c r="H65" s="49">
        <v>350</v>
      </c>
      <c r="I65" s="55">
        <v>10</v>
      </c>
      <c r="K65" s="38"/>
      <c r="L65" s="38"/>
      <c r="M65" s="38"/>
      <c r="N65" s="38"/>
      <c r="O65" s="38"/>
      <c r="P65" s="38"/>
      <c r="Q65" s="38"/>
      <c r="R65" s="38"/>
    </row>
    <row r="66" spans="1:18" s="39" customFormat="1" x14ac:dyDescent="0.2">
      <c r="A66" s="46" t="s">
        <v>1484</v>
      </c>
      <c r="B66" s="47" t="s">
        <v>1526</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1484</v>
      </c>
      <c r="B67" s="47" t="s">
        <v>1527</v>
      </c>
      <c r="C67" s="47" t="s">
        <v>1534</v>
      </c>
      <c r="D67" s="48">
        <v>46209</v>
      </c>
      <c r="E67" s="46" t="s">
        <v>210</v>
      </c>
      <c r="F67" s="46"/>
      <c r="G67" s="46" t="s">
        <v>103</v>
      </c>
      <c r="H67" s="49">
        <v>200</v>
      </c>
      <c r="I67" s="55">
        <v>10</v>
      </c>
      <c r="K67" s="38"/>
      <c r="L67" s="38"/>
      <c r="M67" s="38"/>
      <c r="N67" s="38"/>
      <c r="O67" s="38"/>
      <c r="P67" s="38"/>
      <c r="Q67" s="38"/>
      <c r="R67" s="38"/>
    </row>
    <row r="68" spans="1:18" s="39" customFormat="1" ht="30.6" x14ac:dyDescent="0.2">
      <c r="A68" s="46" t="s">
        <v>1487</v>
      </c>
      <c r="B68" s="47" t="s">
        <v>1528</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electLockedCells="1" selectUnlockedCells="1"/>
  <mergeCells count="5">
    <mergeCell ref="A1:H1"/>
    <mergeCell ref="B4:E4"/>
    <mergeCell ref="H2:I2"/>
    <mergeCell ref="H3:I3"/>
    <mergeCell ref="A2:G2"/>
  </mergeCells>
  <conditionalFormatting sqref="A8:I8 A9:C67 D9:I68 A68:A2903">
    <cfRule type="expression" dxfId="97" priority="2" stopIfTrue="1">
      <formula>$A8&lt;&gt;""</formula>
    </cfRule>
  </conditionalFormatting>
  <conditionalFormatting sqref="B68:C68 B69:H2878">
    <cfRule type="expression" dxfId="96" priority="3" stopIfTrue="1">
      <formula>$A68&lt;&gt;""</formula>
    </cfRule>
  </conditionalFormatting>
  <conditionalFormatting sqref="D2876:D2903">
    <cfRule type="expression" dxfId="95"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45" hidden="1" customWidth="1"/>
    <col min="8" max="16384" width="11.44140625" style="29"/>
  </cols>
  <sheetData>
    <row r="1" spans="1:7" s="27" customFormat="1" ht="35.25" customHeight="1" x14ac:dyDescent="0.25">
      <c r="A1" s="342" t="s">
        <v>1561</v>
      </c>
      <c r="B1" s="343"/>
      <c r="C1" s="166">
        <v>46234</v>
      </c>
      <c r="D1" s="26"/>
      <c r="G1" s="244">
        <v>46053</v>
      </c>
    </row>
    <row r="2" spans="1:7" ht="13.8" x14ac:dyDescent="0.25">
      <c r="A2" s="28"/>
      <c r="B2" s="28"/>
      <c r="G2" s="244">
        <v>46081</v>
      </c>
    </row>
    <row r="3" spans="1:7" ht="13.8" x14ac:dyDescent="0.25">
      <c r="A3" s="30" t="s">
        <v>214</v>
      </c>
      <c r="B3" s="340" t="str">
        <f>INDEX(Adr!B:B,Doklady!B102+1)</f>
        <v>Slovenská plavecká federácia</v>
      </c>
      <c r="C3" s="340"/>
      <c r="D3" s="340"/>
      <c r="G3" s="244">
        <v>46112</v>
      </c>
    </row>
    <row r="4" spans="1:7" ht="13.8" x14ac:dyDescent="0.25">
      <c r="A4" s="30" t="s">
        <v>215</v>
      </c>
      <c r="B4" s="29" t="str">
        <f>RIGHT("0000"&amp;INDEX(Adr!A:A,Doklady!B102+1),8)</f>
        <v>36068764</v>
      </c>
      <c r="G4" s="244">
        <v>46142</v>
      </c>
    </row>
    <row r="5" spans="1:7" ht="13.8" x14ac:dyDescent="0.25">
      <c r="A5" s="30" t="s">
        <v>216</v>
      </c>
      <c r="B5" s="29" t="str">
        <f>INDEX(Adr!D:D,Doklady!B102+1)&amp;", "&amp;INDEX(Adr!E:E,Doklady!B102+1)</f>
        <v>Za kasárňou 315/1, Bratislava</v>
      </c>
      <c r="G5" s="244">
        <v>46173</v>
      </c>
    </row>
    <row r="6" spans="1:7" ht="13.8" x14ac:dyDescent="0.25">
      <c r="A6" s="30"/>
      <c r="G6" s="244">
        <v>46203</v>
      </c>
    </row>
    <row r="7" spans="1:7" ht="13.8" x14ac:dyDescent="0.25">
      <c r="G7" s="244">
        <v>46234</v>
      </c>
    </row>
    <row r="8" spans="1:7" ht="13.8" x14ac:dyDescent="0.25">
      <c r="G8" s="244">
        <v>46265</v>
      </c>
    </row>
    <row r="9" spans="1:7" ht="20.399999999999999" x14ac:dyDescent="0.25">
      <c r="A9" s="31" t="s">
        <v>217</v>
      </c>
      <c r="B9" s="31" t="s">
        <v>217</v>
      </c>
      <c r="C9" s="32" t="s">
        <v>218</v>
      </c>
      <c r="G9" s="244">
        <v>46295</v>
      </c>
    </row>
    <row r="10" spans="1:7" ht="13.8" x14ac:dyDescent="0.25">
      <c r="A10" s="133" t="s">
        <v>219</v>
      </c>
      <c r="B10" s="134" t="s">
        <v>220</v>
      </c>
      <c r="C10" s="167">
        <f>+Spolu!C10</f>
        <v>0</v>
      </c>
      <c r="G10" s="244">
        <v>46326</v>
      </c>
    </row>
    <row r="11" spans="1:7" ht="13.8" x14ac:dyDescent="0.25">
      <c r="A11" s="133" t="s">
        <v>221</v>
      </c>
      <c r="B11" s="134" t="s">
        <v>222</v>
      </c>
      <c r="C11" s="167">
        <f>+Spolu!C11</f>
        <v>3269415</v>
      </c>
      <c r="G11" s="244">
        <v>46356</v>
      </c>
    </row>
    <row r="12" spans="1:7" ht="13.8" x14ac:dyDescent="0.25">
      <c r="A12" s="133" t="s">
        <v>223</v>
      </c>
      <c r="B12" s="134" t="s">
        <v>224</v>
      </c>
      <c r="C12" s="167">
        <f>+Spolu!C12</f>
        <v>209000</v>
      </c>
      <c r="G12" s="244">
        <v>46387</v>
      </c>
    </row>
    <row r="13" spans="1:7" ht="13.8" x14ac:dyDescent="0.25">
      <c r="A13" s="133" t="s">
        <v>225</v>
      </c>
      <c r="B13" s="134" t="s">
        <v>226</v>
      </c>
      <c r="C13" s="167">
        <f>+Spolu!C13</f>
        <v>0</v>
      </c>
      <c r="G13" s="244"/>
    </row>
    <row r="14" spans="1:7" ht="13.8" x14ac:dyDescent="0.25">
      <c r="A14" s="133" t="s">
        <v>227</v>
      </c>
      <c r="B14" s="134" t="s">
        <v>228</v>
      </c>
      <c r="C14" s="167">
        <f>+Spolu!C14</f>
        <v>0</v>
      </c>
      <c r="G14" s="244"/>
    </row>
    <row r="15" spans="1:7" ht="13.8" x14ac:dyDescent="0.25">
      <c r="A15" s="33" t="s">
        <v>229</v>
      </c>
      <c r="B15" s="132"/>
      <c r="C15" s="34">
        <f>SUM(C10:C14)</f>
        <v>3478415</v>
      </c>
      <c r="G15" s="244"/>
    </row>
    <row r="16" spans="1:7" ht="13.8" x14ac:dyDescent="0.25">
      <c r="G16" s="244"/>
    </row>
    <row r="17" spans="1:5" ht="72" customHeight="1" x14ac:dyDescent="0.25">
      <c r="A17" s="341" t="s">
        <v>230</v>
      </c>
      <c r="B17" s="341"/>
      <c r="C17" s="341"/>
      <c r="D17" s="341"/>
      <c r="E17" s="21"/>
    </row>
    <row r="61" spans="1:1" x14ac:dyDescent="0.25">
      <c r="A61" s="29">
        <v>15</v>
      </c>
    </row>
  </sheetData>
  <sheetProtection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2"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3" t="str">
        <f>Doklady!A100</f>
        <v>Priebežné čerpanie a vyúčtovanie finančných prostriedkov poskytnutých zo štátneho rozpočtu v oblasti športu v roku 2026</v>
      </c>
      <c r="B1" s="363"/>
      <c r="C1" s="363"/>
      <c r="D1" s="363"/>
      <c r="E1" s="363"/>
      <c r="F1" s="363"/>
      <c r="G1" s="363"/>
      <c r="H1" s="363"/>
      <c r="I1" s="363"/>
    </row>
    <row r="2" spans="1:26" ht="7.5" customHeight="1" x14ac:dyDescent="0.2">
      <c r="C2" s="8"/>
      <c r="D2" s="8"/>
      <c r="E2" s="8"/>
      <c r="F2" s="8"/>
      <c r="G2" s="8"/>
      <c r="H2" s="8"/>
      <c r="I2" s="8"/>
    </row>
    <row r="3" spans="1:26" s="9" customFormat="1" ht="26.1" customHeight="1" x14ac:dyDescent="0.25">
      <c r="B3" s="152" t="s">
        <v>52</v>
      </c>
      <c r="C3" s="364" t="str">
        <f>INDEX(Adr!B2:B242,Doklady!B102)</f>
        <v>Slovenská plavecká federácia</v>
      </c>
      <c r="D3" s="364"/>
      <c r="E3" s="364"/>
      <c r="F3" s="364"/>
      <c r="G3" s="207"/>
      <c r="H3" s="207"/>
      <c r="I3" s="65" t="str">
        <f>Doklady!I100</f>
        <v>V1</v>
      </c>
      <c r="J3" s="85"/>
      <c r="K3" s="85"/>
      <c r="L3" s="85"/>
      <c r="M3" s="85"/>
      <c r="N3" s="85"/>
      <c r="O3" s="85"/>
      <c r="P3" s="85"/>
      <c r="Q3" s="85"/>
      <c r="R3" s="85"/>
      <c r="S3" s="85"/>
      <c r="T3" s="85"/>
      <c r="U3" s="85"/>
      <c r="V3" s="85"/>
      <c r="W3" s="85"/>
      <c r="X3" s="85"/>
      <c r="Y3" s="85"/>
      <c r="Z3" s="85"/>
    </row>
    <row r="4" spans="1:26" s="9" customFormat="1" ht="13.2" x14ac:dyDescent="0.25">
      <c r="B4" s="64" t="s">
        <v>215</v>
      </c>
      <c r="C4" s="66" t="str">
        <f>INDEX(Adr!A2:A242,Doklady!B102)</f>
        <v>36068764</v>
      </c>
      <c r="I4" s="65">
        <f>Doklady!I101</f>
        <v>46053</v>
      </c>
      <c r="J4" s="85"/>
      <c r="K4" s="85"/>
      <c r="L4" s="85"/>
      <c r="M4" s="85"/>
      <c r="N4" s="85"/>
      <c r="O4" s="85"/>
      <c r="P4" s="85"/>
      <c r="Q4" s="85"/>
      <c r="R4" s="85"/>
      <c r="S4" s="85"/>
      <c r="T4" s="85"/>
      <c r="U4" s="85"/>
      <c r="V4" s="85"/>
      <c r="W4" s="85"/>
      <c r="X4" s="85"/>
      <c r="Y4" s="85"/>
      <c r="Z4" s="85"/>
    </row>
    <row r="5" spans="1:26" s="9" customFormat="1" ht="13.2" x14ac:dyDescent="0.25">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216</v>
      </c>
      <c r="C6" s="9" t="str">
        <f>INDEX(Adr!D2:D242,Doklady!B102)&amp;", "&amp;INDEX(Adr!E2:E242,Doklady!B102)&amp;", "&amp;INDEX(Adr!F2:F242,Doklady!B102)</f>
        <v>Za kasárňou 315/1, Bratislava, 831 03</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65" t="s">
        <v>235</v>
      </c>
      <c r="F9" s="366"/>
      <c r="J9" s="8"/>
      <c r="L9" s="118"/>
      <c r="M9" s="118"/>
      <c r="N9" s="118"/>
      <c r="O9" s="118"/>
      <c r="P9" s="118"/>
      <c r="Q9" s="118"/>
      <c r="R9" s="118"/>
      <c r="S9" s="118"/>
    </row>
    <row r="10" spans="1:26" ht="17.399999999999999" x14ac:dyDescent="0.3">
      <c r="A10" s="69" t="s">
        <v>219</v>
      </c>
      <c r="B10" s="70" t="s">
        <v>220</v>
      </c>
      <c r="C10" s="126">
        <f>SUMIF(FP!J:J,Doklady!$B$1&amp;A10,FP!D:D)</f>
        <v>0</v>
      </c>
      <c r="D10" s="126">
        <f>C10-E10</f>
        <v>0</v>
      </c>
      <c r="E10" s="359">
        <f>SUMIF(K:K,A10,I:I)</f>
        <v>0</v>
      </c>
      <c r="F10" s="360"/>
      <c r="L10" s="120" t="s">
        <v>236</v>
      </c>
      <c r="M10" s="118"/>
      <c r="N10" s="118"/>
      <c r="O10" s="118"/>
      <c r="P10" s="118"/>
      <c r="Q10" s="118"/>
      <c r="R10" s="118"/>
      <c r="S10" s="118"/>
    </row>
    <row r="11" spans="1:26" ht="17.399999999999999" x14ac:dyDescent="0.3">
      <c r="A11" s="69" t="s">
        <v>221</v>
      </c>
      <c r="B11" s="70" t="s">
        <v>222</v>
      </c>
      <c r="C11" s="126">
        <f>SUMIF(FP!J:J,Doklady!$B$1&amp;A11,FP!D:D)</f>
        <v>3269415</v>
      </c>
      <c r="D11" s="126">
        <f>+C11-E11</f>
        <v>908713.58000000007</v>
      </c>
      <c r="E11" s="367">
        <f>+I39-I42+I44-I47</f>
        <v>2360701.42</v>
      </c>
      <c r="F11" s="368"/>
      <c r="J11" s="168"/>
      <c r="L11" s="153" t="str">
        <f>L41</f>
        <v>a - plavecké športy - bežné transfery</v>
      </c>
      <c r="M11" s="118"/>
      <c r="N11" s="118"/>
      <c r="O11" s="118"/>
      <c r="P11" s="118"/>
      <c r="Q11" s="118"/>
      <c r="R11" s="118"/>
      <c r="S11" s="118"/>
    </row>
    <row r="12" spans="1:26" ht="17.399999999999999" x14ac:dyDescent="0.3">
      <c r="A12" s="69" t="s">
        <v>223</v>
      </c>
      <c r="B12" s="70" t="s">
        <v>224</v>
      </c>
      <c r="C12" s="126">
        <f>SUMIF(FP!J:J,Doklady!$B$1&amp;A12,FP!D:D)</f>
        <v>209000</v>
      </c>
      <c r="D12" s="126">
        <f>C12-E12</f>
        <v>17591.799999999988</v>
      </c>
      <c r="E12" s="359">
        <f>SUMIF(K:K,A12,I:I)</f>
        <v>191408.2</v>
      </c>
      <c r="F12" s="360"/>
      <c r="J12" s="169"/>
      <c r="L12" s="153" t="str">
        <f>L42</f>
        <v>a - plavecké športy - kapitálové transfery</v>
      </c>
      <c r="N12" s="118"/>
      <c r="O12" s="118"/>
      <c r="P12" s="118"/>
      <c r="Q12" s="118"/>
      <c r="R12" s="118"/>
      <c r="S12" s="118"/>
    </row>
    <row r="13" spans="1:26" ht="17.399999999999999" x14ac:dyDescent="0.3">
      <c r="A13" s="69" t="s">
        <v>225</v>
      </c>
      <c r="B13" s="70" t="s">
        <v>226</v>
      </c>
      <c r="C13" s="126">
        <f>SUMIF(FP!J:J,Doklady!$B$1&amp;A13,FP!D:D)</f>
        <v>0</v>
      </c>
      <c r="D13" s="126">
        <f>C13-E13</f>
        <v>0</v>
      </c>
      <c r="E13" s="359">
        <f>SUMIF(K:K,A13,I:I)</f>
        <v>0</v>
      </c>
      <c r="F13" s="360"/>
      <c r="J13" s="8"/>
      <c r="L13" s="153">
        <f>L46</f>
        <v>2</v>
      </c>
      <c r="N13" s="118"/>
      <c r="O13" s="118"/>
      <c r="P13" s="118"/>
      <c r="Q13" s="118"/>
      <c r="R13" s="118"/>
      <c r="S13" s="118"/>
    </row>
    <row r="14" spans="1:26" ht="18" thickBot="1" x14ac:dyDescent="0.35">
      <c r="A14" s="69" t="s">
        <v>227</v>
      </c>
      <c r="B14" s="70" t="s">
        <v>228</v>
      </c>
      <c r="C14" s="126">
        <f>SUMIF(FP!J:J,Doklady!$B$1&amp;A14,FP!D:D)</f>
        <v>0</v>
      </c>
      <c r="D14" s="126">
        <f>C14-E14</f>
        <v>0</v>
      </c>
      <c r="E14" s="369">
        <f>SUMIF(K:K,A14,I:I)</f>
        <v>0</v>
      </c>
      <c r="F14" s="370"/>
      <c r="J14" s="8"/>
      <c r="L14" s="153" t="str">
        <f>L47</f>
        <v>2</v>
      </c>
      <c r="N14" s="118"/>
      <c r="O14" s="118"/>
      <c r="P14" s="118"/>
      <c r="Q14" s="118"/>
      <c r="R14" s="118"/>
      <c r="S14" s="118"/>
    </row>
    <row r="15" spans="1:26" ht="5.25" customHeight="1" thickTop="1" x14ac:dyDescent="0.25">
      <c r="I15" s="9"/>
    </row>
    <row r="16" spans="1:26" s="9" customFormat="1" ht="13.2" x14ac:dyDescent="0.25">
      <c r="A16" s="117" t="s">
        <v>237</v>
      </c>
      <c r="B16" s="351" t="s">
        <v>238</v>
      </c>
      <c r="C16" s="352"/>
      <c r="D16" s="352"/>
      <c r="E16" s="352"/>
      <c r="F16" s="352"/>
      <c r="G16" s="352"/>
      <c r="H16" s="353"/>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54" t="s">
        <v>241</v>
      </c>
      <c r="C17" s="354"/>
      <c r="D17" s="354"/>
      <c r="E17" s="354"/>
      <c r="F17" s="354"/>
      <c r="G17" s="354"/>
      <c r="H17" s="354"/>
      <c r="I17" s="73">
        <f>SUMIF(FP!I:I,Doklady!$B$1&amp;A17,FP!D:D)</f>
        <v>3269415</v>
      </c>
      <c r="T17" s="86"/>
    </row>
    <row r="18" spans="1:20" x14ac:dyDescent="0.2">
      <c r="A18" s="135" t="s">
        <v>242</v>
      </c>
      <c r="B18" s="354" t="s">
        <v>243</v>
      </c>
      <c r="C18" s="354"/>
      <c r="D18" s="354"/>
      <c r="E18" s="354"/>
      <c r="F18" s="354"/>
      <c r="G18" s="354"/>
      <c r="H18" s="354"/>
      <c r="I18" s="73">
        <f>SUMIF(FP!I:I,Doklady!$B$1&amp;A18,FP!D:D)</f>
        <v>0</v>
      </c>
    </row>
    <row r="19" spans="1:20" x14ac:dyDescent="0.2">
      <c r="A19" s="115" t="s">
        <v>244</v>
      </c>
      <c r="B19" s="354" t="s">
        <v>245</v>
      </c>
      <c r="C19" s="354"/>
      <c r="D19" s="354"/>
      <c r="E19" s="354"/>
      <c r="F19" s="354"/>
      <c r="G19" s="354"/>
      <c r="H19" s="354"/>
      <c r="I19" s="73">
        <f>SUMIF(FP!I:I,Doklady!$B$1&amp;A19,FP!D:D)</f>
        <v>0</v>
      </c>
    </row>
    <row r="20" spans="1:20" x14ac:dyDescent="0.2">
      <c r="A20" s="135" t="s">
        <v>246</v>
      </c>
      <c r="B20" s="348" t="s">
        <v>247</v>
      </c>
      <c r="C20" s="349"/>
      <c r="D20" s="349"/>
      <c r="E20" s="349"/>
      <c r="F20" s="349"/>
      <c r="G20" s="349"/>
      <c r="H20" s="350"/>
      <c r="I20" s="73">
        <f>SUMIF(FP!I:I,Doklady!$B$1&amp;A20,FP!D:D)</f>
        <v>119000</v>
      </c>
      <c r="T20" s="86"/>
    </row>
    <row r="21" spans="1:20" x14ac:dyDescent="0.2">
      <c r="A21" s="115" t="s">
        <v>248</v>
      </c>
      <c r="B21" s="348" t="s">
        <v>249</v>
      </c>
      <c r="C21" s="349"/>
      <c r="D21" s="349"/>
      <c r="E21" s="349"/>
      <c r="F21" s="349"/>
      <c r="G21" s="349"/>
      <c r="H21" s="350"/>
      <c r="I21" s="73">
        <f>SUMIF(FP!I:I,Doklady!$B$1&amp;A21,FP!D:D)</f>
        <v>0</v>
      </c>
      <c r="T21" s="86"/>
    </row>
    <row r="22" spans="1:20" x14ac:dyDescent="0.2">
      <c r="A22" s="135" t="s">
        <v>250</v>
      </c>
      <c r="B22" s="355" t="s">
        <v>251</v>
      </c>
      <c r="C22" s="356"/>
      <c r="D22" s="356"/>
      <c r="E22" s="356"/>
      <c r="F22" s="356"/>
      <c r="G22" s="356"/>
      <c r="H22" s="357"/>
      <c r="I22" s="73">
        <f>SUMIF(FP!I:I,Doklady!$B$1&amp;A22,FP!D:D)</f>
        <v>75000</v>
      </c>
      <c r="T22" s="86"/>
    </row>
    <row r="23" spans="1:20" x14ac:dyDescent="0.2">
      <c r="A23" s="115" t="s">
        <v>252</v>
      </c>
      <c r="B23" s="348" t="s">
        <v>253</v>
      </c>
      <c r="C23" s="349"/>
      <c r="D23" s="349"/>
      <c r="E23" s="349"/>
      <c r="F23" s="349"/>
      <c r="G23" s="349"/>
      <c r="H23" s="350"/>
      <c r="I23" s="73">
        <f>SUMIF(FP!I:I,Doklady!$B$1&amp;A23,FP!D:D)</f>
        <v>0</v>
      </c>
      <c r="T23" s="86"/>
    </row>
    <row r="24" spans="1:20" x14ac:dyDescent="0.2">
      <c r="A24" s="135" t="s">
        <v>254</v>
      </c>
      <c r="B24" s="348" t="s">
        <v>255</v>
      </c>
      <c r="C24" s="349"/>
      <c r="D24" s="349"/>
      <c r="E24" s="349"/>
      <c r="F24" s="349"/>
      <c r="G24" s="349"/>
      <c r="H24" s="350"/>
      <c r="I24" s="73">
        <f>SUMIF(FP!I:I,Doklady!$B$1&amp;A24,FP!D:D)</f>
        <v>0</v>
      </c>
      <c r="T24" s="86"/>
    </row>
    <row r="25" spans="1:20" x14ac:dyDescent="0.2">
      <c r="A25" s="115" t="s">
        <v>256</v>
      </c>
      <c r="B25" s="371" t="s">
        <v>1464</v>
      </c>
      <c r="C25" s="372"/>
      <c r="D25" s="372"/>
      <c r="E25" s="372"/>
      <c r="F25" s="372"/>
      <c r="G25" s="372"/>
      <c r="H25" s="373"/>
      <c r="I25" s="73">
        <f>SUMIF(FP!I:I,Doklady!$B$1&amp;A25,FP!D:D)</f>
        <v>0</v>
      </c>
      <c r="T25" s="86"/>
    </row>
    <row r="26" spans="1:20" x14ac:dyDescent="0.2">
      <c r="A26" s="135" t="s">
        <v>257</v>
      </c>
      <c r="B26" s="348" t="s">
        <v>258</v>
      </c>
      <c r="C26" s="349"/>
      <c r="D26" s="349"/>
      <c r="E26" s="349"/>
      <c r="F26" s="349"/>
      <c r="G26" s="349"/>
      <c r="H26" s="350"/>
      <c r="I26" s="73">
        <f>SUMIF(FP!I:I,Doklady!$B$1&amp;A26,FP!D:D)</f>
        <v>0</v>
      </c>
      <c r="T26" s="86"/>
    </row>
    <row r="27" spans="1:20" x14ac:dyDescent="0.2">
      <c r="A27" s="115" t="s">
        <v>259</v>
      </c>
      <c r="B27" s="348" t="s">
        <v>260</v>
      </c>
      <c r="C27" s="349"/>
      <c r="D27" s="349"/>
      <c r="E27" s="349"/>
      <c r="F27" s="349"/>
      <c r="G27" s="349"/>
      <c r="H27" s="350"/>
      <c r="I27" s="73">
        <f>SUMIF(FP!I:I,Doklady!$B$1&amp;A27,FP!D:D)</f>
        <v>0</v>
      </c>
      <c r="T27" s="86"/>
    </row>
    <row r="28" spans="1:20" x14ac:dyDescent="0.2">
      <c r="A28" s="135" t="s">
        <v>261</v>
      </c>
      <c r="B28" s="348" t="s">
        <v>1476</v>
      </c>
      <c r="C28" s="349"/>
      <c r="D28" s="349"/>
      <c r="E28" s="349"/>
      <c r="F28" s="349"/>
      <c r="G28" s="349"/>
      <c r="H28" s="350"/>
      <c r="I28" s="73">
        <f>SUMIF(FP!I:I,Doklady!$B$1&amp;A28,FP!D:D)</f>
        <v>0</v>
      </c>
      <c r="T28" s="86"/>
    </row>
    <row r="29" spans="1:20" x14ac:dyDescent="0.2">
      <c r="A29" s="115" t="s">
        <v>263</v>
      </c>
      <c r="B29" s="348" t="s">
        <v>264</v>
      </c>
      <c r="C29" s="349"/>
      <c r="D29" s="349"/>
      <c r="E29" s="349"/>
      <c r="F29" s="349"/>
      <c r="G29" s="349"/>
      <c r="H29" s="350"/>
      <c r="I29" s="73">
        <f>SUMIF(FP!I:I,Doklady!$B$1&amp;A29,FP!D:D)</f>
        <v>15000</v>
      </c>
      <c r="T29" s="86"/>
    </row>
    <row r="30" spans="1:20" hidden="1" x14ac:dyDescent="0.2">
      <c r="A30" s="135" t="s">
        <v>265</v>
      </c>
      <c r="B30" s="348"/>
      <c r="C30" s="349"/>
      <c r="D30" s="349"/>
      <c r="E30" s="349"/>
      <c r="F30" s="349"/>
      <c r="G30" s="349"/>
      <c r="H30" s="350"/>
      <c r="I30" s="73">
        <f>SUMIF(FP!I:I,Doklady!$B$1&amp;A30,FP!D:D)</f>
        <v>0</v>
      </c>
      <c r="T30" s="86"/>
    </row>
    <row r="31" spans="1:20" hidden="1" x14ac:dyDescent="0.2">
      <c r="A31" s="115" t="s">
        <v>266</v>
      </c>
      <c r="B31" s="348"/>
      <c r="C31" s="349"/>
      <c r="D31" s="349"/>
      <c r="E31" s="349"/>
      <c r="F31" s="349"/>
      <c r="G31" s="349"/>
      <c r="H31" s="350"/>
      <c r="I31" s="73">
        <f>SUMIF(FP!I:I,Doklady!$B$1&amp;A31,FP!D:D)</f>
        <v>0</v>
      </c>
      <c r="T31" s="86"/>
    </row>
    <row r="32" spans="1:20" hidden="1" x14ac:dyDescent="0.2">
      <c r="A32" s="135" t="s">
        <v>267</v>
      </c>
      <c r="B32" s="344"/>
      <c r="C32" s="345"/>
      <c r="D32" s="345"/>
      <c r="E32" s="345"/>
      <c r="F32" s="345"/>
      <c r="G32" s="345"/>
      <c r="H32" s="346"/>
      <c r="I32" s="73">
        <f>SUMIF(FP!I:I,Doklady!$B$1&amp;A32,FP!D:D)</f>
        <v>0</v>
      </c>
      <c r="T32" s="86"/>
    </row>
    <row r="33" spans="1:21" hidden="1" x14ac:dyDescent="0.2">
      <c r="A33" s="115" t="s">
        <v>268</v>
      </c>
      <c r="B33" s="344"/>
      <c r="C33" s="345"/>
      <c r="D33" s="345"/>
      <c r="E33" s="345"/>
      <c r="F33" s="345"/>
      <c r="G33" s="345"/>
      <c r="H33" s="346"/>
      <c r="I33" s="73">
        <f>SUMIF(FP!I:I,Doklady!$B$1&amp;A33,FP!D:D)</f>
        <v>0</v>
      </c>
      <c r="T33" s="86"/>
    </row>
    <row r="34" spans="1:21" hidden="1" x14ac:dyDescent="0.2">
      <c r="A34" s="135" t="s">
        <v>269</v>
      </c>
      <c r="B34" s="347"/>
      <c r="C34" s="347"/>
      <c r="D34" s="347"/>
      <c r="E34" s="347"/>
      <c r="F34" s="347"/>
      <c r="G34" s="347"/>
      <c r="H34" s="347"/>
      <c r="I34" s="73">
        <f>SUMIF(FP!I:I,Doklady!$B$1&amp;A34,FP!D:D)</f>
        <v>0</v>
      </c>
      <c r="J34" s="8"/>
      <c r="K34" s="8"/>
    </row>
    <row r="36" spans="1:21" ht="13.2" x14ac:dyDescent="0.25">
      <c r="A36" s="121" t="s">
        <v>270</v>
      </c>
      <c r="B36" s="121"/>
      <c r="C36" s="212">
        <v>1</v>
      </c>
      <c r="D36" s="212">
        <v>2</v>
      </c>
      <c r="E36" s="212">
        <v>3</v>
      </c>
      <c r="F36" s="212">
        <v>4</v>
      </c>
      <c r="G36" s="212">
        <v>5</v>
      </c>
      <c r="H36" s="212">
        <v>5</v>
      </c>
      <c r="I36" s="122"/>
    </row>
    <row r="37" spans="1:21" ht="3.75" customHeight="1" x14ac:dyDescent="0.2"/>
    <row r="38" spans="1:21" ht="20.399999999999999" x14ac:dyDescent="0.2">
      <c r="A38" s="67" t="s">
        <v>237</v>
      </c>
      <c r="B38" s="67" t="str">
        <f>"Šport "&amp;K40</f>
        <v>Šport plavecké športy</v>
      </c>
      <c r="C38" s="68" t="s">
        <v>1430</v>
      </c>
      <c r="D38" s="68" t="s">
        <v>1431</v>
      </c>
      <c r="E38" s="68" t="s">
        <v>1432</v>
      </c>
      <c r="F38" s="68" t="s">
        <v>1429</v>
      </c>
      <c r="G38" s="68" t="s">
        <v>271</v>
      </c>
      <c r="H38" s="68" t="s">
        <v>272</v>
      </c>
      <c r="I38" s="67" t="s">
        <v>229</v>
      </c>
      <c r="L38" s="84">
        <f>COUNTIF(FP!N:N,Doklady!B1&amp;"aB")</f>
        <v>1</v>
      </c>
    </row>
    <row r="39" spans="1:21" x14ac:dyDescent="0.2">
      <c r="A39" s="115" t="s">
        <v>240</v>
      </c>
      <c r="B39" s="116" t="s">
        <v>273</v>
      </c>
      <c r="C39" s="78">
        <f>I39*0.2</f>
        <v>653883</v>
      </c>
      <c r="D39" s="78">
        <f>I39*0.2</f>
        <v>653883</v>
      </c>
      <c r="E39" s="78">
        <f>I39*0.25</f>
        <v>817353.75</v>
      </c>
      <c r="F39" s="78">
        <f>+I39*0.15</f>
        <v>490412.25</v>
      </c>
      <c r="G39" s="78">
        <f>+MAX(I39-C39-D39-E39-F39-H39,0)</f>
        <v>653883</v>
      </c>
      <c r="H39" s="78">
        <f>+IFERROR(VLOOKUP(K40&amp;" - kapitálové transfery",B$53:C$90,2,0),0)</f>
        <v>0</v>
      </c>
      <c r="I39" s="73">
        <f>SUMIF(FP!K:K,K40,FP!D:D)</f>
        <v>3269415</v>
      </c>
      <c r="L39" s="84">
        <f>COUNTIF(FP!N:N,Doklady!B1&amp;"aK")</f>
        <v>0</v>
      </c>
      <c r="T39" s="86"/>
    </row>
    <row r="40" spans="1:21" x14ac:dyDescent="0.2">
      <c r="A40" s="115" t="s">
        <v>240</v>
      </c>
      <c r="B40" s="116" t="s">
        <v>274</v>
      </c>
      <c r="C40" s="78">
        <f>DSUM(Doklady!A103:J10002,"GGG",Spolu!L40:M42)</f>
        <v>1298.8699999999999</v>
      </c>
      <c r="D40" s="78">
        <f>DSUM(Doklady!A103:J10002,"GGG",Spolu!N40:O42)</f>
        <v>119312.43000000001</v>
      </c>
      <c r="E40" s="78">
        <f>DSUM(Doklady!A103:J10002,"GGG",Spolu!P40:Q42)</f>
        <v>399996.26000000013</v>
      </c>
      <c r="F40" s="78">
        <f>DSUM(Doklady!A103:J10002,"GGG",Spolu!R40:S42)</f>
        <v>116107.74000000005</v>
      </c>
      <c r="G40" s="78">
        <f>DSUM(Doklady!A103:J10002,"GGG",Spolu!T40:U42)-H40</f>
        <v>271998.27999999997</v>
      </c>
      <c r="H40" s="78">
        <f>+IFERROR(VLOOKUP(K40&amp;" - kapitálové transfery",B$53:D$90,3,0),0)</f>
        <v>0</v>
      </c>
      <c r="I40" s="73">
        <f>+C40+D40+E40+F40+G40+H40</f>
        <v>908713.58000000007</v>
      </c>
      <c r="J40" s="210" t="str">
        <f>+K45</f>
        <v>.</v>
      </c>
      <c r="K40" s="210" t="str">
        <f>IF(L38&gt;0,INDEX(FP!K:K,Doklady!B2),".")</f>
        <v>plavecké športy</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652584.13</v>
      </c>
      <c r="D41" s="78">
        <f>MAX(D39-D40,0)</f>
        <v>534570.56999999995</v>
      </c>
      <c r="E41" s="78">
        <f>MAX(E39-E40,0)</f>
        <v>417357.48999999987</v>
      </c>
      <c r="F41" s="78">
        <f>MIN(I39,MAX(-F39+F40,0))</f>
        <v>0</v>
      </c>
      <c r="G41" s="78">
        <f>MIN(J39,MAX(-G39+G40+MIN(F40-F39,0),0))</f>
        <v>0</v>
      </c>
      <c r="H41" s="78">
        <f>MAX(H39-H40,0)</f>
        <v>0</v>
      </c>
      <c r="I41" s="124">
        <f>+I39-I42</f>
        <v>2360701.42</v>
      </c>
      <c r="J41" s="211">
        <f>+K46</f>
        <v>0</v>
      </c>
      <c r="K41" s="211">
        <f>+I41-H41</f>
        <v>2360701.42</v>
      </c>
      <c r="L41" s="153" t="str">
        <f>IF(L38&gt;0,"a - "&amp;INDEX(FP!C:C,Doklady!B2),2)</f>
        <v>a - plavecké športy - bežné transfery</v>
      </c>
      <c r="M41" s="120">
        <v>1</v>
      </c>
      <c r="N41" s="153" t="str">
        <f>+L41</f>
        <v>a - plavecké športy - bežné transfery</v>
      </c>
      <c r="O41" s="120">
        <v>2</v>
      </c>
      <c r="P41" s="153" t="str">
        <f>+L41</f>
        <v>a - plavecké športy - bežné transfery</v>
      </c>
      <c r="Q41" s="120">
        <v>3</v>
      </c>
      <c r="R41" s="153" t="str">
        <f>+L41</f>
        <v>a - plavecké športy - bežné transfery</v>
      </c>
      <c r="S41" s="120">
        <v>4</v>
      </c>
      <c r="T41" s="153" t="str">
        <f>+L41</f>
        <v>a - plavecké športy - bežné transfery</v>
      </c>
      <c r="U41" s="120">
        <v>5</v>
      </c>
    </row>
    <row r="42" spans="1:21" ht="10.5" customHeight="1" x14ac:dyDescent="0.2">
      <c r="A42" s="115" t="s">
        <v>240</v>
      </c>
      <c r="B42" s="116" t="s">
        <v>277</v>
      </c>
      <c r="C42" s="73">
        <f>+C40</f>
        <v>1298.8699999999999</v>
      </c>
      <c r="D42" s="208">
        <f>+D40</f>
        <v>119312.43000000001</v>
      </c>
      <c r="E42" s="208">
        <f>+E40</f>
        <v>399996.26000000013</v>
      </c>
      <c r="F42" s="208">
        <f>+MIN(F39:F40)</f>
        <v>116107.74000000005</v>
      </c>
      <c r="G42" s="208">
        <f>+MIN(G39+MAX(F39-F40,0)-MAX(E40-E39,0)-MAX(D40-D39,0)-MAX(C40-C39,0),G40)</f>
        <v>271998.27999999997</v>
      </c>
      <c r="H42" s="208">
        <f>+MIN(H39:H40)</f>
        <v>0</v>
      </c>
      <c r="I42" s="73">
        <f>+C42+D42+E42+MIN(F39:F40)+G42+H42</f>
        <v>908713.58000000007</v>
      </c>
      <c r="J42" s="211">
        <f>+K47</f>
        <v>0</v>
      </c>
      <c r="K42" s="211">
        <f>+I42-H42</f>
        <v>908713.58000000007</v>
      </c>
      <c r="L42" s="153" t="str">
        <f>+SUBSTITUTE(L41,"bežné","kapitálové")</f>
        <v>a - plavecké športy - kapitálové transfery</v>
      </c>
      <c r="M42" s="120">
        <v>1</v>
      </c>
      <c r="N42" s="153" t="str">
        <f>+L42</f>
        <v>a - plavecké športy - kapitálové transfery</v>
      </c>
      <c r="O42" s="120">
        <v>2</v>
      </c>
      <c r="P42" s="153" t="str">
        <f>+L42</f>
        <v>a - plavecké športy - kapitálové transfery</v>
      </c>
      <c r="Q42" s="120">
        <v>3</v>
      </c>
      <c r="R42" s="153" t="str">
        <f>+L42</f>
        <v>a - plavecké športy - kapitálové transfery</v>
      </c>
      <c r="S42" s="120">
        <v>4</v>
      </c>
      <c r="T42" s="153" t="str">
        <f>+L42</f>
        <v>a - plavecké športy - kapitálové transfery</v>
      </c>
      <c r="U42" s="120">
        <v>5</v>
      </c>
    </row>
    <row r="43" spans="1:21" ht="20.399999999999999" x14ac:dyDescent="0.2">
      <c r="A43" s="67" t="s">
        <v>237</v>
      </c>
      <c r="B43" s="67" t="str">
        <f>IF(L38&gt;2,"Šport "&amp;INDEX(FP!K:K,Doklady!B2+2),"Šport "&amp;K45)</f>
        <v>Šport .</v>
      </c>
      <c r="C43" s="68" t="s">
        <v>1430</v>
      </c>
      <c r="D43" s="68" t="s">
        <v>1431</v>
      </c>
      <c r="E43" s="68" t="s">
        <v>1432</v>
      </c>
      <c r="F43" s="68" t="s">
        <v>1429</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DSUM(Doklady!A103:J10002,"GGG",Spolu!L45:M47)</f>
        <v>0</v>
      </c>
      <c r="D45" s="78">
        <f>DSUM(Doklady!A103:J10002,"GGG",Spolu!N45:O47)</f>
        <v>0</v>
      </c>
      <c r="E45" s="78">
        <f>DSUM(Doklady!A103:J10002,"GGG",Spolu!P45:Q47)</f>
        <v>0</v>
      </c>
      <c r="F45" s="78">
        <f>DSUM(Doklady!A103:J10002,"GGG",Spolu!R45:S47)</f>
        <v>0</v>
      </c>
      <c r="G45" s="78">
        <f>DSUM(Doklady!A103:J10002,"GGG",Spolu!T45:U47)-H45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61"/>
      <c r="B50" s="362"/>
      <c r="C50" s="362"/>
      <c r="D50" s="362"/>
      <c r="E50" s="362"/>
      <c r="F50" s="362"/>
      <c r="G50" s="362"/>
      <c r="H50" s="362"/>
      <c r="I50" s="362"/>
      <c r="T50" s="86"/>
    </row>
    <row r="51" spans="1:20" x14ac:dyDescent="0.2">
      <c r="A51" s="112"/>
      <c r="B51" s="113"/>
      <c r="C51" s="111"/>
      <c r="D51" s="114"/>
      <c r="E51" s="114"/>
      <c r="F51" s="114"/>
      <c r="G51" s="214"/>
      <c r="H51" s="114"/>
      <c r="I51" s="114"/>
      <c r="T51" s="86"/>
    </row>
    <row r="52" spans="1:20" ht="20.399999999999999"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plavecké športy - bežné transfery</v>
      </c>
      <c r="C53" s="73">
        <f>IF(A53&lt;&gt;"",INDEX(FP!D:D,Doklady!B$2+(ROW()-53)),"")</f>
        <v>3269415</v>
      </c>
      <c r="D53" s="73">
        <f>IF(A53&lt;&gt;"",Doklady!I1-Doklady!J1,"")</f>
        <v>908713.58000000089</v>
      </c>
      <c r="E53" s="73">
        <f>IF(A53&lt;&gt;"",MIN(D53,C53)*Doklady!C1/(1-Doklady!C1),"")</f>
        <v>0</v>
      </c>
      <c r="F53" s="71">
        <f>IF(A53&lt;&gt;"",Doklady!J1,"")</f>
        <v>0</v>
      </c>
      <c r="G53" s="73">
        <f>+IFERROR(HLOOKUP(IF(RIGHT(B53,15)="bežné transfery",LEFT(B53,LEN(B53)-18),0),$J$40:$K$42,3,0),MIN(C53,D53))</f>
        <v>908713.58000000007</v>
      </c>
      <c r="H53" s="71"/>
      <c r="I53" s="73">
        <f>IF(A53&lt;&gt;"",MAX(IF(G53&lt;C53,C53-G53,0)+IF(F53&lt;E53,E53-F53,0),0),0)</f>
        <v>2360701.42</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Duša Matej</v>
      </c>
      <c r="C54" s="73">
        <f>IF(A54&lt;&gt;"",INDEX(FP!D:D,Doklady!B$2+(ROW()-53)),"")</f>
        <v>16000</v>
      </c>
      <c r="D54" s="73">
        <f>IF(A54&lt;&gt;"",Doklady!I2-Doklady!J2,"")</f>
        <v>0</v>
      </c>
      <c r="E54" s="73">
        <f>IF(A54&lt;&gt;"",MIN(D54,C54)*Doklady!C2/(1-Doklady!C2),"")</f>
        <v>0</v>
      </c>
      <c r="F54" s="71">
        <f>IF(A54&lt;&gt;"",Doklady!J2,"")</f>
        <v>0</v>
      </c>
      <c r="G54" s="73">
        <f t="shared" ref="G54:G117" si="0">+IFERROR(HLOOKUP(IF(RIGHT(B54,15)="bežné transfery",LEFT(B54,LEN(B54)-18),0),$J$40:$K$42,3,0),MIN(C54,D54))</f>
        <v>0</v>
      </c>
      <c r="H54" s="71"/>
      <c r="I54" s="73">
        <f t="shared" ref="I54:I117" si="1">IF(A54&lt;&gt;"",MAX(IF(G54&lt;C54,C54-G54,0)+IF(F54&lt;E54,E54-F54,0),0),0)</f>
        <v>16000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Gero Filip</v>
      </c>
      <c r="C55" s="73">
        <f>IF(A55&lt;&gt;"",INDEX(FP!D:D,Doklady!B$2+(ROW()-53)),"")</f>
        <v>8000</v>
      </c>
      <c r="D55" s="73">
        <f>IF(A55&lt;&gt;"",Doklady!I3-Doklady!J3,"")</f>
        <v>0</v>
      </c>
      <c r="E55" s="73">
        <f>IF(A55&lt;&gt;"",MIN(D55,C55)*Doklady!C3/(1-Doklady!C3),"")</f>
        <v>0</v>
      </c>
      <c r="F55" s="71">
        <f>IF(A55&lt;&gt;"",Doklady!J3,"")</f>
        <v>0</v>
      </c>
      <c r="G55" s="73">
        <f t="shared" si="0"/>
        <v>0</v>
      </c>
      <c r="H55" s="71"/>
      <c r="I55" s="73">
        <f t="shared" si="1"/>
        <v>8000</v>
      </c>
      <c r="J55" s="84" t="str">
        <f t="shared" si="2"/>
        <v/>
      </c>
      <c r="K55" s="84" t="str">
        <f>Doklady!F3</f>
        <v>026 03</v>
      </c>
      <c r="L55" s="84" t="str">
        <f>IF(A55&lt;&gt;"",INDEX(FP!H:H,Doklady!B$2+(ROW()-52)),"")</f>
        <v>B</v>
      </c>
      <c r="M55" s="84" t="str">
        <f t="shared" si="3"/>
        <v>026 03B</v>
      </c>
    </row>
    <row r="56" spans="1:20" x14ac:dyDescent="0.2">
      <c r="A56" s="75" t="str">
        <f>Doklady!D4</f>
        <v>d</v>
      </c>
      <c r="B56" s="119" t="str">
        <f>Doklady!H4</f>
        <v>Košťál Samuel</v>
      </c>
      <c r="C56" s="73">
        <f>IF(A56&lt;&gt;"",INDEX(FP!D:D,Doklady!B$2+(ROW()-53)),"")</f>
        <v>13000</v>
      </c>
      <c r="D56" s="73">
        <f>IF(A56&lt;&gt;"",Doklady!I4-Doklady!J4,"")</f>
        <v>5585.9</v>
      </c>
      <c r="E56" s="73">
        <f>IF(A56&lt;&gt;"",MIN(D56,C56)*Doklady!C4/(1-Doklady!C4),"")</f>
        <v>0</v>
      </c>
      <c r="F56" s="71">
        <f>IF(A56&lt;&gt;"",Doklady!J4,"")</f>
        <v>0</v>
      </c>
      <c r="G56" s="73">
        <f t="shared" si="0"/>
        <v>5585.9</v>
      </c>
      <c r="H56" s="71"/>
      <c r="I56" s="73">
        <f t="shared" si="1"/>
        <v>7414.1</v>
      </c>
      <c r="J56" s="84" t="str">
        <f t="shared" si="2"/>
        <v/>
      </c>
      <c r="K56" s="84" t="str">
        <f>Doklady!F4</f>
        <v>026 03</v>
      </c>
      <c r="L56" s="84" t="str">
        <f>IF(A56&lt;&gt;"",INDEX(FP!H:H,Doklady!B$2+(ROW()-52)),"")</f>
        <v>B</v>
      </c>
      <c r="M56" s="84" t="str">
        <f t="shared" si="3"/>
        <v>026 03B</v>
      </c>
    </row>
    <row r="57" spans="1:20" x14ac:dyDescent="0.2">
      <c r="A57" s="75" t="str">
        <f>Doklady!D5</f>
        <v>d</v>
      </c>
      <c r="B57" s="119" t="str">
        <f>Doklady!H5</f>
        <v>Krajčovičová Lea Anna</v>
      </c>
      <c r="C57" s="73">
        <f>IF(A57&lt;&gt;"",INDEX(FP!D:D,Doklady!B$2+(ROW()-53)),"")</f>
        <v>12000</v>
      </c>
      <c r="D57" s="73">
        <f>IF(A57&lt;&gt;"",Doklady!I5-Doklady!J5,"")</f>
        <v>1500</v>
      </c>
      <c r="E57" s="73">
        <f>IF(A57&lt;&gt;"",MIN(D57,C57)*Doklady!C5/(1-Doklady!C5),"")</f>
        <v>0</v>
      </c>
      <c r="F57" s="71">
        <f>IF(A57&lt;&gt;"",Doklady!J5,"")</f>
        <v>0</v>
      </c>
      <c r="G57" s="73">
        <f t="shared" si="0"/>
        <v>1500</v>
      </c>
      <c r="H57" s="71"/>
      <c r="I57" s="73">
        <f t="shared" si="1"/>
        <v>10500</v>
      </c>
      <c r="J57" s="84" t="str">
        <f t="shared" si="2"/>
        <v/>
      </c>
      <c r="K57" s="84" t="str">
        <f>Doklady!F5</f>
        <v>026 03</v>
      </c>
      <c r="L57" s="84" t="str">
        <f>IF(A57&lt;&gt;"",INDEX(FP!H:H,Doklady!B$2+(ROW()-52)),"")</f>
        <v>B</v>
      </c>
      <c r="M57" s="84" t="str">
        <f t="shared" si="3"/>
        <v>026 03B</v>
      </c>
    </row>
    <row r="58" spans="1:20" x14ac:dyDescent="0.2">
      <c r="A58" s="75" t="str">
        <f>Doklady!D6</f>
        <v>d</v>
      </c>
      <c r="B58" s="119" t="str">
        <f>Doklady!H6</f>
        <v>Podmaníková Andrea</v>
      </c>
      <c r="C58" s="73">
        <f>IF(A58&lt;&gt;"",INDEX(FP!D:D,Doklady!B$2+(ROW()-53)),"")</f>
        <v>16000</v>
      </c>
      <c r="D58" s="73">
        <f>IF(A58&lt;&gt;"",Doklady!I6-Doklady!J6,"")</f>
        <v>0</v>
      </c>
      <c r="E58" s="73">
        <f>IF(A58&lt;&gt;"",MIN(D58,C58)*Doklady!C6/(1-Doklady!C6),"")</f>
        <v>0</v>
      </c>
      <c r="F58" s="71">
        <f>IF(A58&lt;&gt;"",Doklady!J6,"")</f>
        <v>0</v>
      </c>
      <c r="G58" s="73">
        <f t="shared" si="0"/>
        <v>0</v>
      </c>
      <c r="H58" s="71"/>
      <c r="I58" s="73">
        <f t="shared" si="1"/>
        <v>16000</v>
      </c>
      <c r="J58" s="84" t="str">
        <f t="shared" si="2"/>
        <v/>
      </c>
      <c r="K58" s="84" t="str">
        <f>Doklady!F6</f>
        <v>026 03</v>
      </c>
      <c r="L58" s="84" t="str">
        <f>IF(A58&lt;&gt;"",INDEX(FP!H:H,Doklady!B$2+(ROW()-52)),"")</f>
        <v>B</v>
      </c>
      <c r="M58" s="84" t="str">
        <f t="shared" si="3"/>
        <v>026 03B</v>
      </c>
    </row>
    <row r="59" spans="1:20" x14ac:dyDescent="0.2">
      <c r="A59" s="75" t="str">
        <f>Doklady!D7</f>
        <v>d</v>
      </c>
      <c r="B59" s="119" t="str">
        <f>Doklady!H7</f>
        <v>Potocká Tamara</v>
      </c>
      <c r="C59" s="73">
        <f>IF(A59&lt;&gt;"",INDEX(FP!D:D,Doklady!B$2+(ROW()-53)),"")</f>
        <v>26000</v>
      </c>
      <c r="D59" s="73">
        <f>IF(A59&lt;&gt;"",Doklady!I7-Doklady!J7,"")</f>
        <v>7260.0499999999993</v>
      </c>
      <c r="E59" s="73">
        <f>IF(A59&lt;&gt;"",MIN(D59,C59)*Doklady!C7/(1-Doklady!C7),"")</f>
        <v>0</v>
      </c>
      <c r="F59" s="71">
        <f>IF(A59&lt;&gt;"",Doklady!J7,"")</f>
        <v>0</v>
      </c>
      <c r="G59" s="73">
        <f t="shared" si="0"/>
        <v>7260.0499999999993</v>
      </c>
      <c r="H59" s="71"/>
      <c r="I59" s="73">
        <f t="shared" si="1"/>
        <v>18739.95</v>
      </c>
      <c r="J59" s="84" t="str">
        <f t="shared" si="2"/>
        <v/>
      </c>
      <c r="K59" s="84" t="str">
        <f>Doklady!F7</f>
        <v>026 03</v>
      </c>
      <c r="L59" s="84" t="str">
        <f>IF(A59&lt;&gt;"",INDEX(FP!H:H,Doklady!B$2+(ROW()-52)),"")</f>
        <v>B</v>
      </c>
      <c r="M59" s="84" t="str">
        <f t="shared" si="3"/>
        <v>026 03B</v>
      </c>
    </row>
    <row r="60" spans="1:20" x14ac:dyDescent="0.2">
      <c r="A60" s="75" t="str">
        <f>Doklady!D8</f>
        <v>d</v>
      </c>
      <c r="B60" s="119" t="str">
        <f>Doklady!H8</f>
        <v>Strapeková Žofia</v>
      </c>
      <c r="C60" s="73">
        <f>IF(A60&lt;&gt;"",INDEX(FP!D:D,Doklady!B$2+(ROW()-53)),"")</f>
        <v>12000</v>
      </c>
      <c r="D60" s="73">
        <f>IF(A60&lt;&gt;"",Doklady!I8-Doklady!J8,"")</f>
        <v>0</v>
      </c>
      <c r="E60" s="73">
        <f>IF(A60&lt;&gt;"",MIN(D60,C60)*Doklady!C8/(1-Doklady!C8),"")</f>
        <v>0</v>
      </c>
      <c r="F60" s="71">
        <f>IF(A60&lt;&gt;"",Doklady!J8,"")</f>
        <v>0</v>
      </c>
      <c r="G60" s="73">
        <f t="shared" si="0"/>
        <v>0</v>
      </c>
      <c r="H60" s="71"/>
      <c r="I60" s="73">
        <f t="shared" si="1"/>
        <v>12000</v>
      </c>
      <c r="J60" s="84" t="str">
        <f t="shared" si="2"/>
        <v/>
      </c>
      <c r="K60" s="84" t="str">
        <f>Doklady!F8</f>
        <v>026 03</v>
      </c>
      <c r="L60" s="84" t="str">
        <f>IF(A60&lt;&gt;"",INDEX(FP!H:H,Doklady!B$2+(ROW()-52)),"")</f>
        <v>B</v>
      </c>
      <c r="M60" s="84" t="str">
        <f t="shared" si="3"/>
        <v>026 03B</v>
      </c>
    </row>
    <row r="61" spans="1:20" x14ac:dyDescent="0.2">
      <c r="A61" s="75" t="str">
        <f>Doklady!D9</f>
        <v>d</v>
      </c>
      <c r="B61" s="119" t="str">
        <f>Doklady!H9</f>
        <v>štafeta - plávanie</v>
      </c>
      <c r="C61" s="73">
        <f>IF(A61&lt;&gt;"",INDEX(FP!D:D,Doklady!B$2+(ROW()-53)),"")</f>
        <v>8000</v>
      </c>
      <c r="D61" s="73">
        <f>IF(A61&lt;&gt;"",Doklady!I9-Doklady!J9,"")</f>
        <v>0</v>
      </c>
      <c r="E61" s="73">
        <f>IF(A61&lt;&gt;"",MIN(D61,C61)*Doklady!C9/(1-Doklady!C9),"")</f>
        <v>0</v>
      </c>
      <c r="F61" s="71">
        <f>IF(A61&lt;&gt;"",Doklady!J9,"")</f>
        <v>0</v>
      </c>
      <c r="G61" s="73">
        <f t="shared" si="0"/>
        <v>0</v>
      </c>
      <c r="H61" s="71"/>
      <c r="I61" s="73">
        <f t="shared" si="1"/>
        <v>8000</v>
      </c>
      <c r="J61" s="84" t="str">
        <f t="shared" si="2"/>
        <v/>
      </c>
      <c r="K61" s="84" t="str">
        <f>Doklady!F9</f>
        <v>026 03</v>
      </c>
      <c r="L61" s="84" t="str">
        <f>IF(A61&lt;&gt;"",INDEX(FP!H:H,Doklady!B$2+(ROW()-52)),"")</f>
        <v>B</v>
      </c>
      <c r="M61" s="84" t="str">
        <f t="shared" si="3"/>
        <v>026 03B</v>
      </c>
    </row>
    <row r="62" spans="1:20" x14ac:dyDescent="0.2">
      <c r="A62" s="75" t="str">
        <f>Doklady!D10</f>
        <v>d</v>
      </c>
      <c r="B62" s="119" t="str">
        <f>Doklady!H10</f>
        <v>Vojtko Milan</v>
      </c>
      <c r="C62" s="73">
        <f>IF(A62&lt;&gt;"",INDEX(FP!D:D,Doklady!B$2+(ROW()-53)),"")</f>
        <v>8000</v>
      </c>
      <c r="D62" s="73">
        <f>IF(A62&lt;&gt;"",Doklady!I10-Doklady!J10,"")</f>
        <v>3245.85</v>
      </c>
      <c r="E62" s="73">
        <f>IF(A62&lt;&gt;"",MIN(D62,C62)*Doklady!C10/(1-Doklady!C10),"")</f>
        <v>0</v>
      </c>
      <c r="F62" s="71">
        <f>IF(A62&lt;&gt;"",Doklady!J10,"")</f>
        <v>0</v>
      </c>
      <c r="G62" s="73">
        <f t="shared" si="0"/>
        <v>3245.85</v>
      </c>
      <c r="H62" s="71"/>
      <c r="I62" s="73">
        <f t="shared" si="1"/>
        <v>4754.1499999999996</v>
      </c>
      <c r="J62" s="84" t="str">
        <f t="shared" si="2"/>
        <v/>
      </c>
      <c r="K62" s="84" t="str">
        <f>Doklady!F10</f>
        <v>026 03</v>
      </c>
      <c r="L62" s="84" t="str">
        <f>IF(A62&lt;&gt;"",INDEX(FP!H:H,Doklady!B$2+(ROW()-52)),"")</f>
        <v>B</v>
      </c>
      <c r="M62" s="84" t="str">
        <f t="shared" si="3"/>
        <v>026 03B</v>
      </c>
    </row>
    <row r="63" spans="1:20" x14ac:dyDescent="0.2">
      <c r="A63" s="75" t="str">
        <f>Doklady!D11</f>
        <v>f</v>
      </c>
      <c r="B63" s="119" t="str">
        <f>Doklady!H11</f>
        <v>Podpora trénerov detí a mládeže</v>
      </c>
      <c r="C63" s="73">
        <f>IF(A63&lt;&gt;"",INDEX(FP!D:D,Doklady!B$2+(ROW()-53)),"")</f>
        <v>75000</v>
      </c>
      <c r="D63" s="73">
        <f>IF(A63&lt;&gt;"",Doklady!I11-Doklady!J11,"")</f>
        <v>0</v>
      </c>
      <c r="E63" s="73">
        <f>IF(A63&lt;&gt;"",MIN(D63,C63)*Doklady!C11/(1-Doklady!C11),"")</f>
        <v>0</v>
      </c>
      <c r="F63" s="71">
        <f>IF(A63&lt;&gt;"",Doklady!J11,"")</f>
        <v>0</v>
      </c>
      <c r="G63" s="73">
        <f t="shared" si="0"/>
        <v>0</v>
      </c>
      <c r="H63" s="71"/>
      <c r="I63" s="73">
        <f t="shared" si="1"/>
        <v>75000</v>
      </c>
      <c r="J63" s="84" t="str">
        <f t="shared" si="2"/>
        <v/>
      </c>
      <c r="K63" s="84" t="str">
        <f>Doklady!F11</f>
        <v>026 03</v>
      </c>
      <c r="L63" s="84" t="str">
        <f>IF(A63&lt;&gt;"",INDEX(FP!H:H,Doklady!B$2+(ROW()-52)),"")</f>
        <v>B</v>
      </c>
      <c r="M63" s="84" t="str">
        <f t="shared" si="3"/>
        <v>026 03B</v>
      </c>
    </row>
    <row r="64" spans="1:20" x14ac:dyDescent="0.2">
      <c r="A64" s="75" t="str">
        <f>Doklady!D12</f>
        <v>m</v>
      </c>
      <c r="B64" s="119" t="str">
        <f>Doklady!H12</f>
        <v>GRAND PRIX SLOVAKIA - VEĽKÁ CENA SLOVENSKA 2026</v>
      </c>
      <c r="C64" s="73">
        <f>IF(A64&lt;&gt;"",INDEX(FP!D:D,Doklady!B$2+(ROW()-53)),"")</f>
        <v>15000</v>
      </c>
      <c r="D64" s="73">
        <f>IF(A64&lt;&gt;"",Doklady!I12-Doklady!J12,"")</f>
        <v>0</v>
      </c>
      <c r="E64" s="73">
        <f>IF(A64&lt;&gt;"",MIN(D64,C64)*Doklady!C12/(1-Doklady!C12),"")</f>
        <v>0</v>
      </c>
      <c r="F64" s="71">
        <f>IF(A64&lt;&gt;"",Doklady!J12,"")</f>
        <v>0</v>
      </c>
      <c r="G64" s="73">
        <f t="shared" si="0"/>
        <v>0</v>
      </c>
      <c r="H64" s="71"/>
      <c r="I64" s="73">
        <f t="shared" si="1"/>
        <v>15000</v>
      </c>
      <c r="J64" s="84" t="s">
        <v>287</v>
      </c>
      <c r="K64" s="84" t="str">
        <f>Doklady!F12</f>
        <v>026 03</v>
      </c>
      <c r="L64" s="84" t="str">
        <f>IF(A64&lt;&gt;"",INDEX(FP!H:H,Doklady!B$2+(ROW()-52)),"")</f>
        <v>B</v>
      </c>
      <c r="M64" s="84" t="str">
        <f t="shared" si="3"/>
        <v>026 03B</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3478415</v>
      </c>
      <c r="D130" s="220">
        <f t="shared" ref="D130:I130" si="9">SUM(D53:D129)</f>
        <v>926305.38000000094</v>
      </c>
      <c r="E130" s="220">
        <f t="shared" si="9"/>
        <v>0</v>
      </c>
      <c r="F130" s="220">
        <f t="shared" si="9"/>
        <v>0</v>
      </c>
      <c r="G130" s="220">
        <f t="shared" si="9"/>
        <v>926305.38000000012</v>
      </c>
      <c r="H130" s="220">
        <f t="shared" si="9"/>
        <v>0</v>
      </c>
      <c r="I130" s="220">
        <f t="shared" si="9"/>
        <v>2552109.62</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2" x14ac:dyDescent="0.2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1481</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291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292</v>
      </c>
      <c r="B139" s="9"/>
      <c r="C139" s="74"/>
      <c r="D139" s="74"/>
      <c r="E139" s="74"/>
      <c r="F139" s="74"/>
      <c r="G139" s="74"/>
      <c r="H139" s="74"/>
      <c r="I139" s="74"/>
      <c r="J139" s="85"/>
    </row>
    <row r="140" spans="1:26" ht="13.2" x14ac:dyDescent="0.25">
      <c r="A140" s="9"/>
      <c r="B140" s="271"/>
      <c r="C140" s="221"/>
      <c r="D140" s="374"/>
      <c r="E140" s="374"/>
      <c r="F140" s="374"/>
      <c r="G140" s="374"/>
      <c r="H140" s="374"/>
      <c r="I140" s="374"/>
      <c r="J140" s="85"/>
    </row>
    <row r="141" spans="1:26" ht="68.25" customHeight="1" x14ac:dyDescent="0.25">
      <c r="A141" s="9"/>
      <c r="B141" s="273" t="s">
        <v>293</v>
      </c>
      <c r="C141" s="206"/>
      <c r="D141" s="358" t="s">
        <v>294</v>
      </c>
      <c r="E141" s="358"/>
      <c r="F141" s="358"/>
      <c r="G141" s="358"/>
      <c r="H141" s="358"/>
      <c r="I141" s="358"/>
      <c r="J141" s="85"/>
    </row>
    <row r="142" spans="1:26" ht="13.2" x14ac:dyDescent="0.25">
      <c r="A142" s="9"/>
      <c r="B142" s="272"/>
      <c r="C142" s="206"/>
      <c r="D142" s="255"/>
      <c r="E142" s="255"/>
      <c r="F142" s="255"/>
      <c r="G142" s="255"/>
      <c r="H142" s="255"/>
      <c r="I142" s="255"/>
      <c r="J142" s="85"/>
    </row>
    <row r="143" spans="1:26" ht="13.2" x14ac:dyDescent="0.25">
      <c r="A143" s="9"/>
      <c r="B143" s="272"/>
      <c r="C143" s="206"/>
      <c r="D143" s="255"/>
      <c r="E143" s="255"/>
      <c r="F143" s="255"/>
      <c r="G143" s="255"/>
      <c r="H143" s="255"/>
      <c r="I143" s="255"/>
      <c r="J143" s="85"/>
    </row>
    <row r="144" spans="1:26" ht="13.2" x14ac:dyDescent="0.25">
      <c r="A144" s="9"/>
      <c r="B144" s="273"/>
      <c r="C144" s="206"/>
      <c r="D144" s="255"/>
      <c r="E144" s="255"/>
      <c r="F144" s="255"/>
      <c r="G144" s="255"/>
      <c r="H144" s="255"/>
      <c r="I144" s="255"/>
      <c r="J144" s="85"/>
    </row>
    <row r="145" spans="2:2" ht="13.2" x14ac:dyDescent="0.25">
      <c r="B145" s="258"/>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4" priority="43" stopIfTrue="1" operator="lessThanOrEqual">
      <formula>0</formula>
    </cfRule>
    <cfRule type="cellIs" dxfId="93" priority="44" stopIfTrue="1" operator="greaterThan">
      <formula>0</formula>
    </cfRule>
  </conditionalFormatting>
  <conditionalFormatting sqref="D53:D129">
    <cfRule type="expression" dxfId="92" priority="31" stopIfTrue="1">
      <formula>$C53=$D53</formula>
    </cfRule>
    <cfRule type="expression" dxfId="91" priority="33" stopIfTrue="1">
      <formula>$C53&lt;&gt;$D53</formula>
    </cfRule>
  </conditionalFormatting>
  <conditionalFormatting sqref="E9:F9">
    <cfRule type="expression" dxfId="90" priority="38" stopIfTrue="1">
      <formula>SUM($E$10:$F$14)&gt;0</formula>
    </cfRule>
  </conditionalFormatting>
  <conditionalFormatting sqref="G53:G129">
    <cfRule type="expression" dxfId="89" priority="13" stopIfTrue="1">
      <formula>$C53=$G53</formula>
    </cfRule>
    <cfRule type="expression" dxfId="88" priority="14" stopIfTrue="1">
      <formula>$C53&lt;&gt;$G53</formula>
    </cfRule>
  </conditionalFormatting>
  <conditionalFormatting sqref="I42">
    <cfRule type="cellIs" dxfId="87" priority="1" stopIfTrue="1" operator="greaterThan">
      <formula>0</formula>
    </cfRule>
  </conditionalFormatting>
  <conditionalFormatting sqref="I47">
    <cfRule type="cellIs" dxfId="86" priority="15" stopIfTrue="1" operator="greaterThan">
      <formula>0</formula>
    </cfRule>
  </conditionalFormatting>
  <conditionalFormatting sqref="I53:I129">
    <cfRule type="cellIs" dxfId="85" priority="40" stopIfTrue="1" operator="equal">
      <formula>0</formula>
    </cfRule>
    <cfRule type="cellIs" dxfId="8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2"/>
  <sheetViews>
    <sheetView tabSelected="1" topLeftCell="A1651" zoomScaleNormal="100" workbookViewId="0">
      <selection activeCell="C1662" sqref="C1662"/>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23" t="str">
        <f>IF(ROW()&lt;=B$3,INDEX(FP!F:F,B$2+ROW()-1)&amp;" - "&amp;INDEX(FP!C:C,B$2+ROW()-1),"")</f>
        <v>a - plavecké športy - bežné transfery</v>
      </c>
      <c r="B1" s="224" t="str">
        <f>INDEX(Adr!A:A,B102+1)</f>
        <v>36068764</v>
      </c>
      <c r="C1" s="225">
        <f>IF(ROW()&lt;=B$3,INDEX(FP!E:E,B$2+ROW()-1),"")</f>
        <v>0</v>
      </c>
      <c r="D1" s="226" t="str">
        <f>IF(ROW()&lt;=B$3,INDEX(FP!F:F,B$2+ROW()-1),"")</f>
        <v>a</v>
      </c>
      <c r="E1" s="226"/>
      <c r="F1" s="226" t="str">
        <f>IF(ROW()&lt;=B$3,INDEX(FP!G:G,B$2+ROW()-1),"")</f>
        <v>026 02</v>
      </c>
      <c r="G1" s="226"/>
      <c r="H1" s="227" t="str">
        <f>IF(ROW()&lt;=B$3,INDEX(FP!C:C,B$2+ROW()-1),"")</f>
        <v>plavecké športy - bežné transfery</v>
      </c>
      <c r="I1" s="228">
        <f>IF(ROW()&lt;=B$3,SUMIF(A$107:A$10044,A1,I$107:I$10044),"")</f>
        <v>908713.58000000089</v>
      </c>
      <c r="J1" s="228">
        <f>IF(ROW()&lt;=B$3,SUMIFS(I$103:I$50044,A$103:A$50044,K1,J$103:J$50044,L1),"")</f>
        <v>0</v>
      </c>
      <c r="K1" s="110" t="str">
        <f>$A1</f>
        <v>a - plavecké športy - bežné transfery</v>
      </c>
      <c r="L1" s="101">
        <v>99</v>
      </c>
      <c r="M1" s="88"/>
      <c r="N1" s="88"/>
      <c r="O1" s="88"/>
      <c r="P1" s="88"/>
      <c r="Q1" s="88"/>
      <c r="R1" s="88"/>
      <c r="S1" s="88"/>
      <c r="T1" s="88"/>
      <c r="U1" s="88"/>
      <c r="V1" s="88"/>
      <c r="W1" s="88"/>
      <c r="X1" s="88"/>
      <c r="Y1" s="88"/>
    </row>
    <row r="2" spans="1:25" s="6" customFormat="1" ht="10.8" hidden="1" thickBot="1" x14ac:dyDescent="0.25">
      <c r="A2" s="223" t="str">
        <f>IF(ROW()&lt;=B$3,INDEX(FP!F:F,B$2+ROW()-1)&amp;" - "&amp;INDEX(FP!C:C,B$2+ROW()-1),"")</f>
        <v>d - Duša Matej</v>
      </c>
      <c r="B2" s="229">
        <f>MATCH(B1,FP!A:A,0)</f>
        <v>176</v>
      </c>
      <c r="C2" s="225">
        <f>IF(ROW()&lt;=B$3,INDEX(FP!E:E,B$2+ROW()-1),"")</f>
        <v>0</v>
      </c>
      <c r="D2" s="226" t="str">
        <f>IF(ROW()&lt;=B$3,INDEX(FP!F:F,B$2+ROW()-1),"")</f>
        <v>d</v>
      </c>
      <c r="E2" s="226"/>
      <c r="F2" s="226" t="str">
        <f>IF(ROW()&lt;=B$3,INDEX(FP!G:G,B$2+ROW()-1),"")</f>
        <v>026 03</v>
      </c>
      <c r="G2" s="226"/>
      <c r="H2" s="227" t="str">
        <f>IF(ROW()&lt;=B$3,INDEX(FP!C:C,B$2+ROW()-1),"")</f>
        <v>Duša Matej</v>
      </c>
      <c r="I2" s="228">
        <f>IF(ROW()&lt;=B$3,SUMIF(A$107:A$10044,A2,I$107:I$10044),"")</f>
        <v>0</v>
      </c>
      <c r="J2" s="228">
        <f>IF(ROW()&lt;=B$3,SUMIFS(I$103:I$50044,A$103:A$50044,K2,J$103:J$50044,L2),"")</f>
        <v>0</v>
      </c>
      <c r="K2" s="110" t="str">
        <f>$A2</f>
        <v>d - Duša Matej</v>
      </c>
      <c r="L2" s="101">
        <v>99</v>
      </c>
      <c r="M2" s="97" t="s">
        <v>236</v>
      </c>
      <c r="N2" s="98" t="s">
        <v>275</v>
      </c>
      <c r="O2" s="88"/>
      <c r="P2" s="88"/>
      <c r="Q2" s="88"/>
      <c r="R2" s="88"/>
      <c r="S2" s="88"/>
      <c r="T2" s="88"/>
      <c r="U2" s="88"/>
      <c r="V2" s="88"/>
      <c r="W2" s="88"/>
      <c r="X2" s="88"/>
      <c r="Y2" s="88"/>
    </row>
    <row r="3" spans="1:25" s="6" customFormat="1" ht="10.8" hidden="1" thickBot="1" x14ac:dyDescent="0.25">
      <c r="A3" s="223" t="str">
        <f>IF(ROW()&lt;=B$3,INDEX(FP!F:F,B$2+ROW()-1)&amp;" - "&amp;INDEX(FP!C:C,B$2+ROW()-1),"")</f>
        <v>d - Gero Filip</v>
      </c>
      <c r="B3" s="230">
        <f>COUNTIF(FP!A:A,Doklady!B1)</f>
        <v>12</v>
      </c>
      <c r="C3" s="225">
        <f>IF(ROW()&lt;=B$3,INDEX(FP!E:E,B$2+ROW()-1),"")</f>
        <v>0</v>
      </c>
      <c r="D3" s="226" t="str">
        <f>IF(ROW()&lt;=B$3,INDEX(FP!F:F,B$2+ROW()-1),"")</f>
        <v>d</v>
      </c>
      <c r="E3" s="226"/>
      <c r="F3" s="226" t="str">
        <f>IF(ROW()&lt;=B$3,INDEX(FP!G:G,B$2+ROW()-1),"")</f>
        <v>026 03</v>
      </c>
      <c r="G3" s="226"/>
      <c r="H3" s="227" t="str">
        <f>IF(ROW()&lt;=B$3,INDEX(FP!C:C,B$2+ROW()-1),"")</f>
        <v>Gero Filip</v>
      </c>
      <c r="I3" s="228">
        <f>IF(ROW()&lt;=B$3,SUMIF(A$107:A$10044,A3,I$107:I$10044),"")</f>
        <v>0</v>
      </c>
      <c r="J3" s="228">
        <f>IF(ROW()&lt;=B$3,SUMIFS(I$103:I$50044,A$103:A$50044,K3,J$103:J$50044,L3),"")</f>
        <v>0</v>
      </c>
      <c r="K3" s="110" t="str">
        <f t="shared" ref="K3:K66" si="0">$A3</f>
        <v>d - Gero Filip</v>
      </c>
      <c r="L3" s="101">
        <v>99</v>
      </c>
      <c r="M3" s="99" t="str">
        <f>$A2</f>
        <v>d - Duša Matej</v>
      </c>
      <c r="N3" s="100">
        <v>99</v>
      </c>
      <c r="O3" s="88"/>
      <c r="P3" s="88"/>
      <c r="Q3" s="88"/>
      <c r="R3" s="88"/>
      <c r="S3" s="88"/>
      <c r="T3" s="88"/>
      <c r="U3" s="88"/>
      <c r="V3" s="88"/>
      <c r="W3" s="88"/>
      <c r="X3" s="88"/>
      <c r="Y3" s="88"/>
    </row>
    <row r="4" spans="1:25" s="6" customFormat="1" ht="10.8" hidden="1" thickBot="1" x14ac:dyDescent="0.25">
      <c r="A4" s="227" t="str">
        <f>IF(ROW()&lt;=B$3,INDEX(FP!F:F,B$2+ROW()-1)&amp;" - "&amp;INDEX(FP!C:C,B$2+ROW()-1),"")</f>
        <v>d - Košťál Samuel</v>
      </c>
      <c r="B4" s="231"/>
      <c r="C4" s="232">
        <f>IF(ROW()&lt;=B$3,INDEX(FP!E:E,B$2+ROW()-1),"")</f>
        <v>0</v>
      </c>
      <c r="D4" s="226" t="str">
        <f>IF(ROW()&lt;=B$3,INDEX(FP!F:F,B$2+ROW()-1),"")</f>
        <v>d</v>
      </c>
      <c r="E4" s="226"/>
      <c r="F4" s="226" t="str">
        <f>IF(ROW()&lt;=B$3,INDEX(FP!G:G,B$2+ROW()-1),"")</f>
        <v>026 03</v>
      </c>
      <c r="G4" s="226"/>
      <c r="H4" s="227" t="str">
        <f>IF(ROW()&lt;=B$3,INDEX(FP!C:C,B$2+ROW()-1),"")</f>
        <v>Košťál Samuel</v>
      </c>
      <c r="I4" s="228">
        <f>IF(ROW()&lt;=B$3,SUMIF(A$107:A$10044,A4,I$107:I$10044),"")</f>
        <v>5585.9</v>
      </c>
      <c r="J4" s="228">
        <f>IF(ROW()&lt;=B$3,SUMIFS(I$103:I$50044,A$103:A$50044,K4,J$103:J$50044,L4),"")</f>
        <v>0</v>
      </c>
      <c r="K4" s="110" t="str">
        <f t="shared" si="0"/>
        <v>d - Košťál Samuel</v>
      </c>
      <c r="L4" s="101">
        <v>99</v>
      </c>
      <c r="M4" s="102" t="s">
        <v>236</v>
      </c>
      <c r="N4" s="103" t="s">
        <v>275</v>
      </c>
    </row>
    <row r="5" spans="1:25" s="6" customFormat="1" ht="10.8" hidden="1" thickBot="1" x14ac:dyDescent="0.25">
      <c r="A5" s="227" t="str">
        <f>IF(ROW()&lt;=B$3,INDEX(FP!F:F,B$2+ROW()-1)&amp;" - "&amp;INDEX(FP!C:C,B$2+ROW()-1),"")</f>
        <v>d - Krajčovičová Lea Anna</v>
      </c>
      <c r="B5" s="227"/>
      <c r="C5" s="232">
        <f>IF(ROW()&lt;=B$3,INDEX(FP!E:E,B$2+ROW()-1),"")</f>
        <v>0</v>
      </c>
      <c r="D5" s="226" t="str">
        <f>IF(ROW()&lt;=B$3,INDEX(FP!F:F,B$2+ROW()-1),"")</f>
        <v>d</v>
      </c>
      <c r="E5" s="226"/>
      <c r="F5" s="226" t="str">
        <f>IF(ROW()&lt;=B$3,INDEX(FP!G:G,B$2+ROW()-1),"")</f>
        <v>026 03</v>
      </c>
      <c r="G5" s="226"/>
      <c r="H5" s="227" t="str">
        <f>IF(ROW()&lt;=B$3,INDEX(FP!C:C,B$2+ROW()-1),"")</f>
        <v>Krajčovičová Lea Anna</v>
      </c>
      <c r="I5" s="228">
        <f>IF(ROW()&lt;=B$3,SUMIF(A$107:A$10044,A5,I$107:I$10044),"")</f>
        <v>1500</v>
      </c>
      <c r="J5" s="228">
        <f>IF(ROW()&lt;=B$3,SUMIFS(I$103:I$50044,A$103:A$50044,K5,J$103:J$50044,L5),"")</f>
        <v>0</v>
      </c>
      <c r="K5" s="110" t="str">
        <f t="shared" si="0"/>
        <v>d - Krajčovičová Lea Anna</v>
      </c>
      <c r="L5" s="101">
        <v>99</v>
      </c>
      <c r="M5" s="104" t="str">
        <f>$A4</f>
        <v>d - Košťál Samuel</v>
      </c>
      <c r="N5" s="105">
        <v>99</v>
      </c>
      <c r="O5" s="88"/>
      <c r="P5" s="88"/>
      <c r="Q5" s="88"/>
      <c r="R5" s="88"/>
      <c r="S5" s="88"/>
      <c r="T5" s="88"/>
      <c r="U5" s="88"/>
      <c r="V5" s="88"/>
      <c r="W5" s="88"/>
      <c r="X5" s="88"/>
      <c r="Y5" s="88"/>
    </row>
    <row r="6" spans="1:25" s="6" customFormat="1" ht="10.8" hidden="1" thickBot="1" x14ac:dyDescent="0.25">
      <c r="A6" s="227" t="str">
        <f>IF(ROW()&lt;=B$3,INDEX(FP!F:F,B$2+ROW()-1)&amp;" - "&amp;INDEX(FP!C:C,B$2+ROW()-1),"")</f>
        <v>d - Podmaníková Andrea</v>
      </c>
      <c r="B6" s="227"/>
      <c r="C6" s="232">
        <f>IF(ROW()&lt;=B$3,INDEX(FP!E:E,B$2+ROW()-1),"")</f>
        <v>0</v>
      </c>
      <c r="D6" s="226" t="str">
        <f>IF(ROW()&lt;=B$3,INDEX(FP!F:F,B$2+ROW()-1),"")</f>
        <v>d</v>
      </c>
      <c r="E6" s="226"/>
      <c r="F6" s="226" t="str">
        <f>IF(ROW()&lt;=B$3,INDEX(FP!G:G,B$2+ROW()-1),"")</f>
        <v>026 03</v>
      </c>
      <c r="G6" s="226"/>
      <c r="H6" s="227" t="str">
        <f>IF(ROW()&lt;=B$3,INDEX(FP!C:C,B$2+ROW()-1),"")</f>
        <v>Podmaníková Andrea</v>
      </c>
      <c r="I6" s="228">
        <f>IF(ROW()&lt;=B$3,SUMIF(A$107:A$10044,A6,I$107:I$10044),"")</f>
        <v>0</v>
      </c>
      <c r="J6" s="228">
        <f>IF(ROW()&lt;=B$3,SUMIFS(I$103:I$50044,A$103:A$50044,K6,J$103:J$50044,L6),"")</f>
        <v>0</v>
      </c>
      <c r="K6" s="110" t="str">
        <f t="shared" si="0"/>
        <v>d - Podmaníková Andrea</v>
      </c>
      <c r="L6" s="101">
        <v>99</v>
      </c>
      <c r="M6" s="97" t="s">
        <v>236</v>
      </c>
      <c r="N6" s="98" t="s">
        <v>275</v>
      </c>
      <c r="Q6" s="88"/>
      <c r="R6" s="88"/>
      <c r="S6" s="88"/>
      <c r="T6" s="88"/>
      <c r="U6" s="88"/>
      <c r="V6" s="88"/>
      <c r="W6" s="88"/>
      <c r="X6" s="88"/>
      <c r="Y6" s="88"/>
    </row>
    <row r="7" spans="1:25" s="6" customFormat="1" ht="10.8" hidden="1" thickBot="1" x14ac:dyDescent="0.25">
      <c r="A7" s="227" t="str">
        <f>IF(ROW()&lt;=B$3,INDEX(FP!F:F,B$2+ROW()-1)&amp;" - "&amp;INDEX(FP!C:C,B$2+ROW()-1),"")</f>
        <v>d - Potocká Tamara</v>
      </c>
      <c r="B7" s="227"/>
      <c r="C7" s="232">
        <f>IF(ROW()&lt;=B$3,INDEX(FP!E:E,B$2+ROW()-1),"")</f>
        <v>0</v>
      </c>
      <c r="D7" s="226" t="str">
        <f>IF(ROW()&lt;=B$3,INDEX(FP!F:F,B$2+ROW()-1),"")</f>
        <v>d</v>
      </c>
      <c r="E7" s="226"/>
      <c r="F7" s="226" t="str">
        <f>IF(ROW()&lt;=B$3,INDEX(FP!G:G,B$2+ROW()-1),"")</f>
        <v>026 03</v>
      </c>
      <c r="G7" s="226"/>
      <c r="H7" s="227" t="str">
        <f>IF(ROW()&lt;=B$3,INDEX(FP!C:C,B$2+ROW()-1),"")</f>
        <v>Potocká Tamara</v>
      </c>
      <c r="I7" s="228">
        <f>IF(ROW()&lt;=B$3,SUMIF(A$107:A$10044,A7,I$107:I$10044),"")</f>
        <v>7260.0499999999993</v>
      </c>
      <c r="J7" s="228">
        <f>IF(ROW()&lt;=B$3,SUMIFS(I$103:I$50044,A$103:A$50044,K7,J$103:J$50044,L7),"")</f>
        <v>0</v>
      </c>
      <c r="K7" s="110" t="str">
        <f t="shared" si="0"/>
        <v>d - Potocká Tamara</v>
      </c>
      <c r="L7" s="101">
        <v>99</v>
      </c>
      <c r="M7" s="99" t="str">
        <f>$A6</f>
        <v>d - Podmaníková Andrea</v>
      </c>
      <c r="N7" s="100">
        <v>99</v>
      </c>
      <c r="S7" s="88"/>
      <c r="T7" s="88"/>
      <c r="U7" s="88"/>
      <c r="V7" s="88"/>
      <c r="W7" s="88"/>
      <c r="X7" s="88"/>
      <c r="Y7" s="88"/>
    </row>
    <row r="8" spans="1:25" s="6" customFormat="1" ht="10.8" hidden="1" thickBot="1" x14ac:dyDescent="0.25">
      <c r="A8" s="227" t="str">
        <f>IF(ROW()&lt;=B$3,INDEX(FP!F:F,B$2+ROW()-1)&amp;" - "&amp;INDEX(FP!C:C,B$2+ROW()-1),"")</f>
        <v>d - Strapeková Žofia</v>
      </c>
      <c r="B8" s="227"/>
      <c r="C8" s="232">
        <f>IF(ROW()&lt;=B$3,INDEX(FP!E:E,B$2+ROW()-1),"")</f>
        <v>0</v>
      </c>
      <c r="D8" s="226" t="str">
        <f>IF(ROW()&lt;=B$3,INDEX(FP!F:F,B$2+ROW()-1),"")</f>
        <v>d</v>
      </c>
      <c r="E8" s="226"/>
      <c r="F8" s="226" t="str">
        <f>IF(ROW()&lt;=B$3,INDEX(FP!G:G,B$2+ROW()-1),"")</f>
        <v>026 03</v>
      </c>
      <c r="G8" s="226"/>
      <c r="H8" s="227" t="str">
        <f>IF(ROW()&lt;=B$3,INDEX(FP!C:C,B$2+ROW()-1),"")</f>
        <v>Strapeková Žofia</v>
      </c>
      <c r="I8" s="228">
        <f>IF(ROW()&lt;=B$3,SUMIF(A$107:A$10044,A8,I$107:I$10044),"")</f>
        <v>0</v>
      </c>
      <c r="J8" s="228">
        <f>IF(ROW()&lt;=B$3,SUMIFS(I$103:I$50044,A$103:A$50044,K8,J$103:J$50044,L8),"")</f>
        <v>0</v>
      </c>
      <c r="K8" s="110" t="str">
        <f t="shared" si="0"/>
        <v>d - Strapeková Žofia</v>
      </c>
      <c r="L8" s="101">
        <v>99</v>
      </c>
      <c r="M8" s="102" t="s">
        <v>236</v>
      </c>
      <c r="N8" s="103" t="s">
        <v>275</v>
      </c>
      <c r="O8" s="88"/>
      <c r="P8" s="88"/>
      <c r="U8" s="88"/>
      <c r="V8" s="88"/>
      <c r="W8" s="88"/>
      <c r="X8" s="88"/>
      <c r="Y8" s="88"/>
    </row>
    <row r="9" spans="1:25" s="6" customFormat="1" ht="10.8" hidden="1" thickBot="1" x14ac:dyDescent="0.25">
      <c r="A9" s="227" t="str">
        <f>IF(ROW()&lt;=B$3,INDEX(FP!F:F,B$2+ROW()-1)&amp;" - "&amp;INDEX(FP!C:C,B$2+ROW()-1),"")</f>
        <v>d - štafeta - plávanie</v>
      </c>
      <c r="B9" s="227"/>
      <c r="C9" s="232">
        <f>IF(ROW()&lt;=B$3,INDEX(FP!E:E,B$2+ROW()-1),"")</f>
        <v>0</v>
      </c>
      <c r="D9" s="226" t="str">
        <f>IF(ROW()&lt;=B$3,INDEX(FP!F:F,B$2+ROW()-1),"")</f>
        <v>d</v>
      </c>
      <c r="E9" s="226"/>
      <c r="F9" s="226" t="str">
        <f>IF(ROW()&lt;=B$3,INDEX(FP!G:G,B$2+ROW()-1),"")</f>
        <v>026 03</v>
      </c>
      <c r="G9" s="226"/>
      <c r="H9" s="227" t="str">
        <f>IF(ROW()&lt;=B$3,INDEX(FP!C:C,B$2+ROW()-1),"")</f>
        <v>štafeta - plávanie</v>
      </c>
      <c r="I9" s="228">
        <f>IF(ROW()&lt;=B$3,SUMIF(A$107:A$10044,A9,I$107:I$10044),"")</f>
        <v>0</v>
      </c>
      <c r="J9" s="228">
        <f>IF(ROW()&lt;=B$3,SUMIFS(I$103:I$50044,A$103:A$50044,K9,J$103:J$50044,L9),"")</f>
        <v>0</v>
      </c>
      <c r="K9" s="110" t="str">
        <f t="shared" si="0"/>
        <v>d - štafeta - plávanie</v>
      </c>
      <c r="L9" s="101">
        <v>99</v>
      </c>
      <c r="M9" s="108" t="str">
        <f>$A8</f>
        <v>d - Strapeková Žofia</v>
      </c>
      <c r="N9" s="109">
        <v>99</v>
      </c>
      <c r="O9" s="88"/>
      <c r="P9" s="88"/>
      <c r="Q9" s="88"/>
      <c r="R9" s="88"/>
      <c r="W9" s="88"/>
      <c r="X9" s="88"/>
      <c r="Y9" s="88"/>
    </row>
    <row r="10" spans="1:25" s="6" customFormat="1" ht="10.8" hidden="1" thickBot="1" x14ac:dyDescent="0.25">
      <c r="A10" s="227" t="str">
        <f>IF(ROW()&lt;=B$3,INDEX(FP!F:F,B$2+ROW()-1)&amp;" - "&amp;INDEX(FP!C:C,B$2+ROW()-1),"")</f>
        <v>d - Vojtko Milan</v>
      </c>
      <c r="B10" s="227"/>
      <c r="C10" s="232">
        <f>IF(ROW()&lt;=B$3,INDEX(FP!E:E,B$2+ROW()-1),"")</f>
        <v>0</v>
      </c>
      <c r="D10" s="226" t="str">
        <f>IF(ROW()&lt;=B$3,INDEX(FP!F:F,B$2+ROW()-1),"")</f>
        <v>d</v>
      </c>
      <c r="E10" s="226"/>
      <c r="F10" s="226" t="str">
        <f>IF(ROW()&lt;=B$3,INDEX(FP!G:G,B$2+ROW()-1),"")</f>
        <v>026 03</v>
      </c>
      <c r="G10" s="226"/>
      <c r="H10" s="227" t="str">
        <f>IF(ROW()&lt;=B$3,INDEX(FP!C:C,B$2+ROW()-1),"")</f>
        <v>Vojtko Milan</v>
      </c>
      <c r="I10" s="228">
        <f>IF(ROW()&lt;=B$3,SUMIF(A$107:A$10044,A10,I$107:I$10044),"")</f>
        <v>3245.85</v>
      </c>
      <c r="J10" s="228">
        <f>IF(ROW()&lt;=B$3,SUMIFS(I$103:I$50044,A$103:A$50044,K10,J$103:J$50044,L10),"")</f>
        <v>0</v>
      </c>
      <c r="K10" s="110" t="str">
        <f t="shared" si="0"/>
        <v>d - Vojtko Milan</v>
      </c>
      <c r="L10" s="101">
        <v>99</v>
      </c>
      <c r="M10" s="97" t="s">
        <v>236</v>
      </c>
      <c r="N10" s="98" t="s">
        <v>275</v>
      </c>
      <c r="O10" s="88"/>
      <c r="P10" s="88"/>
      <c r="Q10" s="88"/>
      <c r="R10" s="88"/>
      <c r="S10" s="88"/>
      <c r="T10" s="88"/>
      <c r="Y10" s="88"/>
    </row>
    <row r="11" spans="1:25" s="6" customFormat="1" ht="10.8" hidden="1" thickBot="1" x14ac:dyDescent="0.25">
      <c r="A11" s="227" t="str">
        <f>IF(ROW()&lt;=B$3,INDEX(FP!F:F,B$2+ROW()-1)&amp;" - "&amp;INDEX(FP!C:C,B$2+ROW()-1),"")</f>
        <v>f - Podpora trénerov detí a mládeže</v>
      </c>
      <c r="B11" s="227"/>
      <c r="C11" s="232">
        <f>IF(ROW()&lt;=B$3,INDEX(FP!E:E,B$2+ROW()-1),"")</f>
        <v>0</v>
      </c>
      <c r="D11" s="226" t="str">
        <f>IF(ROW()&lt;=B$3,INDEX(FP!F:F,B$2+ROW()-1),"")</f>
        <v>f</v>
      </c>
      <c r="E11" s="226"/>
      <c r="F11" s="226" t="str">
        <f>IF(ROW()&lt;=B$3,INDEX(FP!G:G,B$2+ROW()-1),"")</f>
        <v>026 03</v>
      </c>
      <c r="G11" s="226"/>
      <c r="H11" s="227" t="str">
        <f>IF(ROW()&lt;=B$3,INDEX(FP!C:C,B$2+ROW()-1),"")</f>
        <v>Podpora trénerov detí a mládeže</v>
      </c>
      <c r="I11" s="228">
        <f>IF(ROW()&lt;=B$3,SUMIF(A$107:A$10044,A11,I$107:I$10044),"")</f>
        <v>0</v>
      </c>
      <c r="J11" s="228">
        <f>IF(ROW()&lt;=B$3,SUMIFS(I$103:I$50044,A$103:A$50044,K11,J$103:J$50044,L11),"")</f>
        <v>0</v>
      </c>
      <c r="K11" s="110" t="str">
        <f t="shared" si="0"/>
        <v>f - Podpora trénerov detí a mládeže</v>
      </c>
      <c r="L11" s="101">
        <v>99</v>
      </c>
      <c r="M11" s="99" t="str">
        <f>$A10</f>
        <v>d - Vojtko Milan</v>
      </c>
      <c r="N11" s="100">
        <v>99</v>
      </c>
      <c r="O11" s="88"/>
      <c r="P11" s="88"/>
      <c r="Q11" s="88"/>
      <c r="R11" s="88"/>
      <c r="S11" s="88"/>
      <c r="T11" s="88"/>
      <c r="Y11" s="88"/>
    </row>
    <row r="12" spans="1:25" s="6" customFormat="1" ht="10.8" hidden="1" thickBot="1" x14ac:dyDescent="0.25">
      <c r="A12" s="227" t="str">
        <f>IF(ROW()&lt;=B$3,INDEX(FP!F:F,B$2+ROW()-1)&amp;" - "&amp;INDEX(FP!C:C,B$2+ROW()-1),"")</f>
        <v>m - GRAND PRIX SLOVAKIA - VEĽKÁ CENA SLOVENSKA 2026</v>
      </c>
      <c r="B12" s="227"/>
      <c r="C12" s="232">
        <f>IF(ROW()&lt;=B$3,INDEX(FP!E:E,B$2+ROW()-1),"")</f>
        <v>0</v>
      </c>
      <c r="D12" s="226" t="str">
        <f>IF(ROW()&lt;=B$3,INDEX(FP!F:F,B$2+ROW()-1),"")</f>
        <v>m</v>
      </c>
      <c r="E12" s="226"/>
      <c r="F12" s="226" t="str">
        <f>IF(ROW()&lt;=B$3,INDEX(FP!G:G,B$2+ROW()-1),"")</f>
        <v>026 03</v>
      </c>
      <c r="G12" s="226"/>
      <c r="H12" s="227" t="str">
        <f>IF(ROW()&lt;=B$3,INDEX(FP!C:C,B$2+ROW()-1),"")</f>
        <v>GRAND PRIX SLOVAKIA - VEĽKÁ CENA SLOVENSKA 2026</v>
      </c>
      <c r="I12" s="228">
        <f>IF(ROW()&lt;=B$3,SUMIF(A$107:A$10044,A12,I$107:I$10044),"")</f>
        <v>0</v>
      </c>
      <c r="J12" s="228">
        <f>IF(ROW()&lt;=B$3,SUMIFS(I$103:I$50044,A$103:A$50044,K12,J$103:J$50044,L12),"")</f>
        <v>0</v>
      </c>
      <c r="K12" s="110" t="str">
        <f t="shared" si="0"/>
        <v>m - GRAND PRIX SLOVAKIA - VEĽKÁ CENA SLOVENSKA 2026</v>
      </c>
      <c r="L12" s="101">
        <v>99</v>
      </c>
      <c r="M12" s="102" t="s">
        <v>236</v>
      </c>
      <c r="N12" s="103" t="s">
        <v>275</v>
      </c>
      <c r="O12" s="88"/>
      <c r="P12" s="88"/>
      <c r="Q12" s="88"/>
      <c r="R12" s="88"/>
      <c r="W12" s="88"/>
      <c r="X12" s="88"/>
    </row>
    <row r="13" spans="1:25" s="6" customFormat="1" ht="10.8"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IF(ROW()&lt;=B$3,SUMIF(A$107:A$10044,A13,I$107:I$10044),"")</f>
        <v/>
      </c>
      <c r="J13" s="228" t="str">
        <f>IF(ROW()&lt;=B$3,SUMIFS(I$103:I$50044,A$103:A$50044,K13,J$103:J$50044,L13),"")</f>
        <v/>
      </c>
      <c r="K13" s="110" t="str">
        <f t="shared" si="0"/>
        <v/>
      </c>
      <c r="L13" s="101">
        <v>99</v>
      </c>
      <c r="M13" s="104" t="str">
        <f>$A12</f>
        <v>m - GRAND PRIX SLOVAKIA - VEĽKÁ CENA SLOVENSKA 2026</v>
      </c>
      <c r="N13" s="105">
        <v>99</v>
      </c>
      <c r="O13" s="88"/>
      <c r="P13" s="88"/>
      <c r="U13" s="88"/>
      <c r="V13" s="88"/>
      <c r="W13" s="88"/>
      <c r="X13" s="88"/>
      <c r="Y13" s="88"/>
    </row>
    <row r="14" spans="1:25" s="6" customFormat="1" ht="10.8"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IF(ROW()&lt;=B$3,SUMIF(A$107:A$10044,A14,I$107:I$10044),"")</f>
        <v/>
      </c>
      <c r="J14" s="228" t="str">
        <f>IF(ROW()&lt;=B$3,SUMIFS(I$103:I$50044,A$103:A$50044,K14,J$103:J$50044,L14),"")</f>
        <v/>
      </c>
      <c r="K14" s="110" t="str">
        <f t="shared" si="0"/>
        <v/>
      </c>
      <c r="L14" s="101">
        <v>99</v>
      </c>
      <c r="M14" s="97" t="s">
        <v>236</v>
      </c>
      <c r="N14" s="98" t="s">
        <v>275</v>
      </c>
      <c r="S14" s="88"/>
      <c r="T14" s="88"/>
      <c r="U14" s="88"/>
      <c r="V14" s="88"/>
      <c r="W14" s="88"/>
      <c r="X14" s="88"/>
      <c r="Y14" s="88"/>
    </row>
    <row r="15" spans="1:25" s="6" customFormat="1" ht="10.8"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IF(ROW()&lt;=B$3,SUMIF(A$107:A$10044,A15,I$107:I$10044),"")</f>
        <v/>
      </c>
      <c r="J15" s="228" t="str">
        <f>IF(ROW()&lt;=B$3,SUMIFS(I$103:I$50044,A$103:A$50044,K15,J$103:J$50044,L15),"")</f>
        <v/>
      </c>
      <c r="K15" s="110" t="str">
        <f t="shared" si="0"/>
        <v/>
      </c>
      <c r="L15" s="101">
        <v>99</v>
      </c>
      <c r="M15" s="99" t="str">
        <f>$A14</f>
        <v/>
      </c>
      <c r="N15" s="100">
        <v>99</v>
      </c>
      <c r="Q15" s="88"/>
      <c r="R15" s="88"/>
      <c r="S15" s="88"/>
      <c r="T15" s="88"/>
      <c r="U15" s="88"/>
      <c r="V15" s="88"/>
      <c r="W15" s="88"/>
      <c r="X15" s="88"/>
      <c r="Y15" s="88"/>
    </row>
    <row r="16" spans="1:25" s="6" customFormat="1" ht="10.8"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IF(ROW()&lt;=B$3,SUMIF(A$107:A$10044,A16,I$107:I$10044),"")</f>
        <v/>
      </c>
      <c r="J16" s="228" t="str">
        <f>IF(ROW()&lt;=B$3,SUMIFS(I$103:I$50044,A$103:A$50044,K16,J$103:J$50044,L16),"")</f>
        <v/>
      </c>
      <c r="K16" s="110" t="str">
        <f t="shared" si="0"/>
        <v/>
      </c>
      <c r="L16" s="101">
        <v>99</v>
      </c>
      <c r="M16" s="102" t="s">
        <v>236</v>
      </c>
      <c r="N16" s="103" t="s">
        <v>275</v>
      </c>
      <c r="O16" s="88"/>
      <c r="P16" s="88"/>
      <c r="Q16" s="88"/>
      <c r="R16" s="88"/>
      <c r="S16" s="88"/>
      <c r="T16" s="88"/>
      <c r="U16" s="88"/>
      <c r="V16" s="88"/>
      <c r="W16" s="88"/>
      <c r="X16" s="88"/>
      <c r="Y16" s="88"/>
    </row>
    <row r="17" spans="1:25" s="6" customFormat="1" ht="10.8"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IF(ROW()&lt;=B$3,SUMIF(A$107:A$10044,A17,I$107:I$10044),"")</f>
        <v/>
      </c>
      <c r="J17" s="228" t="str">
        <f>IF(ROW()&lt;=B$3,SUMIFS(I$103:I$50044,A$103:A$50044,K17,J$103:J$50044,L17),"")</f>
        <v/>
      </c>
      <c r="K17" s="110" t="str">
        <f t="shared" si="0"/>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IF(ROW()&lt;=B$3,SUMIF(A$107:A$10044,A18,I$107:I$10044),"")</f>
        <v/>
      </c>
      <c r="J18" s="228" t="str">
        <f>IF(ROW()&lt;=B$3,SUMIFS(I$103:I$50044,A$103:A$50044,K18,J$103:J$50044,L18),"")</f>
        <v/>
      </c>
      <c r="K18" s="110" t="str">
        <f t="shared" si="0"/>
        <v/>
      </c>
      <c r="L18" s="101">
        <v>99</v>
      </c>
      <c r="M18" s="97" t="s">
        <v>236</v>
      </c>
      <c r="N18" s="98" t="s">
        <v>275</v>
      </c>
      <c r="Q18" s="88"/>
      <c r="R18" s="88"/>
      <c r="S18" s="88"/>
      <c r="T18" s="88"/>
      <c r="U18" s="88"/>
      <c r="V18" s="88"/>
      <c r="W18" s="88"/>
      <c r="X18" s="88"/>
      <c r="Y18" s="88"/>
    </row>
    <row r="19" spans="1:25" s="6" customFormat="1" ht="10.8"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IF(ROW()&lt;=B$3,SUMIF(A$107:A$10044,A19,I$107:I$10044),"")</f>
        <v/>
      </c>
      <c r="J19" s="228" t="str">
        <f>IF(ROW()&lt;=B$3,SUMIFS(I$103:I$50044,A$103:A$50044,K19,J$103:J$50044,L19),"")</f>
        <v/>
      </c>
      <c r="K19" s="110" t="str">
        <f t="shared" si="0"/>
        <v/>
      </c>
      <c r="L19" s="101">
        <v>99</v>
      </c>
      <c r="M19" s="106" t="str">
        <f>$A18</f>
        <v/>
      </c>
      <c r="N19" s="107">
        <v>99</v>
      </c>
      <c r="S19" s="88"/>
      <c r="T19" s="88"/>
      <c r="U19" s="88"/>
      <c r="V19" s="88"/>
      <c r="W19" s="88"/>
      <c r="X19" s="88"/>
      <c r="Y19" s="88"/>
    </row>
    <row r="20" spans="1:25" s="6" customFormat="1" ht="10.8"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IF(ROW()&lt;=B$3,SUMIF(A$107:A$10044,A20,I$107:I$10044),"")</f>
        <v/>
      </c>
      <c r="J20" s="228" t="str">
        <f>IF(ROW()&lt;=B$3,SUMIFS(I$103:I$50044,A$103:A$50044,K20,J$103:J$50044,L20),"")</f>
        <v/>
      </c>
      <c r="K20" s="110" t="str">
        <f t="shared" si="0"/>
        <v/>
      </c>
      <c r="L20" s="101">
        <v>99</v>
      </c>
      <c r="M20" s="102" t="s">
        <v>236</v>
      </c>
      <c r="N20" s="103" t="s">
        <v>275</v>
      </c>
      <c r="O20" s="88"/>
      <c r="P20" s="88"/>
      <c r="U20" s="88"/>
      <c r="V20" s="88"/>
      <c r="W20" s="88"/>
      <c r="X20" s="88"/>
      <c r="Y20" s="88"/>
    </row>
    <row r="21" spans="1:25" s="6" customFormat="1" ht="10.8"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IF(ROW()&lt;=B$3,SUMIF(A$107:A$10044,A21,I$107:I$10044),"")</f>
        <v/>
      </c>
      <c r="J21" s="228" t="str">
        <f>IF(ROW()&lt;=B$3,SUMIFS(I$103:I$50044,A$103:A$50044,K21,J$103:J$50044,L21),"")</f>
        <v/>
      </c>
      <c r="K21" s="110" t="str">
        <f t="shared" si="0"/>
        <v/>
      </c>
      <c r="L21" s="101">
        <v>99</v>
      </c>
      <c r="M21" s="104" t="str">
        <f>$A20</f>
        <v/>
      </c>
      <c r="N21" s="105">
        <v>99</v>
      </c>
      <c r="O21" s="88"/>
      <c r="P21" s="88"/>
      <c r="Q21" s="88"/>
      <c r="R21" s="88"/>
      <c r="W21" s="88"/>
      <c r="X21" s="88"/>
      <c r="Y21" s="88"/>
    </row>
    <row r="22" spans="1:25" s="6" customFormat="1" ht="10.8"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IF(ROW()&lt;=B$3,SUMIF(A$107:A$10044,A22,I$107:I$10044),"")</f>
        <v/>
      </c>
      <c r="J22" s="228" t="str">
        <f>IF(ROW()&lt;=B$3,SUMIFS(I$103:I$50044,A$103:A$50044,K22,J$103:J$50044,L22),"")</f>
        <v/>
      </c>
      <c r="K22" s="110" t="str">
        <f t="shared" si="0"/>
        <v/>
      </c>
      <c r="L22" s="101">
        <v>99</v>
      </c>
      <c r="M22" s="96" t="s">
        <v>236</v>
      </c>
      <c r="N22" s="95" t="s">
        <v>275</v>
      </c>
      <c r="O22" s="88"/>
      <c r="P22" s="88"/>
      <c r="Q22" s="88"/>
      <c r="R22" s="88"/>
      <c r="S22" s="88"/>
      <c r="T22" s="88"/>
      <c r="Y22" s="88"/>
    </row>
    <row r="23" spans="1:25" s="6" customFormat="1" ht="10.8"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IF(ROW()&lt;=B$3,SUMIF(A$107:A$10044,A23,I$107:I$10044),"")</f>
        <v/>
      </c>
      <c r="J23" s="228" t="str">
        <f>IF(ROW()&lt;=B$3,SUMIFS(I$103:I$50044,A$103:A$50044,K23,J$103:J$50044,L23),"")</f>
        <v/>
      </c>
      <c r="K23" s="110" t="str">
        <f t="shared" si="0"/>
        <v/>
      </c>
      <c r="L23" s="101">
        <v>99</v>
      </c>
      <c r="M23" s="94" t="str">
        <f>$A22</f>
        <v/>
      </c>
      <c r="N23" s="94">
        <v>99</v>
      </c>
      <c r="O23" s="88"/>
      <c r="P23" s="88"/>
      <c r="Q23" s="88"/>
      <c r="R23" s="88"/>
      <c r="S23" s="88"/>
      <c r="T23" s="88"/>
      <c r="Y23" s="88"/>
    </row>
    <row r="24" spans="1:25" s="6" customFormat="1" ht="10.8"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IF(ROW()&lt;=B$3,SUMIF(A$107:A$10044,A24,I$107:I$10044),"")</f>
        <v/>
      </c>
      <c r="J24" s="228" t="str">
        <f>IF(ROW()&lt;=B$3,SUMIFS(I$103:I$50044,A$103:A$50044,K24,J$103:J$50044,L24),"")</f>
        <v/>
      </c>
      <c r="K24" s="110" t="str">
        <f t="shared" si="0"/>
        <v/>
      </c>
      <c r="L24" s="101">
        <v>99</v>
      </c>
      <c r="M24" s="102" t="s">
        <v>236</v>
      </c>
      <c r="N24" s="103" t="s">
        <v>275</v>
      </c>
      <c r="O24" s="88"/>
      <c r="P24" s="88"/>
      <c r="Q24" s="88"/>
      <c r="R24" s="88"/>
      <c r="W24" s="88"/>
      <c r="X24" s="88"/>
      <c r="Y24" s="88"/>
    </row>
    <row r="25" spans="1:25" s="6" customFormat="1" ht="10.8"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IF(ROW()&lt;=B$3,SUMIF(A$107:A$10044,A25,I$107:I$10044),"")</f>
        <v/>
      </c>
      <c r="J25" s="228" t="str">
        <f>IF(ROW()&lt;=B$3,SUMIFS(I$103:I$50044,A$103:A$50044,K25,J$103:J$50044,L25),"")</f>
        <v/>
      </c>
      <c r="K25" s="110" t="str">
        <f t="shared" si="0"/>
        <v/>
      </c>
      <c r="L25" s="101">
        <v>99</v>
      </c>
      <c r="M25" s="104" t="str">
        <f>$A24</f>
        <v/>
      </c>
      <c r="N25" s="105">
        <v>99</v>
      </c>
      <c r="O25" s="88"/>
      <c r="P25" s="88"/>
      <c r="U25" s="88"/>
      <c r="V25" s="88"/>
      <c r="W25" s="88"/>
      <c r="X25" s="88"/>
      <c r="Y25" s="88"/>
    </row>
    <row r="26" spans="1:25" s="6" customFormat="1" ht="10.8"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IF(ROW()&lt;=B$3,SUMIF(A$107:A$10044,A26,I$107:I$10044),"")</f>
        <v/>
      </c>
      <c r="J26" s="228" t="str">
        <f>IF(ROW()&lt;=B$3,SUMIFS(I$103:I$50044,A$103:A$50044,K26,J$103:J$50044,L26),"")</f>
        <v/>
      </c>
      <c r="K26" s="110" t="str">
        <f t="shared" si="0"/>
        <v/>
      </c>
      <c r="L26" s="101">
        <v>99</v>
      </c>
      <c r="M26" s="96" t="s">
        <v>236</v>
      </c>
      <c r="N26" s="95" t="s">
        <v>275</v>
      </c>
      <c r="S26" s="88"/>
      <c r="T26" s="88"/>
      <c r="U26" s="88"/>
      <c r="V26" s="88"/>
      <c r="W26" s="88"/>
      <c r="X26" s="88"/>
      <c r="Y26" s="88"/>
    </row>
    <row r="27" spans="1:25" s="6" customFormat="1" ht="10.8"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IF(ROW()&lt;=B$3,SUMIF(A$107:A$10044,A27,I$107:I$10044),"")</f>
        <v/>
      </c>
      <c r="J27" s="228" t="str">
        <f>IF(ROW()&lt;=B$3,SUMIFS(I$103:I$50044,A$103:A$50044,K27,J$103:J$50044,L27),"")</f>
        <v/>
      </c>
      <c r="K27" s="110" t="str">
        <f t="shared" si="0"/>
        <v/>
      </c>
      <c r="L27" s="101">
        <v>99</v>
      </c>
      <c r="M27" s="94" t="str">
        <f>$A26</f>
        <v/>
      </c>
      <c r="N27" s="94">
        <v>99</v>
      </c>
      <c r="Q27" s="88"/>
      <c r="R27" s="88"/>
      <c r="S27" s="88"/>
      <c r="T27" s="88"/>
      <c r="U27" s="88"/>
      <c r="V27" s="88"/>
      <c r="W27" s="88"/>
      <c r="X27" s="88"/>
      <c r="Y27" s="88"/>
    </row>
    <row r="28" spans="1:25" s="6" customFormat="1" ht="10.8"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IF(ROW()&lt;=B$3,SUMIF(A$107:A$10044,A28,I$107:I$10044),"")</f>
        <v/>
      </c>
      <c r="J28" s="228" t="str">
        <f>IF(ROW()&lt;=B$3,SUMIFS(I$103:I$50044,A$103:A$50044,K28,J$103:J$50044,L28),"")</f>
        <v/>
      </c>
      <c r="K28" s="110" t="str">
        <f t="shared" si="0"/>
        <v/>
      </c>
      <c r="L28" s="101">
        <v>99</v>
      </c>
      <c r="M28" s="102" t="s">
        <v>236</v>
      </c>
      <c r="N28" s="103" t="s">
        <v>275</v>
      </c>
      <c r="O28" s="88"/>
      <c r="P28" s="88"/>
      <c r="Q28" s="88"/>
      <c r="R28" s="88"/>
      <c r="S28" s="88"/>
      <c r="T28" s="88"/>
      <c r="U28" s="88"/>
      <c r="V28" s="88"/>
      <c r="W28" s="88"/>
      <c r="X28" s="88"/>
      <c r="Y28" s="88"/>
    </row>
    <row r="29" spans="1:25" s="6" customFormat="1" ht="10.8"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IF(ROW()&lt;=B$3,SUMIF(A$107:A$10044,A29,I$107:I$10044),"")</f>
        <v/>
      </c>
      <c r="J29" s="228" t="str">
        <f>IF(ROW()&lt;=B$3,SUMIFS(I$103:I$50044,A$103:A$50044,K29,J$103:J$50044,L29),"")</f>
        <v/>
      </c>
      <c r="K29" s="110" t="str">
        <f t="shared" si="0"/>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IF(ROW()&lt;=B$3,SUMIF(A$107:A$10044,A30,I$107:I$10044),"")</f>
        <v/>
      </c>
      <c r="J30" s="228" t="str">
        <f>IF(ROW()&lt;=B$3,SUMIFS(I$103:I$50044,A$103:A$50044,K30,J$103:J$50044,L30),"")</f>
        <v/>
      </c>
      <c r="K30" s="110" t="str">
        <f t="shared" si="0"/>
        <v/>
      </c>
      <c r="L30" s="101">
        <v>99</v>
      </c>
      <c r="M30" s="96" t="s">
        <v>236</v>
      </c>
      <c r="N30" s="95" t="s">
        <v>275</v>
      </c>
      <c r="Q30" s="88"/>
      <c r="R30" s="88"/>
      <c r="S30" s="88"/>
      <c r="T30" s="88"/>
      <c r="U30" s="88"/>
      <c r="V30" s="88"/>
      <c r="W30" s="88"/>
      <c r="X30" s="88"/>
      <c r="Y30" s="88"/>
    </row>
    <row r="31" spans="1:25" s="6" customFormat="1" ht="10.8"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IF(ROW()&lt;=B$3,SUMIF(A$107:A$10044,A31,I$107:I$10044),"")</f>
        <v/>
      </c>
      <c r="J31" s="228" t="str">
        <f>IF(ROW()&lt;=B$3,SUMIFS(I$103:I$50044,A$103:A$50044,K31,J$103:J$50044,L31),"")</f>
        <v/>
      </c>
      <c r="K31" s="110" t="str">
        <f t="shared" si="0"/>
        <v/>
      </c>
      <c r="L31" s="101">
        <v>99</v>
      </c>
      <c r="M31" s="94" t="str">
        <f>$A30</f>
        <v/>
      </c>
      <c r="N31" s="94">
        <v>99</v>
      </c>
      <c r="S31" s="88"/>
      <c r="T31" s="88"/>
      <c r="U31" s="88"/>
      <c r="V31" s="88"/>
      <c r="W31" s="88"/>
      <c r="X31" s="88"/>
      <c r="Y31" s="88"/>
    </row>
    <row r="32" spans="1:25" s="6" customFormat="1" ht="10.8"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IF(ROW()&lt;=B$3,SUMIF(A$107:A$10044,A32,I$107:I$10044),"")</f>
        <v/>
      </c>
      <c r="J32" s="228" t="str">
        <f>IF(ROW()&lt;=B$3,SUMIFS(I$103:I$50044,A$103:A$50044,K32,J$103:J$50044,L32),"")</f>
        <v/>
      </c>
      <c r="K32" s="110" t="str">
        <f t="shared" si="0"/>
        <v/>
      </c>
      <c r="L32" s="101">
        <v>99</v>
      </c>
      <c r="M32" s="102" t="s">
        <v>236</v>
      </c>
      <c r="N32" s="103" t="s">
        <v>275</v>
      </c>
      <c r="O32" s="88"/>
      <c r="P32" s="88"/>
      <c r="U32" s="88"/>
      <c r="V32" s="88"/>
      <c r="W32" s="88"/>
      <c r="X32" s="88"/>
      <c r="Y32" s="88"/>
    </row>
    <row r="33" spans="1:25" s="6" customFormat="1" ht="10.8"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IF(ROW()&lt;=B$3,SUMIF(A$107:A$10044,A33,I$107:I$10044),"")</f>
        <v/>
      </c>
      <c r="J33" s="228" t="str">
        <f>IF(ROW()&lt;=B$3,SUMIFS(I$103:I$50044,A$103:A$50044,K33,J$103:J$50044,L33),"")</f>
        <v/>
      </c>
      <c r="K33" s="110" t="str">
        <f t="shared" si="0"/>
        <v/>
      </c>
      <c r="L33" s="101">
        <v>99</v>
      </c>
      <c r="M33" s="104" t="str">
        <f>$A32</f>
        <v/>
      </c>
      <c r="N33" s="105">
        <v>99</v>
      </c>
      <c r="O33" s="88"/>
      <c r="P33" s="88"/>
      <c r="Q33" s="88"/>
      <c r="R33" s="88"/>
      <c r="W33" s="88"/>
      <c r="X33" s="88"/>
      <c r="Y33" s="88"/>
    </row>
    <row r="34" spans="1:25" s="6" customFormat="1" ht="10.8"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IF(ROW()&lt;=B$3,SUMIF(A$107:A$10044,A34,I$107:I$10044),"")</f>
        <v/>
      </c>
      <c r="J34" s="228" t="str">
        <f>IF(ROW()&lt;=B$3,SUMIFS(I$103:I$50044,A$103:A$50044,K34,J$103:J$50044,L34),"")</f>
        <v/>
      </c>
      <c r="K34" s="110" t="str">
        <f t="shared" si="0"/>
        <v/>
      </c>
      <c r="L34" s="101">
        <v>99</v>
      </c>
      <c r="M34" s="96" t="s">
        <v>236</v>
      </c>
      <c r="N34" s="95" t="s">
        <v>275</v>
      </c>
      <c r="O34" s="88"/>
      <c r="P34" s="88"/>
      <c r="Q34" s="88"/>
      <c r="R34" s="88"/>
      <c r="S34" s="88"/>
      <c r="T34" s="88"/>
      <c r="Y34" s="88"/>
    </row>
    <row r="35" spans="1:25" s="6" customFormat="1" ht="10.8"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IF(ROW()&lt;=B$3,SUMIF(A$107:A$10044,A35,I$107:I$10044),"")</f>
        <v/>
      </c>
      <c r="J35" s="228" t="str">
        <f>IF(ROW()&lt;=B$3,SUMIFS(I$103:I$50044,A$103:A$50044,K35,J$103:J$50044,L35),"")</f>
        <v/>
      </c>
      <c r="K35" s="110" t="str">
        <f t="shared" si="0"/>
        <v/>
      </c>
      <c r="L35" s="101">
        <v>99</v>
      </c>
      <c r="M35" s="94" t="str">
        <f>$A34</f>
        <v/>
      </c>
      <c r="N35" s="94">
        <v>99</v>
      </c>
      <c r="O35" s="88"/>
      <c r="P35" s="88"/>
      <c r="Q35" s="88"/>
      <c r="R35" s="88"/>
      <c r="S35" s="88"/>
      <c r="T35" s="88"/>
      <c r="Y35" s="88"/>
    </row>
    <row r="36" spans="1:25" s="6" customFormat="1" ht="10.8"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IF(ROW()&lt;=B$3,SUMIF(A$107:A$10044,A36,I$107:I$10044),"")</f>
        <v/>
      </c>
      <c r="J36" s="228" t="str">
        <f>IF(ROW()&lt;=B$3,SUMIFS(I$103:I$50044,A$103:A$50044,K36,J$103:J$50044,L36),"")</f>
        <v/>
      </c>
      <c r="K36" s="110" t="str">
        <f t="shared" si="0"/>
        <v/>
      </c>
      <c r="L36" s="101">
        <v>99</v>
      </c>
      <c r="M36" s="102" t="s">
        <v>236</v>
      </c>
      <c r="N36" s="103" t="s">
        <v>275</v>
      </c>
      <c r="O36" s="88"/>
      <c r="P36" s="88"/>
      <c r="Q36" s="88"/>
      <c r="R36" s="88"/>
      <c r="W36" s="88"/>
      <c r="X36" s="88"/>
      <c r="Y36" s="88"/>
    </row>
    <row r="37" spans="1:25" s="6" customFormat="1" ht="10.8"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IF(ROW()&lt;=B$3,SUMIF(A$107:A$10044,A37,I$107:I$10044),"")</f>
        <v/>
      </c>
      <c r="J37" s="228" t="str">
        <f>IF(ROW()&lt;=B$3,SUMIFS(I$103:I$50044,A$103:A$50044,K37,J$103:J$50044,L37),"")</f>
        <v/>
      </c>
      <c r="K37" s="110" t="str">
        <f t="shared" si="0"/>
        <v/>
      </c>
      <c r="L37" s="101">
        <v>99</v>
      </c>
      <c r="M37" s="104" t="str">
        <f>$A36</f>
        <v/>
      </c>
      <c r="N37" s="105">
        <v>99</v>
      </c>
      <c r="O37" s="88"/>
      <c r="P37" s="88"/>
      <c r="U37" s="88"/>
      <c r="V37" s="88"/>
      <c r="W37" s="88"/>
      <c r="X37" s="88"/>
      <c r="Y37" s="88"/>
    </row>
    <row r="38" spans="1:25" s="6" customFormat="1" ht="10.8"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IF(ROW()&lt;=B$3,SUMIF(A$107:A$10044,A38,I$107:I$10044),"")</f>
        <v/>
      </c>
      <c r="J38" s="228" t="str">
        <f>IF(ROW()&lt;=B$3,SUMIFS(I$103:I$50044,A$103:A$50044,K38,J$103:J$50044,L38),"")</f>
        <v/>
      </c>
      <c r="K38" s="110" t="str">
        <f t="shared" si="0"/>
        <v/>
      </c>
      <c r="L38" s="101">
        <v>99</v>
      </c>
      <c r="M38" s="96" t="s">
        <v>236</v>
      </c>
      <c r="N38" s="95" t="s">
        <v>275</v>
      </c>
      <c r="S38" s="88"/>
      <c r="T38" s="88"/>
      <c r="U38" s="88"/>
      <c r="V38" s="88"/>
      <c r="W38" s="88"/>
      <c r="X38" s="88"/>
      <c r="Y38" s="88"/>
    </row>
    <row r="39" spans="1:25" s="6" customFormat="1" ht="10.8"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IF(ROW()&lt;=B$3,SUMIF(A$107:A$10044,A39,I$107:I$10044),"")</f>
        <v/>
      </c>
      <c r="J39" s="228" t="str">
        <f>IF(ROW()&lt;=B$3,SUMIFS(I$103:I$50044,A$103:A$50044,K39,J$103:J$50044,L39),"")</f>
        <v/>
      </c>
      <c r="K39" s="110" t="str">
        <f t="shared" si="0"/>
        <v/>
      </c>
      <c r="L39" s="101">
        <v>99</v>
      </c>
      <c r="M39" s="94" t="str">
        <f>$A38</f>
        <v/>
      </c>
      <c r="N39" s="94">
        <v>99</v>
      </c>
      <c r="Q39" s="88"/>
      <c r="R39" s="88"/>
      <c r="S39" s="88"/>
      <c r="T39" s="88"/>
      <c r="U39" s="88"/>
      <c r="V39" s="88"/>
      <c r="W39" s="88"/>
      <c r="X39" s="88"/>
      <c r="Y39" s="88"/>
    </row>
    <row r="40" spans="1:25" s="6" customFormat="1" ht="10.8"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IF(ROW()&lt;=B$3,SUMIF(A$107:A$10044,A40,I$107:I$10044),"")</f>
        <v/>
      </c>
      <c r="J40" s="228" t="str">
        <f>IF(ROW()&lt;=B$3,SUMIFS(I$103:I$50044,A$103:A$50044,K40,J$103:J$50044,L40),"")</f>
        <v/>
      </c>
      <c r="K40" s="110" t="str">
        <f t="shared" si="0"/>
        <v/>
      </c>
      <c r="L40" s="101">
        <v>99</v>
      </c>
      <c r="M40" s="102" t="s">
        <v>236</v>
      </c>
      <c r="N40" s="103" t="s">
        <v>275</v>
      </c>
      <c r="O40" s="88"/>
      <c r="P40" s="88"/>
      <c r="Q40" s="88"/>
      <c r="R40" s="88"/>
      <c r="S40" s="88"/>
      <c r="T40" s="88"/>
      <c r="U40" s="88"/>
      <c r="V40" s="88"/>
      <c r="W40" s="88"/>
      <c r="X40" s="88"/>
      <c r="Y40" s="88"/>
    </row>
    <row r="41" spans="1:25" s="6" customFormat="1" ht="10.8"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IF(ROW()&lt;=B$3,SUMIF(A$107:A$10044,A41,I$107:I$10044),"")</f>
        <v/>
      </c>
      <c r="J41" s="228" t="str">
        <f>IF(ROW()&lt;=B$3,SUMIFS(I$103:I$50044,A$103:A$50044,K41,J$103:J$50044,L41),"")</f>
        <v/>
      </c>
      <c r="K41" s="110" t="str">
        <f t="shared" si="0"/>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IF(ROW()&lt;=B$3,SUMIF(A$107:A$10044,A42,I$107:I$10044),"")</f>
        <v/>
      </c>
      <c r="J42" s="228" t="str">
        <f>IF(ROW()&lt;=B$3,SUMIFS(I$103:I$50044,A$103:A$50044,K42,J$103:J$50044,L42),"")</f>
        <v/>
      </c>
      <c r="K42" s="110" t="str">
        <f t="shared" si="0"/>
        <v/>
      </c>
      <c r="L42" s="101">
        <v>99</v>
      </c>
      <c r="M42" s="96" t="s">
        <v>236</v>
      </c>
      <c r="N42" s="95" t="s">
        <v>275</v>
      </c>
      <c r="Q42" s="88"/>
      <c r="R42" s="88"/>
      <c r="S42" s="88"/>
      <c r="T42" s="88"/>
      <c r="U42" s="88"/>
      <c r="V42" s="88"/>
      <c r="W42" s="88"/>
      <c r="X42" s="88"/>
      <c r="Y42" s="88"/>
    </row>
    <row r="43" spans="1:25" s="6" customFormat="1" ht="10.8"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IF(ROW()&lt;=B$3,SUMIF(A$107:A$10044,A43,I$107:I$10044),"")</f>
        <v/>
      </c>
      <c r="J43" s="228" t="str">
        <f>IF(ROW()&lt;=B$3,SUMIFS(I$103:I$50044,A$103:A$50044,K43,J$103:J$50044,L43),"")</f>
        <v/>
      </c>
      <c r="K43" s="110" t="str">
        <f t="shared" si="0"/>
        <v/>
      </c>
      <c r="L43" s="101">
        <v>99</v>
      </c>
      <c r="M43" s="94" t="str">
        <f>$A42</f>
        <v/>
      </c>
      <c r="N43" s="94">
        <v>99</v>
      </c>
      <c r="S43" s="88"/>
      <c r="T43" s="88"/>
      <c r="U43" s="88"/>
      <c r="V43" s="88"/>
      <c r="W43" s="88"/>
      <c r="X43" s="88"/>
      <c r="Y43" s="88"/>
    </row>
    <row r="44" spans="1:25" s="6" customFormat="1" ht="10.8"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IF(ROW()&lt;=B$3,SUMIF(A$107:A$10044,A44,I$107:I$10044),"")</f>
        <v/>
      </c>
      <c r="J44" s="228" t="str">
        <f>IF(ROW()&lt;=B$3,SUMIFS(I$103:I$50044,A$103:A$50044,K44,J$103:J$50044,L44),"")</f>
        <v/>
      </c>
      <c r="K44" s="110" t="str">
        <f t="shared" si="0"/>
        <v/>
      </c>
      <c r="L44" s="101">
        <v>99</v>
      </c>
      <c r="M44" s="102" t="s">
        <v>236</v>
      </c>
      <c r="N44" s="103" t="s">
        <v>275</v>
      </c>
      <c r="O44" s="88"/>
      <c r="P44" s="88"/>
      <c r="U44" s="88"/>
      <c r="V44" s="88"/>
      <c r="W44" s="88"/>
      <c r="X44" s="88"/>
      <c r="Y44" s="88"/>
    </row>
    <row r="45" spans="1:25" s="6" customFormat="1" ht="10.8"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IF(ROW()&lt;=B$3,SUMIF(A$107:A$10044,A45,I$107:I$10044),"")</f>
        <v/>
      </c>
      <c r="J45" s="228" t="str">
        <f>IF(ROW()&lt;=B$3,SUMIFS(I$103:I$50044,A$103:A$50044,K45,J$103:J$50044,L45),"")</f>
        <v/>
      </c>
      <c r="K45" s="110" t="str">
        <f t="shared" si="0"/>
        <v/>
      </c>
      <c r="L45" s="101">
        <v>99</v>
      </c>
      <c r="M45" s="104" t="str">
        <f>$A44</f>
        <v/>
      </c>
      <c r="N45" s="105">
        <v>99</v>
      </c>
      <c r="O45" s="88"/>
      <c r="P45" s="88"/>
      <c r="Q45" s="88"/>
      <c r="R45" s="88"/>
      <c r="W45" s="88"/>
      <c r="X45" s="88"/>
      <c r="Y45" s="88"/>
    </row>
    <row r="46" spans="1:25" s="6" customFormat="1" ht="10.8"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IF(ROW()&lt;=B$3,SUMIF(A$107:A$10044,A46,I$107:I$10044),"")</f>
        <v/>
      </c>
      <c r="J46" s="228" t="str">
        <f>IF(ROW()&lt;=B$3,SUMIFS(I$103:I$50044,A$103:A$50044,K46,J$103:J$50044,L46),"")</f>
        <v/>
      </c>
      <c r="K46" s="110" t="str">
        <f t="shared" si="0"/>
        <v/>
      </c>
      <c r="L46" s="101">
        <v>99</v>
      </c>
      <c r="M46" s="96" t="s">
        <v>236</v>
      </c>
      <c r="N46" s="95" t="s">
        <v>275</v>
      </c>
      <c r="O46" s="88"/>
      <c r="P46" s="88"/>
      <c r="Q46" s="88"/>
      <c r="R46" s="88"/>
      <c r="S46" s="88"/>
      <c r="T46" s="88"/>
      <c r="Y46" s="88"/>
    </row>
    <row r="47" spans="1:25" s="6" customFormat="1" ht="10.8"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IF(ROW()&lt;=B$3,SUMIF(A$107:A$10044,A47,I$107:I$10044),"")</f>
        <v/>
      </c>
      <c r="J47" s="228" t="str">
        <f>IF(ROW()&lt;=B$3,SUMIFS(I$103:I$50044,A$103:A$50044,K47,J$103:J$50044,L47),"")</f>
        <v/>
      </c>
      <c r="K47" s="110" t="str">
        <f t="shared" si="0"/>
        <v/>
      </c>
      <c r="L47" s="101">
        <v>99</v>
      </c>
      <c r="M47" s="94" t="str">
        <f>$A46</f>
        <v/>
      </c>
      <c r="N47" s="94">
        <v>99</v>
      </c>
      <c r="O47" s="88"/>
      <c r="P47" s="88"/>
      <c r="Q47" s="88"/>
      <c r="R47" s="88"/>
      <c r="S47" s="88"/>
      <c r="T47" s="88"/>
      <c r="Y47" s="88"/>
    </row>
    <row r="48" spans="1:25" s="6" customFormat="1" ht="10.8"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IF(ROW()&lt;=B$3,SUMIF(A$107:A$10044,A48,I$107:I$10044),"")</f>
        <v/>
      </c>
      <c r="J48" s="228" t="str">
        <f>IF(ROW()&lt;=B$3,SUMIFS(I$103:I$50044,A$103:A$50044,K48,J$103:J$50044,L48),"")</f>
        <v/>
      </c>
      <c r="K48" s="110" t="str">
        <f t="shared" si="0"/>
        <v/>
      </c>
      <c r="L48" s="101">
        <v>99</v>
      </c>
      <c r="M48" s="102" t="s">
        <v>236</v>
      </c>
      <c r="N48" s="103" t="s">
        <v>275</v>
      </c>
      <c r="O48" s="88"/>
      <c r="P48" s="88"/>
      <c r="Q48" s="88"/>
      <c r="R48" s="88"/>
      <c r="W48" s="88"/>
      <c r="X48" s="88"/>
      <c r="Y48" s="88"/>
    </row>
    <row r="49" spans="1:25" s="6" customFormat="1" ht="10.8"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IF(ROW()&lt;=B$3,SUMIF(A$107:A$10044,A49,I$107:I$10044),"")</f>
        <v/>
      </c>
      <c r="J49" s="228" t="str">
        <f>IF(ROW()&lt;=B$3,SUMIFS(I$103:I$50044,A$103:A$50044,K49,J$103:J$50044,L49),"")</f>
        <v/>
      </c>
      <c r="K49" s="110" t="str">
        <f t="shared" si="0"/>
        <v/>
      </c>
      <c r="L49" s="101">
        <v>99</v>
      </c>
      <c r="M49" s="104" t="str">
        <f>$A48</f>
        <v/>
      </c>
      <c r="N49" s="105">
        <v>99</v>
      </c>
      <c r="O49" s="88"/>
      <c r="P49" s="88"/>
      <c r="U49" s="88"/>
      <c r="V49" s="88"/>
      <c r="W49" s="88"/>
      <c r="X49" s="88"/>
      <c r="Y49" s="88"/>
    </row>
    <row r="50" spans="1:25" s="6" customFormat="1" ht="10.8"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IF(ROW()&lt;=B$3,SUMIF(A$107:A$10044,A50,I$107:I$10044),"")</f>
        <v/>
      </c>
      <c r="J50" s="228" t="str">
        <f>IF(ROW()&lt;=B$3,SUMIFS(I$103:I$50044,A$103:A$50044,K50,J$103:J$50044,L50),"")</f>
        <v/>
      </c>
      <c r="K50" s="110" t="str">
        <f t="shared" si="0"/>
        <v/>
      </c>
      <c r="L50" s="101">
        <v>99</v>
      </c>
      <c r="M50" s="96" t="s">
        <v>236</v>
      </c>
      <c r="N50" s="95" t="s">
        <v>275</v>
      </c>
      <c r="S50" s="88"/>
      <c r="T50" s="88"/>
      <c r="U50" s="88"/>
      <c r="V50" s="88"/>
      <c r="W50" s="88"/>
      <c r="X50" s="88"/>
      <c r="Y50" s="88"/>
    </row>
    <row r="51" spans="1:25" s="6" customFormat="1" ht="10.8"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IF(ROW()&lt;=B$3,SUMIF(A$107:A$10044,A51,I$107:I$10044),"")</f>
        <v/>
      </c>
      <c r="J51" s="228" t="str">
        <f>IF(ROW()&lt;=B$3,SUMIFS(I$103:I$50044,A$103:A$50044,K51,J$103:J$50044,L51),"")</f>
        <v/>
      </c>
      <c r="K51" s="110" t="str">
        <f t="shared" si="0"/>
        <v/>
      </c>
      <c r="L51" s="101">
        <v>99</v>
      </c>
      <c r="M51" s="94" t="str">
        <f>$A50</f>
        <v/>
      </c>
      <c r="N51" s="94">
        <v>99</v>
      </c>
      <c r="Q51" s="88"/>
      <c r="R51" s="88"/>
      <c r="S51" s="88"/>
      <c r="T51" s="88"/>
      <c r="U51" s="88"/>
      <c r="V51" s="88"/>
      <c r="W51" s="88"/>
      <c r="X51" s="88"/>
      <c r="Y51" s="88"/>
    </row>
    <row r="52" spans="1:25" s="6" customFormat="1" ht="10.8"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IF(ROW()&lt;=B$3,SUMIF(A$107:A$10044,A52,I$107:I$10044),"")</f>
        <v/>
      </c>
      <c r="J52" s="228" t="str">
        <f>IF(ROW()&lt;=B$3,SUMIFS(I$103:I$50044,A$103:A$50044,K52,J$103:J$50044,L52),"")</f>
        <v/>
      </c>
      <c r="K52" s="110" t="str">
        <f t="shared" si="0"/>
        <v/>
      </c>
      <c r="L52" s="101">
        <v>99</v>
      </c>
      <c r="M52" s="102" t="s">
        <v>236</v>
      </c>
      <c r="N52" s="103" t="s">
        <v>275</v>
      </c>
      <c r="O52" s="88"/>
      <c r="P52" s="88"/>
      <c r="Q52" s="88"/>
      <c r="R52" s="88"/>
      <c r="S52" s="88"/>
      <c r="T52" s="88"/>
      <c r="U52" s="88"/>
      <c r="V52" s="88"/>
      <c r="W52" s="88"/>
      <c r="X52" s="88"/>
      <c r="Y52" s="88"/>
    </row>
    <row r="53" spans="1:25" s="6" customFormat="1" ht="10.8"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IF(ROW()&lt;=B$3,SUMIF(A$107:A$10044,A53,I$107:I$10044),"")</f>
        <v/>
      </c>
      <c r="J53" s="228" t="str">
        <f>IF(ROW()&lt;=B$3,SUMIFS(I$103:I$50044,A$103:A$50044,K53,J$103:J$50044,L53),"")</f>
        <v/>
      </c>
      <c r="K53" s="110" t="str">
        <f t="shared" si="0"/>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IF(ROW()&lt;=B$3,SUMIF(A$107:A$10044,A54,I$107:I$10044),"")</f>
        <v/>
      </c>
      <c r="J54" s="228" t="str">
        <f>IF(ROW()&lt;=B$3,SUMIFS(I$103:I$50044,A$103:A$50044,K54,J$103:J$50044,L54),"")</f>
        <v/>
      </c>
      <c r="K54" s="110" t="str">
        <f t="shared" si="0"/>
        <v/>
      </c>
      <c r="L54" s="101">
        <v>99</v>
      </c>
      <c r="M54" s="96" t="s">
        <v>236</v>
      </c>
      <c r="N54" s="95" t="s">
        <v>275</v>
      </c>
      <c r="O54" s="88"/>
      <c r="P54" s="88"/>
      <c r="Q54" s="88"/>
      <c r="R54" s="88"/>
      <c r="S54" s="88"/>
      <c r="T54" s="88"/>
      <c r="U54" s="88"/>
      <c r="V54" s="88"/>
      <c r="W54" s="88"/>
      <c r="X54" s="88"/>
      <c r="Y54" s="88"/>
    </row>
    <row r="55" spans="1:25" s="6" customFormat="1" ht="10.8"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IF(ROW()&lt;=B$3,SUMIF(A$107:A$10044,A55,I$107:I$10044),"")</f>
        <v/>
      </c>
      <c r="J55" s="228" t="str">
        <f>IF(ROW()&lt;=B$3,SUMIFS(I$103:I$50044,A$103:A$50044,K55,J$103:J$50044,L55),"")</f>
        <v/>
      </c>
      <c r="K55" s="110" t="str">
        <f t="shared" si="0"/>
        <v/>
      </c>
      <c r="L55" s="101">
        <v>99</v>
      </c>
      <c r="M55" s="94" t="str">
        <f>$A54</f>
        <v/>
      </c>
      <c r="N55" s="94">
        <v>99</v>
      </c>
      <c r="O55" s="88"/>
      <c r="P55" s="88"/>
      <c r="Q55" s="88"/>
      <c r="R55" s="88"/>
      <c r="S55" s="88"/>
      <c r="T55" s="88"/>
      <c r="U55" s="88"/>
      <c r="V55" s="88"/>
      <c r="W55" s="88"/>
      <c r="X55" s="88"/>
      <c r="Y55" s="88"/>
    </row>
    <row r="56" spans="1:25" s="6" customFormat="1" ht="10.8"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IF(ROW()&lt;=B$3,SUMIF(A$107:A$10044,A56,I$107:I$10044),"")</f>
        <v/>
      </c>
      <c r="J56" s="228" t="str">
        <f>IF(ROW()&lt;=B$3,SUMIFS(I$103:I$50044,A$103:A$50044,K56,J$103:J$50044,L56),"")</f>
        <v/>
      </c>
      <c r="K56" s="110" t="str">
        <f t="shared" si="0"/>
        <v/>
      </c>
      <c r="L56" s="101">
        <v>99</v>
      </c>
      <c r="M56" s="102" t="s">
        <v>236</v>
      </c>
      <c r="N56" s="103" t="s">
        <v>275</v>
      </c>
      <c r="O56" s="88"/>
      <c r="P56" s="88"/>
      <c r="Q56" s="88"/>
      <c r="R56" s="88"/>
      <c r="S56" s="88"/>
      <c r="T56" s="88"/>
      <c r="U56" s="88"/>
      <c r="V56" s="88"/>
      <c r="W56" s="88"/>
      <c r="X56" s="88"/>
      <c r="Y56" s="88"/>
    </row>
    <row r="57" spans="1:25" s="6" customFormat="1" ht="10.8"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IF(ROW()&lt;=B$3,SUMIF(A$107:A$10044,A57,I$107:I$10044),"")</f>
        <v/>
      </c>
      <c r="J57" s="228" t="str">
        <f>IF(ROW()&lt;=B$3,SUMIFS(I$103:I$50044,A$103:A$50044,K57,J$103:J$50044,L57),"")</f>
        <v/>
      </c>
      <c r="K57" s="110" t="str">
        <f t="shared" si="0"/>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IF(ROW()&lt;=B$3,SUMIF(A$107:A$10044,A58,I$107:I$10044),"")</f>
        <v/>
      </c>
      <c r="J58" s="228" t="str">
        <f>IF(ROW()&lt;=B$3,SUMIFS(I$103:I$50044,A$103:A$50044,K58,J$103:J$50044,L58),"")</f>
        <v/>
      </c>
      <c r="K58" s="110" t="str">
        <f t="shared" si="0"/>
        <v/>
      </c>
      <c r="L58" s="101">
        <v>99</v>
      </c>
      <c r="M58" s="96" t="s">
        <v>236</v>
      </c>
      <c r="N58" s="95" t="s">
        <v>275</v>
      </c>
      <c r="O58" s="88"/>
      <c r="P58" s="88"/>
      <c r="Q58" s="88"/>
      <c r="R58" s="88"/>
      <c r="S58" s="88"/>
      <c r="T58" s="88"/>
      <c r="U58" s="88"/>
      <c r="V58" s="88"/>
      <c r="W58" s="88"/>
      <c r="X58" s="88"/>
      <c r="Y58" s="88"/>
    </row>
    <row r="59" spans="1:25" s="6" customFormat="1" ht="10.8"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IF(ROW()&lt;=B$3,SUMIF(A$107:A$10044,A59,I$107:I$10044),"")</f>
        <v/>
      </c>
      <c r="J59" s="228" t="str">
        <f>IF(ROW()&lt;=B$3,SUMIFS(I$103:I$50044,A$103:A$50044,K59,J$103:J$50044,L59),"")</f>
        <v/>
      </c>
      <c r="K59" s="110" t="str">
        <f t="shared" si="0"/>
        <v/>
      </c>
      <c r="L59" s="101">
        <v>99</v>
      </c>
      <c r="M59" s="94" t="str">
        <f>$A58</f>
        <v/>
      </c>
      <c r="N59" s="94">
        <v>99</v>
      </c>
      <c r="O59" s="88"/>
      <c r="P59" s="88"/>
      <c r="Q59" s="88"/>
      <c r="R59" s="88"/>
      <c r="S59" s="88"/>
      <c r="T59" s="88"/>
      <c r="U59" s="88"/>
      <c r="V59" s="88"/>
      <c r="W59" s="88"/>
      <c r="X59" s="88"/>
      <c r="Y59" s="88"/>
    </row>
    <row r="60" spans="1:25" s="6" customFormat="1" ht="10.8"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IF(ROW()&lt;=B$3,SUMIF(A$107:A$10044,A60,I$107:I$10044),"")</f>
        <v/>
      </c>
      <c r="J60" s="228" t="str">
        <f>IF(ROW()&lt;=B$3,SUMIFS(I$103:I$50044,A$103:A$50044,K60,J$103:J$50044,L60),"")</f>
        <v/>
      </c>
      <c r="K60" s="110" t="str">
        <f t="shared" si="0"/>
        <v/>
      </c>
      <c r="L60" s="101">
        <v>99</v>
      </c>
      <c r="M60" s="102" t="s">
        <v>236</v>
      </c>
      <c r="N60" s="103" t="s">
        <v>275</v>
      </c>
      <c r="O60" s="88"/>
      <c r="P60" s="88"/>
      <c r="Q60" s="88"/>
      <c r="R60" s="88"/>
      <c r="S60" s="88"/>
      <c r="T60" s="88"/>
      <c r="U60" s="88"/>
      <c r="V60" s="88"/>
      <c r="W60" s="88"/>
      <c r="X60" s="88"/>
      <c r="Y60" s="88"/>
    </row>
    <row r="61" spans="1:25" s="6" customFormat="1" ht="10.8"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IF(ROW()&lt;=B$3,SUMIF(A$107:A$10044,A61,I$107:I$10044),"")</f>
        <v/>
      </c>
      <c r="J61" s="228" t="str">
        <f>IF(ROW()&lt;=B$3,SUMIFS(I$103:I$50044,A$103:A$50044,K61,J$103:J$50044,L61),"")</f>
        <v/>
      </c>
      <c r="K61" s="110" t="str">
        <f t="shared" si="0"/>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IF(ROW()&lt;=B$3,SUMIF(A$107:A$10044,A62,I$107:I$10044),"")</f>
        <v/>
      </c>
      <c r="J62" s="228" t="str">
        <f>IF(ROW()&lt;=B$3,SUMIFS(I$103:I$50044,A$103:A$50044,K62,J$103:J$50044,L62),"")</f>
        <v/>
      </c>
      <c r="K62" s="110" t="str">
        <f t="shared" si="0"/>
        <v/>
      </c>
      <c r="L62" s="101">
        <v>99</v>
      </c>
      <c r="M62" s="96" t="s">
        <v>236</v>
      </c>
      <c r="N62" s="95" t="s">
        <v>275</v>
      </c>
      <c r="O62" s="88"/>
      <c r="P62" s="88"/>
      <c r="Q62" s="88"/>
      <c r="R62" s="88"/>
      <c r="S62" s="88"/>
      <c r="T62" s="88"/>
      <c r="U62" s="88"/>
      <c r="V62" s="88"/>
      <c r="W62" s="88"/>
      <c r="X62" s="88"/>
      <c r="Y62" s="88"/>
    </row>
    <row r="63" spans="1:25" s="6" customFormat="1" ht="10.8"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IF(ROW()&lt;=B$3,SUMIF(A$107:A$10044,A63,I$107:I$10044),"")</f>
        <v/>
      </c>
      <c r="J63" s="228" t="str">
        <f>IF(ROW()&lt;=B$3,SUMIFS(I$103:I$50044,A$103:A$50044,K63,J$103:J$50044,L63),"")</f>
        <v/>
      </c>
      <c r="K63" s="110" t="str">
        <f t="shared" si="0"/>
        <v/>
      </c>
      <c r="L63" s="101">
        <v>99</v>
      </c>
      <c r="M63" s="94" t="str">
        <f>$A62</f>
        <v/>
      </c>
      <c r="N63" s="94">
        <v>99</v>
      </c>
      <c r="O63" s="88"/>
      <c r="P63" s="88"/>
      <c r="Q63" s="88"/>
      <c r="R63" s="88"/>
      <c r="S63" s="88"/>
      <c r="T63" s="88"/>
      <c r="U63" s="88"/>
      <c r="V63" s="88"/>
      <c r="W63" s="88"/>
      <c r="X63" s="88"/>
      <c r="Y63" s="88"/>
    </row>
    <row r="64" spans="1:25" s="6" customFormat="1" ht="10.8"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IF(ROW()&lt;=B$3,SUMIF(A$107:A$10044,A64,I$107:I$10044),"")</f>
        <v/>
      </c>
      <c r="J64" s="228" t="str">
        <f>IF(ROW()&lt;=B$3,SUMIFS(I$103:I$50044,A$103:A$50044,K64,J$103:J$50044,L64),"")</f>
        <v/>
      </c>
      <c r="K64" s="110" t="str">
        <f t="shared" si="0"/>
        <v/>
      </c>
      <c r="L64" s="101">
        <v>99</v>
      </c>
      <c r="M64" s="102" t="s">
        <v>236</v>
      </c>
      <c r="N64" s="103" t="s">
        <v>275</v>
      </c>
      <c r="O64" s="88"/>
      <c r="P64" s="88"/>
      <c r="Q64" s="88"/>
      <c r="R64" s="88"/>
      <c r="S64" s="88"/>
      <c r="T64" s="88"/>
      <c r="U64" s="88"/>
      <c r="V64" s="88"/>
      <c r="W64" s="88"/>
      <c r="X64" s="88"/>
      <c r="Y64" s="88"/>
    </row>
    <row r="65" spans="1:25" s="6" customFormat="1" ht="10.8"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IF(ROW()&lt;=B$3,SUMIF(A$107:A$10044,A65,I$107:I$10044),"")</f>
        <v/>
      </c>
      <c r="J65" s="228" t="str">
        <f>IF(ROW()&lt;=B$3,SUMIFS(I$103:I$50044,A$103:A$50044,K65,J$103:J$50044,L65),"")</f>
        <v/>
      </c>
      <c r="K65" s="110" t="str">
        <f t="shared" si="0"/>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IF(ROW()&lt;=B$3,SUMIF(A$107:A$10044,A66,I$107:I$10044),"")</f>
        <v/>
      </c>
      <c r="J66" s="228" t="str">
        <f>IF(ROW()&lt;=B$3,SUMIFS(I$103:I$50044,A$103:A$50044,K66,J$103:J$50044,L66),"")</f>
        <v/>
      </c>
      <c r="K66" s="110" t="str">
        <f t="shared" si="0"/>
        <v/>
      </c>
      <c r="L66" s="101">
        <v>99</v>
      </c>
      <c r="M66" s="96" t="s">
        <v>236</v>
      </c>
      <c r="N66" s="95" t="s">
        <v>275</v>
      </c>
      <c r="O66" s="88"/>
      <c r="P66" s="88"/>
      <c r="Q66" s="88"/>
      <c r="R66" s="88"/>
      <c r="S66" s="88"/>
      <c r="T66" s="88"/>
      <c r="U66" s="88"/>
      <c r="V66" s="88"/>
      <c r="W66" s="88"/>
      <c r="X66" s="88"/>
      <c r="Y66" s="88"/>
    </row>
    <row r="67" spans="1:25" s="6" customFormat="1" ht="10.8"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IF(ROW()&lt;=B$3,SUMIF(A$107:A$10044,A67,I$107:I$10044),"")</f>
        <v/>
      </c>
      <c r="J67" s="228" t="str">
        <f>IF(ROW()&lt;=B$3,SUMIFS(I$103:I$50044,A$103:A$50044,K67,J$103:J$50044,L67),"")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IF(ROW()&lt;=B$3,SUMIF(A$107:A$10044,A68,I$107:I$10044),"")</f>
        <v/>
      </c>
      <c r="J68" s="228" t="str">
        <f>IF(ROW()&lt;=B$3,SUMIFS(I$103:I$50044,A$103:A$50044,K68,J$103:J$50044,L68),"")</f>
        <v/>
      </c>
      <c r="K68" s="110" t="str">
        <f t="shared" si="1"/>
        <v/>
      </c>
      <c r="L68" s="101">
        <v>99</v>
      </c>
      <c r="M68" s="102" t="s">
        <v>236</v>
      </c>
      <c r="N68" s="103" t="s">
        <v>275</v>
      </c>
      <c r="O68" s="88"/>
      <c r="P68" s="88"/>
      <c r="Q68" s="88"/>
      <c r="R68" s="88"/>
      <c r="S68" s="88"/>
      <c r="T68" s="88"/>
      <c r="U68" s="88"/>
      <c r="V68" s="88"/>
      <c r="W68" s="88"/>
      <c r="X68" s="88"/>
      <c r="Y68" s="88"/>
    </row>
    <row r="69" spans="1:25" s="6" customFormat="1" ht="10.8"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IF(ROW()&lt;=B$3,SUMIF(A$107:A$10044,A69,I$107:I$10044),"")</f>
        <v/>
      </c>
      <c r="J69" s="228" t="str">
        <f>IF(ROW()&lt;=B$3,SUMIFS(I$103:I$50044,A$103:A$50044,K69,J$103:J$50044,L69),"")</f>
        <v/>
      </c>
      <c r="K69" s="110" t="str">
        <f t="shared" si="1"/>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IF(ROW()&lt;=B$3,SUMIF(A$107:A$10044,A70,I$107:I$10044),"")</f>
        <v/>
      </c>
      <c r="J70" s="228" t="str">
        <f>IF(ROW()&lt;=B$3,SUMIFS(I$103:I$50044,A$103:A$50044,K70,J$103:J$50044,L70),"")</f>
        <v/>
      </c>
      <c r="K70" s="110" t="str">
        <f t="shared" si="1"/>
        <v/>
      </c>
      <c r="L70" s="101">
        <v>99</v>
      </c>
      <c r="M70" s="96" t="s">
        <v>236</v>
      </c>
      <c r="N70" s="95" t="s">
        <v>275</v>
      </c>
      <c r="O70" s="88"/>
      <c r="P70" s="88"/>
      <c r="Q70" s="88"/>
      <c r="R70" s="88"/>
      <c r="S70" s="88"/>
      <c r="T70" s="88"/>
      <c r="U70" s="88"/>
      <c r="V70" s="88"/>
      <c r="W70" s="88"/>
      <c r="X70" s="88"/>
      <c r="Y70" s="88"/>
    </row>
    <row r="71" spans="1:25" s="6" customFormat="1" ht="10.8"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IF(ROW()&lt;=B$3,SUMIF(A$107:A$10044,A71,I$107:I$10044),"")</f>
        <v/>
      </c>
      <c r="J71" s="228" t="str">
        <f>IF(ROW()&lt;=B$3,SUMIFS(I$103:I$50044,A$103:A$50044,K71,J$103:J$50044,L71),"")</f>
        <v/>
      </c>
      <c r="K71" s="110" t="str">
        <f t="shared" si="1"/>
        <v/>
      </c>
      <c r="L71" s="101">
        <v>99</v>
      </c>
      <c r="M71" s="94" t="str">
        <f>$A70</f>
        <v/>
      </c>
      <c r="N71" s="94">
        <v>99</v>
      </c>
      <c r="O71" s="88"/>
      <c r="P71" s="88"/>
      <c r="Q71" s="88"/>
      <c r="R71" s="88"/>
      <c r="S71" s="88"/>
      <c r="T71" s="88"/>
      <c r="U71" s="88"/>
      <c r="V71" s="88"/>
      <c r="W71" s="88"/>
      <c r="X71" s="88"/>
      <c r="Y71" s="88"/>
    </row>
    <row r="72" spans="1:25" s="6" customFormat="1" ht="10.8"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IF(ROW()&lt;=B$3,SUMIF(A$107:A$10044,A72,I$107:I$10044),"")</f>
        <v/>
      </c>
      <c r="J72" s="228" t="str">
        <f>IF(ROW()&lt;=B$3,SUMIFS(I$103:I$50044,A$103:A$50044,K72,J$103:J$50044,L72),"")</f>
        <v/>
      </c>
      <c r="K72" s="110" t="str">
        <f t="shared" si="1"/>
        <v/>
      </c>
      <c r="L72" s="101">
        <v>99</v>
      </c>
      <c r="M72" s="102" t="s">
        <v>236</v>
      </c>
      <c r="N72" s="103" t="s">
        <v>275</v>
      </c>
      <c r="O72" s="88"/>
      <c r="P72" s="88"/>
      <c r="Q72" s="88"/>
      <c r="R72" s="88"/>
      <c r="S72" s="88"/>
      <c r="T72" s="88"/>
      <c r="U72" s="88"/>
      <c r="V72" s="88"/>
      <c r="W72" s="88"/>
      <c r="X72" s="88"/>
      <c r="Y72" s="88"/>
    </row>
    <row r="73" spans="1:25" s="6" customFormat="1" ht="10.8"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IF(ROW()&lt;=B$3,SUMIF(A$107:A$10044,A73,I$107:I$10044),"")</f>
        <v/>
      </c>
      <c r="J73" s="228" t="str">
        <f>IF(ROW()&lt;=B$3,SUMIFS(I$103:I$50044,A$103:A$50044,K73,J$103:J$50044,L73),"")</f>
        <v/>
      </c>
      <c r="K73" s="110" t="str">
        <f t="shared" si="1"/>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IF(ROW()&lt;=B$3,SUMIF(A$107:A$10044,A74,I$107:I$10044),"")</f>
        <v/>
      </c>
      <c r="J74" s="228" t="str">
        <f>IF(ROW()&lt;=B$3,SUMIFS(I$103:I$50044,A$103:A$50044,K74,J$103:J$50044,L74),"")</f>
        <v/>
      </c>
      <c r="K74" s="110" t="str">
        <f t="shared" si="1"/>
        <v/>
      </c>
      <c r="L74" s="101">
        <v>99</v>
      </c>
      <c r="M74" s="96" t="s">
        <v>236</v>
      </c>
      <c r="N74" s="95" t="s">
        <v>275</v>
      </c>
      <c r="O74" s="88"/>
      <c r="P74" s="88"/>
      <c r="Q74" s="88"/>
      <c r="R74" s="88"/>
      <c r="S74" s="88"/>
      <c r="T74" s="88"/>
      <c r="U74" s="88"/>
      <c r="V74" s="88"/>
      <c r="W74" s="88"/>
      <c r="X74" s="88"/>
      <c r="Y74" s="88"/>
    </row>
    <row r="75" spans="1:25" s="6" customFormat="1" ht="10.8"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IF(ROW()&lt;=B$3,SUMIF(A$107:A$10044,A75,I$107:I$10044),"")</f>
        <v/>
      </c>
      <c r="J75" s="228" t="str">
        <f>IF(ROW()&lt;=B$3,SUMIFS(I$103:I$50044,A$103:A$50044,K75,J$103:J$50044,L75),"")</f>
        <v/>
      </c>
      <c r="K75" s="110" t="str">
        <f t="shared" si="1"/>
        <v/>
      </c>
      <c r="L75" s="101">
        <v>99</v>
      </c>
      <c r="M75" s="94" t="str">
        <f>$A74</f>
        <v/>
      </c>
      <c r="N75" s="94">
        <v>99</v>
      </c>
      <c r="O75" s="88"/>
      <c r="P75" s="88"/>
      <c r="Q75" s="88"/>
      <c r="R75" s="88"/>
      <c r="S75" s="88"/>
      <c r="T75" s="88"/>
      <c r="U75" s="88"/>
      <c r="V75" s="88"/>
      <c r="W75" s="88"/>
      <c r="X75" s="88"/>
      <c r="Y75" s="88"/>
    </row>
    <row r="76" spans="1:25" s="6" customFormat="1" ht="10.8"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IF(ROW()&lt;=B$3,SUMIF(A$107:A$10044,A76,I$107:I$10044),"")</f>
        <v/>
      </c>
      <c r="J76" s="228" t="str">
        <f>IF(ROW()&lt;=B$3,SUMIFS(I$103:I$50044,A$103:A$50044,K76,J$103:J$50044,L76),"")</f>
        <v/>
      </c>
      <c r="K76" s="110" t="str">
        <f t="shared" si="1"/>
        <v/>
      </c>
      <c r="L76" s="101">
        <v>99</v>
      </c>
      <c r="M76" s="102" t="s">
        <v>236</v>
      </c>
      <c r="N76" s="103" t="s">
        <v>275</v>
      </c>
      <c r="O76" s="88"/>
      <c r="P76" s="88"/>
      <c r="Q76" s="88"/>
      <c r="R76" s="88"/>
      <c r="S76" s="88"/>
      <c r="T76" s="88"/>
      <c r="U76" s="88"/>
      <c r="V76" s="88"/>
      <c r="W76" s="88"/>
      <c r="X76" s="88"/>
      <c r="Y76" s="88"/>
    </row>
    <row r="77" spans="1:25" s="6" customFormat="1" ht="10.8"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IF(ROW()&lt;=B$3,SUMIF(A$107:A$10044,A77,I$107:I$10044),"")</f>
        <v/>
      </c>
      <c r="J77" s="228" t="str">
        <f>IF(ROW()&lt;=B$3,SUMIFS(I$103:I$50044,A$103:A$50044,K77,J$103:J$50044,L77),"")</f>
        <v/>
      </c>
      <c r="K77" s="110" t="str">
        <f t="shared" si="1"/>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IF(ROW()&lt;=B$3,SUMIF(A$107:A$10044,A78,I$107:I$10044),"")</f>
        <v/>
      </c>
      <c r="J78" s="228" t="str">
        <f>IF(ROW()&lt;=B$3,SUMIFS(I$103:I$50044,A$103:A$50044,K78,J$103:J$50044,L78),"")</f>
        <v/>
      </c>
      <c r="K78" s="110" t="str">
        <f t="shared" si="1"/>
        <v/>
      </c>
      <c r="L78" s="101">
        <v>99</v>
      </c>
      <c r="M78" s="96" t="s">
        <v>236</v>
      </c>
      <c r="N78" s="95" t="s">
        <v>275</v>
      </c>
      <c r="O78" s="88"/>
      <c r="P78" s="88"/>
      <c r="Q78" s="88"/>
      <c r="R78" s="88"/>
      <c r="S78" s="88"/>
      <c r="T78" s="88"/>
      <c r="U78" s="88"/>
      <c r="V78" s="88"/>
      <c r="W78" s="88"/>
      <c r="X78" s="88"/>
      <c r="Y78" s="88"/>
    </row>
    <row r="79" spans="1:25" s="6" customFormat="1" ht="10.8"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IF(ROW()&lt;=B$3,SUMIF(A$107:A$10044,A79,I$107:I$10044),"")</f>
        <v/>
      </c>
      <c r="J79" s="228" t="str">
        <f>IF(ROW()&lt;=B$3,SUMIFS(I$103:I$50044,A$103:A$50044,K79,J$103:J$50044,L79),"")</f>
        <v/>
      </c>
      <c r="K79" s="110" t="str">
        <f t="shared" si="1"/>
        <v/>
      </c>
      <c r="L79" s="101">
        <v>99</v>
      </c>
      <c r="M79" s="94" t="str">
        <f>$A78</f>
        <v/>
      </c>
      <c r="N79" s="94">
        <v>99</v>
      </c>
      <c r="O79" s="88"/>
      <c r="P79" s="88"/>
      <c r="Q79" s="88"/>
      <c r="R79" s="88"/>
      <c r="S79" s="88"/>
      <c r="T79" s="88"/>
      <c r="U79" s="88"/>
      <c r="V79" s="88"/>
      <c r="W79" s="88"/>
      <c r="X79" s="88"/>
      <c r="Y79" s="88"/>
    </row>
    <row r="80" spans="1:25" s="6" customFormat="1" ht="10.8"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IF(ROW()&lt;=B$3,SUMIF(A$107:A$10044,A80,I$107:I$10044),"")</f>
        <v/>
      </c>
      <c r="J80" s="228" t="str">
        <f>IF(ROW()&lt;=B$3,SUMIFS(I$103:I$50044,A$103:A$50044,K80,J$103:J$50044,L80),"")</f>
        <v/>
      </c>
      <c r="K80" s="110" t="str">
        <f t="shared" si="1"/>
        <v/>
      </c>
      <c r="L80" s="101">
        <v>99</v>
      </c>
      <c r="M80" s="102" t="s">
        <v>236</v>
      </c>
      <c r="N80" s="103" t="s">
        <v>275</v>
      </c>
      <c r="O80" s="88"/>
      <c r="P80" s="88"/>
      <c r="Q80" s="88"/>
      <c r="R80" s="88"/>
      <c r="S80" s="88"/>
      <c r="T80" s="88"/>
      <c r="U80" s="88"/>
      <c r="V80" s="88"/>
      <c r="W80" s="88"/>
      <c r="X80" s="88"/>
      <c r="Y80" s="88"/>
    </row>
    <row r="81" spans="1:25" s="6" customFormat="1" ht="10.8"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IF(ROW()&lt;=B$3,SUMIF(A$107:A$10044,A81,I$107:I$10044),"")</f>
        <v/>
      </c>
      <c r="J81" s="228" t="str">
        <f>IF(ROW()&lt;=B$3,SUMIFS(I$103:I$50044,A$103:A$50044,K81,J$103:J$50044,L81),"")</f>
        <v/>
      </c>
      <c r="K81" s="110" t="str">
        <f t="shared" si="1"/>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IF(ROW()&lt;=B$3,SUMIF(A$107:A$10044,A82,I$107:I$10044),"")</f>
        <v/>
      </c>
      <c r="J82" s="228" t="str">
        <f>IF(ROW()&lt;=B$3,SUMIFS(I$103:I$50044,A$103:A$50044,K82,J$103:J$50044,L82),"")</f>
        <v/>
      </c>
      <c r="K82" s="110" t="str">
        <f t="shared" si="1"/>
        <v/>
      </c>
      <c r="L82" s="101">
        <v>99</v>
      </c>
      <c r="M82" s="96" t="s">
        <v>236</v>
      </c>
      <c r="N82" s="95" t="s">
        <v>275</v>
      </c>
      <c r="O82" s="88"/>
      <c r="P82" s="88"/>
      <c r="Q82" s="88"/>
      <c r="R82" s="88"/>
      <c r="S82" s="88"/>
      <c r="T82" s="88"/>
      <c r="U82" s="88"/>
      <c r="V82" s="88"/>
      <c r="W82" s="88"/>
      <c r="X82" s="88"/>
      <c r="Y82" s="88"/>
    </row>
    <row r="83" spans="1:25" s="6" customFormat="1" ht="10.8"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IF(ROW()&lt;=B$3,SUMIF(A$107:A$10044,A83,I$107:I$10044),"")</f>
        <v/>
      </c>
      <c r="J83" s="228" t="str">
        <f>IF(ROW()&lt;=B$3,SUMIFS(I$103:I$50044,A$103:A$50044,K83,J$103:J$50044,L83),"")</f>
        <v/>
      </c>
      <c r="K83" s="110" t="str">
        <f t="shared" si="1"/>
        <v/>
      </c>
      <c r="L83" s="101">
        <v>99</v>
      </c>
      <c r="M83" s="94" t="str">
        <f>$A82</f>
        <v/>
      </c>
      <c r="N83" s="94">
        <v>99</v>
      </c>
      <c r="O83" s="88"/>
      <c r="P83" s="88"/>
      <c r="Q83" s="88"/>
      <c r="R83" s="88"/>
      <c r="S83" s="88"/>
      <c r="T83" s="88"/>
      <c r="U83" s="88"/>
      <c r="V83" s="88"/>
      <c r="W83" s="88"/>
      <c r="X83" s="88"/>
      <c r="Y83" s="88"/>
    </row>
    <row r="84" spans="1:25" s="6" customFormat="1" ht="10.8"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IF(ROW()&lt;=B$3,SUMIF(A$107:A$10044,A84,I$107:I$10044),"")</f>
        <v/>
      </c>
      <c r="J84" s="228" t="str">
        <f>IF(ROW()&lt;=B$3,SUMIFS(I$103:I$50044,A$103:A$50044,K84,J$103:J$50044,L84),"")</f>
        <v/>
      </c>
      <c r="K84" s="110" t="str">
        <f t="shared" si="1"/>
        <v/>
      </c>
      <c r="L84" s="101">
        <v>99</v>
      </c>
      <c r="M84" s="102" t="s">
        <v>236</v>
      </c>
      <c r="N84" s="103" t="s">
        <v>275</v>
      </c>
      <c r="O84" s="88"/>
      <c r="P84" s="88"/>
      <c r="Q84" s="88"/>
      <c r="R84" s="88"/>
      <c r="S84" s="88"/>
      <c r="T84" s="88"/>
      <c r="U84" s="88"/>
      <c r="V84" s="88"/>
      <c r="W84" s="88"/>
      <c r="X84" s="88"/>
      <c r="Y84" s="88"/>
    </row>
    <row r="85" spans="1:25" s="6" customFormat="1" ht="10.8"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IF(ROW()&lt;=B$3,SUMIF(A$107:A$10044,A85,I$107:I$10044),"")</f>
        <v/>
      </c>
      <c r="J85" s="228" t="str">
        <f>IF(ROW()&lt;=B$3,SUMIFS(I$103:I$50044,A$103:A$50044,K85,J$103:J$50044,L85),"")</f>
        <v/>
      </c>
      <c r="K85" s="110" t="str">
        <f t="shared" si="1"/>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IF(ROW()&lt;=B$3,SUMIF(A$107:A$10044,A86,I$107:I$10044),"")</f>
        <v/>
      </c>
      <c r="J86" s="228" t="str">
        <f>IF(ROW()&lt;=B$3,SUMIFS(I$103:I$50044,A$103:A$50044,K86,J$103:J$50044,L86),"")</f>
        <v/>
      </c>
      <c r="K86" s="110" t="str">
        <f t="shared" si="1"/>
        <v/>
      </c>
      <c r="L86" s="101">
        <v>99</v>
      </c>
      <c r="M86" s="96" t="s">
        <v>236</v>
      </c>
      <c r="N86" s="95" t="s">
        <v>275</v>
      </c>
      <c r="O86" s="88"/>
      <c r="P86" s="88"/>
      <c r="Q86" s="88"/>
      <c r="R86" s="88"/>
      <c r="S86" s="88"/>
      <c r="T86" s="88"/>
      <c r="U86" s="88"/>
      <c r="V86" s="88"/>
      <c r="W86" s="88"/>
      <c r="X86" s="88"/>
      <c r="Y86" s="88"/>
    </row>
    <row r="87" spans="1:25" s="6" customFormat="1" ht="10.8"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IF(ROW()&lt;=B$3,SUMIF(A$107:A$10044,A87,I$107:I$10044),"")</f>
        <v/>
      </c>
      <c r="J87" s="228" t="str">
        <f>IF(ROW()&lt;=B$3,SUMIFS(I$103:I$50044,A$103:A$50044,K87,J$103:J$50044,L87),"")</f>
        <v/>
      </c>
      <c r="K87" s="110" t="str">
        <f t="shared" si="1"/>
        <v/>
      </c>
      <c r="L87" s="101">
        <v>99</v>
      </c>
      <c r="M87" s="94" t="str">
        <f>$A86</f>
        <v/>
      </c>
      <c r="N87" s="94">
        <v>99</v>
      </c>
      <c r="O87" s="88"/>
      <c r="P87" s="88"/>
      <c r="Q87" s="88"/>
      <c r="R87" s="88"/>
      <c r="S87" s="88"/>
      <c r="T87" s="88"/>
      <c r="U87" s="88"/>
      <c r="V87" s="88"/>
      <c r="W87" s="88"/>
      <c r="X87" s="88"/>
      <c r="Y87" s="88"/>
    </row>
    <row r="88" spans="1:25" s="6" customFormat="1" ht="10.8"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IF(ROW()&lt;=B$3,SUMIF(A$107:A$10044,A88,I$107:I$10044),"")</f>
        <v/>
      </c>
      <c r="J88" s="228" t="str">
        <f>IF(ROW()&lt;=B$3,SUMIFS(I$103:I$50044,A$103:A$50044,K88,J$103:J$50044,L88),"")</f>
        <v/>
      </c>
      <c r="K88" s="110" t="str">
        <f t="shared" si="1"/>
        <v/>
      </c>
      <c r="L88" s="101">
        <v>99</v>
      </c>
      <c r="M88" s="102" t="s">
        <v>236</v>
      </c>
      <c r="N88" s="103" t="s">
        <v>275</v>
      </c>
      <c r="O88" s="88"/>
      <c r="P88" s="88"/>
      <c r="Q88" s="88"/>
      <c r="R88" s="88"/>
      <c r="S88" s="88"/>
      <c r="T88" s="88"/>
      <c r="U88" s="88"/>
      <c r="V88" s="88"/>
      <c r="W88" s="88"/>
      <c r="X88" s="88"/>
      <c r="Y88" s="88"/>
    </row>
    <row r="89" spans="1:25" s="6" customFormat="1" ht="10.8"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IF(ROW()&lt;=B$3,SUMIF(A$107:A$10044,A89,I$107:I$10044),"")</f>
        <v/>
      </c>
      <c r="J89" s="228" t="str">
        <f>IF(ROW()&lt;=B$3,SUMIFS(I$103:I$50044,A$103:A$50044,K89,J$103:J$50044,L89),"")</f>
        <v/>
      </c>
      <c r="K89" s="110" t="str">
        <f t="shared" si="1"/>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IF(ROW()&lt;=B$3,SUMIF(A$107:A$10044,A90,I$107:I$10044),"")</f>
        <v/>
      </c>
      <c r="J90" s="228" t="str">
        <f>IF(ROW()&lt;=B$3,SUMIFS(I$103:I$50044,A$103:A$50044,K90,J$103:J$50044,L90),"")</f>
        <v/>
      </c>
      <c r="K90" s="110" t="str">
        <f t="shared" si="1"/>
        <v/>
      </c>
      <c r="L90" s="101">
        <v>99</v>
      </c>
      <c r="M90" s="96" t="s">
        <v>236</v>
      </c>
      <c r="N90" s="95" t="s">
        <v>275</v>
      </c>
      <c r="O90" s="88"/>
      <c r="P90" s="88"/>
      <c r="Q90" s="88"/>
      <c r="R90" s="88"/>
      <c r="S90" s="88"/>
      <c r="T90" s="88"/>
      <c r="U90" s="88"/>
      <c r="V90" s="88"/>
      <c r="W90" s="88"/>
      <c r="X90" s="88"/>
      <c r="Y90" s="88"/>
    </row>
    <row r="91" spans="1:25" s="6" customFormat="1" ht="10.8"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IF(ROW()&lt;=B$3,SUMIF(A$107:A$10044,A91,I$107:I$10044),"")</f>
        <v/>
      </c>
      <c r="J91" s="228" t="str">
        <f>IF(ROW()&lt;=B$3,SUMIFS(I$103:I$50044,A$103:A$50044,K91,J$103:J$50044,L91),"")</f>
        <v/>
      </c>
      <c r="K91" s="110" t="str">
        <f t="shared" si="1"/>
        <v/>
      </c>
      <c r="L91" s="101">
        <v>99</v>
      </c>
      <c r="M91" s="94" t="str">
        <f>$A90</f>
        <v/>
      </c>
      <c r="N91" s="94">
        <v>99</v>
      </c>
      <c r="O91" s="88"/>
      <c r="P91" s="88"/>
      <c r="Q91" s="88"/>
      <c r="R91" s="88"/>
      <c r="S91" s="88"/>
      <c r="T91" s="88"/>
      <c r="U91" s="88"/>
      <c r="V91" s="88"/>
      <c r="W91" s="88"/>
      <c r="X91" s="88"/>
      <c r="Y91" s="88"/>
    </row>
    <row r="92" spans="1:25" s="6" customFormat="1" ht="10.8"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IF(ROW()&lt;=B$3,SUMIF(A$107:A$10044,A92,I$107:I$10044),"")</f>
        <v/>
      </c>
      <c r="J92" s="228" t="str">
        <f>IF(ROW()&lt;=B$3,SUMIFS(I$103:I$50044,A$103:A$50044,K92,J$103:J$50044,L92),"")</f>
        <v/>
      </c>
      <c r="K92" s="110" t="str">
        <f t="shared" si="1"/>
        <v/>
      </c>
      <c r="L92" s="101">
        <v>99</v>
      </c>
      <c r="M92" s="102" t="s">
        <v>236</v>
      </c>
      <c r="N92" s="103" t="s">
        <v>275</v>
      </c>
      <c r="O92" s="88"/>
      <c r="P92" s="88"/>
      <c r="Q92" s="88"/>
      <c r="R92" s="88"/>
      <c r="S92" s="88"/>
      <c r="T92" s="88"/>
      <c r="U92" s="88"/>
      <c r="V92" s="88"/>
      <c r="W92" s="88"/>
      <c r="X92" s="88"/>
      <c r="Y92" s="88"/>
    </row>
    <row r="93" spans="1:25" s="6" customFormat="1" ht="10.8"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IF(ROW()&lt;=B$3,SUMIF(A$107:A$10044,A93,I$107:I$10044),"")</f>
        <v/>
      </c>
      <c r="J93" s="228" t="str">
        <f>IF(ROW()&lt;=B$3,SUMIFS(I$103:I$50044,A$103:A$50044,K93,J$103:J$50044,L93),"")</f>
        <v/>
      </c>
      <c r="K93" s="110" t="str">
        <f t="shared" si="1"/>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IF(ROW()&lt;=B$3,SUMIF(A$107:A$10044,A94,I$107:I$10044),"")</f>
        <v/>
      </c>
      <c r="J94" s="228" t="str">
        <f>IF(ROW()&lt;=B$3,SUMIFS(I$103:I$50044,A$103:A$50044,K94,J$103:J$50044,L94),"")</f>
        <v/>
      </c>
      <c r="K94" s="110" t="str">
        <f t="shared" si="1"/>
        <v/>
      </c>
      <c r="L94" s="101">
        <v>99</v>
      </c>
      <c r="M94" s="96" t="s">
        <v>236</v>
      </c>
      <c r="N94" s="95" t="s">
        <v>275</v>
      </c>
      <c r="O94" s="88"/>
      <c r="P94" s="88"/>
      <c r="Q94" s="88"/>
      <c r="R94" s="88"/>
      <c r="S94" s="88"/>
      <c r="T94" s="88"/>
      <c r="U94" s="88"/>
      <c r="V94" s="88"/>
      <c r="W94" s="88"/>
      <c r="X94" s="88"/>
      <c r="Y94" s="88"/>
    </row>
    <row r="95" spans="1:25" s="6" customFormat="1" ht="10.8"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6" x14ac:dyDescent="0.3">
      <c r="A100" s="322" t="s">
        <v>1479</v>
      </c>
      <c r="B100" s="322"/>
      <c r="C100" s="322"/>
      <c r="D100" s="322"/>
      <c r="E100" s="322"/>
      <c r="F100" s="322"/>
      <c r="G100" s="322"/>
      <c r="H100" s="322"/>
      <c r="I100" s="324" t="s">
        <v>1480</v>
      </c>
      <c r="J100" s="324"/>
      <c r="K100" s="89"/>
    </row>
    <row r="101" spans="1:25" ht="15.6" x14ac:dyDescent="0.3">
      <c r="A101" s="322"/>
      <c r="B101" s="322"/>
      <c r="C101" s="322"/>
      <c r="D101" s="322"/>
      <c r="E101" s="322"/>
      <c r="F101" s="322"/>
      <c r="G101" s="322"/>
      <c r="H101" s="322"/>
      <c r="I101" s="323">
        <v>46053</v>
      </c>
      <c r="J101" s="323"/>
    </row>
    <row r="102" spans="1:25" ht="13.8" x14ac:dyDescent="0.25">
      <c r="A102" s="241" t="s">
        <v>299</v>
      </c>
      <c r="B102" s="242">
        <v>82</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5">
      <c r="A105" s="325" t="s">
        <v>308</v>
      </c>
      <c r="B105" s="326"/>
      <c r="C105" s="326"/>
      <c r="D105" s="326"/>
      <c r="E105" s="326"/>
      <c r="F105" s="326"/>
      <c r="G105" s="326"/>
      <c r="H105" s="326"/>
      <c r="I105" s="326"/>
      <c r="J105" s="327"/>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91.8" x14ac:dyDescent="0.25">
      <c r="A107" s="14" t="s">
        <v>2565</v>
      </c>
      <c r="B107" s="14"/>
      <c r="C107" s="14"/>
      <c r="D107" s="16"/>
      <c r="E107" s="16"/>
      <c r="F107" s="14" t="s">
        <v>2566</v>
      </c>
      <c r="G107" s="14"/>
      <c r="H107" s="14"/>
      <c r="I107" s="15"/>
      <c r="J107" s="77"/>
      <c r="K107" s="92"/>
    </row>
    <row r="108" spans="1:25" ht="30.6" x14ac:dyDescent="0.25">
      <c r="A108" s="14" t="s">
        <v>2565</v>
      </c>
      <c r="B108" s="14" t="s">
        <v>2567</v>
      </c>
      <c r="C108" s="14" t="s">
        <v>2568</v>
      </c>
      <c r="D108" s="16">
        <v>46052</v>
      </c>
      <c r="E108" s="16"/>
      <c r="F108" s="14" t="s">
        <v>2569</v>
      </c>
      <c r="G108" s="14"/>
      <c r="H108" s="14" t="s">
        <v>2570</v>
      </c>
      <c r="I108" s="15">
        <v>14.76</v>
      </c>
      <c r="J108" s="77">
        <v>3</v>
      </c>
      <c r="K108" s="92"/>
    </row>
    <row r="109" spans="1:25" ht="30.6" x14ac:dyDescent="0.25">
      <c r="A109" s="14" t="s">
        <v>2565</v>
      </c>
      <c r="B109" s="14" t="s">
        <v>2571</v>
      </c>
      <c r="C109" s="14" t="s">
        <v>2572</v>
      </c>
      <c r="D109" s="16">
        <v>46052</v>
      </c>
      <c r="E109" s="16"/>
      <c r="F109" s="14" t="s">
        <v>2573</v>
      </c>
      <c r="G109" s="14"/>
      <c r="H109" s="14" t="s">
        <v>2574</v>
      </c>
      <c r="I109" s="15">
        <v>95.85</v>
      </c>
      <c r="J109" s="77">
        <v>3</v>
      </c>
      <c r="K109" s="92"/>
    </row>
    <row r="110" spans="1:25" ht="30.6" x14ac:dyDescent="0.25">
      <c r="A110" s="14" t="s">
        <v>2565</v>
      </c>
      <c r="B110" s="14" t="s">
        <v>2575</v>
      </c>
      <c r="C110" s="14" t="s">
        <v>2576</v>
      </c>
      <c r="D110" s="16">
        <v>46052</v>
      </c>
      <c r="E110" s="16"/>
      <c r="F110" s="14" t="s">
        <v>2573</v>
      </c>
      <c r="G110" s="14" t="s">
        <v>2577</v>
      </c>
      <c r="H110" s="14" t="s">
        <v>2578</v>
      </c>
      <c r="I110" s="15">
        <v>97.72</v>
      </c>
      <c r="J110" s="77">
        <v>3</v>
      </c>
      <c r="K110" s="92"/>
    </row>
    <row r="111" spans="1:25" ht="30.6" x14ac:dyDescent="0.25">
      <c r="A111" s="14" t="s">
        <v>2565</v>
      </c>
      <c r="B111" s="14" t="s">
        <v>2579</v>
      </c>
      <c r="C111" s="14" t="s">
        <v>2580</v>
      </c>
      <c r="D111" s="16">
        <v>46052</v>
      </c>
      <c r="E111" s="16"/>
      <c r="F111" s="14" t="s">
        <v>2581</v>
      </c>
      <c r="G111" s="14"/>
      <c r="H111" s="14" t="s">
        <v>2582</v>
      </c>
      <c r="I111" s="15">
        <v>106.18</v>
      </c>
      <c r="J111" s="77">
        <v>3</v>
      </c>
      <c r="K111" s="92"/>
    </row>
    <row r="112" spans="1:25" ht="20.399999999999999" x14ac:dyDescent="0.25">
      <c r="A112" s="14" t="s">
        <v>2565</v>
      </c>
      <c r="B112" s="14" t="s">
        <v>2583</v>
      </c>
      <c r="C112" s="14" t="s">
        <v>2584</v>
      </c>
      <c r="D112" s="16">
        <v>46052</v>
      </c>
      <c r="E112" s="16"/>
      <c r="F112" s="14" t="s">
        <v>2585</v>
      </c>
      <c r="G112" s="14" t="s">
        <v>2586</v>
      </c>
      <c r="H112" s="14" t="s">
        <v>2587</v>
      </c>
      <c r="I112" s="15">
        <v>188</v>
      </c>
      <c r="J112" s="77">
        <v>3</v>
      </c>
      <c r="K112" s="92"/>
    </row>
    <row r="113" spans="1:11" ht="30.6" x14ac:dyDescent="0.25">
      <c r="A113" s="14" t="s">
        <v>2565</v>
      </c>
      <c r="B113" s="14" t="s">
        <v>2588</v>
      </c>
      <c r="C113" s="14" t="s">
        <v>2589</v>
      </c>
      <c r="D113" s="16">
        <v>46052</v>
      </c>
      <c r="E113" s="16"/>
      <c r="F113" s="14" t="s">
        <v>2590</v>
      </c>
      <c r="G113" s="14" t="s">
        <v>2591</v>
      </c>
      <c r="H113" s="14" t="s">
        <v>2592</v>
      </c>
      <c r="I113" s="15">
        <v>1180.8</v>
      </c>
      <c r="J113" s="77">
        <v>3</v>
      </c>
      <c r="K113" s="92"/>
    </row>
    <row r="114" spans="1:11" ht="40.799999999999997" x14ac:dyDescent="0.25">
      <c r="A114" s="14" t="s">
        <v>2565</v>
      </c>
      <c r="B114" s="14" t="s">
        <v>2593</v>
      </c>
      <c r="C114" s="14" t="s">
        <v>2594</v>
      </c>
      <c r="D114" s="16">
        <v>46052</v>
      </c>
      <c r="E114" s="16"/>
      <c r="F114" s="14" t="s">
        <v>2595</v>
      </c>
      <c r="G114" s="14" t="s">
        <v>2596</v>
      </c>
      <c r="H114" s="14" t="s">
        <v>2597</v>
      </c>
      <c r="I114" s="15">
        <v>2016</v>
      </c>
      <c r="J114" s="77">
        <v>3</v>
      </c>
      <c r="K114" s="92"/>
    </row>
    <row r="115" spans="1:11" ht="20.399999999999999" x14ac:dyDescent="0.25">
      <c r="A115" s="14" t="s">
        <v>2565</v>
      </c>
      <c r="B115" s="14" t="s">
        <v>2598</v>
      </c>
      <c r="C115" s="14" t="s">
        <v>2599</v>
      </c>
      <c r="D115" s="16">
        <v>46078</v>
      </c>
      <c r="E115" s="16"/>
      <c r="F115" s="14" t="s">
        <v>2600</v>
      </c>
      <c r="G115" s="14"/>
      <c r="H115" s="14" t="s">
        <v>2601</v>
      </c>
      <c r="I115" s="15">
        <v>312.57</v>
      </c>
      <c r="J115" s="77">
        <v>3</v>
      </c>
      <c r="K115" s="92"/>
    </row>
    <row r="116" spans="1:11" ht="20.399999999999999" x14ac:dyDescent="0.25">
      <c r="A116" s="14" t="s">
        <v>2565</v>
      </c>
      <c r="B116" s="14" t="s">
        <v>2602</v>
      </c>
      <c r="C116" s="14" t="s">
        <v>2603</v>
      </c>
      <c r="D116" s="16">
        <v>46078</v>
      </c>
      <c r="E116" s="16"/>
      <c r="F116" s="14" t="s">
        <v>2600</v>
      </c>
      <c r="G116" s="14"/>
      <c r="H116" s="14" t="s">
        <v>2604</v>
      </c>
      <c r="I116" s="15">
        <v>307.66000000000003</v>
      </c>
      <c r="J116" s="77">
        <v>3</v>
      </c>
      <c r="K116" s="92"/>
    </row>
    <row r="117" spans="1:11" ht="20.399999999999999" x14ac:dyDescent="0.25">
      <c r="A117" s="14" t="s">
        <v>2565</v>
      </c>
      <c r="B117" s="14" t="s">
        <v>2605</v>
      </c>
      <c r="C117" s="14" t="s">
        <v>2606</v>
      </c>
      <c r="D117" s="16">
        <v>46078</v>
      </c>
      <c r="E117" s="16"/>
      <c r="F117" s="14" t="s">
        <v>2607</v>
      </c>
      <c r="G117" s="14"/>
      <c r="H117" s="14" t="s">
        <v>2608</v>
      </c>
      <c r="I117" s="15">
        <v>275.67</v>
      </c>
      <c r="J117" s="77">
        <v>3</v>
      </c>
      <c r="K117" s="92"/>
    </row>
    <row r="118" spans="1:11" ht="30.6" x14ac:dyDescent="0.25">
      <c r="A118" s="14" t="s">
        <v>2565</v>
      </c>
      <c r="B118" s="14" t="s">
        <v>2609</v>
      </c>
      <c r="C118" s="14" t="s">
        <v>2610</v>
      </c>
      <c r="D118" s="16">
        <v>46056</v>
      </c>
      <c r="E118" s="16"/>
      <c r="F118" s="14" t="s">
        <v>2611</v>
      </c>
      <c r="G118" s="14" t="s">
        <v>2612</v>
      </c>
      <c r="H118" s="14" t="s">
        <v>2613</v>
      </c>
      <c r="I118" s="15">
        <v>178.02</v>
      </c>
      <c r="J118" s="77">
        <v>3</v>
      </c>
      <c r="K118" s="92"/>
    </row>
    <row r="119" spans="1:11" ht="20.399999999999999" x14ac:dyDescent="0.25">
      <c r="A119" s="14" t="s">
        <v>2565</v>
      </c>
      <c r="B119" s="14" t="s">
        <v>2614</v>
      </c>
      <c r="C119" s="14" t="s">
        <v>2615</v>
      </c>
      <c r="D119" s="16">
        <v>46056</v>
      </c>
      <c r="E119" s="16"/>
      <c r="F119" s="14" t="s">
        <v>2616</v>
      </c>
      <c r="G119" s="14"/>
      <c r="H119" s="14" t="s">
        <v>2617</v>
      </c>
      <c r="I119" s="15">
        <v>92.2</v>
      </c>
      <c r="J119" s="77">
        <v>3</v>
      </c>
      <c r="K119" s="92"/>
    </row>
    <row r="120" spans="1:11" ht="30.6" x14ac:dyDescent="0.25">
      <c r="A120" s="14" t="s">
        <v>2565</v>
      </c>
      <c r="B120" s="14" t="s">
        <v>2618</v>
      </c>
      <c r="C120" s="14" t="s">
        <v>2619</v>
      </c>
      <c r="D120" s="16">
        <v>46056</v>
      </c>
      <c r="E120" s="16"/>
      <c r="F120" s="14" t="s">
        <v>2611</v>
      </c>
      <c r="G120" s="14" t="s">
        <v>2620</v>
      </c>
      <c r="H120" s="14" t="s">
        <v>2621</v>
      </c>
      <c r="I120" s="15">
        <v>75.59</v>
      </c>
      <c r="J120" s="77">
        <v>3</v>
      </c>
      <c r="K120" s="92"/>
    </row>
    <row r="121" spans="1:11" ht="20.399999999999999" x14ac:dyDescent="0.25">
      <c r="A121" s="14" t="s">
        <v>2565</v>
      </c>
      <c r="B121" s="14" t="s">
        <v>2622</v>
      </c>
      <c r="C121" s="14" t="s">
        <v>2623</v>
      </c>
      <c r="D121" s="16">
        <v>46056</v>
      </c>
      <c r="E121" s="16"/>
      <c r="F121" s="14" t="s">
        <v>2616</v>
      </c>
      <c r="G121" s="14"/>
      <c r="H121" s="14" t="s">
        <v>2624</v>
      </c>
      <c r="I121" s="15">
        <v>85.99</v>
      </c>
      <c r="J121" s="77">
        <v>3</v>
      </c>
      <c r="K121" s="92"/>
    </row>
    <row r="122" spans="1:11" ht="30.6" x14ac:dyDescent="0.25">
      <c r="A122" s="14" t="s">
        <v>2565</v>
      </c>
      <c r="B122" s="14" t="s">
        <v>2625</v>
      </c>
      <c r="C122" s="14" t="s">
        <v>2626</v>
      </c>
      <c r="D122" s="16">
        <v>46056</v>
      </c>
      <c r="E122" s="16"/>
      <c r="F122" s="14" t="s">
        <v>2627</v>
      </c>
      <c r="G122" s="14"/>
      <c r="H122" s="14" t="s">
        <v>2628</v>
      </c>
      <c r="I122" s="15">
        <v>14.82</v>
      </c>
      <c r="J122" s="77">
        <v>3</v>
      </c>
      <c r="K122" s="92"/>
    </row>
    <row r="123" spans="1:11" ht="30.6" x14ac:dyDescent="0.25">
      <c r="A123" s="14" t="s">
        <v>2565</v>
      </c>
      <c r="B123" s="14" t="s">
        <v>2629</v>
      </c>
      <c r="C123" s="14" t="s">
        <v>2630</v>
      </c>
      <c r="D123" s="16">
        <v>46056</v>
      </c>
      <c r="E123" s="16"/>
      <c r="F123" s="14" t="s">
        <v>2627</v>
      </c>
      <c r="G123" s="14"/>
      <c r="H123" s="14" t="s">
        <v>2628</v>
      </c>
      <c r="I123" s="15">
        <v>14.66</v>
      </c>
      <c r="J123" s="77">
        <v>3</v>
      </c>
      <c r="K123" s="92"/>
    </row>
    <row r="124" spans="1:11" ht="40.799999999999997" x14ac:dyDescent="0.25">
      <c r="A124" s="14" t="s">
        <v>2565</v>
      </c>
      <c r="B124" s="14" t="s">
        <v>2631</v>
      </c>
      <c r="C124" s="14" t="s">
        <v>2632</v>
      </c>
      <c r="D124" s="16">
        <v>46059</v>
      </c>
      <c r="E124" s="16"/>
      <c r="F124" s="14" t="s">
        <v>2633</v>
      </c>
      <c r="G124" s="14" t="s">
        <v>2634</v>
      </c>
      <c r="H124" s="14" t="s">
        <v>2635</v>
      </c>
      <c r="I124" s="15">
        <v>54.5</v>
      </c>
      <c r="J124" s="77">
        <v>3</v>
      </c>
      <c r="K124" s="92"/>
    </row>
    <row r="125" spans="1:11" ht="20.399999999999999" x14ac:dyDescent="0.25">
      <c r="A125" s="14" t="s">
        <v>2565</v>
      </c>
      <c r="B125" s="14" t="s">
        <v>2636</v>
      </c>
      <c r="C125" s="14" t="s">
        <v>2637</v>
      </c>
      <c r="D125" s="16">
        <v>46064</v>
      </c>
      <c r="E125" s="16"/>
      <c r="F125" s="14" t="s">
        <v>2600</v>
      </c>
      <c r="G125" s="14"/>
      <c r="H125" s="14" t="s">
        <v>2638</v>
      </c>
      <c r="I125" s="15">
        <v>88.16</v>
      </c>
      <c r="J125" s="77">
        <v>3</v>
      </c>
      <c r="K125" s="92"/>
    </row>
    <row r="126" spans="1:11" ht="20.399999999999999" x14ac:dyDescent="0.25">
      <c r="A126" s="14" t="s">
        <v>2565</v>
      </c>
      <c r="B126" s="14" t="s">
        <v>2639</v>
      </c>
      <c r="C126" s="14" t="s">
        <v>2640</v>
      </c>
      <c r="D126" s="16">
        <v>46064</v>
      </c>
      <c r="E126" s="16"/>
      <c r="F126" s="14" t="s">
        <v>2600</v>
      </c>
      <c r="G126" s="14"/>
      <c r="H126" s="14" t="s">
        <v>1330</v>
      </c>
      <c r="I126" s="15">
        <v>535.86</v>
      </c>
      <c r="J126" s="77">
        <v>3</v>
      </c>
      <c r="K126" s="92"/>
    </row>
    <row r="127" spans="1:11" ht="20.399999999999999" x14ac:dyDescent="0.25">
      <c r="A127" s="14" t="s">
        <v>2565</v>
      </c>
      <c r="B127" s="14" t="s">
        <v>2641</v>
      </c>
      <c r="C127" s="14" t="s">
        <v>2642</v>
      </c>
      <c r="D127" s="16">
        <v>46064</v>
      </c>
      <c r="E127" s="16"/>
      <c r="F127" s="14" t="s">
        <v>2600</v>
      </c>
      <c r="G127" s="14"/>
      <c r="H127" s="14" t="s">
        <v>2643</v>
      </c>
      <c r="I127" s="15">
        <v>478.23</v>
      </c>
      <c r="J127" s="77">
        <v>3</v>
      </c>
      <c r="K127" s="92"/>
    </row>
    <row r="128" spans="1:11" ht="20.399999999999999" x14ac:dyDescent="0.25">
      <c r="A128" s="14" t="s">
        <v>2565</v>
      </c>
      <c r="B128" s="14" t="s">
        <v>2644</v>
      </c>
      <c r="C128" s="14" t="s">
        <v>2645</v>
      </c>
      <c r="D128" s="16">
        <v>46064</v>
      </c>
      <c r="E128" s="16"/>
      <c r="F128" s="14" t="s">
        <v>2600</v>
      </c>
      <c r="G128" s="14"/>
      <c r="H128" s="14" t="s">
        <v>2646</v>
      </c>
      <c r="I128" s="15">
        <v>286.35000000000002</v>
      </c>
      <c r="J128" s="77">
        <v>3</v>
      </c>
      <c r="K128" s="92"/>
    </row>
    <row r="129" spans="1:11" ht="20.399999999999999" x14ac:dyDescent="0.25">
      <c r="A129" s="14" t="s">
        <v>2565</v>
      </c>
      <c r="B129" s="14" t="s">
        <v>2647</v>
      </c>
      <c r="C129" s="14" t="s">
        <v>2648</v>
      </c>
      <c r="D129" s="16">
        <v>46064</v>
      </c>
      <c r="E129" s="16"/>
      <c r="F129" s="14" t="s">
        <v>2600</v>
      </c>
      <c r="G129" s="14"/>
      <c r="H129" s="14" t="s">
        <v>2649</v>
      </c>
      <c r="I129" s="15">
        <v>494.18</v>
      </c>
      <c r="J129" s="77">
        <v>3</v>
      </c>
      <c r="K129" s="92"/>
    </row>
    <row r="130" spans="1:11" ht="20.399999999999999" x14ac:dyDescent="0.25">
      <c r="A130" s="14" t="s">
        <v>2565</v>
      </c>
      <c r="B130" s="14" t="s">
        <v>2650</v>
      </c>
      <c r="C130" s="14" t="s">
        <v>2651</v>
      </c>
      <c r="D130" s="16">
        <v>46071</v>
      </c>
      <c r="E130" s="16"/>
      <c r="F130" s="14" t="s">
        <v>2600</v>
      </c>
      <c r="G130" s="14"/>
      <c r="H130" s="14" t="s">
        <v>2652</v>
      </c>
      <c r="I130" s="15">
        <v>288.60000000000002</v>
      </c>
      <c r="J130" s="77">
        <v>3</v>
      </c>
      <c r="K130" s="92"/>
    </row>
    <row r="131" spans="1:11" ht="30.6" x14ac:dyDescent="0.25">
      <c r="A131" s="14" t="s">
        <v>2565</v>
      </c>
      <c r="B131" s="14" t="s">
        <v>2653</v>
      </c>
      <c r="C131" s="14" t="s">
        <v>2654</v>
      </c>
      <c r="D131" s="16">
        <v>46071</v>
      </c>
      <c r="E131" s="16"/>
      <c r="F131" s="14" t="s">
        <v>2655</v>
      </c>
      <c r="G131" s="14" t="s">
        <v>2656</v>
      </c>
      <c r="H131" s="14" t="s">
        <v>2657</v>
      </c>
      <c r="I131" s="15">
        <v>130.80000000000001</v>
      </c>
      <c r="J131" s="77">
        <v>3</v>
      </c>
      <c r="K131" s="92"/>
    </row>
    <row r="132" spans="1:11" ht="20.399999999999999" x14ac:dyDescent="0.25">
      <c r="A132" s="14" t="s">
        <v>2565</v>
      </c>
      <c r="B132" s="14" t="s">
        <v>2658</v>
      </c>
      <c r="C132" s="14" t="s">
        <v>2659</v>
      </c>
      <c r="D132" s="16">
        <v>46071</v>
      </c>
      <c r="E132" s="16"/>
      <c r="F132" s="14" t="s">
        <v>2660</v>
      </c>
      <c r="G132" s="14"/>
      <c r="H132" s="14" t="s">
        <v>2661</v>
      </c>
      <c r="I132" s="15">
        <v>836.21</v>
      </c>
      <c r="J132" s="77">
        <v>3</v>
      </c>
      <c r="K132" s="92"/>
    </row>
    <row r="133" spans="1:11" ht="30.6" x14ac:dyDescent="0.25">
      <c r="A133" s="14" t="s">
        <v>2565</v>
      </c>
      <c r="B133" s="14" t="s">
        <v>2662</v>
      </c>
      <c r="C133" s="14" t="s">
        <v>2663</v>
      </c>
      <c r="D133" s="16">
        <v>46071</v>
      </c>
      <c r="E133" s="16"/>
      <c r="F133" s="14" t="s">
        <v>2664</v>
      </c>
      <c r="G133" s="14"/>
      <c r="H133" s="14" t="s">
        <v>2665</v>
      </c>
      <c r="I133" s="15">
        <v>554.58000000000004</v>
      </c>
      <c r="J133" s="77">
        <v>3</v>
      </c>
      <c r="K133" s="92"/>
    </row>
    <row r="134" spans="1:11" ht="20.399999999999999" x14ac:dyDescent="0.25">
      <c r="A134" s="14" t="s">
        <v>2565</v>
      </c>
      <c r="B134" s="14" t="s">
        <v>2666</v>
      </c>
      <c r="C134" s="14" t="s">
        <v>2667</v>
      </c>
      <c r="D134" s="16">
        <v>46064</v>
      </c>
      <c r="E134" s="16"/>
      <c r="F134" s="14" t="s">
        <v>2668</v>
      </c>
      <c r="G134" s="14" t="s">
        <v>2669</v>
      </c>
      <c r="H134" s="14" t="s">
        <v>2670</v>
      </c>
      <c r="I134" s="15">
        <v>720</v>
      </c>
      <c r="J134" s="77">
        <v>3</v>
      </c>
      <c r="K134" s="92"/>
    </row>
    <row r="135" spans="1:11" ht="30.6" x14ac:dyDescent="0.25">
      <c r="A135" s="14" t="s">
        <v>2565</v>
      </c>
      <c r="B135" s="14" t="s">
        <v>2671</v>
      </c>
      <c r="C135" s="14" t="s">
        <v>2672</v>
      </c>
      <c r="D135" s="16">
        <v>46052</v>
      </c>
      <c r="E135" s="16"/>
      <c r="F135" s="14" t="s">
        <v>2673</v>
      </c>
      <c r="G135" s="14" t="s">
        <v>2674</v>
      </c>
      <c r="H135" s="14" t="s">
        <v>2675</v>
      </c>
      <c r="I135" s="15">
        <v>1080</v>
      </c>
      <c r="J135" s="77">
        <v>3</v>
      </c>
      <c r="K135" s="92"/>
    </row>
    <row r="136" spans="1:11" ht="30.6" x14ac:dyDescent="0.25">
      <c r="A136" s="14" t="s">
        <v>2565</v>
      </c>
      <c r="B136" s="14" t="s">
        <v>2676</v>
      </c>
      <c r="C136" s="14" t="s">
        <v>2672</v>
      </c>
      <c r="D136" s="16">
        <v>46052</v>
      </c>
      <c r="E136" s="16"/>
      <c r="F136" s="14" t="s">
        <v>2673</v>
      </c>
      <c r="G136" s="14" t="s">
        <v>2677</v>
      </c>
      <c r="H136" s="14" t="s">
        <v>2678</v>
      </c>
      <c r="I136" s="15">
        <v>1080</v>
      </c>
      <c r="J136" s="77">
        <v>3</v>
      </c>
      <c r="K136" s="92"/>
    </row>
    <row r="137" spans="1:11" ht="30.6" x14ac:dyDescent="0.25">
      <c r="A137" s="14" t="s">
        <v>2565</v>
      </c>
      <c r="B137" s="14" t="s">
        <v>2679</v>
      </c>
      <c r="C137" s="14" t="s">
        <v>2680</v>
      </c>
      <c r="D137" s="16">
        <v>46085</v>
      </c>
      <c r="E137" s="16"/>
      <c r="F137" s="14" t="s">
        <v>2681</v>
      </c>
      <c r="G137" s="14" t="s">
        <v>2682</v>
      </c>
      <c r="H137" s="14" t="s">
        <v>2683</v>
      </c>
      <c r="I137" s="15">
        <v>1139.8</v>
      </c>
      <c r="J137" s="77">
        <v>3</v>
      </c>
      <c r="K137" s="92"/>
    </row>
    <row r="138" spans="1:11" ht="30.6" x14ac:dyDescent="0.25">
      <c r="A138" s="14" t="s">
        <v>2565</v>
      </c>
      <c r="B138" s="14" t="s">
        <v>2684</v>
      </c>
      <c r="C138" s="14" t="s">
        <v>2685</v>
      </c>
      <c r="D138" s="16">
        <v>46087</v>
      </c>
      <c r="E138" s="16"/>
      <c r="F138" s="14" t="s">
        <v>2686</v>
      </c>
      <c r="G138" s="14"/>
      <c r="H138" s="14" t="s">
        <v>2687</v>
      </c>
      <c r="I138" s="15">
        <v>2850</v>
      </c>
      <c r="J138" s="77">
        <v>3</v>
      </c>
      <c r="K138" s="92"/>
    </row>
    <row r="139" spans="1:11" ht="20.399999999999999" x14ac:dyDescent="0.25">
      <c r="A139" s="14" t="s">
        <v>2565</v>
      </c>
      <c r="B139" s="14" t="s">
        <v>2688</v>
      </c>
      <c r="C139" s="14" t="s">
        <v>2689</v>
      </c>
      <c r="D139" s="16">
        <v>46093</v>
      </c>
      <c r="E139" s="16"/>
      <c r="F139" s="14" t="s">
        <v>2690</v>
      </c>
      <c r="G139" s="14"/>
      <c r="H139" s="14" t="s">
        <v>2691</v>
      </c>
      <c r="I139" s="15">
        <v>680</v>
      </c>
      <c r="J139" s="77">
        <v>3</v>
      </c>
      <c r="K139" s="92"/>
    </row>
    <row r="140" spans="1:11" ht="91.8" x14ac:dyDescent="0.25">
      <c r="A140" s="14" t="s">
        <v>2565</v>
      </c>
      <c r="B140" s="14"/>
      <c r="C140" s="14"/>
      <c r="D140" s="16"/>
      <c r="E140" s="16"/>
      <c r="F140" s="14" t="s">
        <v>2692</v>
      </c>
      <c r="G140" s="14"/>
      <c r="H140" s="14"/>
      <c r="I140" s="15"/>
      <c r="J140" s="77"/>
      <c r="K140" s="92"/>
    </row>
    <row r="141" spans="1:11" ht="20.399999999999999" x14ac:dyDescent="0.25">
      <c r="A141" s="14" t="s">
        <v>2565</v>
      </c>
      <c r="B141" s="14" t="s">
        <v>2693</v>
      </c>
      <c r="C141" s="14" t="s">
        <v>2694</v>
      </c>
      <c r="D141" s="16">
        <v>46078</v>
      </c>
      <c r="E141" s="16"/>
      <c r="F141" s="14" t="s">
        <v>2695</v>
      </c>
      <c r="G141" s="14" t="s">
        <v>2696</v>
      </c>
      <c r="H141" s="14" t="s">
        <v>2697</v>
      </c>
      <c r="I141" s="15">
        <v>275.41000000000003</v>
      </c>
      <c r="J141" s="77">
        <v>3</v>
      </c>
      <c r="K141" s="92"/>
    </row>
    <row r="142" spans="1:11" ht="20.399999999999999" x14ac:dyDescent="0.25">
      <c r="A142" s="14" t="s">
        <v>2565</v>
      </c>
      <c r="B142" s="14" t="s">
        <v>2698</v>
      </c>
      <c r="C142" s="14" t="s">
        <v>2699</v>
      </c>
      <c r="D142" s="16">
        <v>46052</v>
      </c>
      <c r="E142" s="16"/>
      <c r="F142" s="14" t="s">
        <v>2700</v>
      </c>
      <c r="G142" s="14" t="s">
        <v>2701</v>
      </c>
      <c r="H142" s="14" t="s">
        <v>2702</v>
      </c>
      <c r="I142" s="15">
        <v>76</v>
      </c>
      <c r="J142" s="77">
        <v>3</v>
      </c>
      <c r="K142" s="92"/>
    </row>
    <row r="143" spans="1:11" ht="20.399999999999999" x14ac:dyDescent="0.25">
      <c r="A143" s="14" t="s">
        <v>2565</v>
      </c>
      <c r="B143" s="14" t="s">
        <v>2703</v>
      </c>
      <c r="C143" s="14" t="s">
        <v>2704</v>
      </c>
      <c r="D143" s="16">
        <v>46052</v>
      </c>
      <c r="E143" s="16"/>
      <c r="F143" s="14" t="s">
        <v>2700</v>
      </c>
      <c r="G143" s="14" t="s">
        <v>2701</v>
      </c>
      <c r="H143" s="14" t="s">
        <v>2702</v>
      </c>
      <c r="I143" s="15">
        <v>146</v>
      </c>
      <c r="J143" s="77">
        <v>3</v>
      </c>
      <c r="K143" s="92"/>
    </row>
    <row r="144" spans="1:11" ht="30.6" x14ac:dyDescent="0.25">
      <c r="A144" s="14" t="s">
        <v>2565</v>
      </c>
      <c r="B144" s="14" t="s">
        <v>2705</v>
      </c>
      <c r="C144" s="14" t="s">
        <v>2706</v>
      </c>
      <c r="D144" s="16">
        <v>46052</v>
      </c>
      <c r="E144" s="16"/>
      <c r="F144" s="14" t="s">
        <v>2707</v>
      </c>
      <c r="G144" s="14"/>
      <c r="H144" s="14" t="s">
        <v>2708</v>
      </c>
      <c r="I144" s="15">
        <v>4641</v>
      </c>
      <c r="J144" s="77">
        <v>3</v>
      </c>
      <c r="K144" s="92"/>
    </row>
    <row r="145" spans="1:11" ht="20.399999999999999" x14ac:dyDescent="0.25">
      <c r="A145" s="14" t="s">
        <v>2565</v>
      </c>
      <c r="B145" s="14" t="s">
        <v>2709</v>
      </c>
      <c r="C145" s="14" t="s">
        <v>2710</v>
      </c>
      <c r="D145" s="16">
        <v>46080</v>
      </c>
      <c r="E145" s="16"/>
      <c r="F145" s="14" t="s">
        <v>2711</v>
      </c>
      <c r="G145" s="14"/>
      <c r="H145" s="14" t="s">
        <v>2712</v>
      </c>
      <c r="I145" s="15">
        <v>151.97</v>
      </c>
      <c r="J145" s="77">
        <v>3</v>
      </c>
      <c r="K145" s="92"/>
    </row>
    <row r="146" spans="1:11" ht="30.6" x14ac:dyDescent="0.25">
      <c r="A146" s="14" t="s">
        <v>2565</v>
      </c>
      <c r="B146" s="14" t="s">
        <v>2653</v>
      </c>
      <c r="C146" s="14" t="s">
        <v>2654</v>
      </c>
      <c r="D146" s="16">
        <v>46071</v>
      </c>
      <c r="E146" s="16"/>
      <c r="F146" s="14" t="s">
        <v>2713</v>
      </c>
      <c r="G146" s="14" t="s">
        <v>2656</v>
      </c>
      <c r="H146" s="14" t="s">
        <v>2657</v>
      </c>
      <c r="I146" s="15">
        <v>37.6</v>
      </c>
      <c r="J146" s="77">
        <v>3</v>
      </c>
      <c r="K146" s="92"/>
    </row>
    <row r="147" spans="1:11" ht="20.399999999999999" x14ac:dyDescent="0.25">
      <c r="A147" s="14" t="s">
        <v>2565</v>
      </c>
      <c r="B147" s="14" t="s">
        <v>2714</v>
      </c>
      <c r="C147" s="14" t="s">
        <v>2715</v>
      </c>
      <c r="D147" s="16">
        <v>46059</v>
      </c>
      <c r="E147" s="16"/>
      <c r="F147" s="14" t="s">
        <v>2716</v>
      </c>
      <c r="G147" s="14"/>
      <c r="H147" s="14" t="s">
        <v>2717</v>
      </c>
      <c r="I147" s="15">
        <v>69.34</v>
      </c>
      <c r="J147" s="77">
        <v>3</v>
      </c>
      <c r="K147" s="92"/>
    </row>
    <row r="148" spans="1:11" ht="20.399999999999999" x14ac:dyDescent="0.25">
      <c r="A148" s="14" t="s">
        <v>2565</v>
      </c>
      <c r="B148" s="14" t="s">
        <v>2718</v>
      </c>
      <c r="C148" s="14" t="s">
        <v>2719</v>
      </c>
      <c r="D148" s="16">
        <v>46059</v>
      </c>
      <c r="E148" s="16"/>
      <c r="F148" s="14" t="s">
        <v>2711</v>
      </c>
      <c r="G148" s="14"/>
      <c r="H148" s="14" t="s">
        <v>2720</v>
      </c>
      <c r="I148" s="15">
        <v>55.99</v>
      </c>
      <c r="J148" s="77">
        <v>3</v>
      </c>
      <c r="K148" s="92"/>
    </row>
    <row r="149" spans="1:11" ht="30.6" x14ac:dyDescent="0.25">
      <c r="A149" s="14" t="s">
        <v>2565</v>
      </c>
      <c r="B149" s="14" t="s">
        <v>2721</v>
      </c>
      <c r="C149" s="14" t="s">
        <v>2672</v>
      </c>
      <c r="D149" s="16">
        <v>46062</v>
      </c>
      <c r="E149" s="16"/>
      <c r="F149" s="14" t="s">
        <v>2722</v>
      </c>
      <c r="G149" s="14" t="s">
        <v>2723</v>
      </c>
      <c r="H149" s="14" t="s">
        <v>2724</v>
      </c>
      <c r="I149" s="15">
        <v>2274.2399999999998</v>
      </c>
      <c r="J149" s="77">
        <v>3</v>
      </c>
      <c r="K149" s="92"/>
    </row>
    <row r="150" spans="1:11" ht="30.6" x14ac:dyDescent="0.25">
      <c r="A150" s="14" t="s">
        <v>2565</v>
      </c>
      <c r="B150" s="14" t="s">
        <v>2725</v>
      </c>
      <c r="C150" s="14" t="s">
        <v>2694</v>
      </c>
      <c r="D150" s="16">
        <v>46064</v>
      </c>
      <c r="E150" s="16"/>
      <c r="F150" s="14" t="s">
        <v>2726</v>
      </c>
      <c r="G150" s="14" t="s">
        <v>2727</v>
      </c>
      <c r="H150" s="14" t="s">
        <v>2728</v>
      </c>
      <c r="I150" s="15">
        <v>240</v>
      </c>
      <c r="J150" s="77">
        <v>3</v>
      </c>
      <c r="K150" s="92"/>
    </row>
    <row r="151" spans="1:11" ht="20.399999999999999" x14ac:dyDescent="0.25">
      <c r="A151" s="14" t="s">
        <v>2565</v>
      </c>
      <c r="B151" s="14" t="s">
        <v>2729</v>
      </c>
      <c r="C151" s="14" t="s">
        <v>2730</v>
      </c>
      <c r="D151" s="16">
        <v>46140</v>
      </c>
      <c r="E151" s="16"/>
      <c r="F151" s="14" t="s">
        <v>2731</v>
      </c>
      <c r="G151" s="14"/>
      <c r="H151" s="14" t="s">
        <v>2732</v>
      </c>
      <c r="I151" s="15">
        <v>182.98</v>
      </c>
      <c r="J151" s="77">
        <v>3</v>
      </c>
      <c r="K151" s="92"/>
    </row>
    <row r="152" spans="1:11" ht="20.399999999999999" x14ac:dyDescent="0.25">
      <c r="A152" s="14" t="s">
        <v>2565</v>
      </c>
      <c r="B152" s="14" t="s">
        <v>2733</v>
      </c>
      <c r="C152" s="14" t="s">
        <v>2734</v>
      </c>
      <c r="D152" s="16">
        <v>46052</v>
      </c>
      <c r="E152" s="16"/>
      <c r="F152" s="14" t="s">
        <v>2735</v>
      </c>
      <c r="G152" s="14"/>
      <c r="H152" s="14" t="s">
        <v>2736</v>
      </c>
      <c r="I152" s="15">
        <v>3050</v>
      </c>
      <c r="J152" s="77">
        <v>4</v>
      </c>
      <c r="K152" s="92"/>
    </row>
    <row r="153" spans="1:11" ht="13.2" x14ac:dyDescent="0.25">
      <c r="A153" s="14" t="s">
        <v>2565</v>
      </c>
      <c r="B153" s="14" t="s">
        <v>2737</v>
      </c>
      <c r="C153" s="14" t="s">
        <v>2733</v>
      </c>
      <c r="D153" s="16">
        <v>46077</v>
      </c>
      <c r="E153" s="16"/>
      <c r="F153" s="14" t="s">
        <v>2738</v>
      </c>
      <c r="G153" s="14"/>
      <c r="H153" s="14" t="s">
        <v>2739</v>
      </c>
      <c r="I153" s="15">
        <v>701.5</v>
      </c>
      <c r="J153" s="77">
        <v>4</v>
      </c>
      <c r="K153" s="92"/>
    </row>
    <row r="154" spans="1:11" ht="20.399999999999999" x14ac:dyDescent="0.25">
      <c r="A154" s="14" t="s">
        <v>2565</v>
      </c>
      <c r="B154" s="14" t="s">
        <v>2740</v>
      </c>
      <c r="C154" s="14" t="s">
        <v>2741</v>
      </c>
      <c r="D154" s="16">
        <v>46052</v>
      </c>
      <c r="E154" s="16"/>
      <c r="F154" s="14" t="s">
        <v>2742</v>
      </c>
      <c r="G154" s="14"/>
      <c r="H154" s="14" t="s">
        <v>2743</v>
      </c>
      <c r="I154" s="15">
        <v>171.57</v>
      </c>
      <c r="J154" s="77">
        <v>5</v>
      </c>
      <c r="K154" s="92"/>
    </row>
    <row r="155" spans="1:11" ht="13.2" x14ac:dyDescent="0.25">
      <c r="A155" s="14" t="s">
        <v>2565</v>
      </c>
      <c r="B155" s="14" t="s">
        <v>2744</v>
      </c>
      <c r="C155" s="14" t="s">
        <v>2740</v>
      </c>
      <c r="D155" s="16">
        <v>46052</v>
      </c>
      <c r="E155" s="16"/>
      <c r="F155" s="14" t="s">
        <v>2745</v>
      </c>
      <c r="G155" s="14"/>
      <c r="H155" s="14" t="s">
        <v>2743</v>
      </c>
      <c r="I155" s="15">
        <v>10</v>
      </c>
      <c r="J155" s="77">
        <v>5</v>
      </c>
      <c r="K155" s="92"/>
    </row>
    <row r="156" spans="1:11" ht="13.2" x14ac:dyDescent="0.25">
      <c r="A156" s="14" t="s">
        <v>2565</v>
      </c>
      <c r="B156" s="14" t="s">
        <v>2744</v>
      </c>
      <c r="C156" s="14" t="s">
        <v>2740</v>
      </c>
      <c r="D156" s="16">
        <v>46052</v>
      </c>
      <c r="E156" s="16"/>
      <c r="F156" s="14" t="s">
        <v>2745</v>
      </c>
      <c r="G156" s="14"/>
      <c r="H156" s="14" t="s">
        <v>2743</v>
      </c>
      <c r="I156" s="15">
        <v>11.15</v>
      </c>
      <c r="J156" s="77">
        <v>5</v>
      </c>
      <c r="K156" s="92"/>
    </row>
    <row r="157" spans="1:11" ht="13.2" x14ac:dyDescent="0.25">
      <c r="A157" s="14" t="s">
        <v>2565</v>
      </c>
      <c r="B157" s="14" t="s">
        <v>2746</v>
      </c>
      <c r="C157" s="14"/>
      <c r="D157" s="16">
        <v>46052</v>
      </c>
      <c r="E157" s="16"/>
      <c r="F157" s="14" t="s">
        <v>2747</v>
      </c>
      <c r="G157" s="14"/>
      <c r="H157" s="14" t="s">
        <v>2748</v>
      </c>
      <c r="I157" s="15">
        <v>408.8</v>
      </c>
      <c r="J157" s="77">
        <v>5</v>
      </c>
      <c r="K157" s="92"/>
    </row>
    <row r="158" spans="1:11" ht="13.2" x14ac:dyDescent="0.25">
      <c r="A158" s="14" t="s">
        <v>2565</v>
      </c>
      <c r="B158" s="14" t="s">
        <v>2746</v>
      </c>
      <c r="C158" s="14"/>
      <c r="D158" s="16">
        <v>46052</v>
      </c>
      <c r="E158" s="16"/>
      <c r="F158" s="14" t="s">
        <v>2747</v>
      </c>
      <c r="G158" s="14"/>
      <c r="H158" s="14" t="s">
        <v>2748</v>
      </c>
      <c r="I158" s="15">
        <v>86.87</v>
      </c>
      <c r="J158" s="77">
        <v>3</v>
      </c>
      <c r="K158" s="92"/>
    </row>
    <row r="159" spans="1:11" ht="13.2" x14ac:dyDescent="0.25">
      <c r="A159" s="14" t="s">
        <v>2565</v>
      </c>
      <c r="B159" s="14" t="s">
        <v>2746</v>
      </c>
      <c r="C159" s="14"/>
      <c r="D159" s="16">
        <v>46052</v>
      </c>
      <c r="E159" s="16"/>
      <c r="F159" s="14" t="s">
        <v>2747</v>
      </c>
      <c r="G159" s="14"/>
      <c r="H159" s="14" t="s">
        <v>2748</v>
      </c>
      <c r="I159" s="15">
        <v>408.8</v>
      </c>
      <c r="J159" s="77">
        <v>4</v>
      </c>
      <c r="K159" s="92"/>
    </row>
    <row r="160" spans="1:11" ht="91.8" x14ac:dyDescent="0.25">
      <c r="A160" s="14" t="s">
        <v>2565</v>
      </c>
      <c r="B160" s="14"/>
      <c r="C160" s="14"/>
      <c r="D160" s="16"/>
      <c r="E160" s="16"/>
      <c r="F160" s="14" t="s">
        <v>2749</v>
      </c>
      <c r="G160" s="14"/>
      <c r="H160" s="14"/>
      <c r="I160" s="15"/>
      <c r="J160" s="77"/>
      <c r="K160" s="92"/>
    </row>
    <row r="161" spans="1:11" ht="20.399999999999999" x14ac:dyDescent="0.25">
      <c r="A161" s="14" t="s">
        <v>2565</v>
      </c>
      <c r="B161" s="14" t="s">
        <v>2693</v>
      </c>
      <c r="C161" s="14" t="s">
        <v>2694</v>
      </c>
      <c r="D161" s="16">
        <v>46078</v>
      </c>
      <c r="E161" s="16"/>
      <c r="F161" s="14" t="s">
        <v>2750</v>
      </c>
      <c r="G161" s="14" t="s">
        <v>2696</v>
      </c>
      <c r="H161" s="14" t="s">
        <v>2697</v>
      </c>
      <c r="I161" s="15">
        <v>211.36</v>
      </c>
      <c r="J161" s="77">
        <v>3</v>
      </c>
      <c r="K161" s="92"/>
    </row>
    <row r="162" spans="1:11" ht="20.399999999999999" x14ac:dyDescent="0.25">
      <c r="A162" s="14" t="s">
        <v>2565</v>
      </c>
      <c r="B162" s="14" t="s">
        <v>2751</v>
      </c>
      <c r="C162" s="14" t="s">
        <v>2752</v>
      </c>
      <c r="D162" s="16">
        <v>46052</v>
      </c>
      <c r="E162" s="16"/>
      <c r="F162" s="14" t="s">
        <v>2753</v>
      </c>
      <c r="G162" s="14" t="s">
        <v>2701</v>
      </c>
      <c r="H162" s="14" t="s">
        <v>2702</v>
      </c>
      <c r="I162" s="15">
        <v>146</v>
      </c>
      <c r="J162" s="77">
        <v>3</v>
      </c>
      <c r="K162" s="92"/>
    </row>
    <row r="163" spans="1:11" ht="30.6" x14ac:dyDescent="0.25">
      <c r="A163" s="14" t="s">
        <v>2565</v>
      </c>
      <c r="B163" s="14" t="s">
        <v>2754</v>
      </c>
      <c r="C163" s="14" t="s">
        <v>2755</v>
      </c>
      <c r="D163" s="16">
        <v>46052</v>
      </c>
      <c r="E163" s="16"/>
      <c r="F163" s="14" t="s">
        <v>2756</v>
      </c>
      <c r="G163" s="14" t="s">
        <v>2596</v>
      </c>
      <c r="H163" s="14" t="s">
        <v>2597</v>
      </c>
      <c r="I163" s="15">
        <v>2700.05</v>
      </c>
      <c r="J163" s="77">
        <v>3</v>
      </c>
      <c r="K163" s="92"/>
    </row>
    <row r="164" spans="1:11" ht="20.399999999999999" x14ac:dyDescent="0.25">
      <c r="A164" s="14" t="s">
        <v>2565</v>
      </c>
      <c r="B164" s="14" t="s">
        <v>2757</v>
      </c>
      <c r="C164" s="14" t="s">
        <v>2758</v>
      </c>
      <c r="D164" s="16">
        <v>46059</v>
      </c>
      <c r="E164" s="16"/>
      <c r="F164" s="14" t="s">
        <v>2759</v>
      </c>
      <c r="G164" s="14"/>
      <c r="H164" s="14" t="s">
        <v>2760</v>
      </c>
      <c r="I164" s="15">
        <v>57.45</v>
      </c>
      <c r="J164" s="77">
        <v>3</v>
      </c>
      <c r="K164" s="92"/>
    </row>
    <row r="165" spans="1:11" ht="20.399999999999999" x14ac:dyDescent="0.25">
      <c r="A165" s="14" t="s">
        <v>2565</v>
      </c>
      <c r="B165" s="14" t="s">
        <v>2761</v>
      </c>
      <c r="C165" s="14" t="s">
        <v>2762</v>
      </c>
      <c r="D165" s="16">
        <v>46059</v>
      </c>
      <c r="E165" s="16"/>
      <c r="F165" s="14" t="s">
        <v>2759</v>
      </c>
      <c r="G165" s="14"/>
      <c r="H165" s="14" t="s">
        <v>2763</v>
      </c>
      <c r="I165" s="15">
        <v>139.19</v>
      </c>
      <c r="J165" s="77">
        <v>3</v>
      </c>
      <c r="K165" s="92"/>
    </row>
    <row r="166" spans="1:11" ht="20.399999999999999" x14ac:dyDescent="0.25">
      <c r="A166" s="14" t="s">
        <v>2565</v>
      </c>
      <c r="B166" s="14" t="s">
        <v>2764</v>
      </c>
      <c r="C166" s="14" t="s">
        <v>2765</v>
      </c>
      <c r="D166" s="16">
        <v>46059</v>
      </c>
      <c r="E166" s="16"/>
      <c r="F166" s="14" t="s">
        <v>2759</v>
      </c>
      <c r="G166" s="14"/>
      <c r="H166" s="14" t="s">
        <v>2766</v>
      </c>
      <c r="I166" s="15">
        <v>33.299999999999997</v>
      </c>
      <c r="J166" s="77">
        <v>3</v>
      </c>
      <c r="K166" s="92"/>
    </row>
    <row r="167" spans="1:11" ht="20.399999999999999" x14ac:dyDescent="0.25">
      <c r="A167" s="14" t="s">
        <v>2565</v>
      </c>
      <c r="B167" s="14" t="s">
        <v>2767</v>
      </c>
      <c r="C167" s="14" t="s">
        <v>2768</v>
      </c>
      <c r="D167" s="16">
        <v>46140</v>
      </c>
      <c r="E167" s="16"/>
      <c r="F167" s="14" t="s">
        <v>2769</v>
      </c>
      <c r="G167" s="14"/>
      <c r="H167" s="14" t="s">
        <v>2732</v>
      </c>
      <c r="I167" s="15">
        <v>169.48</v>
      </c>
      <c r="J167" s="77">
        <v>3</v>
      </c>
      <c r="K167" s="92"/>
    </row>
    <row r="168" spans="1:11" ht="91.8" x14ac:dyDescent="0.25">
      <c r="A168" s="14" t="s">
        <v>2565</v>
      </c>
      <c r="B168" s="14"/>
      <c r="C168" s="14"/>
      <c r="D168" s="16"/>
      <c r="E168" s="16"/>
      <c r="F168" s="14" t="s">
        <v>2770</v>
      </c>
      <c r="G168" s="14"/>
      <c r="H168" s="14"/>
      <c r="I168" s="15"/>
      <c r="J168" s="77"/>
      <c r="K168" s="92"/>
    </row>
    <row r="169" spans="1:11" ht="20.399999999999999" x14ac:dyDescent="0.25">
      <c r="A169" s="14" t="s">
        <v>2565</v>
      </c>
      <c r="B169" s="14" t="s">
        <v>2693</v>
      </c>
      <c r="C169" s="14" t="s">
        <v>2694</v>
      </c>
      <c r="D169" s="16">
        <v>46078</v>
      </c>
      <c r="E169" s="16"/>
      <c r="F169" s="14" t="s">
        <v>2771</v>
      </c>
      <c r="G169" s="14" t="s">
        <v>2696</v>
      </c>
      <c r="H169" s="14" t="s">
        <v>2697</v>
      </c>
      <c r="I169" s="15">
        <v>460.21</v>
      </c>
      <c r="J169" s="77">
        <v>3</v>
      </c>
      <c r="K169" s="92"/>
    </row>
    <row r="170" spans="1:11" ht="20.399999999999999" x14ac:dyDescent="0.25">
      <c r="A170" s="14" t="s">
        <v>2565</v>
      </c>
      <c r="B170" s="14" t="s">
        <v>2772</v>
      </c>
      <c r="C170" s="14" t="s">
        <v>2773</v>
      </c>
      <c r="D170" s="16">
        <v>46052</v>
      </c>
      <c r="E170" s="16"/>
      <c r="F170" s="14" t="s">
        <v>2774</v>
      </c>
      <c r="G170" s="14" t="s">
        <v>2775</v>
      </c>
      <c r="H170" s="14" t="s">
        <v>2776</v>
      </c>
      <c r="I170" s="15">
        <v>240</v>
      </c>
      <c r="J170" s="77">
        <v>3</v>
      </c>
      <c r="K170" s="92"/>
    </row>
    <row r="171" spans="1:11" ht="20.399999999999999" x14ac:dyDescent="0.25">
      <c r="A171" s="14" t="s">
        <v>2565</v>
      </c>
      <c r="B171" s="14" t="s">
        <v>2777</v>
      </c>
      <c r="C171" s="14" t="s">
        <v>2778</v>
      </c>
      <c r="D171" s="16">
        <v>46052</v>
      </c>
      <c r="E171" s="16"/>
      <c r="F171" s="14" t="s">
        <v>2779</v>
      </c>
      <c r="G171" s="14" t="s">
        <v>2586</v>
      </c>
      <c r="H171" s="14" t="s">
        <v>2587</v>
      </c>
      <c r="I171" s="15">
        <v>8023</v>
      </c>
      <c r="J171" s="77">
        <v>3</v>
      </c>
      <c r="K171" s="92"/>
    </row>
    <row r="172" spans="1:11" ht="20.399999999999999" x14ac:dyDescent="0.25">
      <c r="A172" s="14" t="s">
        <v>2565</v>
      </c>
      <c r="B172" s="14" t="s">
        <v>2780</v>
      </c>
      <c r="C172" s="14" t="s">
        <v>2781</v>
      </c>
      <c r="D172" s="16">
        <v>46057</v>
      </c>
      <c r="E172" s="16"/>
      <c r="F172" s="14" t="s">
        <v>2782</v>
      </c>
      <c r="G172" s="14"/>
      <c r="H172" s="14" t="s">
        <v>2783</v>
      </c>
      <c r="I172" s="15">
        <v>33.43</v>
      </c>
      <c r="J172" s="77">
        <v>3</v>
      </c>
      <c r="K172" s="92"/>
    </row>
    <row r="173" spans="1:11" ht="20.399999999999999" x14ac:dyDescent="0.25">
      <c r="A173" s="14" t="s">
        <v>2565</v>
      </c>
      <c r="B173" s="14" t="s">
        <v>2784</v>
      </c>
      <c r="C173" s="14" t="s">
        <v>2785</v>
      </c>
      <c r="D173" s="16">
        <v>46059</v>
      </c>
      <c r="E173" s="16"/>
      <c r="F173" s="14" t="s">
        <v>2786</v>
      </c>
      <c r="G173" s="14"/>
      <c r="H173" s="14" t="s">
        <v>2712</v>
      </c>
      <c r="I173" s="15">
        <v>154.11000000000001</v>
      </c>
      <c r="J173" s="77">
        <v>3</v>
      </c>
      <c r="K173" s="92"/>
    </row>
    <row r="174" spans="1:11" ht="20.399999999999999" x14ac:dyDescent="0.25">
      <c r="A174" s="14" t="s">
        <v>2565</v>
      </c>
      <c r="B174" s="14" t="s">
        <v>2787</v>
      </c>
      <c r="C174" s="14" t="s">
        <v>2788</v>
      </c>
      <c r="D174" s="16">
        <v>46059</v>
      </c>
      <c r="E174" s="16"/>
      <c r="F174" s="14" t="s">
        <v>2786</v>
      </c>
      <c r="G174" s="14"/>
      <c r="H174" s="14" t="s">
        <v>2717</v>
      </c>
      <c r="I174" s="15">
        <v>107.57</v>
      </c>
      <c r="J174" s="77">
        <v>3</v>
      </c>
      <c r="K174" s="92"/>
    </row>
    <row r="175" spans="1:11" ht="30.6" x14ac:dyDescent="0.25">
      <c r="A175" s="14" t="s">
        <v>2565</v>
      </c>
      <c r="B175" s="14" t="s">
        <v>2653</v>
      </c>
      <c r="C175" s="14" t="s">
        <v>2654</v>
      </c>
      <c r="D175" s="16">
        <v>46071</v>
      </c>
      <c r="E175" s="16"/>
      <c r="F175" s="14" t="s">
        <v>2789</v>
      </c>
      <c r="G175" s="14" t="s">
        <v>2656</v>
      </c>
      <c r="H175" s="14" t="s">
        <v>2657</v>
      </c>
      <c r="I175" s="15">
        <v>42.4</v>
      </c>
      <c r="J175" s="77">
        <v>3</v>
      </c>
      <c r="K175" s="92"/>
    </row>
    <row r="176" spans="1:11" ht="20.399999999999999" x14ac:dyDescent="0.25">
      <c r="A176" s="14" t="s">
        <v>2565</v>
      </c>
      <c r="B176" s="14" t="s">
        <v>2790</v>
      </c>
      <c r="C176" s="14" t="s">
        <v>2791</v>
      </c>
      <c r="D176" s="16">
        <v>46140</v>
      </c>
      <c r="E176" s="16"/>
      <c r="F176" s="14" t="s">
        <v>2792</v>
      </c>
      <c r="G176" s="14"/>
      <c r="H176" s="14" t="s">
        <v>2732</v>
      </c>
      <c r="I176" s="15">
        <v>149.9</v>
      </c>
      <c r="J176" s="77">
        <v>3</v>
      </c>
      <c r="K176" s="92"/>
    </row>
    <row r="177" spans="1:11" ht="20.399999999999999" x14ac:dyDescent="0.25">
      <c r="A177" s="14" t="s">
        <v>2565</v>
      </c>
      <c r="B177" s="14" t="s">
        <v>2793</v>
      </c>
      <c r="C177" s="14" t="s">
        <v>2794</v>
      </c>
      <c r="D177" s="16">
        <v>46140</v>
      </c>
      <c r="E177" s="16"/>
      <c r="F177" s="14" t="s">
        <v>2792</v>
      </c>
      <c r="G177" s="14"/>
      <c r="H177" s="14" t="s">
        <v>2732</v>
      </c>
      <c r="I177" s="15">
        <v>80.489999999999995</v>
      </c>
      <c r="J177" s="77">
        <v>3</v>
      </c>
      <c r="K177" s="92"/>
    </row>
    <row r="178" spans="1:11" ht="91.8" x14ac:dyDescent="0.25">
      <c r="A178" s="14" t="s">
        <v>2565</v>
      </c>
      <c r="B178" s="14"/>
      <c r="C178" s="14"/>
      <c r="D178" s="16"/>
      <c r="E178" s="16"/>
      <c r="F178" s="14" t="s">
        <v>2795</v>
      </c>
      <c r="G178" s="14"/>
      <c r="H178" s="14"/>
      <c r="I178" s="15"/>
      <c r="J178" s="77"/>
      <c r="K178" s="92"/>
    </row>
    <row r="179" spans="1:11" ht="30.6" x14ac:dyDescent="0.25">
      <c r="A179" s="14" t="s">
        <v>2565</v>
      </c>
      <c r="B179" s="14" t="s">
        <v>2796</v>
      </c>
      <c r="C179" s="14" t="s">
        <v>2797</v>
      </c>
      <c r="D179" s="16">
        <v>46064</v>
      </c>
      <c r="E179" s="16"/>
      <c r="F179" s="14" t="s">
        <v>2798</v>
      </c>
      <c r="G179" s="14" t="s">
        <v>2799</v>
      </c>
      <c r="H179" s="14" t="s">
        <v>2800</v>
      </c>
      <c r="I179" s="15">
        <v>1080</v>
      </c>
      <c r="J179" s="77">
        <v>3</v>
      </c>
      <c r="K179" s="92"/>
    </row>
    <row r="180" spans="1:11" ht="20.399999999999999" x14ac:dyDescent="0.25">
      <c r="A180" s="14" t="s">
        <v>2565</v>
      </c>
      <c r="B180" s="14" t="s">
        <v>2666</v>
      </c>
      <c r="C180" s="14" t="s">
        <v>2667</v>
      </c>
      <c r="D180" s="16">
        <v>46064</v>
      </c>
      <c r="E180" s="16"/>
      <c r="F180" s="14" t="s">
        <v>2801</v>
      </c>
      <c r="G180" s="14" t="s">
        <v>2669</v>
      </c>
      <c r="H180" s="14" t="s">
        <v>2670</v>
      </c>
      <c r="I180" s="15">
        <v>60</v>
      </c>
      <c r="J180" s="77">
        <v>3</v>
      </c>
      <c r="K180" s="92"/>
    </row>
    <row r="181" spans="1:11" ht="20.399999999999999" x14ac:dyDescent="0.25">
      <c r="A181" s="14" t="s">
        <v>2565</v>
      </c>
      <c r="B181" s="14" t="s">
        <v>2671</v>
      </c>
      <c r="C181" s="14" t="s">
        <v>2672</v>
      </c>
      <c r="D181" s="16">
        <v>46052</v>
      </c>
      <c r="E181" s="16"/>
      <c r="F181" s="14" t="s">
        <v>2802</v>
      </c>
      <c r="G181" s="14" t="s">
        <v>2674</v>
      </c>
      <c r="H181" s="14" t="s">
        <v>2675</v>
      </c>
      <c r="I181" s="15">
        <v>540</v>
      </c>
      <c r="J181" s="77">
        <v>3</v>
      </c>
      <c r="K181" s="92"/>
    </row>
    <row r="182" spans="1:11" ht="20.399999999999999" x14ac:dyDescent="0.25">
      <c r="A182" s="14" t="s">
        <v>2565</v>
      </c>
      <c r="B182" s="14" t="s">
        <v>2676</v>
      </c>
      <c r="C182" s="14" t="s">
        <v>2672</v>
      </c>
      <c r="D182" s="16">
        <v>46052</v>
      </c>
      <c r="E182" s="16"/>
      <c r="F182" s="14" t="s">
        <v>2802</v>
      </c>
      <c r="G182" s="14" t="s">
        <v>2677</v>
      </c>
      <c r="H182" s="14" t="s">
        <v>2678</v>
      </c>
      <c r="I182" s="15">
        <v>540</v>
      </c>
      <c r="J182" s="77">
        <v>3</v>
      </c>
      <c r="K182" s="92"/>
    </row>
    <row r="183" spans="1:11" ht="20.399999999999999" x14ac:dyDescent="0.25">
      <c r="A183" s="14" t="s">
        <v>2565</v>
      </c>
      <c r="B183" s="14" t="s">
        <v>2803</v>
      </c>
      <c r="C183" s="14" t="s">
        <v>2804</v>
      </c>
      <c r="D183" s="16">
        <v>46052</v>
      </c>
      <c r="E183" s="16"/>
      <c r="F183" s="14" t="s">
        <v>2805</v>
      </c>
      <c r="G183" s="14" t="s">
        <v>2596</v>
      </c>
      <c r="H183" s="14" t="s">
        <v>2597</v>
      </c>
      <c r="I183" s="15">
        <v>378.49</v>
      </c>
      <c r="J183" s="77">
        <v>3</v>
      </c>
      <c r="K183" s="92"/>
    </row>
    <row r="184" spans="1:11" ht="20.399999999999999" x14ac:dyDescent="0.25">
      <c r="A184" s="14" t="s">
        <v>2565</v>
      </c>
      <c r="B184" s="14" t="s">
        <v>2806</v>
      </c>
      <c r="C184" s="14" t="s">
        <v>2807</v>
      </c>
      <c r="D184" s="16">
        <v>46052</v>
      </c>
      <c r="E184" s="16"/>
      <c r="F184" s="14" t="s">
        <v>2808</v>
      </c>
      <c r="G184" s="14" t="s">
        <v>2809</v>
      </c>
      <c r="H184" s="14" t="s">
        <v>2810</v>
      </c>
      <c r="I184" s="15">
        <v>1243</v>
      </c>
      <c r="J184" s="77">
        <v>3</v>
      </c>
      <c r="K184" s="92"/>
    </row>
    <row r="185" spans="1:11" ht="20.399999999999999" x14ac:dyDescent="0.25">
      <c r="A185" s="14" t="s">
        <v>2565</v>
      </c>
      <c r="B185" s="14" t="s">
        <v>2811</v>
      </c>
      <c r="C185" s="14" t="s">
        <v>2812</v>
      </c>
      <c r="D185" s="16">
        <v>46052</v>
      </c>
      <c r="E185" s="16"/>
      <c r="F185" s="14" t="s">
        <v>2813</v>
      </c>
      <c r="G185" s="14" t="s">
        <v>2814</v>
      </c>
      <c r="H185" s="14" t="s">
        <v>2815</v>
      </c>
      <c r="I185" s="15">
        <v>1326.5</v>
      </c>
      <c r="J185" s="77">
        <v>3</v>
      </c>
      <c r="K185" s="92"/>
    </row>
    <row r="186" spans="1:11" ht="20.399999999999999" x14ac:dyDescent="0.25">
      <c r="A186" s="14" t="s">
        <v>2565</v>
      </c>
      <c r="B186" s="14" t="s">
        <v>2816</v>
      </c>
      <c r="C186" s="14" t="s">
        <v>2817</v>
      </c>
      <c r="D186" s="16">
        <v>46064</v>
      </c>
      <c r="E186" s="16"/>
      <c r="F186" s="14" t="s">
        <v>2818</v>
      </c>
      <c r="G186" s="14"/>
      <c r="H186" s="14" t="s">
        <v>2638</v>
      </c>
      <c r="I186" s="15">
        <v>227.79</v>
      </c>
      <c r="J186" s="77">
        <v>3</v>
      </c>
      <c r="K186" s="92"/>
    </row>
    <row r="187" spans="1:11" ht="20.399999999999999" x14ac:dyDescent="0.25">
      <c r="A187" s="14" t="s">
        <v>2565</v>
      </c>
      <c r="B187" s="14" t="s">
        <v>2819</v>
      </c>
      <c r="C187" s="14" t="s">
        <v>2820</v>
      </c>
      <c r="D187" s="16">
        <v>46071</v>
      </c>
      <c r="E187" s="16"/>
      <c r="F187" s="14" t="s">
        <v>2821</v>
      </c>
      <c r="G187" s="14" t="s">
        <v>2822</v>
      </c>
      <c r="H187" s="14" t="s">
        <v>2823</v>
      </c>
      <c r="I187" s="15">
        <v>2505</v>
      </c>
      <c r="J187" s="77">
        <v>3</v>
      </c>
      <c r="K187" s="92"/>
    </row>
    <row r="188" spans="1:11" ht="20.399999999999999" x14ac:dyDescent="0.25">
      <c r="A188" s="14" t="s">
        <v>2565</v>
      </c>
      <c r="B188" s="14" t="s">
        <v>2824</v>
      </c>
      <c r="C188" s="14" t="s">
        <v>2825</v>
      </c>
      <c r="D188" s="16">
        <v>46071</v>
      </c>
      <c r="E188" s="16"/>
      <c r="F188" s="14" t="s">
        <v>2821</v>
      </c>
      <c r="G188" s="14" t="s">
        <v>2822</v>
      </c>
      <c r="H188" s="14" t="s">
        <v>2823</v>
      </c>
      <c r="I188" s="15">
        <v>105</v>
      </c>
      <c r="J188" s="77">
        <v>3</v>
      </c>
      <c r="K188" s="92"/>
    </row>
    <row r="189" spans="1:11" ht="91.8" x14ac:dyDescent="0.25">
      <c r="A189" s="14" t="s">
        <v>2565</v>
      </c>
      <c r="B189" s="14"/>
      <c r="C189" s="14"/>
      <c r="D189" s="16"/>
      <c r="E189" s="16"/>
      <c r="F189" s="14" t="s">
        <v>2826</v>
      </c>
      <c r="G189" s="14"/>
      <c r="H189" s="14"/>
      <c r="I189" s="15"/>
      <c r="J189" s="77"/>
      <c r="K189" s="92"/>
    </row>
    <row r="190" spans="1:11" ht="30.6" x14ac:dyDescent="0.25">
      <c r="A190" s="14" t="s">
        <v>2565</v>
      </c>
      <c r="B190" s="14" t="s">
        <v>2827</v>
      </c>
      <c r="C190" s="14" t="s">
        <v>2828</v>
      </c>
      <c r="D190" s="16">
        <v>46052</v>
      </c>
      <c r="E190" s="16"/>
      <c r="F190" s="14" t="s">
        <v>2829</v>
      </c>
      <c r="G190" s="14" t="s">
        <v>2586</v>
      </c>
      <c r="H190" s="14" t="s">
        <v>2587</v>
      </c>
      <c r="I190" s="15">
        <v>2036.16</v>
      </c>
      <c r="J190" s="77">
        <v>3</v>
      </c>
      <c r="K190" s="92"/>
    </row>
    <row r="191" spans="1:11" ht="20.399999999999999" x14ac:dyDescent="0.25">
      <c r="A191" s="14" t="s">
        <v>2565</v>
      </c>
      <c r="B191" s="14" t="s">
        <v>2830</v>
      </c>
      <c r="C191" s="14" t="s">
        <v>2831</v>
      </c>
      <c r="D191" s="16">
        <v>46113</v>
      </c>
      <c r="E191" s="16"/>
      <c r="F191" s="14" t="s">
        <v>2832</v>
      </c>
      <c r="G191" s="14" t="s">
        <v>2586</v>
      </c>
      <c r="H191" s="14" t="s">
        <v>2587</v>
      </c>
      <c r="I191" s="15">
        <v>-48.91</v>
      </c>
      <c r="J191" s="77">
        <v>3</v>
      </c>
      <c r="K191" s="92"/>
    </row>
    <row r="192" spans="1:11" ht="30.6" x14ac:dyDescent="0.25">
      <c r="A192" s="14" t="s">
        <v>2565</v>
      </c>
      <c r="B192" s="14" t="s">
        <v>2833</v>
      </c>
      <c r="C192" s="14" t="s">
        <v>2834</v>
      </c>
      <c r="D192" s="16">
        <v>46052</v>
      </c>
      <c r="E192" s="16"/>
      <c r="F192" s="14" t="s">
        <v>2835</v>
      </c>
      <c r="G192" s="14"/>
      <c r="H192" s="14" t="s">
        <v>2836</v>
      </c>
      <c r="I192" s="15">
        <v>7275</v>
      </c>
      <c r="J192" s="77">
        <v>3</v>
      </c>
      <c r="K192" s="92"/>
    </row>
    <row r="193" spans="1:11" ht="20.399999999999999" x14ac:dyDescent="0.25">
      <c r="A193" s="14" t="s">
        <v>2565</v>
      </c>
      <c r="B193" s="14" t="s">
        <v>2837</v>
      </c>
      <c r="C193" s="14" t="s">
        <v>2838</v>
      </c>
      <c r="D193" s="16">
        <v>46077</v>
      </c>
      <c r="E193" s="16"/>
      <c r="F193" s="14" t="s">
        <v>2839</v>
      </c>
      <c r="G193" s="14"/>
      <c r="H193" s="14" t="s">
        <v>2836</v>
      </c>
      <c r="I193" s="15">
        <v>-650</v>
      </c>
      <c r="J193" s="77">
        <v>3</v>
      </c>
      <c r="K193" s="92"/>
    </row>
    <row r="194" spans="1:11" ht="20.399999999999999" x14ac:dyDescent="0.25">
      <c r="A194" s="14" t="s">
        <v>2565</v>
      </c>
      <c r="B194" s="14" t="s">
        <v>2840</v>
      </c>
      <c r="C194" s="14" t="s">
        <v>2841</v>
      </c>
      <c r="D194" s="16">
        <v>46112</v>
      </c>
      <c r="E194" s="16"/>
      <c r="F194" s="14" t="s">
        <v>2842</v>
      </c>
      <c r="G194" s="14"/>
      <c r="H194" s="14" t="s">
        <v>2836</v>
      </c>
      <c r="I194" s="15">
        <v>524</v>
      </c>
      <c r="J194" s="77">
        <v>3</v>
      </c>
      <c r="K194" s="92"/>
    </row>
    <row r="195" spans="1:11" ht="20.399999999999999" x14ac:dyDescent="0.25">
      <c r="A195" s="14" t="s">
        <v>2565</v>
      </c>
      <c r="B195" s="14" t="s">
        <v>2843</v>
      </c>
      <c r="C195" s="14"/>
      <c r="D195" s="16">
        <v>46119</v>
      </c>
      <c r="E195" s="16"/>
      <c r="F195" s="14" t="s">
        <v>2844</v>
      </c>
      <c r="G195" s="14"/>
      <c r="H195" s="14" t="s">
        <v>2845</v>
      </c>
      <c r="I195" s="15">
        <v>500</v>
      </c>
      <c r="J195" s="77">
        <v>3</v>
      </c>
      <c r="K195" s="92"/>
    </row>
    <row r="196" spans="1:11" ht="20.399999999999999" x14ac:dyDescent="0.25">
      <c r="A196" s="14" t="s">
        <v>2565</v>
      </c>
      <c r="B196" s="14" t="s">
        <v>2843</v>
      </c>
      <c r="C196" s="14"/>
      <c r="D196" s="16">
        <v>46126</v>
      </c>
      <c r="E196" s="16"/>
      <c r="F196" s="14" t="s">
        <v>2846</v>
      </c>
      <c r="G196" s="14"/>
      <c r="H196" s="14" t="s">
        <v>2845</v>
      </c>
      <c r="I196" s="15">
        <v>-500</v>
      </c>
      <c r="J196" s="77">
        <v>3</v>
      </c>
      <c r="K196" s="92"/>
    </row>
    <row r="197" spans="1:11" ht="20.399999999999999" x14ac:dyDescent="0.25">
      <c r="A197" s="14" t="s">
        <v>2565</v>
      </c>
      <c r="B197" s="14" t="s">
        <v>2847</v>
      </c>
      <c r="C197" s="14" t="s">
        <v>2848</v>
      </c>
      <c r="D197" s="16">
        <v>46129</v>
      </c>
      <c r="E197" s="16"/>
      <c r="F197" s="14" t="s">
        <v>2849</v>
      </c>
      <c r="G197" s="14" t="s">
        <v>2850</v>
      </c>
      <c r="H197" s="14" t="s">
        <v>2851</v>
      </c>
      <c r="I197" s="15">
        <v>360</v>
      </c>
      <c r="J197" s="77">
        <v>3</v>
      </c>
      <c r="K197" s="92"/>
    </row>
    <row r="198" spans="1:11" ht="30.6" x14ac:dyDescent="0.25">
      <c r="A198" s="14" t="s">
        <v>2565</v>
      </c>
      <c r="B198" s="14" t="s">
        <v>2852</v>
      </c>
      <c r="C198" s="14" t="s">
        <v>2853</v>
      </c>
      <c r="D198" s="16">
        <v>46140</v>
      </c>
      <c r="E198" s="16"/>
      <c r="F198" s="14" t="s">
        <v>2854</v>
      </c>
      <c r="G198" s="14" t="s">
        <v>2855</v>
      </c>
      <c r="H198" s="14" t="s">
        <v>2856</v>
      </c>
      <c r="I198" s="15">
        <v>240</v>
      </c>
      <c r="J198" s="77">
        <v>3</v>
      </c>
      <c r="K198" s="92"/>
    </row>
    <row r="199" spans="1:11" ht="30.6" x14ac:dyDescent="0.25">
      <c r="A199" s="14" t="s">
        <v>2565</v>
      </c>
      <c r="B199" s="14" t="s">
        <v>2857</v>
      </c>
      <c r="C199" s="14" t="s">
        <v>2858</v>
      </c>
      <c r="D199" s="16">
        <v>46044</v>
      </c>
      <c r="E199" s="16">
        <v>46112</v>
      </c>
      <c r="F199" s="14" t="s">
        <v>2859</v>
      </c>
      <c r="G199" s="14"/>
      <c r="H199" s="14" t="s">
        <v>2860</v>
      </c>
      <c r="I199" s="15">
        <v>192.19</v>
      </c>
      <c r="J199" s="77">
        <v>3</v>
      </c>
      <c r="K199" s="92"/>
    </row>
    <row r="200" spans="1:11" ht="30.6" x14ac:dyDescent="0.25">
      <c r="A200" s="14" t="s">
        <v>2565</v>
      </c>
      <c r="B200" s="14" t="s">
        <v>2861</v>
      </c>
      <c r="C200" s="14" t="s">
        <v>2862</v>
      </c>
      <c r="D200" s="16">
        <v>46170</v>
      </c>
      <c r="E200" s="16"/>
      <c r="F200" s="14" t="s">
        <v>2863</v>
      </c>
      <c r="G200" s="14" t="s">
        <v>2656</v>
      </c>
      <c r="H200" s="14" t="s">
        <v>2657</v>
      </c>
      <c r="I200" s="15">
        <v>27.6</v>
      </c>
      <c r="J200" s="77">
        <v>3</v>
      </c>
      <c r="K200" s="92"/>
    </row>
    <row r="201" spans="1:11" ht="13.2" x14ac:dyDescent="0.25">
      <c r="A201" s="14" t="s">
        <v>2565</v>
      </c>
      <c r="B201" s="14" t="s">
        <v>2864</v>
      </c>
      <c r="C201" s="14"/>
      <c r="D201" s="16">
        <v>46080</v>
      </c>
      <c r="E201" s="16"/>
      <c r="F201" s="14" t="s">
        <v>2865</v>
      </c>
      <c r="G201" s="14"/>
      <c r="H201" s="14" t="s">
        <v>2748</v>
      </c>
      <c r="I201" s="15">
        <v>449.68</v>
      </c>
      <c r="J201" s="77">
        <v>5</v>
      </c>
      <c r="K201" s="92"/>
    </row>
    <row r="202" spans="1:11" ht="13.2" x14ac:dyDescent="0.25">
      <c r="A202" s="14" t="s">
        <v>2565</v>
      </c>
      <c r="B202" s="14" t="s">
        <v>2864</v>
      </c>
      <c r="C202" s="14"/>
      <c r="D202" s="16">
        <v>46080</v>
      </c>
      <c r="E202" s="16"/>
      <c r="F202" s="14" t="s">
        <v>2865</v>
      </c>
      <c r="G202" s="14"/>
      <c r="H202" s="14" t="s">
        <v>2748</v>
      </c>
      <c r="I202" s="15">
        <v>224.84</v>
      </c>
      <c r="J202" s="77">
        <v>3</v>
      </c>
      <c r="K202" s="92"/>
    </row>
    <row r="203" spans="1:11" ht="13.2" x14ac:dyDescent="0.25">
      <c r="A203" s="14" t="s">
        <v>2565</v>
      </c>
      <c r="B203" s="14" t="s">
        <v>2864</v>
      </c>
      <c r="C203" s="14"/>
      <c r="D203" s="16">
        <v>46080</v>
      </c>
      <c r="E203" s="16"/>
      <c r="F203" s="14" t="s">
        <v>2865</v>
      </c>
      <c r="G203" s="14"/>
      <c r="H203" s="14" t="s">
        <v>2748</v>
      </c>
      <c r="I203" s="15">
        <v>449.68</v>
      </c>
      <c r="J203" s="77">
        <v>4</v>
      </c>
      <c r="K203" s="92"/>
    </row>
    <row r="204" spans="1:11" ht="20.399999999999999" x14ac:dyDescent="0.25">
      <c r="A204" s="14" t="s">
        <v>2565</v>
      </c>
      <c r="B204" s="14" t="s">
        <v>2864</v>
      </c>
      <c r="C204" s="14"/>
      <c r="D204" s="16">
        <v>46113</v>
      </c>
      <c r="E204" s="16"/>
      <c r="F204" s="14" t="s">
        <v>2866</v>
      </c>
      <c r="G204" s="14"/>
      <c r="H204" s="14" t="s">
        <v>2748</v>
      </c>
      <c r="I204" s="15">
        <v>0.2</v>
      </c>
      <c r="J204" s="77">
        <v>4</v>
      </c>
      <c r="K204" s="92"/>
    </row>
    <row r="205" spans="1:11" ht="51" x14ac:dyDescent="0.25">
      <c r="A205" s="14" t="s">
        <v>2565</v>
      </c>
      <c r="B205" s="14" t="s">
        <v>2867</v>
      </c>
      <c r="C205" s="14"/>
      <c r="D205" s="16">
        <v>46062</v>
      </c>
      <c r="E205" s="16"/>
      <c r="F205" s="14" t="s">
        <v>2868</v>
      </c>
      <c r="G205" s="14"/>
      <c r="H205" s="14" t="s">
        <v>2869</v>
      </c>
      <c r="I205" s="15">
        <v>13599.44</v>
      </c>
      <c r="J205" s="77">
        <v>4</v>
      </c>
      <c r="K205" s="92"/>
    </row>
    <row r="206" spans="1:11" ht="51" x14ac:dyDescent="0.25">
      <c r="A206" s="14" t="s">
        <v>2565</v>
      </c>
      <c r="B206" s="14" t="s">
        <v>2867</v>
      </c>
      <c r="C206" s="14"/>
      <c r="D206" s="16">
        <v>46062</v>
      </c>
      <c r="E206" s="16"/>
      <c r="F206" s="14" t="s">
        <v>2870</v>
      </c>
      <c r="G206" s="14"/>
      <c r="H206" s="14" t="s">
        <v>2871</v>
      </c>
      <c r="I206" s="15">
        <v>7696.22</v>
      </c>
      <c r="J206" s="77">
        <v>3</v>
      </c>
      <c r="K206" s="92"/>
    </row>
    <row r="207" spans="1:11" ht="51" x14ac:dyDescent="0.25">
      <c r="A207" s="14" t="s">
        <v>2565</v>
      </c>
      <c r="B207" s="14" t="s">
        <v>2867</v>
      </c>
      <c r="C207" s="14"/>
      <c r="D207" s="16">
        <v>46062</v>
      </c>
      <c r="E207" s="16"/>
      <c r="F207" s="14" t="s">
        <v>2872</v>
      </c>
      <c r="G207" s="14"/>
      <c r="H207" s="14" t="s">
        <v>2873</v>
      </c>
      <c r="I207" s="15">
        <v>10548.68</v>
      </c>
      <c r="J207" s="77">
        <v>5</v>
      </c>
      <c r="K207" s="92"/>
    </row>
    <row r="208" spans="1:11" ht="13.2" x14ac:dyDescent="0.25">
      <c r="A208" s="14" t="s">
        <v>2565</v>
      </c>
      <c r="B208" s="14" t="s">
        <v>2874</v>
      </c>
      <c r="C208" s="14" t="s">
        <v>2875</v>
      </c>
      <c r="D208" s="16">
        <v>46080</v>
      </c>
      <c r="E208" s="16"/>
      <c r="F208" s="14" t="s">
        <v>2876</v>
      </c>
      <c r="G208" s="14"/>
      <c r="H208" s="14" t="s">
        <v>2687</v>
      </c>
      <c r="I208" s="15">
        <v>200</v>
      </c>
      <c r="J208" s="77">
        <v>5</v>
      </c>
      <c r="K208" s="92"/>
    </row>
    <row r="209" spans="1:11" ht="91.8" x14ac:dyDescent="0.25">
      <c r="A209" s="14" t="s">
        <v>2565</v>
      </c>
      <c r="B209" s="14"/>
      <c r="C209" s="14"/>
      <c r="D209" s="16"/>
      <c r="E209" s="16"/>
      <c r="F209" s="14" t="s">
        <v>2877</v>
      </c>
      <c r="G209" s="14"/>
      <c r="H209" s="14"/>
      <c r="I209" s="15"/>
      <c r="J209" s="77"/>
      <c r="K209" s="92"/>
    </row>
    <row r="210" spans="1:11" ht="20.399999999999999" x14ac:dyDescent="0.25">
      <c r="A210" s="14" t="s">
        <v>2565</v>
      </c>
      <c r="B210" s="14" t="s">
        <v>2693</v>
      </c>
      <c r="C210" s="14" t="s">
        <v>2694</v>
      </c>
      <c r="D210" s="16">
        <v>46078</v>
      </c>
      <c r="E210" s="16"/>
      <c r="F210" s="14" t="s">
        <v>2878</v>
      </c>
      <c r="G210" s="14" t="s">
        <v>2696</v>
      </c>
      <c r="H210" s="14" t="s">
        <v>2697</v>
      </c>
      <c r="I210" s="15">
        <v>785.02</v>
      </c>
      <c r="J210" s="77">
        <v>3</v>
      </c>
      <c r="K210" s="92"/>
    </row>
    <row r="211" spans="1:11" ht="20.399999999999999" x14ac:dyDescent="0.25">
      <c r="A211" s="14" t="s">
        <v>2565</v>
      </c>
      <c r="B211" s="14" t="s">
        <v>2879</v>
      </c>
      <c r="C211" s="14" t="s">
        <v>2880</v>
      </c>
      <c r="D211" s="16">
        <v>46080</v>
      </c>
      <c r="E211" s="16"/>
      <c r="F211" s="14" t="s">
        <v>2881</v>
      </c>
      <c r="G211" s="14"/>
      <c r="H211" s="14" t="s">
        <v>2882</v>
      </c>
      <c r="I211" s="15">
        <v>780</v>
      </c>
      <c r="J211" s="77">
        <v>3</v>
      </c>
      <c r="K211" s="92"/>
    </row>
    <row r="212" spans="1:11" ht="30.6" x14ac:dyDescent="0.25">
      <c r="A212" s="14" t="s">
        <v>2565</v>
      </c>
      <c r="B212" s="14" t="s">
        <v>2883</v>
      </c>
      <c r="C212" s="14" t="s">
        <v>2884</v>
      </c>
      <c r="D212" s="16">
        <v>46078</v>
      </c>
      <c r="E212" s="16"/>
      <c r="F212" s="14" t="s">
        <v>2885</v>
      </c>
      <c r="G212" s="14"/>
      <c r="H212" s="14" t="s">
        <v>2886</v>
      </c>
      <c r="I212" s="15">
        <v>142.22</v>
      </c>
      <c r="J212" s="77">
        <v>3</v>
      </c>
      <c r="K212" s="92"/>
    </row>
    <row r="213" spans="1:11" ht="30.6" x14ac:dyDescent="0.25">
      <c r="A213" s="14" t="s">
        <v>2565</v>
      </c>
      <c r="B213" s="14" t="s">
        <v>2653</v>
      </c>
      <c r="C213" s="14" t="s">
        <v>2654</v>
      </c>
      <c r="D213" s="16">
        <v>46071</v>
      </c>
      <c r="E213" s="16"/>
      <c r="F213" s="14" t="s">
        <v>2887</v>
      </c>
      <c r="G213" s="14" t="s">
        <v>2656</v>
      </c>
      <c r="H213" s="14" t="s">
        <v>2657</v>
      </c>
      <c r="I213" s="15">
        <v>114.4</v>
      </c>
      <c r="J213" s="77">
        <v>3</v>
      </c>
      <c r="K213" s="92"/>
    </row>
    <row r="214" spans="1:11" ht="30.6" x14ac:dyDescent="0.25">
      <c r="A214" s="14" t="s">
        <v>2565</v>
      </c>
      <c r="B214" s="14" t="s">
        <v>2888</v>
      </c>
      <c r="C214" s="14" t="s">
        <v>2889</v>
      </c>
      <c r="D214" s="16">
        <v>46064</v>
      </c>
      <c r="E214" s="16"/>
      <c r="F214" s="14" t="s">
        <v>2890</v>
      </c>
      <c r="G214" s="14" t="s">
        <v>2586</v>
      </c>
      <c r="H214" s="14" t="s">
        <v>2587</v>
      </c>
      <c r="I214" s="15">
        <v>155</v>
      </c>
      <c r="J214" s="77">
        <v>3</v>
      </c>
      <c r="K214" s="92"/>
    </row>
    <row r="215" spans="1:11" ht="30.6" x14ac:dyDescent="0.25">
      <c r="A215" s="14" t="s">
        <v>2565</v>
      </c>
      <c r="B215" s="14" t="s">
        <v>2891</v>
      </c>
      <c r="C215" s="14" t="s">
        <v>2892</v>
      </c>
      <c r="D215" s="16">
        <v>46064</v>
      </c>
      <c r="E215" s="16"/>
      <c r="F215" s="14" t="s">
        <v>2893</v>
      </c>
      <c r="G215" s="14" t="s">
        <v>2586</v>
      </c>
      <c r="H215" s="14" t="s">
        <v>2587</v>
      </c>
      <c r="I215" s="15">
        <v>40</v>
      </c>
      <c r="J215" s="77">
        <v>3</v>
      </c>
      <c r="K215" s="92"/>
    </row>
    <row r="216" spans="1:11" ht="20.399999999999999" x14ac:dyDescent="0.25">
      <c r="A216" s="14" t="s">
        <v>2565</v>
      </c>
      <c r="B216" s="14" t="s">
        <v>2894</v>
      </c>
      <c r="C216" s="14" t="s">
        <v>2895</v>
      </c>
      <c r="D216" s="16">
        <v>46064</v>
      </c>
      <c r="E216" s="16"/>
      <c r="F216" s="14" t="s">
        <v>2896</v>
      </c>
      <c r="G216" s="14" t="s">
        <v>2701</v>
      </c>
      <c r="H216" s="14" t="s">
        <v>2702</v>
      </c>
      <c r="I216" s="15">
        <v>189</v>
      </c>
      <c r="J216" s="77">
        <v>3</v>
      </c>
      <c r="K216" s="92"/>
    </row>
    <row r="217" spans="1:11" ht="20.399999999999999" x14ac:dyDescent="0.25">
      <c r="A217" s="14" t="s">
        <v>2565</v>
      </c>
      <c r="B217" s="14" t="s">
        <v>2897</v>
      </c>
      <c r="C217" s="14" t="s">
        <v>2898</v>
      </c>
      <c r="D217" s="16">
        <v>46072</v>
      </c>
      <c r="E217" s="16"/>
      <c r="F217" s="14" t="s">
        <v>2899</v>
      </c>
      <c r="G217" s="14" t="s">
        <v>2586</v>
      </c>
      <c r="H217" s="14" t="s">
        <v>2587</v>
      </c>
      <c r="I217" s="15">
        <v>1379.53</v>
      </c>
      <c r="J217" s="77">
        <v>3</v>
      </c>
      <c r="K217" s="92"/>
    </row>
    <row r="218" spans="1:11" ht="20.399999999999999" x14ac:dyDescent="0.25">
      <c r="A218" s="14" t="s">
        <v>2565</v>
      </c>
      <c r="B218" s="14" t="s">
        <v>2900</v>
      </c>
      <c r="C218" s="14" t="s">
        <v>2901</v>
      </c>
      <c r="D218" s="16">
        <v>46076</v>
      </c>
      <c r="E218" s="16"/>
      <c r="F218" s="14" t="s">
        <v>2902</v>
      </c>
      <c r="G218" s="14"/>
      <c r="H218" s="14" t="s">
        <v>2903</v>
      </c>
      <c r="I218" s="15">
        <v>128.97999999999999</v>
      </c>
      <c r="J218" s="77">
        <v>3</v>
      </c>
      <c r="K218" s="92"/>
    </row>
    <row r="219" spans="1:11" ht="30.6" x14ac:dyDescent="0.25">
      <c r="A219" s="14" t="s">
        <v>2565</v>
      </c>
      <c r="B219" s="14" t="s">
        <v>2904</v>
      </c>
      <c r="C219" s="14" t="s">
        <v>2905</v>
      </c>
      <c r="D219" s="16">
        <v>46059</v>
      </c>
      <c r="E219" s="16"/>
      <c r="F219" s="14" t="s">
        <v>2906</v>
      </c>
      <c r="G219" s="14" t="s">
        <v>2907</v>
      </c>
      <c r="H219" s="14" t="s">
        <v>2908</v>
      </c>
      <c r="I219" s="15">
        <v>43.8</v>
      </c>
      <c r="J219" s="77">
        <v>3</v>
      </c>
      <c r="K219" s="92"/>
    </row>
    <row r="220" spans="1:11" ht="40.799999999999997" x14ac:dyDescent="0.25">
      <c r="A220" s="14" t="s">
        <v>2565</v>
      </c>
      <c r="B220" s="14" t="s">
        <v>2909</v>
      </c>
      <c r="C220" s="14" t="s">
        <v>2910</v>
      </c>
      <c r="D220" s="16">
        <v>46059</v>
      </c>
      <c r="E220" s="16"/>
      <c r="F220" s="14" t="s">
        <v>2911</v>
      </c>
      <c r="G220" s="14" t="s">
        <v>2596</v>
      </c>
      <c r="H220" s="14" t="s">
        <v>2597</v>
      </c>
      <c r="I220" s="15">
        <v>3700.05</v>
      </c>
      <c r="J220" s="77">
        <v>3</v>
      </c>
      <c r="K220" s="92"/>
    </row>
    <row r="221" spans="1:11" ht="40.799999999999997" x14ac:dyDescent="0.25">
      <c r="A221" s="14" t="s">
        <v>2565</v>
      </c>
      <c r="B221" s="14" t="s">
        <v>2912</v>
      </c>
      <c r="C221" s="14" t="s">
        <v>2913</v>
      </c>
      <c r="D221" s="16">
        <v>46059</v>
      </c>
      <c r="E221" s="16"/>
      <c r="F221" s="14" t="s">
        <v>2914</v>
      </c>
      <c r="G221" s="14" t="s">
        <v>2915</v>
      </c>
      <c r="H221" s="14" t="s">
        <v>2916</v>
      </c>
      <c r="I221" s="15">
        <v>22.3</v>
      </c>
      <c r="J221" s="77">
        <v>3</v>
      </c>
      <c r="K221" s="92"/>
    </row>
    <row r="222" spans="1:11" ht="30.6" x14ac:dyDescent="0.25">
      <c r="A222" s="14" t="s">
        <v>2565</v>
      </c>
      <c r="B222" s="14" t="s">
        <v>2917</v>
      </c>
      <c r="C222" s="14" t="s">
        <v>2918</v>
      </c>
      <c r="D222" s="16">
        <v>46059</v>
      </c>
      <c r="E222" s="16"/>
      <c r="F222" s="14" t="s">
        <v>2919</v>
      </c>
      <c r="G222" s="14" t="s">
        <v>2920</v>
      </c>
      <c r="H222" s="14" t="s">
        <v>2921</v>
      </c>
      <c r="I222" s="15">
        <v>33.200000000000003</v>
      </c>
      <c r="J222" s="77">
        <v>3</v>
      </c>
      <c r="K222" s="92"/>
    </row>
    <row r="223" spans="1:11" ht="30.6" x14ac:dyDescent="0.25">
      <c r="A223" s="14" t="s">
        <v>2565</v>
      </c>
      <c r="B223" s="14" t="s">
        <v>2922</v>
      </c>
      <c r="C223" s="14" t="s">
        <v>2923</v>
      </c>
      <c r="D223" s="16">
        <v>46071</v>
      </c>
      <c r="E223" s="16"/>
      <c r="F223" s="14" t="s">
        <v>2924</v>
      </c>
      <c r="G223" s="14"/>
      <c r="H223" s="14" t="s">
        <v>2712</v>
      </c>
      <c r="I223" s="15">
        <v>43.89</v>
      </c>
      <c r="J223" s="77">
        <v>3</v>
      </c>
      <c r="K223" s="92"/>
    </row>
    <row r="224" spans="1:11" ht="30.6" x14ac:dyDescent="0.25">
      <c r="A224" s="14" t="s">
        <v>2565</v>
      </c>
      <c r="B224" s="14" t="s">
        <v>2925</v>
      </c>
      <c r="C224" s="14" t="s">
        <v>2926</v>
      </c>
      <c r="D224" s="16">
        <v>46071</v>
      </c>
      <c r="E224" s="16"/>
      <c r="F224" s="14" t="s">
        <v>2924</v>
      </c>
      <c r="G224" s="14"/>
      <c r="H224" s="14" t="s">
        <v>2766</v>
      </c>
      <c r="I224" s="15">
        <v>45.29</v>
      </c>
      <c r="J224" s="77">
        <v>3</v>
      </c>
      <c r="K224" s="92"/>
    </row>
    <row r="225" spans="1:11" ht="30.6" x14ac:dyDescent="0.25">
      <c r="A225" s="14" t="s">
        <v>2565</v>
      </c>
      <c r="B225" s="14" t="s">
        <v>2927</v>
      </c>
      <c r="C225" s="14" t="s">
        <v>2928</v>
      </c>
      <c r="D225" s="16">
        <v>46056</v>
      </c>
      <c r="E225" s="16">
        <v>46064</v>
      </c>
      <c r="F225" s="14" t="s">
        <v>2929</v>
      </c>
      <c r="G225" s="14"/>
      <c r="H225" s="14" t="s">
        <v>2930</v>
      </c>
      <c r="I225" s="15">
        <v>90</v>
      </c>
      <c r="J225" s="77">
        <v>3</v>
      </c>
      <c r="K225" s="92"/>
    </row>
    <row r="226" spans="1:11" ht="30.6" x14ac:dyDescent="0.25">
      <c r="A226" s="14" t="s">
        <v>2565</v>
      </c>
      <c r="B226" s="14" t="s">
        <v>2931</v>
      </c>
      <c r="C226" s="14" t="s">
        <v>2932</v>
      </c>
      <c r="D226" s="16">
        <v>46087</v>
      </c>
      <c r="E226" s="16"/>
      <c r="F226" s="14" t="s">
        <v>2933</v>
      </c>
      <c r="G226" s="14"/>
      <c r="H226" s="14" t="s">
        <v>2687</v>
      </c>
      <c r="I226" s="15">
        <v>2100</v>
      </c>
      <c r="J226" s="77">
        <v>3</v>
      </c>
      <c r="K226" s="92"/>
    </row>
    <row r="227" spans="1:11" ht="20.399999999999999" x14ac:dyDescent="0.25">
      <c r="A227" s="14" t="s">
        <v>2565</v>
      </c>
      <c r="B227" s="14" t="s">
        <v>2934</v>
      </c>
      <c r="C227" s="14" t="s">
        <v>2935</v>
      </c>
      <c r="D227" s="16">
        <v>46140</v>
      </c>
      <c r="E227" s="16"/>
      <c r="F227" s="14" t="s">
        <v>2936</v>
      </c>
      <c r="G227" s="14"/>
      <c r="H227" s="14" t="s">
        <v>2732</v>
      </c>
      <c r="I227" s="15">
        <v>230.98</v>
      </c>
      <c r="J227" s="77">
        <v>3</v>
      </c>
      <c r="K227" s="92"/>
    </row>
    <row r="228" spans="1:11" ht="91.8" x14ac:dyDescent="0.25">
      <c r="A228" s="14" t="s">
        <v>2565</v>
      </c>
      <c r="B228" s="14"/>
      <c r="C228" s="14"/>
      <c r="D228" s="16"/>
      <c r="E228" s="16"/>
      <c r="F228" s="14" t="s">
        <v>2937</v>
      </c>
      <c r="G228" s="14"/>
      <c r="H228" s="14"/>
      <c r="I228" s="15"/>
      <c r="J228" s="77"/>
      <c r="K228" s="92"/>
    </row>
    <row r="229" spans="1:11" ht="30.6" x14ac:dyDescent="0.25">
      <c r="A229" s="14" t="s">
        <v>2565</v>
      </c>
      <c r="B229" s="14" t="s">
        <v>2938</v>
      </c>
      <c r="C229" s="14" t="s">
        <v>2939</v>
      </c>
      <c r="D229" s="16">
        <v>46080</v>
      </c>
      <c r="E229" s="16"/>
      <c r="F229" s="14" t="s">
        <v>2940</v>
      </c>
      <c r="G229" s="14" t="s">
        <v>2596</v>
      </c>
      <c r="H229" s="14" t="s">
        <v>2597</v>
      </c>
      <c r="I229" s="15">
        <v>1950.04</v>
      </c>
      <c r="J229" s="77">
        <v>3</v>
      </c>
      <c r="K229" s="92"/>
    </row>
    <row r="230" spans="1:11" ht="20.399999999999999" x14ac:dyDescent="0.25">
      <c r="A230" s="14" t="s">
        <v>2565</v>
      </c>
      <c r="B230" s="14" t="s">
        <v>2941</v>
      </c>
      <c r="C230" s="14" t="s">
        <v>2942</v>
      </c>
      <c r="D230" s="16">
        <v>46087</v>
      </c>
      <c r="E230" s="16"/>
      <c r="F230" s="14" t="s">
        <v>2943</v>
      </c>
      <c r="G230" s="14"/>
      <c r="H230" s="14" t="s">
        <v>2712</v>
      </c>
      <c r="I230" s="15">
        <v>90.38</v>
      </c>
      <c r="J230" s="77">
        <v>3</v>
      </c>
      <c r="K230" s="92"/>
    </row>
    <row r="231" spans="1:11" ht="30.6" x14ac:dyDescent="0.25">
      <c r="A231" s="14" t="s">
        <v>2565</v>
      </c>
      <c r="B231" s="14" t="s">
        <v>2944</v>
      </c>
      <c r="C231" s="14" t="s">
        <v>2945</v>
      </c>
      <c r="D231" s="16">
        <v>46087</v>
      </c>
      <c r="E231" s="16"/>
      <c r="F231" s="14" t="s">
        <v>2946</v>
      </c>
      <c r="G231" s="14" t="s">
        <v>2727</v>
      </c>
      <c r="H231" s="14" t="s">
        <v>2728</v>
      </c>
      <c r="I231" s="15">
        <v>488.39</v>
      </c>
      <c r="J231" s="77">
        <v>3</v>
      </c>
      <c r="K231" s="92"/>
    </row>
    <row r="232" spans="1:11" ht="20.399999999999999" x14ac:dyDescent="0.25">
      <c r="A232" s="14" t="s">
        <v>2565</v>
      </c>
      <c r="B232" s="14" t="s">
        <v>2947</v>
      </c>
      <c r="C232" s="14" t="s">
        <v>2945</v>
      </c>
      <c r="D232" s="16">
        <v>46093</v>
      </c>
      <c r="E232" s="16"/>
      <c r="F232" s="14" t="s">
        <v>2948</v>
      </c>
      <c r="G232" s="14" t="s">
        <v>2696</v>
      </c>
      <c r="H232" s="14" t="s">
        <v>2697</v>
      </c>
      <c r="I232" s="15">
        <v>211.69</v>
      </c>
      <c r="J232" s="77">
        <v>3</v>
      </c>
      <c r="K232" s="92"/>
    </row>
    <row r="233" spans="1:11" ht="91.8" x14ac:dyDescent="0.25">
      <c r="A233" s="14" t="s">
        <v>2565</v>
      </c>
      <c r="B233" s="14"/>
      <c r="C233" s="14"/>
      <c r="D233" s="16"/>
      <c r="E233" s="16"/>
      <c r="F233" s="14" t="s">
        <v>2949</v>
      </c>
      <c r="G233" s="14"/>
      <c r="H233" s="14"/>
      <c r="I233" s="15"/>
      <c r="J233" s="77"/>
      <c r="K233" s="92"/>
    </row>
    <row r="234" spans="1:11" ht="30.6" x14ac:dyDescent="0.25">
      <c r="A234" s="14" t="s">
        <v>2565</v>
      </c>
      <c r="B234" s="14" t="s">
        <v>2950</v>
      </c>
      <c r="C234" s="14" t="s">
        <v>2951</v>
      </c>
      <c r="D234" s="16">
        <v>46079</v>
      </c>
      <c r="E234" s="16"/>
      <c r="F234" s="14" t="s">
        <v>2952</v>
      </c>
      <c r="G234" s="14"/>
      <c r="H234" s="14" t="s">
        <v>2953</v>
      </c>
      <c r="I234" s="15">
        <v>3800</v>
      </c>
      <c r="J234" s="77">
        <v>2</v>
      </c>
      <c r="K234" s="92"/>
    </row>
    <row r="235" spans="1:11" ht="20.399999999999999" x14ac:dyDescent="0.25">
      <c r="A235" s="14" t="s">
        <v>2565</v>
      </c>
      <c r="B235" s="14" t="s">
        <v>2954</v>
      </c>
      <c r="C235" s="14" t="s">
        <v>2950</v>
      </c>
      <c r="D235" s="16">
        <v>46079</v>
      </c>
      <c r="E235" s="16"/>
      <c r="F235" s="14" t="s">
        <v>2955</v>
      </c>
      <c r="G235" s="14"/>
      <c r="H235" s="14" t="s">
        <v>2953</v>
      </c>
      <c r="I235" s="15">
        <v>15</v>
      </c>
      <c r="J235" s="77">
        <v>2</v>
      </c>
      <c r="K235" s="92"/>
    </row>
    <row r="236" spans="1:11" ht="20.399999999999999" x14ac:dyDescent="0.25">
      <c r="A236" s="14" t="s">
        <v>2565</v>
      </c>
      <c r="B236" s="14" t="s">
        <v>2954</v>
      </c>
      <c r="C236" s="14" t="s">
        <v>2950</v>
      </c>
      <c r="D236" s="16">
        <v>46079</v>
      </c>
      <c r="E236" s="16"/>
      <c r="F236" s="14" t="s">
        <v>2955</v>
      </c>
      <c r="G236" s="14"/>
      <c r="H236" s="14" t="s">
        <v>2953</v>
      </c>
      <c r="I236" s="15">
        <v>20</v>
      </c>
      <c r="J236" s="77">
        <v>2</v>
      </c>
      <c r="K236" s="92"/>
    </row>
    <row r="237" spans="1:11" ht="30.6" x14ac:dyDescent="0.25">
      <c r="A237" s="14" t="s">
        <v>2565</v>
      </c>
      <c r="B237" s="14" t="s">
        <v>2956</v>
      </c>
      <c r="C237" s="14" t="s">
        <v>2957</v>
      </c>
      <c r="D237" s="16">
        <v>46079</v>
      </c>
      <c r="E237" s="16"/>
      <c r="F237" s="14" t="s">
        <v>2958</v>
      </c>
      <c r="G237" s="14" t="s">
        <v>2959</v>
      </c>
      <c r="H237" s="14" t="s">
        <v>2960</v>
      </c>
      <c r="I237" s="15">
        <v>450</v>
      </c>
      <c r="J237" s="77">
        <v>2</v>
      </c>
      <c r="K237" s="92"/>
    </row>
    <row r="238" spans="1:11" ht="30.6" x14ac:dyDescent="0.25">
      <c r="A238" s="14" t="s">
        <v>2565</v>
      </c>
      <c r="B238" s="14" t="s">
        <v>2961</v>
      </c>
      <c r="C238" s="14" t="s">
        <v>2962</v>
      </c>
      <c r="D238" s="16">
        <v>46085</v>
      </c>
      <c r="E238" s="16"/>
      <c r="F238" s="14" t="s">
        <v>2963</v>
      </c>
      <c r="G238" s="14"/>
      <c r="H238" s="14" t="s">
        <v>2582</v>
      </c>
      <c r="I238" s="15">
        <v>34.020000000000003</v>
      </c>
      <c r="J238" s="77">
        <v>2</v>
      </c>
      <c r="K238" s="92"/>
    </row>
    <row r="239" spans="1:11" ht="30.6" x14ac:dyDescent="0.25">
      <c r="A239" s="14" t="s">
        <v>2565</v>
      </c>
      <c r="B239" s="14" t="s">
        <v>2964</v>
      </c>
      <c r="C239" s="14" t="s">
        <v>2965</v>
      </c>
      <c r="D239" s="16">
        <v>46085</v>
      </c>
      <c r="E239" s="16"/>
      <c r="F239" s="14" t="s">
        <v>2966</v>
      </c>
      <c r="G239" s="14"/>
      <c r="H239" s="14" t="s">
        <v>2624</v>
      </c>
      <c r="I239" s="15">
        <v>211.85</v>
      </c>
      <c r="J239" s="77">
        <v>2</v>
      </c>
      <c r="K239" s="92"/>
    </row>
    <row r="240" spans="1:11" ht="30.6" x14ac:dyDescent="0.25">
      <c r="A240" s="14" t="s">
        <v>2565</v>
      </c>
      <c r="B240" s="14" t="s">
        <v>2967</v>
      </c>
      <c r="C240" s="14" t="s">
        <v>2968</v>
      </c>
      <c r="D240" s="16">
        <v>46085</v>
      </c>
      <c r="E240" s="16"/>
      <c r="F240" s="14" t="s">
        <v>2969</v>
      </c>
      <c r="G240" s="14" t="s">
        <v>2612</v>
      </c>
      <c r="H240" s="14" t="s">
        <v>2613</v>
      </c>
      <c r="I240" s="15">
        <v>89.07</v>
      </c>
      <c r="J240" s="77">
        <v>2</v>
      </c>
      <c r="K240" s="92"/>
    </row>
    <row r="241" spans="1:11" ht="40.799999999999997" x14ac:dyDescent="0.25">
      <c r="A241" s="14" t="s">
        <v>2565</v>
      </c>
      <c r="B241" s="14" t="s">
        <v>2970</v>
      </c>
      <c r="C241" s="14" t="s">
        <v>2971</v>
      </c>
      <c r="D241" s="16">
        <v>46085</v>
      </c>
      <c r="E241" s="16"/>
      <c r="F241" s="14" t="s">
        <v>2972</v>
      </c>
      <c r="G241" s="14"/>
      <c r="H241" s="14" t="s">
        <v>2973</v>
      </c>
      <c r="I241" s="15">
        <v>48</v>
      </c>
      <c r="J241" s="77">
        <v>2</v>
      </c>
      <c r="K241" s="92"/>
    </row>
    <row r="242" spans="1:11" ht="30.6" x14ac:dyDescent="0.25">
      <c r="A242" s="14" t="s">
        <v>2565</v>
      </c>
      <c r="B242" s="14" t="s">
        <v>2974</v>
      </c>
      <c r="C242" s="14" t="s">
        <v>2975</v>
      </c>
      <c r="D242" s="16">
        <v>46094</v>
      </c>
      <c r="E242" s="16"/>
      <c r="F242" s="14" t="s">
        <v>2976</v>
      </c>
      <c r="G242" s="14" t="s">
        <v>2656</v>
      </c>
      <c r="H242" s="14" t="s">
        <v>2657</v>
      </c>
      <c r="I242" s="15">
        <v>56</v>
      </c>
      <c r="J242" s="77">
        <v>2</v>
      </c>
      <c r="K242" s="92"/>
    </row>
    <row r="243" spans="1:11" ht="30.6" x14ac:dyDescent="0.25">
      <c r="A243" s="14" t="s">
        <v>2565</v>
      </c>
      <c r="B243" s="14" t="s">
        <v>2977</v>
      </c>
      <c r="C243" s="14" t="s">
        <v>2978</v>
      </c>
      <c r="D243" s="16">
        <v>46105</v>
      </c>
      <c r="E243" s="16"/>
      <c r="F243" s="14" t="s">
        <v>2979</v>
      </c>
      <c r="G243" s="14" t="s">
        <v>2980</v>
      </c>
      <c r="H243" s="14" t="s">
        <v>2981</v>
      </c>
      <c r="I243" s="15">
        <v>300</v>
      </c>
      <c r="J243" s="77">
        <v>2</v>
      </c>
      <c r="K243" s="92"/>
    </row>
    <row r="244" spans="1:11" ht="91.8" x14ac:dyDescent="0.25">
      <c r="A244" s="14" t="s">
        <v>2565</v>
      </c>
      <c r="B244" s="14"/>
      <c r="C244" s="14"/>
      <c r="D244" s="16"/>
      <c r="E244" s="16"/>
      <c r="F244" s="14" t="s">
        <v>2982</v>
      </c>
      <c r="G244" s="14"/>
      <c r="H244" s="14"/>
      <c r="I244" s="15"/>
      <c r="J244" s="77"/>
      <c r="K244" s="92"/>
    </row>
    <row r="245" spans="1:11" ht="30.6" x14ac:dyDescent="0.25">
      <c r="A245" s="14" t="s">
        <v>2565</v>
      </c>
      <c r="B245" s="14" t="s">
        <v>2983</v>
      </c>
      <c r="C245" s="14" t="s">
        <v>2984</v>
      </c>
      <c r="D245" s="16">
        <v>46079</v>
      </c>
      <c r="E245" s="16"/>
      <c r="F245" s="14" t="s">
        <v>2985</v>
      </c>
      <c r="G245" s="14"/>
      <c r="H245" s="14" t="s">
        <v>2986</v>
      </c>
      <c r="I245" s="15">
        <v>440</v>
      </c>
      <c r="J245" s="77">
        <v>3</v>
      </c>
      <c r="K245" s="92"/>
    </row>
    <row r="246" spans="1:11" ht="20.399999999999999" x14ac:dyDescent="0.25">
      <c r="A246" s="14" t="s">
        <v>2565</v>
      </c>
      <c r="B246" s="14" t="s">
        <v>2867</v>
      </c>
      <c r="C246" s="14" t="s">
        <v>2983</v>
      </c>
      <c r="D246" s="16">
        <v>46079</v>
      </c>
      <c r="E246" s="16"/>
      <c r="F246" s="14" t="s">
        <v>2987</v>
      </c>
      <c r="G246" s="14"/>
      <c r="H246" s="14" t="s">
        <v>2986</v>
      </c>
      <c r="I246" s="15">
        <v>3</v>
      </c>
      <c r="J246" s="77">
        <v>3</v>
      </c>
      <c r="K246" s="92"/>
    </row>
    <row r="247" spans="1:11" ht="20.399999999999999" x14ac:dyDescent="0.25">
      <c r="A247" s="14" t="s">
        <v>2565</v>
      </c>
      <c r="B247" s="14" t="s">
        <v>2867</v>
      </c>
      <c r="C247" s="14" t="s">
        <v>2983</v>
      </c>
      <c r="D247" s="16">
        <v>46079</v>
      </c>
      <c r="E247" s="16"/>
      <c r="F247" s="14" t="s">
        <v>2987</v>
      </c>
      <c r="G247" s="14"/>
      <c r="H247" s="14" t="s">
        <v>2986</v>
      </c>
      <c r="I247" s="15">
        <v>10</v>
      </c>
      <c r="J247" s="77">
        <v>3</v>
      </c>
      <c r="K247" s="92"/>
    </row>
    <row r="248" spans="1:11" ht="30.6" x14ac:dyDescent="0.25">
      <c r="A248" s="14" t="s">
        <v>2565</v>
      </c>
      <c r="B248" s="14" t="s">
        <v>2988</v>
      </c>
      <c r="C248" s="14" t="s">
        <v>2989</v>
      </c>
      <c r="D248" s="16">
        <v>46071</v>
      </c>
      <c r="E248" s="16"/>
      <c r="F248" s="14" t="s">
        <v>2990</v>
      </c>
      <c r="G248" s="14" t="s">
        <v>2586</v>
      </c>
      <c r="H248" s="14" t="s">
        <v>2587</v>
      </c>
      <c r="I248" s="15">
        <v>469</v>
      </c>
      <c r="J248" s="77">
        <v>3</v>
      </c>
      <c r="K248" s="92"/>
    </row>
    <row r="249" spans="1:11" ht="20.399999999999999" x14ac:dyDescent="0.25">
      <c r="A249" s="14" t="s">
        <v>2565</v>
      </c>
      <c r="B249" s="14" t="s">
        <v>2991</v>
      </c>
      <c r="C249" s="14" t="s">
        <v>2992</v>
      </c>
      <c r="D249" s="16">
        <v>46072</v>
      </c>
      <c r="E249" s="16"/>
      <c r="F249" s="14" t="s">
        <v>2993</v>
      </c>
      <c r="G249" s="14"/>
      <c r="H249" s="14" t="s">
        <v>2994</v>
      </c>
      <c r="I249" s="15">
        <v>1464.4</v>
      </c>
      <c r="J249" s="77">
        <v>5</v>
      </c>
      <c r="K249" s="92"/>
    </row>
    <row r="250" spans="1:11" ht="13.2" x14ac:dyDescent="0.25">
      <c r="A250" s="14" t="s">
        <v>2565</v>
      </c>
      <c r="B250" s="14" t="s">
        <v>2995</v>
      </c>
      <c r="C250" s="14" t="s">
        <v>2991</v>
      </c>
      <c r="D250" s="16">
        <v>46106</v>
      </c>
      <c r="E250" s="16"/>
      <c r="F250" s="14" t="s">
        <v>2996</v>
      </c>
      <c r="G250" s="14"/>
      <c r="H250" s="14" t="s">
        <v>2997</v>
      </c>
      <c r="I250" s="15">
        <v>328.1</v>
      </c>
      <c r="J250" s="77">
        <v>5</v>
      </c>
      <c r="K250" s="92"/>
    </row>
    <row r="251" spans="1:11" ht="20.399999999999999" x14ac:dyDescent="0.25">
      <c r="A251" s="14" t="s">
        <v>2565</v>
      </c>
      <c r="B251" s="14" t="s">
        <v>2998</v>
      </c>
      <c r="C251" s="14" t="s">
        <v>2991</v>
      </c>
      <c r="D251" s="16">
        <v>46072</v>
      </c>
      <c r="E251" s="16"/>
      <c r="F251" s="14" t="s">
        <v>2999</v>
      </c>
      <c r="G251" s="14"/>
      <c r="H251" s="14" t="s">
        <v>2994</v>
      </c>
      <c r="I251" s="15">
        <v>9.19</v>
      </c>
      <c r="J251" s="77">
        <v>5</v>
      </c>
      <c r="K251" s="92"/>
    </row>
    <row r="252" spans="1:11" ht="20.399999999999999" x14ac:dyDescent="0.25">
      <c r="A252" s="14" t="s">
        <v>2565</v>
      </c>
      <c r="B252" s="14" t="s">
        <v>2998</v>
      </c>
      <c r="C252" s="14" t="s">
        <v>2991</v>
      </c>
      <c r="D252" s="16">
        <v>46072</v>
      </c>
      <c r="E252" s="16"/>
      <c r="F252" s="14" t="s">
        <v>2999</v>
      </c>
      <c r="G252" s="14"/>
      <c r="H252" s="14" t="s">
        <v>2994</v>
      </c>
      <c r="I252" s="15">
        <v>10</v>
      </c>
      <c r="J252" s="77">
        <v>5</v>
      </c>
      <c r="K252" s="92"/>
    </row>
    <row r="253" spans="1:11" ht="81.599999999999994" x14ac:dyDescent="0.25">
      <c r="A253" s="14" t="s">
        <v>2565</v>
      </c>
      <c r="B253" s="14"/>
      <c r="C253" s="14"/>
      <c r="D253" s="16"/>
      <c r="E253" s="16"/>
      <c r="F253" s="14" t="s">
        <v>3000</v>
      </c>
      <c r="G253" s="14"/>
      <c r="H253" s="14"/>
      <c r="I253" s="15"/>
      <c r="J253" s="77"/>
      <c r="K253" s="92"/>
    </row>
    <row r="254" spans="1:11" ht="30.6" x14ac:dyDescent="0.25">
      <c r="A254" s="14" t="s">
        <v>2565</v>
      </c>
      <c r="B254" s="14" t="s">
        <v>3001</v>
      </c>
      <c r="C254" s="14" t="s">
        <v>3002</v>
      </c>
      <c r="D254" s="16">
        <v>46078</v>
      </c>
      <c r="E254" s="16"/>
      <c r="F254" s="14" t="s">
        <v>3003</v>
      </c>
      <c r="G254" s="14"/>
      <c r="H254" s="14" t="s">
        <v>3004</v>
      </c>
      <c r="I254" s="15">
        <v>252</v>
      </c>
      <c r="J254" s="77">
        <v>5</v>
      </c>
      <c r="K254" s="92"/>
    </row>
    <row r="255" spans="1:11" ht="30.6" x14ac:dyDescent="0.25">
      <c r="A255" s="14" t="s">
        <v>2565</v>
      </c>
      <c r="B255" s="14" t="s">
        <v>3005</v>
      </c>
      <c r="C255" s="14" t="s">
        <v>3006</v>
      </c>
      <c r="D255" s="16">
        <v>46078</v>
      </c>
      <c r="E255" s="16"/>
      <c r="F255" s="14" t="s">
        <v>3003</v>
      </c>
      <c r="G255" s="14"/>
      <c r="H255" s="14" t="s">
        <v>3007</v>
      </c>
      <c r="I255" s="15">
        <v>36</v>
      </c>
      <c r="J255" s="77">
        <v>5</v>
      </c>
      <c r="K255" s="92"/>
    </row>
    <row r="256" spans="1:11" ht="30.6" x14ac:dyDescent="0.25">
      <c r="A256" s="14" t="s">
        <v>2565</v>
      </c>
      <c r="B256" s="14" t="s">
        <v>3008</v>
      </c>
      <c r="C256" s="14" t="s">
        <v>3009</v>
      </c>
      <c r="D256" s="16">
        <v>46078</v>
      </c>
      <c r="E256" s="16"/>
      <c r="F256" s="14" t="s">
        <v>3003</v>
      </c>
      <c r="G256" s="14"/>
      <c r="H256" s="14" t="s">
        <v>3010</v>
      </c>
      <c r="I256" s="15">
        <v>36</v>
      </c>
      <c r="J256" s="77">
        <v>5</v>
      </c>
      <c r="K256" s="92"/>
    </row>
    <row r="257" spans="1:11" ht="30.6" x14ac:dyDescent="0.25">
      <c r="A257" s="14" t="s">
        <v>2565</v>
      </c>
      <c r="B257" s="14" t="s">
        <v>3011</v>
      </c>
      <c r="C257" s="14" t="s">
        <v>3012</v>
      </c>
      <c r="D257" s="16">
        <v>46078</v>
      </c>
      <c r="E257" s="16"/>
      <c r="F257" s="14" t="s">
        <v>3003</v>
      </c>
      <c r="G257" s="14"/>
      <c r="H257" s="14" t="s">
        <v>3013</v>
      </c>
      <c r="I257" s="15">
        <v>36</v>
      </c>
      <c r="J257" s="77">
        <v>5</v>
      </c>
      <c r="K257" s="92"/>
    </row>
    <row r="258" spans="1:11" ht="30.6" x14ac:dyDescent="0.25">
      <c r="A258" s="14" t="s">
        <v>2565</v>
      </c>
      <c r="B258" s="14" t="s">
        <v>3014</v>
      </c>
      <c r="C258" s="14" t="s">
        <v>3015</v>
      </c>
      <c r="D258" s="16">
        <v>46078</v>
      </c>
      <c r="E258" s="16"/>
      <c r="F258" s="14" t="s">
        <v>3003</v>
      </c>
      <c r="G258" s="14"/>
      <c r="H258" s="14" t="s">
        <v>3016</v>
      </c>
      <c r="I258" s="15">
        <v>36</v>
      </c>
      <c r="J258" s="77">
        <v>5</v>
      </c>
      <c r="K258" s="92"/>
    </row>
    <row r="259" spans="1:11" ht="30.6" x14ac:dyDescent="0.25">
      <c r="A259" s="14" t="s">
        <v>2565</v>
      </c>
      <c r="B259" s="14" t="s">
        <v>3017</v>
      </c>
      <c r="C259" s="14" t="s">
        <v>3018</v>
      </c>
      <c r="D259" s="16">
        <v>46078</v>
      </c>
      <c r="E259" s="16"/>
      <c r="F259" s="14" t="s">
        <v>3003</v>
      </c>
      <c r="G259" s="14"/>
      <c r="H259" s="14" t="s">
        <v>3019</v>
      </c>
      <c r="I259" s="15">
        <v>36</v>
      </c>
      <c r="J259" s="77">
        <v>5</v>
      </c>
      <c r="K259" s="92"/>
    </row>
    <row r="260" spans="1:11" ht="30.6" x14ac:dyDescent="0.25">
      <c r="A260" s="14" t="s">
        <v>2565</v>
      </c>
      <c r="B260" s="14" t="s">
        <v>3020</v>
      </c>
      <c r="C260" s="14" t="s">
        <v>3021</v>
      </c>
      <c r="D260" s="16">
        <v>46078</v>
      </c>
      <c r="E260" s="16"/>
      <c r="F260" s="14" t="s">
        <v>3003</v>
      </c>
      <c r="G260" s="14"/>
      <c r="H260" s="14" t="s">
        <v>3022</v>
      </c>
      <c r="I260" s="15">
        <v>36</v>
      </c>
      <c r="J260" s="77">
        <v>5</v>
      </c>
      <c r="K260" s="92"/>
    </row>
    <row r="261" spans="1:11" ht="30.6" x14ac:dyDescent="0.25">
      <c r="A261" s="14" t="s">
        <v>2565</v>
      </c>
      <c r="B261" s="14" t="s">
        <v>3023</v>
      </c>
      <c r="C261" s="14" t="s">
        <v>3024</v>
      </c>
      <c r="D261" s="16">
        <v>46078</v>
      </c>
      <c r="E261" s="16"/>
      <c r="F261" s="14" t="s">
        <v>3003</v>
      </c>
      <c r="G261" s="14"/>
      <c r="H261" s="14" t="s">
        <v>3025</v>
      </c>
      <c r="I261" s="15">
        <v>36</v>
      </c>
      <c r="J261" s="77">
        <v>5</v>
      </c>
      <c r="K261" s="92"/>
    </row>
    <row r="262" spans="1:11" ht="30.6" x14ac:dyDescent="0.25">
      <c r="A262" s="14" t="s">
        <v>2565</v>
      </c>
      <c r="B262" s="14" t="s">
        <v>3026</v>
      </c>
      <c r="C262" s="14" t="s">
        <v>3027</v>
      </c>
      <c r="D262" s="16">
        <v>46078</v>
      </c>
      <c r="E262" s="16"/>
      <c r="F262" s="14" t="s">
        <v>3003</v>
      </c>
      <c r="G262" s="14"/>
      <c r="H262" s="14" t="s">
        <v>3028</v>
      </c>
      <c r="I262" s="15">
        <v>36</v>
      </c>
      <c r="J262" s="77">
        <v>5</v>
      </c>
      <c r="K262" s="92"/>
    </row>
    <row r="263" spans="1:11" ht="30.6" x14ac:dyDescent="0.25">
      <c r="A263" s="14" t="s">
        <v>2565</v>
      </c>
      <c r="B263" s="14" t="s">
        <v>3029</v>
      </c>
      <c r="C263" s="14" t="s">
        <v>3030</v>
      </c>
      <c r="D263" s="16">
        <v>46078</v>
      </c>
      <c r="E263" s="16"/>
      <c r="F263" s="14" t="s">
        <v>3003</v>
      </c>
      <c r="G263" s="14"/>
      <c r="H263" s="14" t="s">
        <v>3031</v>
      </c>
      <c r="I263" s="15">
        <v>36</v>
      </c>
      <c r="J263" s="77">
        <v>5</v>
      </c>
      <c r="K263" s="92"/>
    </row>
    <row r="264" spans="1:11" ht="30.6" x14ac:dyDescent="0.25">
      <c r="A264" s="14" t="s">
        <v>2565</v>
      </c>
      <c r="B264" s="14" t="s">
        <v>3032</v>
      </c>
      <c r="C264" s="14" t="s">
        <v>3033</v>
      </c>
      <c r="D264" s="16">
        <v>46078</v>
      </c>
      <c r="E264" s="16"/>
      <c r="F264" s="14" t="s">
        <v>3003</v>
      </c>
      <c r="G264" s="14"/>
      <c r="H264" s="14" t="s">
        <v>3034</v>
      </c>
      <c r="I264" s="15">
        <v>36</v>
      </c>
      <c r="J264" s="77">
        <v>5</v>
      </c>
      <c r="K264" s="92"/>
    </row>
    <row r="265" spans="1:11" ht="30.6" x14ac:dyDescent="0.25">
      <c r="A265" s="14" t="s">
        <v>2565</v>
      </c>
      <c r="B265" s="14" t="s">
        <v>3035</v>
      </c>
      <c r="C265" s="14" t="s">
        <v>3036</v>
      </c>
      <c r="D265" s="16">
        <v>46078</v>
      </c>
      <c r="E265" s="16"/>
      <c r="F265" s="14" t="s">
        <v>3003</v>
      </c>
      <c r="G265" s="14"/>
      <c r="H265" s="14" t="s">
        <v>3037</v>
      </c>
      <c r="I265" s="15">
        <v>36</v>
      </c>
      <c r="J265" s="77">
        <v>5</v>
      </c>
      <c r="K265" s="92"/>
    </row>
    <row r="266" spans="1:11" ht="30.6" x14ac:dyDescent="0.25">
      <c r="A266" s="14" t="s">
        <v>2565</v>
      </c>
      <c r="B266" s="14" t="s">
        <v>3038</v>
      </c>
      <c r="C266" s="14" t="s">
        <v>3039</v>
      </c>
      <c r="D266" s="16">
        <v>46078</v>
      </c>
      <c r="E266" s="16"/>
      <c r="F266" s="14" t="s">
        <v>3003</v>
      </c>
      <c r="G266" s="14"/>
      <c r="H266" s="14" t="s">
        <v>3040</v>
      </c>
      <c r="I266" s="15">
        <v>36</v>
      </c>
      <c r="J266" s="77">
        <v>5</v>
      </c>
      <c r="K266" s="92"/>
    </row>
    <row r="267" spans="1:11" ht="30.6" x14ac:dyDescent="0.25">
      <c r="A267" s="14" t="s">
        <v>2565</v>
      </c>
      <c r="B267" s="14" t="s">
        <v>3041</v>
      </c>
      <c r="C267" s="14" t="s">
        <v>3042</v>
      </c>
      <c r="D267" s="16">
        <v>46078</v>
      </c>
      <c r="E267" s="16"/>
      <c r="F267" s="14" t="s">
        <v>3003</v>
      </c>
      <c r="G267" s="14"/>
      <c r="H267" s="14" t="s">
        <v>3043</v>
      </c>
      <c r="I267" s="15">
        <v>36</v>
      </c>
      <c r="J267" s="77">
        <v>5</v>
      </c>
      <c r="K267" s="92"/>
    </row>
    <row r="268" spans="1:11" ht="30.6" x14ac:dyDescent="0.25">
      <c r="A268" s="14" t="s">
        <v>2565</v>
      </c>
      <c r="B268" s="14" t="s">
        <v>3044</v>
      </c>
      <c r="C268" s="14" t="s">
        <v>3045</v>
      </c>
      <c r="D268" s="16">
        <v>46078</v>
      </c>
      <c r="E268" s="16"/>
      <c r="F268" s="14" t="s">
        <v>3003</v>
      </c>
      <c r="G268" s="14"/>
      <c r="H268" s="14" t="s">
        <v>3046</v>
      </c>
      <c r="I268" s="15">
        <v>36</v>
      </c>
      <c r="J268" s="77">
        <v>5</v>
      </c>
      <c r="K268" s="92"/>
    </row>
    <row r="269" spans="1:11" ht="30.6" x14ac:dyDescent="0.25">
      <c r="A269" s="14" t="s">
        <v>2565</v>
      </c>
      <c r="B269" s="14" t="s">
        <v>3047</v>
      </c>
      <c r="C269" s="14" t="s">
        <v>3048</v>
      </c>
      <c r="D269" s="16">
        <v>46078</v>
      </c>
      <c r="E269" s="16"/>
      <c r="F269" s="14" t="s">
        <v>3003</v>
      </c>
      <c r="G269" s="14"/>
      <c r="H269" s="14" t="s">
        <v>3049</v>
      </c>
      <c r="I269" s="15">
        <v>36</v>
      </c>
      <c r="J269" s="77">
        <v>5</v>
      </c>
      <c r="K269" s="92"/>
    </row>
    <row r="270" spans="1:11" ht="30.6" x14ac:dyDescent="0.25">
      <c r="A270" s="14" t="s">
        <v>2565</v>
      </c>
      <c r="B270" s="14" t="s">
        <v>3050</v>
      </c>
      <c r="C270" s="14" t="s">
        <v>3051</v>
      </c>
      <c r="D270" s="16">
        <v>46078</v>
      </c>
      <c r="E270" s="16"/>
      <c r="F270" s="14" t="s">
        <v>3003</v>
      </c>
      <c r="G270" s="14"/>
      <c r="H270" s="14" t="s">
        <v>3052</v>
      </c>
      <c r="I270" s="15">
        <v>36</v>
      </c>
      <c r="J270" s="77">
        <v>5</v>
      </c>
      <c r="K270" s="92"/>
    </row>
    <row r="271" spans="1:11" ht="30.6" x14ac:dyDescent="0.25">
      <c r="A271" s="14" t="s">
        <v>2565</v>
      </c>
      <c r="B271" s="14" t="s">
        <v>3053</v>
      </c>
      <c r="C271" s="14" t="s">
        <v>3054</v>
      </c>
      <c r="D271" s="16">
        <v>46078</v>
      </c>
      <c r="E271" s="16"/>
      <c r="F271" s="14" t="s">
        <v>3003</v>
      </c>
      <c r="G271" s="14"/>
      <c r="H271" s="14" t="s">
        <v>3055</v>
      </c>
      <c r="I271" s="15">
        <v>36</v>
      </c>
      <c r="J271" s="77">
        <v>5</v>
      </c>
      <c r="K271" s="92"/>
    </row>
    <row r="272" spans="1:11" ht="30.6" x14ac:dyDescent="0.25">
      <c r="A272" s="14" t="s">
        <v>2565</v>
      </c>
      <c r="B272" s="14" t="s">
        <v>3056</v>
      </c>
      <c r="C272" s="14" t="s">
        <v>3057</v>
      </c>
      <c r="D272" s="16">
        <v>46078</v>
      </c>
      <c r="E272" s="16"/>
      <c r="F272" s="14" t="s">
        <v>3003</v>
      </c>
      <c r="G272" s="14"/>
      <c r="H272" s="14" t="s">
        <v>3058</v>
      </c>
      <c r="I272" s="15">
        <v>36</v>
      </c>
      <c r="J272" s="77">
        <v>5</v>
      </c>
      <c r="K272" s="92"/>
    </row>
    <row r="273" spans="1:11" ht="30.6" x14ac:dyDescent="0.25">
      <c r="A273" s="14" t="s">
        <v>2565</v>
      </c>
      <c r="B273" s="14" t="s">
        <v>3059</v>
      </c>
      <c r="C273" s="14" t="s">
        <v>3060</v>
      </c>
      <c r="D273" s="16">
        <v>46078</v>
      </c>
      <c r="E273" s="16"/>
      <c r="F273" s="14" t="s">
        <v>3003</v>
      </c>
      <c r="G273" s="14"/>
      <c r="H273" s="14" t="s">
        <v>3061</v>
      </c>
      <c r="I273" s="15">
        <v>36</v>
      </c>
      <c r="J273" s="77">
        <v>5</v>
      </c>
      <c r="K273" s="92"/>
    </row>
    <row r="274" spans="1:11" ht="30.6" x14ac:dyDescent="0.25">
      <c r="A274" s="14" t="s">
        <v>2565</v>
      </c>
      <c r="B274" s="14" t="s">
        <v>3062</v>
      </c>
      <c r="C274" s="14" t="s">
        <v>3063</v>
      </c>
      <c r="D274" s="16">
        <v>46078</v>
      </c>
      <c r="E274" s="16"/>
      <c r="F274" s="14" t="s">
        <v>3003</v>
      </c>
      <c r="G274" s="14"/>
      <c r="H274" s="14" t="s">
        <v>3064</v>
      </c>
      <c r="I274" s="15">
        <v>36</v>
      </c>
      <c r="J274" s="77">
        <v>5</v>
      </c>
      <c r="K274" s="92"/>
    </row>
    <row r="275" spans="1:11" ht="30.6" x14ac:dyDescent="0.25">
      <c r="A275" s="14" t="s">
        <v>2565</v>
      </c>
      <c r="B275" s="14" t="s">
        <v>3065</v>
      </c>
      <c r="C275" s="14" t="s">
        <v>3066</v>
      </c>
      <c r="D275" s="16">
        <v>46078</v>
      </c>
      <c r="E275" s="16"/>
      <c r="F275" s="14" t="s">
        <v>3003</v>
      </c>
      <c r="G275" s="14"/>
      <c r="H275" s="14" t="s">
        <v>3067</v>
      </c>
      <c r="I275" s="15">
        <v>36</v>
      </c>
      <c r="J275" s="77">
        <v>5</v>
      </c>
      <c r="K275" s="92"/>
    </row>
    <row r="276" spans="1:11" ht="30.6" x14ac:dyDescent="0.25">
      <c r="A276" s="14" t="s">
        <v>2565</v>
      </c>
      <c r="B276" s="14" t="s">
        <v>3068</v>
      </c>
      <c r="C276" s="14" t="s">
        <v>3069</v>
      </c>
      <c r="D276" s="16">
        <v>46078</v>
      </c>
      <c r="E276" s="16"/>
      <c r="F276" s="14" t="s">
        <v>3003</v>
      </c>
      <c r="G276" s="14"/>
      <c r="H276" s="14" t="s">
        <v>3070</v>
      </c>
      <c r="I276" s="15">
        <v>36</v>
      </c>
      <c r="J276" s="77">
        <v>5</v>
      </c>
      <c r="K276" s="92"/>
    </row>
    <row r="277" spans="1:11" ht="30.6" x14ac:dyDescent="0.25">
      <c r="A277" s="14" t="s">
        <v>2565</v>
      </c>
      <c r="B277" s="14" t="s">
        <v>3071</v>
      </c>
      <c r="C277" s="14" t="s">
        <v>3072</v>
      </c>
      <c r="D277" s="16">
        <v>46078</v>
      </c>
      <c r="E277" s="16"/>
      <c r="F277" s="14" t="s">
        <v>3003</v>
      </c>
      <c r="G277" s="14"/>
      <c r="H277" s="14" t="s">
        <v>3073</v>
      </c>
      <c r="I277" s="15">
        <v>36</v>
      </c>
      <c r="J277" s="77">
        <v>5</v>
      </c>
      <c r="K277" s="92"/>
    </row>
    <row r="278" spans="1:11" ht="30.6" x14ac:dyDescent="0.25">
      <c r="A278" s="14" t="s">
        <v>2565</v>
      </c>
      <c r="B278" s="14" t="s">
        <v>3074</v>
      </c>
      <c r="C278" s="14" t="s">
        <v>3075</v>
      </c>
      <c r="D278" s="16">
        <v>46078</v>
      </c>
      <c r="E278" s="16"/>
      <c r="F278" s="14" t="s">
        <v>3003</v>
      </c>
      <c r="G278" s="14"/>
      <c r="H278" s="14" t="s">
        <v>3076</v>
      </c>
      <c r="I278" s="15">
        <v>61</v>
      </c>
      <c r="J278" s="77">
        <v>5</v>
      </c>
      <c r="K278" s="92"/>
    </row>
    <row r="279" spans="1:11" ht="30.6" x14ac:dyDescent="0.25">
      <c r="A279" s="14" t="s">
        <v>2565</v>
      </c>
      <c r="B279" s="14" t="s">
        <v>3077</v>
      </c>
      <c r="C279" s="14" t="s">
        <v>3078</v>
      </c>
      <c r="D279" s="16">
        <v>46078</v>
      </c>
      <c r="E279" s="16"/>
      <c r="F279" s="14" t="s">
        <v>3003</v>
      </c>
      <c r="G279" s="14"/>
      <c r="H279" s="14" t="s">
        <v>3079</v>
      </c>
      <c r="I279" s="15">
        <v>61</v>
      </c>
      <c r="J279" s="77">
        <v>5</v>
      </c>
      <c r="K279" s="92"/>
    </row>
    <row r="280" spans="1:11" ht="30.6" x14ac:dyDescent="0.25">
      <c r="A280" s="14" t="s">
        <v>2565</v>
      </c>
      <c r="B280" s="14" t="s">
        <v>3080</v>
      </c>
      <c r="C280" s="14" t="s">
        <v>3081</v>
      </c>
      <c r="D280" s="16">
        <v>46078</v>
      </c>
      <c r="E280" s="16"/>
      <c r="F280" s="14" t="s">
        <v>3003</v>
      </c>
      <c r="G280" s="14"/>
      <c r="H280" s="14" t="s">
        <v>3082</v>
      </c>
      <c r="I280" s="15">
        <v>148</v>
      </c>
      <c r="J280" s="77">
        <v>5</v>
      </c>
      <c r="K280" s="92"/>
    </row>
    <row r="281" spans="1:11" ht="30.6" x14ac:dyDescent="0.25">
      <c r="A281" s="14" t="s">
        <v>2565</v>
      </c>
      <c r="B281" s="14" t="s">
        <v>3083</v>
      </c>
      <c r="C281" s="14" t="s">
        <v>3084</v>
      </c>
      <c r="D281" s="16">
        <v>46078</v>
      </c>
      <c r="E281" s="16"/>
      <c r="F281" s="14" t="s">
        <v>3003</v>
      </c>
      <c r="G281" s="14"/>
      <c r="H281" s="14" t="s">
        <v>3085</v>
      </c>
      <c r="I281" s="15">
        <v>197</v>
      </c>
      <c r="J281" s="77">
        <v>5</v>
      </c>
      <c r="K281" s="92"/>
    </row>
    <row r="282" spans="1:11" ht="30.6" x14ac:dyDescent="0.25">
      <c r="A282" s="14" t="s">
        <v>2565</v>
      </c>
      <c r="B282" s="14" t="s">
        <v>3086</v>
      </c>
      <c r="C282" s="14" t="s">
        <v>3087</v>
      </c>
      <c r="D282" s="16">
        <v>46078</v>
      </c>
      <c r="E282" s="16"/>
      <c r="F282" s="14" t="s">
        <v>3003</v>
      </c>
      <c r="G282" s="14"/>
      <c r="H282" s="14" t="s">
        <v>3088</v>
      </c>
      <c r="I282" s="15">
        <v>200</v>
      </c>
      <c r="J282" s="77">
        <v>5</v>
      </c>
      <c r="K282" s="92"/>
    </row>
    <row r="283" spans="1:11" ht="30.6" x14ac:dyDescent="0.25">
      <c r="A283" s="14" t="s">
        <v>2565</v>
      </c>
      <c r="B283" s="14" t="s">
        <v>3089</v>
      </c>
      <c r="C283" s="14" t="s">
        <v>3090</v>
      </c>
      <c r="D283" s="16">
        <v>46092</v>
      </c>
      <c r="E283" s="16"/>
      <c r="F283" s="14" t="s">
        <v>3091</v>
      </c>
      <c r="G283" s="14" t="s">
        <v>3092</v>
      </c>
      <c r="H283" s="14" t="s">
        <v>3093</v>
      </c>
      <c r="I283" s="15">
        <v>28.57</v>
      </c>
      <c r="J283" s="77">
        <v>5</v>
      </c>
      <c r="K283" s="92"/>
    </row>
    <row r="284" spans="1:11" ht="20.399999999999999" x14ac:dyDescent="0.25">
      <c r="A284" s="14" t="s">
        <v>2565</v>
      </c>
      <c r="B284" s="14" t="s">
        <v>3094</v>
      </c>
      <c r="C284" s="14" t="s">
        <v>3095</v>
      </c>
      <c r="D284" s="16">
        <v>46092</v>
      </c>
      <c r="E284" s="16"/>
      <c r="F284" s="14" t="s">
        <v>3096</v>
      </c>
      <c r="G284" s="14" t="s">
        <v>3097</v>
      </c>
      <c r="H284" s="14" t="s">
        <v>3098</v>
      </c>
      <c r="I284" s="15">
        <v>180</v>
      </c>
      <c r="J284" s="77">
        <v>5</v>
      </c>
      <c r="K284" s="92"/>
    </row>
    <row r="285" spans="1:11" ht="30.6" x14ac:dyDescent="0.25">
      <c r="A285" s="14" t="s">
        <v>2565</v>
      </c>
      <c r="B285" s="14" t="s">
        <v>3099</v>
      </c>
      <c r="C285" s="14" t="s">
        <v>3100</v>
      </c>
      <c r="D285" s="16">
        <v>46093</v>
      </c>
      <c r="E285" s="16"/>
      <c r="F285" s="14" t="s">
        <v>3101</v>
      </c>
      <c r="G285" s="14" t="s">
        <v>3102</v>
      </c>
      <c r="H285" s="14" t="s">
        <v>3103</v>
      </c>
      <c r="I285" s="15">
        <v>1833</v>
      </c>
      <c r="J285" s="77">
        <v>5</v>
      </c>
      <c r="K285" s="92"/>
    </row>
    <row r="286" spans="1:11" ht="30.6" x14ac:dyDescent="0.25">
      <c r="A286" s="14" t="s">
        <v>2565</v>
      </c>
      <c r="B286" s="14" t="s">
        <v>3104</v>
      </c>
      <c r="C286" s="14" t="s">
        <v>3105</v>
      </c>
      <c r="D286" s="16">
        <v>46094</v>
      </c>
      <c r="E286" s="16"/>
      <c r="F286" s="14" t="s">
        <v>3106</v>
      </c>
      <c r="G286" s="14" t="s">
        <v>3107</v>
      </c>
      <c r="H286" s="14" t="s">
        <v>3108</v>
      </c>
      <c r="I286" s="15">
        <v>39.32</v>
      </c>
      <c r="J286" s="77">
        <v>5</v>
      </c>
      <c r="K286" s="92"/>
    </row>
    <row r="287" spans="1:11" ht="81.599999999999994" x14ac:dyDescent="0.25">
      <c r="A287" s="14" t="s">
        <v>2565</v>
      </c>
      <c r="B287" s="14"/>
      <c r="C287" s="14"/>
      <c r="D287" s="16"/>
      <c r="E287" s="16"/>
      <c r="F287" s="14" t="s">
        <v>3109</v>
      </c>
      <c r="G287" s="14"/>
      <c r="H287" s="14"/>
      <c r="I287" s="15"/>
      <c r="J287" s="77"/>
      <c r="K287" s="92"/>
    </row>
    <row r="288" spans="1:11" ht="30.6" x14ac:dyDescent="0.25">
      <c r="A288" s="14" t="s">
        <v>2565</v>
      </c>
      <c r="B288" s="14" t="s">
        <v>3089</v>
      </c>
      <c r="C288" s="14" t="s">
        <v>3090</v>
      </c>
      <c r="D288" s="16">
        <v>46092</v>
      </c>
      <c r="E288" s="16"/>
      <c r="F288" s="14" t="s">
        <v>3110</v>
      </c>
      <c r="G288" s="14" t="s">
        <v>3092</v>
      </c>
      <c r="H288" s="14" t="s">
        <v>3093</v>
      </c>
      <c r="I288" s="15">
        <v>46.43</v>
      </c>
      <c r="J288" s="77">
        <v>5</v>
      </c>
      <c r="K288" s="92"/>
    </row>
    <row r="289" spans="1:11" ht="30.6" x14ac:dyDescent="0.25">
      <c r="A289" s="14" t="s">
        <v>2565</v>
      </c>
      <c r="B289" s="14" t="s">
        <v>3111</v>
      </c>
      <c r="C289" s="14" t="s">
        <v>3112</v>
      </c>
      <c r="D289" s="16">
        <v>46106</v>
      </c>
      <c r="E289" s="16"/>
      <c r="F289" s="14" t="s">
        <v>3113</v>
      </c>
      <c r="G289" s="14" t="s">
        <v>3107</v>
      </c>
      <c r="H289" s="14" t="s">
        <v>3108</v>
      </c>
      <c r="I289" s="15">
        <v>202.15</v>
      </c>
      <c r="J289" s="77">
        <v>5</v>
      </c>
      <c r="K289" s="92"/>
    </row>
    <row r="290" spans="1:11" ht="20.399999999999999" x14ac:dyDescent="0.25">
      <c r="A290" s="14" t="s">
        <v>2565</v>
      </c>
      <c r="B290" s="14" t="s">
        <v>3114</v>
      </c>
      <c r="C290" s="14" t="s">
        <v>2939</v>
      </c>
      <c r="D290" s="16">
        <v>46106</v>
      </c>
      <c r="E290" s="16"/>
      <c r="F290" s="14" t="s">
        <v>3115</v>
      </c>
      <c r="G290" s="14" t="s">
        <v>3097</v>
      </c>
      <c r="H290" s="14" t="s">
        <v>3098</v>
      </c>
      <c r="I290" s="15">
        <v>223.5</v>
      </c>
      <c r="J290" s="77">
        <v>5</v>
      </c>
      <c r="K290" s="92"/>
    </row>
    <row r="291" spans="1:11" ht="20.399999999999999" x14ac:dyDescent="0.25">
      <c r="A291" s="14" t="s">
        <v>2565</v>
      </c>
      <c r="B291" s="14" t="s">
        <v>3116</v>
      </c>
      <c r="C291" s="14" t="s">
        <v>3117</v>
      </c>
      <c r="D291" s="16">
        <v>46106</v>
      </c>
      <c r="E291" s="16"/>
      <c r="F291" s="14" t="s">
        <v>3118</v>
      </c>
      <c r="G291" s="14" t="s">
        <v>3092</v>
      </c>
      <c r="H291" s="14" t="s">
        <v>3093</v>
      </c>
      <c r="I291" s="15">
        <v>350</v>
      </c>
      <c r="J291" s="77">
        <v>5</v>
      </c>
      <c r="K291" s="92"/>
    </row>
    <row r="292" spans="1:11" ht="20.399999999999999" x14ac:dyDescent="0.25">
      <c r="A292" s="14" t="s">
        <v>2565</v>
      </c>
      <c r="B292" s="14" t="s">
        <v>3119</v>
      </c>
      <c r="C292" s="14" t="s">
        <v>3120</v>
      </c>
      <c r="D292" s="16">
        <v>46106</v>
      </c>
      <c r="E292" s="16"/>
      <c r="F292" s="14" t="s">
        <v>3121</v>
      </c>
      <c r="G292" s="14" t="s">
        <v>3122</v>
      </c>
      <c r="H292" s="14" t="s">
        <v>3123</v>
      </c>
      <c r="I292" s="15">
        <v>500</v>
      </c>
      <c r="J292" s="77">
        <v>5</v>
      </c>
      <c r="K292" s="92"/>
    </row>
    <row r="293" spans="1:11" ht="20.399999999999999" x14ac:dyDescent="0.25">
      <c r="A293" s="14" t="s">
        <v>2565</v>
      </c>
      <c r="B293" s="14" t="s">
        <v>3124</v>
      </c>
      <c r="C293" s="14" t="s">
        <v>3125</v>
      </c>
      <c r="D293" s="16">
        <v>46106</v>
      </c>
      <c r="E293" s="16"/>
      <c r="F293" s="14" t="s">
        <v>3126</v>
      </c>
      <c r="G293" s="14" t="s">
        <v>3127</v>
      </c>
      <c r="H293" s="14" t="s">
        <v>3128</v>
      </c>
      <c r="I293" s="15">
        <v>588</v>
      </c>
      <c r="J293" s="77">
        <v>5</v>
      </c>
      <c r="K293" s="92"/>
    </row>
    <row r="294" spans="1:11" ht="30.6" x14ac:dyDescent="0.25">
      <c r="A294" s="14" t="s">
        <v>2565</v>
      </c>
      <c r="B294" s="14" t="s">
        <v>3129</v>
      </c>
      <c r="C294" s="14" t="s">
        <v>3130</v>
      </c>
      <c r="D294" s="16">
        <v>46106</v>
      </c>
      <c r="E294" s="16"/>
      <c r="F294" s="14" t="s">
        <v>3131</v>
      </c>
      <c r="G294" s="14" t="s">
        <v>3132</v>
      </c>
      <c r="H294" s="14" t="s">
        <v>3133</v>
      </c>
      <c r="I294" s="15">
        <v>774</v>
      </c>
      <c r="J294" s="77">
        <v>5</v>
      </c>
      <c r="K294" s="92"/>
    </row>
    <row r="295" spans="1:11" ht="30.6" x14ac:dyDescent="0.25">
      <c r="A295" s="14" t="s">
        <v>2565</v>
      </c>
      <c r="B295" s="14" t="s">
        <v>3134</v>
      </c>
      <c r="C295" s="14" t="s">
        <v>3135</v>
      </c>
      <c r="D295" s="16">
        <v>46114</v>
      </c>
      <c r="E295" s="16"/>
      <c r="F295" s="14" t="s">
        <v>3136</v>
      </c>
      <c r="G295" s="14"/>
      <c r="H295" s="14" t="s">
        <v>3137</v>
      </c>
      <c r="I295" s="15">
        <v>36</v>
      </c>
      <c r="J295" s="77">
        <v>5</v>
      </c>
      <c r="K295" s="92"/>
    </row>
    <row r="296" spans="1:11" ht="30.6" x14ac:dyDescent="0.25">
      <c r="A296" s="14" t="s">
        <v>2565</v>
      </c>
      <c r="B296" s="14" t="s">
        <v>3138</v>
      </c>
      <c r="C296" s="14" t="s">
        <v>3139</v>
      </c>
      <c r="D296" s="16">
        <v>46114</v>
      </c>
      <c r="E296" s="16"/>
      <c r="F296" s="14" t="s">
        <v>3136</v>
      </c>
      <c r="G296" s="14"/>
      <c r="H296" s="14" t="s">
        <v>3140</v>
      </c>
      <c r="I296" s="15">
        <v>36</v>
      </c>
      <c r="J296" s="77">
        <v>5</v>
      </c>
      <c r="K296" s="92"/>
    </row>
    <row r="297" spans="1:11" ht="30.6" x14ac:dyDescent="0.25">
      <c r="A297" s="14" t="s">
        <v>2565</v>
      </c>
      <c r="B297" s="14" t="s">
        <v>3141</v>
      </c>
      <c r="C297" s="14" t="s">
        <v>3142</v>
      </c>
      <c r="D297" s="16">
        <v>46114</v>
      </c>
      <c r="E297" s="16"/>
      <c r="F297" s="14" t="s">
        <v>3136</v>
      </c>
      <c r="G297" s="14"/>
      <c r="H297" s="14" t="s">
        <v>3143</v>
      </c>
      <c r="I297" s="15">
        <v>36</v>
      </c>
      <c r="J297" s="77">
        <v>5</v>
      </c>
      <c r="K297" s="92"/>
    </row>
    <row r="298" spans="1:11" ht="30.6" x14ac:dyDescent="0.25">
      <c r="A298" s="14" t="s">
        <v>2565</v>
      </c>
      <c r="B298" s="14" t="s">
        <v>3144</v>
      </c>
      <c r="C298" s="14" t="s">
        <v>3145</v>
      </c>
      <c r="D298" s="16">
        <v>46114</v>
      </c>
      <c r="E298" s="16"/>
      <c r="F298" s="14" t="s">
        <v>3136</v>
      </c>
      <c r="G298" s="14"/>
      <c r="H298" s="14" t="s">
        <v>3146</v>
      </c>
      <c r="I298" s="15">
        <v>38</v>
      </c>
      <c r="J298" s="77">
        <v>5</v>
      </c>
      <c r="K298" s="92"/>
    </row>
    <row r="299" spans="1:11" ht="30.6" x14ac:dyDescent="0.25">
      <c r="A299" s="14" t="s">
        <v>2565</v>
      </c>
      <c r="B299" s="14" t="s">
        <v>3147</v>
      </c>
      <c r="C299" s="14" t="s">
        <v>3148</v>
      </c>
      <c r="D299" s="16">
        <v>46114</v>
      </c>
      <c r="E299" s="16"/>
      <c r="F299" s="14" t="s">
        <v>3136</v>
      </c>
      <c r="G299" s="14"/>
      <c r="H299" s="14" t="s">
        <v>3064</v>
      </c>
      <c r="I299" s="15">
        <v>61</v>
      </c>
      <c r="J299" s="77">
        <v>5</v>
      </c>
      <c r="K299" s="92"/>
    </row>
    <row r="300" spans="1:11" ht="30.6" x14ac:dyDescent="0.25">
      <c r="A300" s="14" t="s">
        <v>2565</v>
      </c>
      <c r="B300" s="14" t="s">
        <v>3149</v>
      </c>
      <c r="C300" s="14" t="s">
        <v>3150</v>
      </c>
      <c r="D300" s="16">
        <v>46114</v>
      </c>
      <c r="E300" s="16"/>
      <c r="F300" s="14" t="s">
        <v>3136</v>
      </c>
      <c r="G300" s="14"/>
      <c r="H300" s="14" t="s">
        <v>3043</v>
      </c>
      <c r="I300" s="15">
        <v>61</v>
      </c>
      <c r="J300" s="77">
        <v>5</v>
      </c>
      <c r="K300" s="92"/>
    </row>
    <row r="301" spans="1:11" ht="30.6" x14ac:dyDescent="0.25">
      <c r="A301" s="14" t="s">
        <v>2565</v>
      </c>
      <c r="B301" s="14" t="s">
        <v>3151</v>
      </c>
      <c r="C301" s="14" t="s">
        <v>3152</v>
      </c>
      <c r="D301" s="16">
        <v>46114</v>
      </c>
      <c r="E301" s="16"/>
      <c r="F301" s="14" t="s">
        <v>3136</v>
      </c>
      <c r="G301" s="14"/>
      <c r="H301" s="14" t="s">
        <v>3153</v>
      </c>
      <c r="I301" s="15">
        <v>61</v>
      </c>
      <c r="J301" s="77">
        <v>5</v>
      </c>
      <c r="K301" s="92"/>
    </row>
    <row r="302" spans="1:11" ht="30.6" x14ac:dyDescent="0.25">
      <c r="A302" s="14" t="s">
        <v>2565</v>
      </c>
      <c r="B302" s="14" t="s">
        <v>3154</v>
      </c>
      <c r="C302" s="14" t="s">
        <v>3155</v>
      </c>
      <c r="D302" s="16">
        <v>46114</v>
      </c>
      <c r="E302" s="16"/>
      <c r="F302" s="14" t="s">
        <v>3136</v>
      </c>
      <c r="G302" s="14"/>
      <c r="H302" s="14" t="s">
        <v>3046</v>
      </c>
      <c r="I302" s="15">
        <v>61</v>
      </c>
      <c r="J302" s="77">
        <v>5</v>
      </c>
      <c r="K302" s="92"/>
    </row>
    <row r="303" spans="1:11" ht="30.6" x14ac:dyDescent="0.25">
      <c r="A303" s="14" t="s">
        <v>2565</v>
      </c>
      <c r="B303" s="14" t="s">
        <v>3156</v>
      </c>
      <c r="C303" s="14" t="s">
        <v>3157</v>
      </c>
      <c r="D303" s="16">
        <v>46114</v>
      </c>
      <c r="E303" s="16"/>
      <c r="F303" s="14" t="s">
        <v>3136</v>
      </c>
      <c r="G303" s="14"/>
      <c r="H303" s="14" t="s">
        <v>3052</v>
      </c>
      <c r="I303" s="15">
        <v>61</v>
      </c>
      <c r="J303" s="77">
        <v>5</v>
      </c>
      <c r="K303" s="92"/>
    </row>
    <row r="304" spans="1:11" ht="30.6" x14ac:dyDescent="0.25">
      <c r="A304" s="14" t="s">
        <v>2565</v>
      </c>
      <c r="B304" s="14" t="s">
        <v>3158</v>
      </c>
      <c r="C304" s="14" t="s">
        <v>3159</v>
      </c>
      <c r="D304" s="16">
        <v>46114</v>
      </c>
      <c r="E304" s="16"/>
      <c r="F304" s="14" t="s">
        <v>3136</v>
      </c>
      <c r="G304" s="14"/>
      <c r="H304" s="14" t="s">
        <v>3028</v>
      </c>
      <c r="I304" s="15">
        <v>61</v>
      </c>
      <c r="J304" s="77">
        <v>5</v>
      </c>
      <c r="K304" s="92"/>
    </row>
    <row r="305" spans="1:11" ht="30.6" x14ac:dyDescent="0.25">
      <c r="A305" s="14" t="s">
        <v>2565</v>
      </c>
      <c r="B305" s="14" t="s">
        <v>3160</v>
      </c>
      <c r="C305" s="14" t="s">
        <v>3161</v>
      </c>
      <c r="D305" s="16">
        <v>46114</v>
      </c>
      <c r="E305" s="16"/>
      <c r="F305" s="14" t="s">
        <v>3136</v>
      </c>
      <c r="G305" s="14"/>
      <c r="H305" s="14" t="s">
        <v>3034</v>
      </c>
      <c r="I305" s="15">
        <v>61</v>
      </c>
      <c r="J305" s="77">
        <v>5</v>
      </c>
      <c r="K305" s="92"/>
    </row>
    <row r="306" spans="1:11" ht="30.6" x14ac:dyDescent="0.25">
      <c r="A306" s="14" t="s">
        <v>2565</v>
      </c>
      <c r="B306" s="14" t="s">
        <v>3162</v>
      </c>
      <c r="C306" s="14" t="s">
        <v>3163</v>
      </c>
      <c r="D306" s="16">
        <v>46114</v>
      </c>
      <c r="E306" s="16"/>
      <c r="F306" s="14" t="s">
        <v>3136</v>
      </c>
      <c r="G306" s="14"/>
      <c r="H306" s="14" t="s">
        <v>3037</v>
      </c>
      <c r="I306" s="15">
        <v>61</v>
      </c>
      <c r="J306" s="77">
        <v>5</v>
      </c>
      <c r="K306" s="92"/>
    </row>
    <row r="307" spans="1:11" ht="30.6" x14ac:dyDescent="0.25">
      <c r="A307" s="14" t="s">
        <v>2565</v>
      </c>
      <c r="B307" s="14" t="s">
        <v>3164</v>
      </c>
      <c r="C307" s="14" t="s">
        <v>3165</v>
      </c>
      <c r="D307" s="16">
        <v>46114</v>
      </c>
      <c r="E307" s="16"/>
      <c r="F307" s="14" t="s">
        <v>3136</v>
      </c>
      <c r="G307" s="14"/>
      <c r="H307" s="14" t="s">
        <v>3166</v>
      </c>
      <c r="I307" s="15">
        <v>88</v>
      </c>
      <c r="J307" s="77">
        <v>5</v>
      </c>
      <c r="K307" s="92"/>
    </row>
    <row r="308" spans="1:11" ht="30.6" x14ac:dyDescent="0.25">
      <c r="A308" s="14" t="s">
        <v>2565</v>
      </c>
      <c r="B308" s="14" t="s">
        <v>3167</v>
      </c>
      <c r="C308" s="14" t="s">
        <v>3168</v>
      </c>
      <c r="D308" s="16">
        <v>46114</v>
      </c>
      <c r="E308" s="16"/>
      <c r="F308" s="14" t="s">
        <v>3136</v>
      </c>
      <c r="G308" s="14"/>
      <c r="H308" s="14" t="s">
        <v>3073</v>
      </c>
      <c r="I308" s="15">
        <v>61</v>
      </c>
      <c r="J308" s="77">
        <v>5</v>
      </c>
      <c r="K308" s="92"/>
    </row>
    <row r="309" spans="1:11" ht="30.6" x14ac:dyDescent="0.25">
      <c r="A309" s="14" t="s">
        <v>2565</v>
      </c>
      <c r="B309" s="14" t="s">
        <v>3169</v>
      </c>
      <c r="C309" s="14" t="s">
        <v>3170</v>
      </c>
      <c r="D309" s="16">
        <v>46114</v>
      </c>
      <c r="E309" s="16"/>
      <c r="F309" s="14" t="s">
        <v>3136</v>
      </c>
      <c r="G309" s="14"/>
      <c r="H309" s="14" t="s">
        <v>3058</v>
      </c>
      <c r="I309" s="15">
        <v>88</v>
      </c>
      <c r="J309" s="77">
        <v>5</v>
      </c>
      <c r="K309" s="92"/>
    </row>
    <row r="310" spans="1:11" ht="30.6" x14ac:dyDescent="0.25">
      <c r="A310" s="14" t="s">
        <v>2565</v>
      </c>
      <c r="B310" s="14" t="s">
        <v>3171</v>
      </c>
      <c r="C310" s="14" t="s">
        <v>3172</v>
      </c>
      <c r="D310" s="16">
        <v>46114</v>
      </c>
      <c r="E310" s="16"/>
      <c r="F310" s="14" t="s">
        <v>3136</v>
      </c>
      <c r="G310" s="14"/>
      <c r="H310" s="14" t="s">
        <v>3173</v>
      </c>
      <c r="I310" s="15">
        <v>88</v>
      </c>
      <c r="J310" s="77">
        <v>5</v>
      </c>
      <c r="K310" s="92"/>
    </row>
    <row r="311" spans="1:11" ht="30.6" x14ac:dyDescent="0.25">
      <c r="A311" s="14" t="s">
        <v>2565</v>
      </c>
      <c r="B311" s="14" t="s">
        <v>3174</v>
      </c>
      <c r="C311" s="14" t="s">
        <v>3175</v>
      </c>
      <c r="D311" s="16">
        <v>46114</v>
      </c>
      <c r="E311" s="16"/>
      <c r="F311" s="14" t="s">
        <v>3136</v>
      </c>
      <c r="G311" s="14"/>
      <c r="H311" s="14" t="s">
        <v>3076</v>
      </c>
      <c r="I311" s="15">
        <v>88</v>
      </c>
      <c r="J311" s="77">
        <v>5</v>
      </c>
      <c r="K311" s="92"/>
    </row>
    <row r="312" spans="1:11" ht="30.6" x14ac:dyDescent="0.25">
      <c r="A312" s="14" t="s">
        <v>2565</v>
      </c>
      <c r="B312" s="14" t="s">
        <v>3176</v>
      </c>
      <c r="C312" s="14" t="s">
        <v>3177</v>
      </c>
      <c r="D312" s="16">
        <v>46114</v>
      </c>
      <c r="E312" s="16"/>
      <c r="F312" s="14" t="s">
        <v>3136</v>
      </c>
      <c r="G312" s="14"/>
      <c r="H312" s="14" t="s">
        <v>3040</v>
      </c>
      <c r="I312" s="15">
        <v>88</v>
      </c>
      <c r="J312" s="77">
        <v>5</v>
      </c>
      <c r="K312" s="92"/>
    </row>
    <row r="313" spans="1:11" ht="30.6" x14ac:dyDescent="0.25">
      <c r="A313" s="14" t="s">
        <v>2565</v>
      </c>
      <c r="B313" s="14" t="s">
        <v>3178</v>
      </c>
      <c r="C313" s="14" t="s">
        <v>3179</v>
      </c>
      <c r="D313" s="16">
        <v>46114</v>
      </c>
      <c r="E313" s="16"/>
      <c r="F313" s="14" t="s">
        <v>3136</v>
      </c>
      <c r="G313" s="14"/>
      <c r="H313" s="14" t="s">
        <v>3019</v>
      </c>
      <c r="I313" s="15">
        <v>88</v>
      </c>
      <c r="J313" s="77">
        <v>5</v>
      </c>
      <c r="K313" s="92"/>
    </row>
    <row r="314" spans="1:11" ht="30.6" x14ac:dyDescent="0.25">
      <c r="A314" s="14" t="s">
        <v>2565</v>
      </c>
      <c r="B314" s="14" t="s">
        <v>3180</v>
      </c>
      <c r="C314" s="14" t="s">
        <v>3181</v>
      </c>
      <c r="D314" s="16">
        <v>46114</v>
      </c>
      <c r="E314" s="16"/>
      <c r="F314" s="14" t="s">
        <v>3136</v>
      </c>
      <c r="G314" s="14"/>
      <c r="H314" s="14" t="s">
        <v>3022</v>
      </c>
      <c r="I314" s="15">
        <v>88</v>
      </c>
      <c r="J314" s="77">
        <v>5</v>
      </c>
      <c r="K314" s="92"/>
    </row>
    <row r="315" spans="1:11" ht="30.6" x14ac:dyDescent="0.25">
      <c r="A315" s="14" t="s">
        <v>2565</v>
      </c>
      <c r="B315" s="14" t="s">
        <v>3182</v>
      </c>
      <c r="C315" s="14" t="s">
        <v>3183</v>
      </c>
      <c r="D315" s="16">
        <v>46114</v>
      </c>
      <c r="E315" s="16"/>
      <c r="F315" s="14" t="s">
        <v>3136</v>
      </c>
      <c r="G315" s="14"/>
      <c r="H315" s="14" t="s">
        <v>3025</v>
      </c>
      <c r="I315" s="15">
        <v>88</v>
      </c>
      <c r="J315" s="77">
        <v>5</v>
      </c>
      <c r="K315" s="92"/>
    </row>
    <row r="316" spans="1:11" ht="30.6" x14ac:dyDescent="0.25">
      <c r="A316" s="14" t="s">
        <v>2565</v>
      </c>
      <c r="B316" s="14" t="s">
        <v>3184</v>
      </c>
      <c r="C316" s="14" t="s">
        <v>3185</v>
      </c>
      <c r="D316" s="16">
        <v>46114</v>
      </c>
      <c r="E316" s="16"/>
      <c r="F316" s="14" t="s">
        <v>3136</v>
      </c>
      <c r="G316" s="14"/>
      <c r="H316" s="14" t="s">
        <v>3186</v>
      </c>
      <c r="I316" s="15">
        <v>88</v>
      </c>
      <c r="J316" s="77">
        <v>5</v>
      </c>
      <c r="K316" s="92"/>
    </row>
    <row r="317" spans="1:11" ht="30.6" x14ac:dyDescent="0.25">
      <c r="A317" s="14" t="s">
        <v>2565</v>
      </c>
      <c r="B317" s="14" t="s">
        <v>3187</v>
      </c>
      <c r="C317" s="14" t="s">
        <v>3188</v>
      </c>
      <c r="D317" s="16">
        <v>46114</v>
      </c>
      <c r="E317" s="16"/>
      <c r="F317" s="14" t="s">
        <v>3136</v>
      </c>
      <c r="G317" s="14"/>
      <c r="H317" s="14" t="s">
        <v>3189</v>
      </c>
      <c r="I317" s="15">
        <v>88</v>
      </c>
      <c r="J317" s="77">
        <v>5</v>
      </c>
      <c r="K317" s="92"/>
    </row>
    <row r="318" spans="1:11" ht="30.6" x14ac:dyDescent="0.25">
      <c r="A318" s="14" t="s">
        <v>2565</v>
      </c>
      <c r="B318" s="14" t="s">
        <v>3190</v>
      </c>
      <c r="C318" s="14" t="s">
        <v>3191</v>
      </c>
      <c r="D318" s="16">
        <v>46114</v>
      </c>
      <c r="E318" s="16"/>
      <c r="F318" s="14" t="s">
        <v>3136</v>
      </c>
      <c r="G318" s="14"/>
      <c r="H318" s="14" t="s">
        <v>3055</v>
      </c>
      <c r="I318" s="15">
        <v>104</v>
      </c>
      <c r="J318" s="77">
        <v>5</v>
      </c>
      <c r="K318" s="92"/>
    </row>
    <row r="319" spans="1:11" ht="30.6" x14ac:dyDescent="0.25">
      <c r="A319" s="14" t="s">
        <v>2565</v>
      </c>
      <c r="B319" s="14" t="s">
        <v>3192</v>
      </c>
      <c r="C319" s="14" t="s">
        <v>3193</v>
      </c>
      <c r="D319" s="16">
        <v>46114</v>
      </c>
      <c r="E319" s="16"/>
      <c r="F319" s="14" t="s">
        <v>3136</v>
      </c>
      <c r="G319" s="14"/>
      <c r="H319" s="14" t="s">
        <v>3194</v>
      </c>
      <c r="I319" s="15">
        <v>104</v>
      </c>
      <c r="J319" s="77">
        <v>5</v>
      </c>
      <c r="K319" s="92"/>
    </row>
    <row r="320" spans="1:11" ht="30.6" x14ac:dyDescent="0.25">
      <c r="A320" s="14" t="s">
        <v>2565</v>
      </c>
      <c r="B320" s="14" t="s">
        <v>3195</v>
      </c>
      <c r="C320" s="14" t="s">
        <v>3196</v>
      </c>
      <c r="D320" s="16">
        <v>46114</v>
      </c>
      <c r="E320" s="16"/>
      <c r="F320" s="14" t="s">
        <v>3136</v>
      </c>
      <c r="G320" s="14"/>
      <c r="H320" s="14" t="s">
        <v>3031</v>
      </c>
      <c r="I320" s="15">
        <v>158</v>
      </c>
      <c r="J320" s="77">
        <v>5</v>
      </c>
      <c r="K320" s="92"/>
    </row>
    <row r="321" spans="1:11" ht="30.6" x14ac:dyDescent="0.25">
      <c r="A321" s="14" t="s">
        <v>2565</v>
      </c>
      <c r="B321" s="14" t="s">
        <v>3197</v>
      </c>
      <c r="C321" s="14" t="s">
        <v>3198</v>
      </c>
      <c r="D321" s="16">
        <v>46114</v>
      </c>
      <c r="E321" s="16"/>
      <c r="F321" s="14" t="s">
        <v>3136</v>
      </c>
      <c r="G321" s="14"/>
      <c r="H321" s="14" t="s">
        <v>3199</v>
      </c>
      <c r="I321" s="15">
        <v>165</v>
      </c>
      <c r="J321" s="77">
        <v>5</v>
      </c>
      <c r="K321" s="92"/>
    </row>
    <row r="322" spans="1:11" ht="30.6" x14ac:dyDescent="0.25">
      <c r="A322" s="14" t="s">
        <v>2565</v>
      </c>
      <c r="B322" s="14" t="s">
        <v>3200</v>
      </c>
      <c r="C322" s="14" t="s">
        <v>3201</v>
      </c>
      <c r="D322" s="16">
        <v>46114</v>
      </c>
      <c r="E322" s="16"/>
      <c r="F322" s="14" t="s">
        <v>3136</v>
      </c>
      <c r="G322" s="14"/>
      <c r="H322" s="14" t="s">
        <v>3202</v>
      </c>
      <c r="I322" s="15">
        <v>234</v>
      </c>
      <c r="J322" s="77">
        <v>5</v>
      </c>
      <c r="K322" s="92"/>
    </row>
    <row r="323" spans="1:11" ht="30.6" x14ac:dyDescent="0.25">
      <c r="A323" s="14" t="s">
        <v>2565</v>
      </c>
      <c r="B323" s="14" t="s">
        <v>3203</v>
      </c>
      <c r="C323" s="14" t="s">
        <v>3204</v>
      </c>
      <c r="D323" s="16">
        <v>46114</v>
      </c>
      <c r="E323" s="16"/>
      <c r="F323" s="14" t="s">
        <v>3136</v>
      </c>
      <c r="G323" s="14"/>
      <c r="H323" s="14" t="s">
        <v>3085</v>
      </c>
      <c r="I323" s="15">
        <v>348</v>
      </c>
      <c r="J323" s="77">
        <v>5</v>
      </c>
      <c r="K323" s="92"/>
    </row>
    <row r="324" spans="1:11" ht="30.6" x14ac:dyDescent="0.25">
      <c r="A324" s="14" t="s">
        <v>2565</v>
      </c>
      <c r="B324" s="14" t="s">
        <v>3205</v>
      </c>
      <c r="C324" s="14" t="s">
        <v>3206</v>
      </c>
      <c r="D324" s="16">
        <v>46114</v>
      </c>
      <c r="E324" s="16"/>
      <c r="F324" s="14" t="s">
        <v>3207</v>
      </c>
      <c r="G324" s="14"/>
      <c r="H324" s="14" t="s">
        <v>3208</v>
      </c>
      <c r="I324" s="15">
        <v>36</v>
      </c>
      <c r="J324" s="77">
        <v>5</v>
      </c>
      <c r="K324" s="92"/>
    </row>
    <row r="325" spans="1:11" ht="30.6" x14ac:dyDescent="0.25">
      <c r="A325" s="14" t="s">
        <v>2565</v>
      </c>
      <c r="B325" s="14" t="s">
        <v>3209</v>
      </c>
      <c r="C325" s="14" t="s">
        <v>3210</v>
      </c>
      <c r="D325" s="16">
        <v>46114</v>
      </c>
      <c r="E325" s="16"/>
      <c r="F325" s="14" t="s">
        <v>3207</v>
      </c>
      <c r="G325" s="14"/>
      <c r="H325" s="14" t="s">
        <v>3211</v>
      </c>
      <c r="I325" s="15">
        <v>36</v>
      </c>
      <c r="J325" s="77">
        <v>5</v>
      </c>
      <c r="K325" s="92"/>
    </row>
    <row r="326" spans="1:11" ht="30.6" x14ac:dyDescent="0.25">
      <c r="A326" s="14" t="s">
        <v>2565</v>
      </c>
      <c r="B326" s="14" t="s">
        <v>3212</v>
      </c>
      <c r="C326" s="14" t="s">
        <v>3213</v>
      </c>
      <c r="D326" s="16">
        <v>46114</v>
      </c>
      <c r="E326" s="16"/>
      <c r="F326" s="14" t="s">
        <v>3207</v>
      </c>
      <c r="G326" s="14"/>
      <c r="H326" s="14" t="s">
        <v>3214</v>
      </c>
      <c r="I326" s="15">
        <v>88</v>
      </c>
      <c r="J326" s="77">
        <v>5</v>
      </c>
      <c r="K326" s="92"/>
    </row>
    <row r="327" spans="1:11" ht="30.6" x14ac:dyDescent="0.25">
      <c r="A327" s="14" t="s">
        <v>2565</v>
      </c>
      <c r="B327" s="14" t="s">
        <v>3215</v>
      </c>
      <c r="C327" s="14" t="s">
        <v>3216</v>
      </c>
      <c r="D327" s="16">
        <v>46114</v>
      </c>
      <c r="E327" s="16"/>
      <c r="F327" s="14" t="s">
        <v>3207</v>
      </c>
      <c r="G327" s="14"/>
      <c r="H327" s="14" t="s">
        <v>3217</v>
      </c>
      <c r="I327" s="15">
        <v>104</v>
      </c>
      <c r="J327" s="77">
        <v>5</v>
      </c>
      <c r="K327" s="92"/>
    </row>
    <row r="328" spans="1:11" ht="30.6" x14ac:dyDescent="0.25">
      <c r="A328" s="14" t="s">
        <v>2565</v>
      </c>
      <c r="B328" s="14" t="s">
        <v>3218</v>
      </c>
      <c r="C328" s="14" t="s">
        <v>3219</v>
      </c>
      <c r="D328" s="16">
        <v>46114</v>
      </c>
      <c r="E328" s="16"/>
      <c r="F328" s="14" t="s">
        <v>3207</v>
      </c>
      <c r="G328" s="14"/>
      <c r="H328" s="14" t="s">
        <v>3061</v>
      </c>
      <c r="I328" s="15">
        <v>104</v>
      </c>
      <c r="J328" s="77">
        <v>5</v>
      </c>
      <c r="K328" s="92"/>
    </row>
    <row r="329" spans="1:11" ht="30.6" x14ac:dyDescent="0.25">
      <c r="A329" s="14" t="s">
        <v>2565</v>
      </c>
      <c r="B329" s="14" t="s">
        <v>3220</v>
      </c>
      <c r="C329" s="14" t="s">
        <v>3221</v>
      </c>
      <c r="D329" s="16">
        <v>46114</v>
      </c>
      <c r="E329" s="16"/>
      <c r="F329" s="14" t="s">
        <v>3207</v>
      </c>
      <c r="G329" s="14"/>
      <c r="H329" s="14" t="s">
        <v>3082</v>
      </c>
      <c r="I329" s="15">
        <v>194</v>
      </c>
      <c r="J329" s="77">
        <v>5</v>
      </c>
      <c r="K329" s="92"/>
    </row>
    <row r="330" spans="1:11" ht="30.6" x14ac:dyDescent="0.25">
      <c r="A330" s="14" t="s">
        <v>2565</v>
      </c>
      <c r="B330" s="14" t="s">
        <v>3222</v>
      </c>
      <c r="C330" s="14" t="s">
        <v>3223</v>
      </c>
      <c r="D330" s="16">
        <v>46129</v>
      </c>
      <c r="E330" s="16"/>
      <c r="F330" s="14" t="s">
        <v>3224</v>
      </c>
      <c r="G330" s="14" t="s">
        <v>3225</v>
      </c>
      <c r="H330" s="14" t="s">
        <v>3226</v>
      </c>
      <c r="I330" s="15">
        <v>4020</v>
      </c>
      <c r="J330" s="77">
        <v>5</v>
      </c>
      <c r="K330" s="92"/>
    </row>
    <row r="331" spans="1:11" ht="71.400000000000006" x14ac:dyDescent="0.25">
      <c r="A331" s="14" t="s">
        <v>2565</v>
      </c>
      <c r="B331" s="14"/>
      <c r="C331" s="14"/>
      <c r="D331" s="16"/>
      <c r="E331" s="16"/>
      <c r="F331" s="14" t="s">
        <v>3227</v>
      </c>
      <c r="G331" s="14"/>
      <c r="H331" s="14"/>
      <c r="I331" s="15"/>
      <c r="J331" s="77"/>
      <c r="K331" s="92"/>
    </row>
    <row r="332" spans="1:11" ht="20.399999999999999" x14ac:dyDescent="0.25">
      <c r="A332" s="14" t="s">
        <v>2565</v>
      </c>
      <c r="B332" s="14" t="s">
        <v>3228</v>
      </c>
      <c r="C332" s="14" t="s">
        <v>3229</v>
      </c>
      <c r="D332" s="16">
        <v>46078</v>
      </c>
      <c r="E332" s="16"/>
      <c r="F332" s="14" t="s">
        <v>3230</v>
      </c>
      <c r="G332" s="14"/>
      <c r="H332" s="14" t="s">
        <v>3231</v>
      </c>
      <c r="I332" s="15">
        <v>218</v>
      </c>
      <c r="J332" s="77">
        <v>5</v>
      </c>
      <c r="K332" s="92"/>
    </row>
    <row r="333" spans="1:11" ht="20.399999999999999" x14ac:dyDescent="0.25">
      <c r="A333" s="14" t="s">
        <v>2565</v>
      </c>
      <c r="B333" s="14" t="s">
        <v>3232</v>
      </c>
      <c r="C333" s="14" t="s">
        <v>3233</v>
      </c>
      <c r="D333" s="16">
        <v>46078</v>
      </c>
      <c r="E333" s="16"/>
      <c r="F333" s="14" t="s">
        <v>3230</v>
      </c>
      <c r="G333" s="14"/>
      <c r="H333" s="14" t="s">
        <v>3234</v>
      </c>
      <c r="I333" s="15">
        <v>218</v>
      </c>
      <c r="J333" s="77">
        <v>5</v>
      </c>
      <c r="K333" s="92"/>
    </row>
    <row r="334" spans="1:11" ht="71.400000000000006" x14ac:dyDescent="0.25">
      <c r="A334" s="14" t="s">
        <v>2565</v>
      </c>
      <c r="B334" s="14"/>
      <c r="C334" s="14"/>
      <c r="D334" s="16"/>
      <c r="E334" s="16"/>
      <c r="F334" s="14" t="s">
        <v>3235</v>
      </c>
      <c r="G334" s="14"/>
      <c r="H334" s="14"/>
      <c r="I334" s="15"/>
      <c r="J334" s="77"/>
      <c r="K334" s="92"/>
    </row>
    <row r="335" spans="1:11" ht="30.6" x14ac:dyDescent="0.25">
      <c r="A335" s="14" t="s">
        <v>2565</v>
      </c>
      <c r="B335" s="14" t="s">
        <v>3236</v>
      </c>
      <c r="C335" s="14" t="s">
        <v>3237</v>
      </c>
      <c r="D335" s="16">
        <v>46077</v>
      </c>
      <c r="E335" s="16"/>
      <c r="F335" s="14" t="s">
        <v>3238</v>
      </c>
      <c r="G335" s="14" t="s">
        <v>3092</v>
      </c>
      <c r="H335" s="14" t="s">
        <v>3093</v>
      </c>
      <c r="I335" s="15">
        <v>39.1</v>
      </c>
      <c r="J335" s="77">
        <v>5</v>
      </c>
      <c r="K335" s="92"/>
    </row>
    <row r="336" spans="1:11" ht="20.399999999999999" x14ac:dyDescent="0.25">
      <c r="A336" s="14" t="s">
        <v>2565</v>
      </c>
      <c r="B336" s="14" t="s">
        <v>3239</v>
      </c>
      <c r="C336" s="14" t="s">
        <v>3240</v>
      </c>
      <c r="D336" s="16">
        <v>46090</v>
      </c>
      <c r="E336" s="16"/>
      <c r="F336" s="14" t="s">
        <v>3241</v>
      </c>
      <c r="G336" s="14" t="s">
        <v>3242</v>
      </c>
      <c r="H336" s="14" t="s">
        <v>3243</v>
      </c>
      <c r="I336" s="15">
        <v>22.99</v>
      </c>
      <c r="J336" s="77">
        <v>5</v>
      </c>
      <c r="K336" s="92"/>
    </row>
    <row r="337" spans="1:11" ht="20.399999999999999" x14ac:dyDescent="0.25">
      <c r="A337" s="14" t="s">
        <v>2565</v>
      </c>
      <c r="B337" s="14" t="s">
        <v>3244</v>
      </c>
      <c r="C337" s="14" t="s">
        <v>3245</v>
      </c>
      <c r="D337" s="16">
        <v>46122</v>
      </c>
      <c r="E337" s="16"/>
      <c r="F337" s="14" t="s">
        <v>3246</v>
      </c>
      <c r="G337" s="14"/>
      <c r="H337" s="14" t="s">
        <v>3247</v>
      </c>
      <c r="I337" s="15">
        <v>55</v>
      </c>
      <c r="J337" s="77">
        <v>5</v>
      </c>
      <c r="K337" s="92"/>
    </row>
    <row r="338" spans="1:11" ht="20.399999999999999" x14ac:dyDescent="0.25">
      <c r="A338" s="14" t="s">
        <v>2565</v>
      </c>
      <c r="B338" s="14" t="s">
        <v>3248</v>
      </c>
      <c r="C338" s="14" t="s">
        <v>3249</v>
      </c>
      <c r="D338" s="16">
        <v>46122</v>
      </c>
      <c r="E338" s="16"/>
      <c r="F338" s="14" t="s">
        <v>3246</v>
      </c>
      <c r="G338" s="14"/>
      <c r="H338" s="14" t="s">
        <v>3250</v>
      </c>
      <c r="I338" s="15">
        <v>55</v>
      </c>
      <c r="J338" s="77">
        <v>5</v>
      </c>
      <c r="K338" s="92"/>
    </row>
    <row r="339" spans="1:11" ht="20.399999999999999" x14ac:dyDescent="0.25">
      <c r="A339" s="14" t="s">
        <v>2565</v>
      </c>
      <c r="B339" s="14" t="s">
        <v>3251</v>
      </c>
      <c r="C339" s="14" t="s">
        <v>3252</v>
      </c>
      <c r="D339" s="16">
        <v>46122</v>
      </c>
      <c r="E339" s="16"/>
      <c r="F339" s="14" t="s">
        <v>3246</v>
      </c>
      <c r="G339" s="14"/>
      <c r="H339" s="14" t="s">
        <v>3253</v>
      </c>
      <c r="I339" s="15">
        <v>55</v>
      </c>
      <c r="J339" s="77">
        <v>5</v>
      </c>
      <c r="K339" s="92"/>
    </row>
    <row r="340" spans="1:11" ht="20.399999999999999" x14ac:dyDescent="0.25">
      <c r="A340" s="14" t="s">
        <v>2565</v>
      </c>
      <c r="B340" s="14" t="s">
        <v>3254</v>
      </c>
      <c r="C340" s="14" t="s">
        <v>3255</v>
      </c>
      <c r="D340" s="16">
        <v>46122</v>
      </c>
      <c r="E340" s="16"/>
      <c r="F340" s="14" t="s">
        <v>3246</v>
      </c>
      <c r="G340" s="14"/>
      <c r="H340" s="14" t="s">
        <v>3256</v>
      </c>
      <c r="I340" s="15">
        <v>55</v>
      </c>
      <c r="J340" s="77">
        <v>5</v>
      </c>
      <c r="K340" s="92"/>
    </row>
    <row r="341" spans="1:11" ht="20.399999999999999" x14ac:dyDescent="0.25">
      <c r="A341" s="14" t="s">
        <v>2565</v>
      </c>
      <c r="B341" s="14" t="s">
        <v>3257</v>
      </c>
      <c r="C341" s="14" t="s">
        <v>3258</v>
      </c>
      <c r="D341" s="16">
        <v>46122</v>
      </c>
      <c r="E341" s="16"/>
      <c r="F341" s="14" t="s">
        <v>3246</v>
      </c>
      <c r="G341" s="14"/>
      <c r="H341" s="14" t="s">
        <v>3259</v>
      </c>
      <c r="I341" s="15">
        <v>55</v>
      </c>
      <c r="J341" s="77">
        <v>5</v>
      </c>
      <c r="K341" s="92"/>
    </row>
    <row r="342" spans="1:11" ht="20.399999999999999" x14ac:dyDescent="0.25">
      <c r="A342" s="14" t="s">
        <v>2565</v>
      </c>
      <c r="B342" s="14" t="s">
        <v>3260</v>
      </c>
      <c r="C342" s="14" t="s">
        <v>3261</v>
      </c>
      <c r="D342" s="16">
        <v>46122</v>
      </c>
      <c r="E342" s="16"/>
      <c r="F342" s="14" t="s">
        <v>3246</v>
      </c>
      <c r="G342" s="14"/>
      <c r="H342" s="14" t="s">
        <v>3262</v>
      </c>
      <c r="I342" s="15">
        <v>55</v>
      </c>
      <c r="J342" s="77">
        <v>5</v>
      </c>
      <c r="K342" s="92"/>
    </row>
    <row r="343" spans="1:11" ht="20.399999999999999" x14ac:dyDescent="0.25">
      <c r="A343" s="14" t="s">
        <v>2565</v>
      </c>
      <c r="B343" s="14" t="s">
        <v>3263</v>
      </c>
      <c r="C343" s="14" t="s">
        <v>3264</v>
      </c>
      <c r="D343" s="16">
        <v>46122</v>
      </c>
      <c r="E343" s="16"/>
      <c r="F343" s="14" t="s">
        <v>3246</v>
      </c>
      <c r="G343" s="14"/>
      <c r="H343" s="14" t="s">
        <v>3265</v>
      </c>
      <c r="I343" s="15">
        <v>55</v>
      </c>
      <c r="J343" s="77">
        <v>5</v>
      </c>
      <c r="K343" s="92"/>
    </row>
    <row r="344" spans="1:11" ht="20.399999999999999" x14ac:dyDescent="0.25">
      <c r="A344" s="14" t="s">
        <v>2565</v>
      </c>
      <c r="B344" s="14" t="s">
        <v>3266</v>
      </c>
      <c r="C344" s="14" t="s">
        <v>3267</v>
      </c>
      <c r="D344" s="16">
        <v>46122</v>
      </c>
      <c r="E344" s="16"/>
      <c r="F344" s="14" t="s">
        <v>3246</v>
      </c>
      <c r="G344" s="14"/>
      <c r="H344" s="14" t="s">
        <v>3268</v>
      </c>
      <c r="I344" s="15">
        <v>55</v>
      </c>
      <c r="J344" s="77">
        <v>5</v>
      </c>
      <c r="K344" s="92"/>
    </row>
    <row r="345" spans="1:11" ht="20.399999999999999" x14ac:dyDescent="0.25">
      <c r="A345" s="14" t="s">
        <v>2565</v>
      </c>
      <c r="B345" s="14" t="s">
        <v>3269</v>
      </c>
      <c r="C345" s="14" t="s">
        <v>3270</v>
      </c>
      <c r="D345" s="16">
        <v>46122</v>
      </c>
      <c r="E345" s="16"/>
      <c r="F345" s="14" t="s">
        <v>3246</v>
      </c>
      <c r="G345" s="14"/>
      <c r="H345" s="14" t="s">
        <v>3271</v>
      </c>
      <c r="I345" s="15">
        <v>55</v>
      </c>
      <c r="J345" s="77">
        <v>5</v>
      </c>
      <c r="K345" s="92"/>
    </row>
    <row r="346" spans="1:11" ht="20.399999999999999" x14ac:dyDescent="0.25">
      <c r="A346" s="14" t="s">
        <v>2565</v>
      </c>
      <c r="B346" s="14" t="s">
        <v>3272</v>
      </c>
      <c r="C346" s="14" t="s">
        <v>3273</v>
      </c>
      <c r="D346" s="16">
        <v>46122</v>
      </c>
      <c r="E346" s="16"/>
      <c r="F346" s="14" t="s">
        <v>3246</v>
      </c>
      <c r="G346" s="14"/>
      <c r="H346" s="14" t="s">
        <v>3274</v>
      </c>
      <c r="I346" s="15">
        <v>55</v>
      </c>
      <c r="J346" s="77">
        <v>5</v>
      </c>
      <c r="K346" s="92"/>
    </row>
    <row r="347" spans="1:11" ht="20.399999999999999" x14ac:dyDescent="0.25">
      <c r="A347" s="14" t="s">
        <v>2565</v>
      </c>
      <c r="B347" s="14" t="s">
        <v>3275</v>
      </c>
      <c r="C347" s="14" t="s">
        <v>3276</v>
      </c>
      <c r="D347" s="16">
        <v>46122</v>
      </c>
      <c r="E347" s="16"/>
      <c r="F347" s="14" t="s">
        <v>3246</v>
      </c>
      <c r="G347" s="14"/>
      <c r="H347" s="14" t="s">
        <v>3277</v>
      </c>
      <c r="I347" s="15">
        <v>55</v>
      </c>
      <c r="J347" s="77">
        <v>5</v>
      </c>
      <c r="K347" s="92"/>
    </row>
    <row r="348" spans="1:11" ht="20.399999999999999" x14ac:dyDescent="0.25">
      <c r="A348" s="14" t="s">
        <v>2565</v>
      </c>
      <c r="B348" s="14" t="s">
        <v>3278</v>
      </c>
      <c r="C348" s="14" t="s">
        <v>3279</v>
      </c>
      <c r="D348" s="16">
        <v>46122</v>
      </c>
      <c r="E348" s="16"/>
      <c r="F348" s="14" t="s">
        <v>3246</v>
      </c>
      <c r="G348" s="14"/>
      <c r="H348" s="14" t="s">
        <v>3280</v>
      </c>
      <c r="I348" s="15">
        <v>55</v>
      </c>
      <c r="J348" s="77">
        <v>5</v>
      </c>
      <c r="K348" s="92"/>
    </row>
    <row r="349" spans="1:11" ht="20.399999999999999" x14ac:dyDescent="0.25">
      <c r="A349" s="14" t="s">
        <v>2565</v>
      </c>
      <c r="B349" s="14" t="s">
        <v>3281</v>
      </c>
      <c r="C349" s="14" t="s">
        <v>3282</v>
      </c>
      <c r="D349" s="16">
        <v>46122</v>
      </c>
      <c r="E349" s="16"/>
      <c r="F349" s="14" t="s">
        <v>3246</v>
      </c>
      <c r="G349" s="14"/>
      <c r="H349" s="14" t="s">
        <v>3283</v>
      </c>
      <c r="I349" s="15">
        <v>55</v>
      </c>
      <c r="J349" s="77">
        <v>5</v>
      </c>
      <c r="K349" s="92"/>
    </row>
    <row r="350" spans="1:11" ht="20.399999999999999" x14ac:dyDescent="0.25">
      <c r="A350" s="14" t="s">
        <v>2565</v>
      </c>
      <c r="B350" s="14" t="s">
        <v>3284</v>
      </c>
      <c r="C350" s="14" t="s">
        <v>3285</v>
      </c>
      <c r="D350" s="16">
        <v>46122</v>
      </c>
      <c r="E350" s="16"/>
      <c r="F350" s="14" t="s">
        <v>3246</v>
      </c>
      <c r="G350" s="14"/>
      <c r="H350" s="14" t="s">
        <v>3286</v>
      </c>
      <c r="I350" s="15">
        <v>55</v>
      </c>
      <c r="J350" s="77">
        <v>5</v>
      </c>
      <c r="K350" s="92"/>
    </row>
    <row r="351" spans="1:11" ht="20.399999999999999" x14ac:dyDescent="0.25">
      <c r="A351" s="14" t="s">
        <v>2565</v>
      </c>
      <c r="B351" s="14" t="s">
        <v>3287</v>
      </c>
      <c r="C351" s="14" t="s">
        <v>3288</v>
      </c>
      <c r="D351" s="16">
        <v>46122</v>
      </c>
      <c r="E351" s="16"/>
      <c r="F351" s="14" t="s">
        <v>3246</v>
      </c>
      <c r="G351" s="14"/>
      <c r="H351" s="14" t="s">
        <v>3289</v>
      </c>
      <c r="I351" s="15">
        <v>55</v>
      </c>
      <c r="J351" s="77">
        <v>5</v>
      </c>
      <c r="K351" s="92"/>
    </row>
    <row r="352" spans="1:11" ht="20.399999999999999" x14ac:dyDescent="0.25">
      <c r="A352" s="14" t="s">
        <v>2565</v>
      </c>
      <c r="B352" s="14" t="s">
        <v>3290</v>
      </c>
      <c r="C352" s="14" t="s">
        <v>3291</v>
      </c>
      <c r="D352" s="16">
        <v>46122</v>
      </c>
      <c r="E352" s="16"/>
      <c r="F352" s="14" t="s">
        <v>3246</v>
      </c>
      <c r="G352" s="14"/>
      <c r="H352" s="14" t="s">
        <v>3292</v>
      </c>
      <c r="I352" s="15">
        <v>55</v>
      </c>
      <c r="J352" s="77">
        <v>5</v>
      </c>
      <c r="K352" s="92"/>
    </row>
    <row r="353" spans="1:11" ht="20.399999999999999" x14ac:dyDescent="0.25">
      <c r="A353" s="14" t="s">
        <v>2565</v>
      </c>
      <c r="B353" s="14" t="s">
        <v>3293</v>
      </c>
      <c r="C353" s="14" t="s">
        <v>3294</v>
      </c>
      <c r="D353" s="16">
        <v>46122</v>
      </c>
      <c r="E353" s="16"/>
      <c r="F353" s="14" t="s">
        <v>3246</v>
      </c>
      <c r="G353" s="14"/>
      <c r="H353" s="14" t="s">
        <v>3295</v>
      </c>
      <c r="I353" s="15">
        <v>55</v>
      </c>
      <c r="J353" s="77">
        <v>5</v>
      </c>
      <c r="K353" s="92"/>
    </row>
    <row r="354" spans="1:11" ht="20.399999999999999" x14ac:dyDescent="0.25">
      <c r="A354" s="14" t="s">
        <v>2565</v>
      </c>
      <c r="B354" s="14" t="s">
        <v>3296</v>
      </c>
      <c r="C354" s="14" t="s">
        <v>3297</v>
      </c>
      <c r="D354" s="16">
        <v>46122</v>
      </c>
      <c r="E354" s="16"/>
      <c r="F354" s="14" t="s">
        <v>3246</v>
      </c>
      <c r="G354" s="14"/>
      <c r="H354" s="14" t="s">
        <v>3298</v>
      </c>
      <c r="I354" s="15">
        <v>55</v>
      </c>
      <c r="J354" s="77">
        <v>5</v>
      </c>
      <c r="K354" s="92"/>
    </row>
    <row r="355" spans="1:11" ht="20.399999999999999" x14ac:dyDescent="0.25">
      <c r="A355" s="14" t="s">
        <v>2565</v>
      </c>
      <c r="B355" s="14" t="s">
        <v>3299</v>
      </c>
      <c r="C355" s="14" t="s">
        <v>3300</v>
      </c>
      <c r="D355" s="16">
        <v>46122</v>
      </c>
      <c r="E355" s="16"/>
      <c r="F355" s="14" t="s">
        <v>3246</v>
      </c>
      <c r="G355" s="14"/>
      <c r="H355" s="14" t="s">
        <v>3301</v>
      </c>
      <c r="I355" s="15">
        <v>70</v>
      </c>
      <c r="J355" s="77">
        <v>5</v>
      </c>
      <c r="K355" s="92"/>
    </row>
    <row r="356" spans="1:11" ht="20.399999999999999" x14ac:dyDescent="0.25">
      <c r="A356" s="14" t="s">
        <v>2565</v>
      </c>
      <c r="B356" s="14" t="s">
        <v>3302</v>
      </c>
      <c r="C356" s="14" t="s">
        <v>3303</v>
      </c>
      <c r="D356" s="16">
        <v>46122</v>
      </c>
      <c r="E356" s="16"/>
      <c r="F356" s="14" t="s">
        <v>3246</v>
      </c>
      <c r="G356" s="14"/>
      <c r="H356" s="14" t="s">
        <v>3304</v>
      </c>
      <c r="I356" s="15">
        <v>70</v>
      </c>
      <c r="J356" s="77">
        <v>5</v>
      </c>
      <c r="K356" s="92"/>
    </row>
    <row r="357" spans="1:11" ht="20.399999999999999" x14ac:dyDescent="0.25">
      <c r="A357" s="14" t="s">
        <v>2565</v>
      </c>
      <c r="B357" s="14" t="s">
        <v>3305</v>
      </c>
      <c r="C357" s="14" t="s">
        <v>3306</v>
      </c>
      <c r="D357" s="16">
        <v>46122</v>
      </c>
      <c r="E357" s="16"/>
      <c r="F357" s="14" t="s">
        <v>3246</v>
      </c>
      <c r="G357" s="14"/>
      <c r="H357" s="14" t="s">
        <v>3307</v>
      </c>
      <c r="I357" s="15">
        <v>70</v>
      </c>
      <c r="J357" s="77">
        <v>5</v>
      </c>
      <c r="K357" s="92"/>
    </row>
    <row r="358" spans="1:11" ht="20.399999999999999" x14ac:dyDescent="0.25">
      <c r="A358" s="14" t="s">
        <v>2565</v>
      </c>
      <c r="B358" s="14" t="s">
        <v>3308</v>
      </c>
      <c r="C358" s="14" t="s">
        <v>3309</v>
      </c>
      <c r="D358" s="16">
        <v>46122</v>
      </c>
      <c r="E358" s="16"/>
      <c r="F358" s="14" t="s">
        <v>3246</v>
      </c>
      <c r="G358" s="14"/>
      <c r="H358" s="14" t="s">
        <v>3310</v>
      </c>
      <c r="I358" s="15">
        <v>87</v>
      </c>
      <c r="J358" s="77">
        <v>5</v>
      </c>
      <c r="K358" s="92"/>
    </row>
    <row r="359" spans="1:11" ht="20.399999999999999" x14ac:dyDescent="0.25">
      <c r="A359" s="14" t="s">
        <v>2565</v>
      </c>
      <c r="B359" s="14" t="s">
        <v>3311</v>
      </c>
      <c r="C359" s="14" t="s">
        <v>3312</v>
      </c>
      <c r="D359" s="16">
        <v>46122</v>
      </c>
      <c r="E359" s="16"/>
      <c r="F359" s="14" t="s">
        <v>3246</v>
      </c>
      <c r="G359" s="14"/>
      <c r="H359" s="14" t="s">
        <v>3313</v>
      </c>
      <c r="I359" s="15">
        <v>87</v>
      </c>
      <c r="J359" s="77">
        <v>5</v>
      </c>
      <c r="K359" s="92"/>
    </row>
    <row r="360" spans="1:11" ht="30.6" x14ac:dyDescent="0.25">
      <c r="A360" s="14" t="s">
        <v>2565</v>
      </c>
      <c r="B360" s="14" t="s">
        <v>3314</v>
      </c>
      <c r="C360" s="14" t="s">
        <v>3315</v>
      </c>
      <c r="D360" s="16">
        <v>46122</v>
      </c>
      <c r="E360" s="16"/>
      <c r="F360" s="14" t="s">
        <v>3316</v>
      </c>
      <c r="G360" s="14" t="s">
        <v>3317</v>
      </c>
      <c r="H360" s="14" t="s">
        <v>3318</v>
      </c>
      <c r="I360" s="15">
        <v>400</v>
      </c>
      <c r="J360" s="77">
        <v>5</v>
      </c>
      <c r="K360" s="92"/>
    </row>
    <row r="361" spans="1:11" ht="51" x14ac:dyDescent="0.25">
      <c r="A361" s="14" t="s">
        <v>2565</v>
      </c>
      <c r="B361" s="14" t="s">
        <v>3314</v>
      </c>
      <c r="C361" s="14" t="s">
        <v>3315</v>
      </c>
      <c r="D361" s="16">
        <v>46122</v>
      </c>
      <c r="E361" s="16"/>
      <c r="F361" s="14" t="s">
        <v>3319</v>
      </c>
      <c r="G361" s="14" t="s">
        <v>3317</v>
      </c>
      <c r="H361" s="14" t="s">
        <v>3318</v>
      </c>
      <c r="I361" s="15">
        <v>300</v>
      </c>
      <c r="J361" s="77">
        <v>5</v>
      </c>
      <c r="K361" s="92"/>
    </row>
    <row r="362" spans="1:11" ht="40.799999999999997" x14ac:dyDescent="0.25">
      <c r="A362" s="14" t="s">
        <v>2565</v>
      </c>
      <c r="B362" s="14" t="s">
        <v>3314</v>
      </c>
      <c r="C362" s="14" t="s">
        <v>3320</v>
      </c>
      <c r="D362" s="16">
        <v>46108</v>
      </c>
      <c r="E362" s="16">
        <v>46122</v>
      </c>
      <c r="F362" s="14" t="s">
        <v>3321</v>
      </c>
      <c r="G362" s="14" t="s">
        <v>3317</v>
      </c>
      <c r="H362" s="14" t="s">
        <v>3318</v>
      </c>
      <c r="I362" s="15">
        <v>80</v>
      </c>
      <c r="J362" s="77">
        <v>5</v>
      </c>
      <c r="K362" s="92"/>
    </row>
    <row r="363" spans="1:11" ht="40.799999999999997" x14ac:dyDescent="0.25">
      <c r="A363" s="14" t="s">
        <v>2565</v>
      </c>
      <c r="B363" s="14" t="s">
        <v>3314</v>
      </c>
      <c r="C363" s="14" t="s">
        <v>3322</v>
      </c>
      <c r="D363" s="16">
        <v>46109</v>
      </c>
      <c r="E363" s="16">
        <v>46122</v>
      </c>
      <c r="F363" s="14" t="s">
        <v>3323</v>
      </c>
      <c r="G363" s="14" t="s">
        <v>3317</v>
      </c>
      <c r="H363" s="14" t="s">
        <v>3318</v>
      </c>
      <c r="I363" s="15">
        <v>9.9</v>
      </c>
      <c r="J363" s="77">
        <v>5</v>
      </c>
      <c r="K363" s="92"/>
    </row>
    <row r="364" spans="1:11" ht="30.6" x14ac:dyDescent="0.25">
      <c r="A364" s="14" t="s">
        <v>2565</v>
      </c>
      <c r="B364" s="14" t="s">
        <v>3324</v>
      </c>
      <c r="C364" s="14" t="s">
        <v>3325</v>
      </c>
      <c r="D364" s="16">
        <v>46122</v>
      </c>
      <c r="E364" s="16"/>
      <c r="F364" s="14" t="s">
        <v>3326</v>
      </c>
      <c r="G364" s="14" t="s">
        <v>3225</v>
      </c>
      <c r="H364" s="14" t="s">
        <v>3226</v>
      </c>
      <c r="I364" s="15">
        <v>2375</v>
      </c>
      <c r="J364" s="77">
        <v>5</v>
      </c>
      <c r="K364" s="92"/>
    </row>
    <row r="365" spans="1:11" ht="71.400000000000006" x14ac:dyDescent="0.25">
      <c r="A365" s="14" t="s">
        <v>2565</v>
      </c>
      <c r="B365" s="14"/>
      <c r="C365" s="14"/>
      <c r="D365" s="16"/>
      <c r="E365" s="16"/>
      <c r="F365" s="14" t="s">
        <v>3327</v>
      </c>
      <c r="G365" s="14"/>
      <c r="H365" s="14"/>
      <c r="I365" s="15"/>
      <c r="J365" s="77"/>
      <c r="K365" s="92"/>
    </row>
    <row r="366" spans="1:11" ht="30.6" x14ac:dyDescent="0.25">
      <c r="A366" s="14" t="s">
        <v>2565</v>
      </c>
      <c r="B366" s="14" t="s">
        <v>3236</v>
      </c>
      <c r="C366" s="14" t="s">
        <v>3237</v>
      </c>
      <c r="D366" s="16">
        <v>46077</v>
      </c>
      <c r="E366" s="16"/>
      <c r="F366" s="14" t="s">
        <v>3328</v>
      </c>
      <c r="G366" s="14" t="s">
        <v>3092</v>
      </c>
      <c r="H366" s="14" t="s">
        <v>3093</v>
      </c>
      <c r="I366" s="15">
        <v>39.1</v>
      </c>
      <c r="J366" s="77">
        <v>5</v>
      </c>
      <c r="K366" s="92"/>
    </row>
    <row r="367" spans="1:11" ht="20.399999999999999" x14ac:dyDescent="0.25">
      <c r="A367" s="14" t="s">
        <v>2565</v>
      </c>
      <c r="B367" s="14" t="s">
        <v>3329</v>
      </c>
      <c r="C367" s="14" t="s">
        <v>3330</v>
      </c>
      <c r="D367" s="16">
        <v>46093</v>
      </c>
      <c r="E367" s="16"/>
      <c r="F367" s="14" t="s">
        <v>3331</v>
      </c>
      <c r="G367" s="14" t="s">
        <v>3332</v>
      </c>
      <c r="H367" s="14" t="s">
        <v>3333</v>
      </c>
      <c r="I367" s="15">
        <v>861</v>
      </c>
      <c r="J367" s="77">
        <v>5</v>
      </c>
      <c r="K367" s="92"/>
    </row>
    <row r="368" spans="1:11" ht="20.399999999999999" x14ac:dyDescent="0.25">
      <c r="A368" s="14" t="s">
        <v>2565</v>
      </c>
      <c r="B368" s="14" t="s">
        <v>3334</v>
      </c>
      <c r="C368" s="14" t="s">
        <v>3335</v>
      </c>
      <c r="D368" s="16">
        <v>46099</v>
      </c>
      <c r="E368" s="16"/>
      <c r="F368" s="14" t="s">
        <v>3336</v>
      </c>
      <c r="G368" s="14"/>
      <c r="H368" s="14" t="s">
        <v>3337</v>
      </c>
      <c r="I368" s="15">
        <v>55</v>
      </c>
      <c r="J368" s="77">
        <v>5</v>
      </c>
      <c r="K368" s="92"/>
    </row>
    <row r="369" spans="1:11" ht="20.399999999999999" x14ac:dyDescent="0.25">
      <c r="A369" s="14" t="s">
        <v>2565</v>
      </c>
      <c r="B369" s="14" t="s">
        <v>3338</v>
      </c>
      <c r="C369" s="14" t="s">
        <v>3339</v>
      </c>
      <c r="D369" s="16">
        <v>46099</v>
      </c>
      <c r="E369" s="16"/>
      <c r="F369" s="14" t="s">
        <v>3336</v>
      </c>
      <c r="G369" s="14"/>
      <c r="H369" s="14" t="s">
        <v>3340</v>
      </c>
      <c r="I369" s="15">
        <v>55</v>
      </c>
      <c r="J369" s="77">
        <v>5</v>
      </c>
      <c r="K369" s="92"/>
    </row>
    <row r="370" spans="1:11" ht="20.399999999999999" x14ac:dyDescent="0.25">
      <c r="A370" s="14" t="s">
        <v>2565</v>
      </c>
      <c r="B370" s="14" t="s">
        <v>3341</v>
      </c>
      <c r="C370" s="14" t="s">
        <v>3342</v>
      </c>
      <c r="D370" s="16">
        <v>46099</v>
      </c>
      <c r="E370" s="16"/>
      <c r="F370" s="14" t="s">
        <v>3336</v>
      </c>
      <c r="G370" s="14"/>
      <c r="H370" s="14" t="s">
        <v>3343</v>
      </c>
      <c r="I370" s="15">
        <v>55</v>
      </c>
      <c r="J370" s="77">
        <v>5</v>
      </c>
      <c r="K370" s="92"/>
    </row>
    <row r="371" spans="1:11" ht="20.399999999999999" x14ac:dyDescent="0.25">
      <c r="A371" s="14" t="s">
        <v>2565</v>
      </c>
      <c r="B371" s="14" t="s">
        <v>3344</v>
      </c>
      <c r="C371" s="14" t="s">
        <v>3345</v>
      </c>
      <c r="D371" s="16">
        <v>46099</v>
      </c>
      <c r="E371" s="16"/>
      <c r="F371" s="14" t="s">
        <v>3336</v>
      </c>
      <c r="G371" s="14"/>
      <c r="H371" s="14" t="s">
        <v>3346</v>
      </c>
      <c r="I371" s="15">
        <v>55</v>
      </c>
      <c r="J371" s="77">
        <v>5</v>
      </c>
      <c r="K371" s="92"/>
    </row>
    <row r="372" spans="1:11" ht="20.399999999999999" x14ac:dyDescent="0.25">
      <c r="A372" s="14" t="s">
        <v>2565</v>
      </c>
      <c r="B372" s="14" t="s">
        <v>3347</v>
      </c>
      <c r="C372" s="14" t="s">
        <v>3348</v>
      </c>
      <c r="D372" s="16">
        <v>46099</v>
      </c>
      <c r="E372" s="16"/>
      <c r="F372" s="14" t="s">
        <v>3336</v>
      </c>
      <c r="G372" s="14"/>
      <c r="H372" s="14" t="s">
        <v>3349</v>
      </c>
      <c r="I372" s="15">
        <v>55</v>
      </c>
      <c r="J372" s="77">
        <v>5</v>
      </c>
      <c r="K372" s="92"/>
    </row>
    <row r="373" spans="1:11" ht="20.399999999999999" x14ac:dyDescent="0.25">
      <c r="A373" s="14" t="s">
        <v>2565</v>
      </c>
      <c r="B373" s="14" t="s">
        <v>3350</v>
      </c>
      <c r="C373" s="14" t="s">
        <v>3351</v>
      </c>
      <c r="D373" s="16">
        <v>46099</v>
      </c>
      <c r="E373" s="16"/>
      <c r="F373" s="14" t="s">
        <v>3336</v>
      </c>
      <c r="G373" s="14"/>
      <c r="H373" s="14" t="s">
        <v>3352</v>
      </c>
      <c r="I373" s="15">
        <v>55</v>
      </c>
      <c r="J373" s="77">
        <v>5</v>
      </c>
      <c r="K373" s="92"/>
    </row>
    <row r="374" spans="1:11" ht="20.399999999999999" x14ac:dyDescent="0.25">
      <c r="A374" s="14" t="s">
        <v>2565</v>
      </c>
      <c r="B374" s="14" t="s">
        <v>3353</v>
      </c>
      <c r="C374" s="14" t="s">
        <v>3354</v>
      </c>
      <c r="D374" s="16">
        <v>46099</v>
      </c>
      <c r="E374" s="16"/>
      <c r="F374" s="14" t="s">
        <v>3336</v>
      </c>
      <c r="G374" s="14"/>
      <c r="H374" s="14" t="s">
        <v>3355</v>
      </c>
      <c r="I374" s="15">
        <v>55</v>
      </c>
      <c r="J374" s="77">
        <v>5</v>
      </c>
      <c r="K374" s="92"/>
    </row>
    <row r="375" spans="1:11" ht="20.399999999999999" x14ac:dyDescent="0.25">
      <c r="A375" s="14" t="s">
        <v>2565</v>
      </c>
      <c r="B375" s="14" t="s">
        <v>3356</v>
      </c>
      <c r="C375" s="14" t="s">
        <v>3357</v>
      </c>
      <c r="D375" s="16">
        <v>46099</v>
      </c>
      <c r="E375" s="16"/>
      <c r="F375" s="14" t="s">
        <v>3336</v>
      </c>
      <c r="G375" s="14"/>
      <c r="H375" s="14" t="s">
        <v>3358</v>
      </c>
      <c r="I375" s="15">
        <v>55</v>
      </c>
      <c r="J375" s="77">
        <v>5</v>
      </c>
      <c r="K375" s="92"/>
    </row>
    <row r="376" spans="1:11" ht="20.399999999999999" x14ac:dyDescent="0.25">
      <c r="A376" s="14" t="s">
        <v>2565</v>
      </c>
      <c r="B376" s="14" t="s">
        <v>3359</v>
      </c>
      <c r="C376" s="14" t="s">
        <v>3360</v>
      </c>
      <c r="D376" s="16">
        <v>46099</v>
      </c>
      <c r="E376" s="16"/>
      <c r="F376" s="14" t="s">
        <v>3336</v>
      </c>
      <c r="G376" s="14"/>
      <c r="H376" s="14" t="s">
        <v>3361</v>
      </c>
      <c r="I376" s="15">
        <v>55</v>
      </c>
      <c r="J376" s="77">
        <v>5</v>
      </c>
      <c r="K376" s="92"/>
    </row>
    <row r="377" spans="1:11" ht="20.399999999999999" x14ac:dyDescent="0.25">
      <c r="A377" s="14" t="s">
        <v>2565</v>
      </c>
      <c r="B377" s="14" t="s">
        <v>3362</v>
      </c>
      <c r="C377" s="14" t="s">
        <v>3363</v>
      </c>
      <c r="D377" s="16">
        <v>46099</v>
      </c>
      <c r="E377" s="16"/>
      <c r="F377" s="14" t="s">
        <v>3336</v>
      </c>
      <c r="G377" s="14"/>
      <c r="H377" s="14" t="s">
        <v>3364</v>
      </c>
      <c r="I377" s="15">
        <v>55</v>
      </c>
      <c r="J377" s="77">
        <v>5</v>
      </c>
      <c r="K377" s="92"/>
    </row>
    <row r="378" spans="1:11" ht="20.399999999999999" x14ac:dyDescent="0.25">
      <c r="A378" s="14" t="s">
        <v>2565</v>
      </c>
      <c r="B378" s="14" t="s">
        <v>3365</v>
      </c>
      <c r="C378" s="14" t="s">
        <v>3366</v>
      </c>
      <c r="D378" s="16">
        <v>46099</v>
      </c>
      <c r="E378" s="16"/>
      <c r="F378" s="14" t="s">
        <v>3336</v>
      </c>
      <c r="G378" s="14"/>
      <c r="H378" s="14" t="s">
        <v>3367</v>
      </c>
      <c r="I378" s="15">
        <v>55</v>
      </c>
      <c r="J378" s="77">
        <v>5</v>
      </c>
      <c r="K378" s="92"/>
    </row>
    <row r="379" spans="1:11" ht="20.399999999999999" x14ac:dyDescent="0.25">
      <c r="A379" s="14" t="s">
        <v>2565</v>
      </c>
      <c r="B379" s="14" t="s">
        <v>3368</v>
      </c>
      <c r="C379" s="14" t="s">
        <v>3369</v>
      </c>
      <c r="D379" s="16">
        <v>46099</v>
      </c>
      <c r="E379" s="16"/>
      <c r="F379" s="14" t="s">
        <v>3336</v>
      </c>
      <c r="G379" s="14"/>
      <c r="H379" s="14" t="s">
        <v>3370</v>
      </c>
      <c r="I379" s="15">
        <v>55</v>
      </c>
      <c r="J379" s="77">
        <v>5</v>
      </c>
      <c r="K379" s="92"/>
    </row>
    <row r="380" spans="1:11" ht="20.399999999999999" x14ac:dyDescent="0.25">
      <c r="A380" s="14" t="s">
        <v>2565</v>
      </c>
      <c r="B380" s="14" t="s">
        <v>3371</v>
      </c>
      <c r="C380" s="14" t="s">
        <v>3372</v>
      </c>
      <c r="D380" s="16">
        <v>46099</v>
      </c>
      <c r="E380" s="16"/>
      <c r="F380" s="14" t="s">
        <v>3336</v>
      </c>
      <c r="G380" s="14"/>
      <c r="H380" s="14" t="s">
        <v>3373</v>
      </c>
      <c r="I380" s="15">
        <v>55</v>
      </c>
      <c r="J380" s="77">
        <v>5</v>
      </c>
      <c r="K380" s="92"/>
    </row>
    <row r="381" spans="1:11" ht="20.399999999999999" x14ac:dyDescent="0.25">
      <c r="A381" s="14" t="s">
        <v>2565</v>
      </c>
      <c r="B381" s="14" t="s">
        <v>3374</v>
      </c>
      <c r="C381" s="14" t="s">
        <v>3375</v>
      </c>
      <c r="D381" s="16">
        <v>46099</v>
      </c>
      <c r="E381" s="16"/>
      <c r="F381" s="14" t="s">
        <v>3336</v>
      </c>
      <c r="G381" s="14"/>
      <c r="H381" s="14" t="s">
        <v>3376</v>
      </c>
      <c r="I381" s="15">
        <v>55</v>
      </c>
      <c r="J381" s="77">
        <v>5</v>
      </c>
      <c r="K381" s="92"/>
    </row>
    <row r="382" spans="1:11" ht="20.399999999999999" x14ac:dyDescent="0.25">
      <c r="A382" s="14" t="s">
        <v>2565</v>
      </c>
      <c r="B382" s="14" t="s">
        <v>3377</v>
      </c>
      <c r="C382" s="14" t="s">
        <v>3378</v>
      </c>
      <c r="D382" s="16">
        <v>46099</v>
      </c>
      <c r="E382" s="16"/>
      <c r="F382" s="14" t="s">
        <v>3336</v>
      </c>
      <c r="G382" s="14"/>
      <c r="H382" s="14" t="s">
        <v>3379</v>
      </c>
      <c r="I382" s="15">
        <v>55</v>
      </c>
      <c r="J382" s="77">
        <v>5</v>
      </c>
      <c r="K382" s="92"/>
    </row>
    <row r="383" spans="1:11" ht="20.399999999999999" x14ac:dyDescent="0.25">
      <c r="A383" s="14" t="s">
        <v>2565</v>
      </c>
      <c r="B383" s="14" t="s">
        <v>3380</v>
      </c>
      <c r="C383" s="14" t="s">
        <v>3381</v>
      </c>
      <c r="D383" s="16">
        <v>46099</v>
      </c>
      <c r="E383" s="16"/>
      <c r="F383" s="14" t="s">
        <v>3336</v>
      </c>
      <c r="G383" s="14"/>
      <c r="H383" s="14" t="s">
        <v>3382</v>
      </c>
      <c r="I383" s="15">
        <v>55</v>
      </c>
      <c r="J383" s="77">
        <v>5</v>
      </c>
      <c r="K383" s="92"/>
    </row>
    <row r="384" spans="1:11" ht="20.399999999999999" x14ac:dyDescent="0.25">
      <c r="A384" s="14" t="s">
        <v>2565</v>
      </c>
      <c r="B384" s="14" t="s">
        <v>3383</v>
      </c>
      <c r="C384" s="14" t="s">
        <v>3384</v>
      </c>
      <c r="D384" s="16">
        <v>46099</v>
      </c>
      <c r="E384" s="16"/>
      <c r="F384" s="14" t="s">
        <v>3336</v>
      </c>
      <c r="G384" s="14"/>
      <c r="H384" s="14" t="s">
        <v>3385</v>
      </c>
      <c r="I384" s="15">
        <v>70</v>
      </c>
      <c r="J384" s="77">
        <v>5</v>
      </c>
      <c r="K384" s="92"/>
    </row>
    <row r="385" spans="1:11" ht="20.399999999999999" x14ac:dyDescent="0.25">
      <c r="A385" s="14" t="s">
        <v>2565</v>
      </c>
      <c r="B385" s="14" t="s">
        <v>3386</v>
      </c>
      <c r="C385" s="14" t="s">
        <v>3387</v>
      </c>
      <c r="D385" s="16">
        <v>46099</v>
      </c>
      <c r="E385" s="16"/>
      <c r="F385" s="14" t="s">
        <v>3336</v>
      </c>
      <c r="G385" s="14"/>
      <c r="H385" s="14" t="s">
        <v>3388</v>
      </c>
      <c r="I385" s="15">
        <v>70</v>
      </c>
      <c r="J385" s="77">
        <v>5</v>
      </c>
      <c r="K385" s="92"/>
    </row>
    <row r="386" spans="1:11" ht="20.399999999999999" x14ac:dyDescent="0.25">
      <c r="A386" s="14" t="s">
        <v>2565</v>
      </c>
      <c r="B386" s="14" t="s">
        <v>3389</v>
      </c>
      <c r="C386" s="14" t="s">
        <v>3390</v>
      </c>
      <c r="D386" s="16">
        <v>46099</v>
      </c>
      <c r="E386" s="16"/>
      <c r="F386" s="14" t="s">
        <v>3336</v>
      </c>
      <c r="G386" s="14"/>
      <c r="H386" s="14" t="s">
        <v>3391</v>
      </c>
      <c r="I386" s="15">
        <v>70</v>
      </c>
      <c r="J386" s="77">
        <v>5</v>
      </c>
      <c r="K386" s="92"/>
    </row>
    <row r="387" spans="1:11" ht="20.399999999999999" x14ac:dyDescent="0.25">
      <c r="A387" s="14" t="s">
        <v>2565</v>
      </c>
      <c r="B387" s="14" t="s">
        <v>3392</v>
      </c>
      <c r="C387" s="14" t="s">
        <v>3393</v>
      </c>
      <c r="D387" s="16">
        <v>46099</v>
      </c>
      <c r="E387" s="16"/>
      <c r="F387" s="14" t="s">
        <v>3336</v>
      </c>
      <c r="G387" s="14"/>
      <c r="H387" s="14" t="s">
        <v>3394</v>
      </c>
      <c r="I387" s="15">
        <v>87</v>
      </c>
      <c r="J387" s="77">
        <v>5</v>
      </c>
      <c r="K387" s="92"/>
    </row>
    <row r="388" spans="1:11" ht="20.399999999999999" x14ac:dyDescent="0.25">
      <c r="A388" s="14" t="s">
        <v>2565</v>
      </c>
      <c r="B388" s="14" t="s">
        <v>3395</v>
      </c>
      <c r="C388" s="14" t="s">
        <v>3396</v>
      </c>
      <c r="D388" s="16">
        <v>46099</v>
      </c>
      <c r="E388" s="16"/>
      <c r="F388" s="14" t="s">
        <v>3336</v>
      </c>
      <c r="G388" s="14"/>
      <c r="H388" s="14" t="s">
        <v>3397</v>
      </c>
      <c r="I388" s="15">
        <v>87</v>
      </c>
      <c r="J388" s="77">
        <v>5</v>
      </c>
      <c r="K388" s="92"/>
    </row>
    <row r="389" spans="1:11" ht="51" x14ac:dyDescent="0.25">
      <c r="A389" s="14" t="s">
        <v>2565</v>
      </c>
      <c r="B389" s="14" t="s">
        <v>3398</v>
      </c>
      <c r="C389" s="14" t="s">
        <v>3399</v>
      </c>
      <c r="D389" s="16">
        <v>46087</v>
      </c>
      <c r="E389" s="16">
        <v>46101</v>
      </c>
      <c r="F389" s="14" t="s">
        <v>3400</v>
      </c>
      <c r="G389" s="14" t="s">
        <v>3401</v>
      </c>
      <c r="H389" s="14" t="s">
        <v>3402</v>
      </c>
      <c r="I389" s="15">
        <v>5.2</v>
      </c>
      <c r="J389" s="77">
        <v>5</v>
      </c>
      <c r="K389" s="92"/>
    </row>
    <row r="390" spans="1:11" ht="51" x14ac:dyDescent="0.25">
      <c r="A390" s="14" t="s">
        <v>2565</v>
      </c>
      <c r="B390" s="14" t="s">
        <v>3398</v>
      </c>
      <c r="C390" s="14" t="s">
        <v>3403</v>
      </c>
      <c r="D390" s="16">
        <v>46087</v>
      </c>
      <c r="E390" s="16">
        <v>46101</v>
      </c>
      <c r="F390" s="14" t="s">
        <v>3404</v>
      </c>
      <c r="G390" s="14" t="s">
        <v>3401</v>
      </c>
      <c r="H390" s="14" t="s">
        <v>3402</v>
      </c>
      <c r="I390" s="15">
        <v>52</v>
      </c>
      <c r="J390" s="77">
        <v>5</v>
      </c>
      <c r="K390" s="92"/>
    </row>
    <row r="391" spans="1:11" ht="51" x14ac:dyDescent="0.25">
      <c r="A391" s="14" t="s">
        <v>2565</v>
      </c>
      <c r="B391" s="14" t="s">
        <v>3398</v>
      </c>
      <c r="C391" s="14" t="s">
        <v>3405</v>
      </c>
      <c r="D391" s="16">
        <v>46086</v>
      </c>
      <c r="E391" s="16">
        <v>46101</v>
      </c>
      <c r="F391" s="14" t="s">
        <v>3404</v>
      </c>
      <c r="G391" s="14" t="s">
        <v>3401</v>
      </c>
      <c r="H391" s="14" t="s">
        <v>3402</v>
      </c>
      <c r="I391" s="15">
        <v>16.899999999999999</v>
      </c>
      <c r="J391" s="77">
        <v>5</v>
      </c>
      <c r="K391" s="92"/>
    </row>
    <row r="392" spans="1:11" ht="51" x14ac:dyDescent="0.25">
      <c r="A392" s="14" t="s">
        <v>2565</v>
      </c>
      <c r="B392" s="14" t="s">
        <v>3398</v>
      </c>
      <c r="C392" s="14" t="s">
        <v>3406</v>
      </c>
      <c r="D392" s="16">
        <v>46086</v>
      </c>
      <c r="E392" s="16">
        <v>46101</v>
      </c>
      <c r="F392" s="14" t="s">
        <v>3407</v>
      </c>
      <c r="G392" s="14" t="s">
        <v>3401</v>
      </c>
      <c r="H392" s="14" t="s">
        <v>3402</v>
      </c>
      <c r="I392" s="15">
        <v>11.1</v>
      </c>
      <c r="J392" s="77">
        <v>5</v>
      </c>
      <c r="K392" s="92"/>
    </row>
    <row r="393" spans="1:11" ht="51" x14ac:dyDescent="0.25">
      <c r="A393" s="14" t="s">
        <v>2565</v>
      </c>
      <c r="B393" s="14" t="s">
        <v>3408</v>
      </c>
      <c r="C393" s="14" t="s">
        <v>3409</v>
      </c>
      <c r="D393" s="16">
        <v>46101</v>
      </c>
      <c r="E393" s="16"/>
      <c r="F393" s="14" t="s">
        <v>3410</v>
      </c>
      <c r="G393" s="14" t="s">
        <v>3401</v>
      </c>
      <c r="H393" s="14" t="s">
        <v>3402</v>
      </c>
      <c r="I393" s="15">
        <v>200</v>
      </c>
      <c r="J393" s="77">
        <v>5</v>
      </c>
      <c r="K393" s="92"/>
    </row>
    <row r="394" spans="1:11" ht="40.799999999999997" x14ac:dyDescent="0.25">
      <c r="A394" s="14" t="s">
        <v>2565</v>
      </c>
      <c r="B394" s="14" t="s">
        <v>3411</v>
      </c>
      <c r="C394" s="14" t="s">
        <v>3412</v>
      </c>
      <c r="D394" s="16">
        <v>46101</v>
      </c>
      <c r="E394" s="16"/>
      <c r="F394" s="14" t="s">
        <v>3413</v>
      </c>
      <c r="G394" s="14" t="s">
        <v>3401</v>
      </c>
      <c r="H394" s="14" t="s">
        <v>3402</v>
      </c>
      <c r="I394" s="15">
        <v>400</v>
      </c>
      <c r="J394" s="77">
        <v>5</v>
      </c>
      <c r="K394" s="92"/>
    </row>
    <row r="395" spans="1:11" ht="30.6" x14ac:dyDescent="0.25">
      <c r="A395" s="14" t="s">
        <v>2565</v>
      </c>
      <c r="B395" s="14" t="s">
        <v>3414</v>
      </c>
      <c r="C395" s="14" t="s">
        <v>3415</v>
      </c>
      <c r="D395" s="16">
        <v>46113</v>
      </c>
      <c r="E395" s="16"/>
      <c r="F395" s="14" t="s">
        <v>3416</v>
      </c>
      <c r="G395" s="14" t="s">
        <v>3417</v>
      </c>
      <c r="H395" s="14" t="s">
        <v>3418</v>
      </c>
      <c r="I395" s="15">
        <v>6.79</v>
      </c>
      <c r="J395" s="77">
        <v>5</v>
      </c>
      <c r="K395" s="92"/>
    </row>
    <row r="396" spans="1:11" ht="71.400000000000006" x14ac:dyDescent="0.25">
      <c r="A396" s="14" t="s">
        <v>2565</v>
      </c>
      <c r="B396" s="14"/>
      <c r="C396" s="14"/>
      <c r="D396" s="16"/>
      <c r="E396" s="16"/>
      <c r="F396" s="14" t="s">
        <v>3419</v>
      </c>
      <c r="G396" s="14"/>
      <c r="H396" s="14"/>
      <c r="I396" s="15"/>
      <c r="J396" s="77"/>
      <c r="K396" s="92"/>
    </row>
    <row r="397" spans="1:11" ht="30.6" x14ac:dyDescent="0.25">
      <c r="A397" s="14" t="s">
        <v>2565</v>
      </c>
      <c r="B397" s="14" t="s">
        <v>3236</v>
      </c>
      <c r="C397" s="14" t="s">
        <v>3237</v>
      </c>
      <c r="D397" s="16">
        <v>46077</v>
      </c>
      <c r="E397" s="16"/>
      <c r="F397" s="14" t="s">
        <v>3420</v>
      </c>
      <c r="G397" s="14" t="s">
        <v>3092</v>
      </c>
      <c r="H397" s="14" t="s">
        <v>3093</v>
      </c>
      <c r="I397" s="15">
        <v>39.1</v>
      </c>
      <c r="J397" s="77">
        <v>5</v>
      </c>
      <c r="K397" s="92"/>
    </row>
    <row r="398" spans="1:11" ht="20.399999999999999" x14ac:dyDescent="0.25">
      <c r="A398" s="14" t="s">
        <v>2565</v>
      </c>
      <c r="B398" s="14" t="s">
        <v>3421</v>
      </c>
      <c r="C398" s="14" t="s">
        <v>3422</v>
      </c>
      <c r="D398" s="16">
        <v>46090</v>
      </c>
      <c r="E398" s="16"/>
      <c r="F398" s="14" t="s">
        <v>3423</v>
      </c>
      <c r="G398" s="14" t="s">
        <v>3424</v>
      </c>
      <c r="H398" s="14" t="s">
        <v>3425</v>
      </c>
      <c r="I398" s="15">
        <v>61.29</v>
      </c>
      <c r="J398" s="77">
        <v>5</v>
      </c>
      <c r="K398" s="92"/>
    </row>
    <row r="399" spans="1:11" ht="20.399999999999999" x14ac:dyDescent="0.25">
      <c r="A399" s="14" t="s">
        <v>2565</v>
      </c>
      <c r="B399" s="14" t="s">
        <v>3426</v>
      </c>
      <c r="C399" s="14" t="s">
        <v>3427</v>
      </c>
      <c r="D399" s="16">
        <v>46099</v>
      </c>
      <c r="E399" s="16"/>
      <c r="F399" s="14" t="s">
        <v>3428</v>
      </c>
      <c r="G399" s="14"/>
      <c r="H399" s="14" t="s">
        <v>3429</v>
      </c>
      <c r="I399" s="15">
        <v>55</v>
      </c>
      <c r="J399" s="77">
        <v>5</v>
      </c>
      <c r="K399" s="92"/>
    </row>
    <row r="400" spans="1:11" ht="20.399999999999999" x14ac:dyDescent="0.25">
      <c r="A400" s="14" t="s">
        <v>2565</v>
      </c>
      <c r="B400" s="14" t="s">
        <v>3430</v>
      </c>
      <c r="C400" s="14" t="s">
        <v>3431</v>
      </c>
      <c r="D400" s="16">
        <v>46099</v>
      </c>
      <c r="E400" s="16"/>
      <c r="F400" s="14" t="s">
        <v>3428</v>
      </c>
      <c r="G400" s="14"/>
      <c r="H400" s="14" t="s">
        <v>3432</v>
      </c>
      <c r="I400" s="15">
        <v>55</v>
      </c>
      <c r="J400" s="77">
        <v>5</v>
      </c>
      <c r="K400" s="92"/>
    </row>
    <row r="401" spans="1:11" ht="20.399999999999999" x14ac:dyDescent="0.25">
      <c r="A401" s="14" t="s">
        <v>2565</v>
      </c>
      <c r="B401" s="14" t="s">
        <v>3433</v>
      </c>
      <c r="C401" s="14" t="s">
        <v>3434</v>
      </c>
      <c r="D401" s="16">
        <v>46099</v>
      </c>
      <c r="E401" s="16"/>
      <c r="F401" s="14" t="s">
        <v>3428</v>
      </c>
      <c r="G401" s="14"/>
      <c r="H401" s="14" t="s">
        <v>3435</v>
      </c>
      <c r="I401" s="15">
        <v>55</v>
      </c>
      <c r="J401" s="77">
        <v>5</v>
      </c>
      <c r="K401" s="92"/>
    </row>
    <row r="402" spans="1:11" ht="20.399999999999999" x14ac:dyDescent="0.25">
      <c r="A402" s="14" t="s">
        <v>2565</v>
      </c>
      <c r="B402" s="14" t="s">
        <v>3436</v>
      </c>
      <c r="C402" s="14" t="s">
        <v>3437</v>
      </c>
      <c r="D402" s="16">
        <v>46101</v>
      </c>
      <c r="E402" s="16"/>
      <c r="F402" s="14" t="s">
        <v>3428</v>
      </c>
      <c r="G402" s="14"/>
      <c r="H402" s="14" t="s">
        <v>3438</v>
      </c>
      <c r="I402" s="15">
        <v>55</v>
      </c>
      <c r="J402" s="77">
        <v>5</v>
      </c>
      <c r="K402" s="92"/>
    </row>
    <row r="403" spans="1:11" ht="20.399999999999999" x14ac:dyDescent="0.25">
      <c r="A403" s="14" t="s">
        <v>2565</v>
      </c>
      <c r="B403" s="14" t="s">
        <v>3439</v>
      </c>
      <c r="C403" s="14" t="s">
        <v>3440</v>
      </c>
      <c r="D403" s="16">
        <v>46099</v>
      </c>
      <c r="E403" s="16"/>
      <c r="F403" s="14" t="s">
        <v>3428</v>
      </c>
      <c r="G403" s="14"/>
      <c r="H403" s="14" t="s">
        <v>3441</v>
      </c>
      <c r="I403" s="15">
        <v>55</v>
      </c>
      <c r="J403" s="77">
        <v>5</v>
      </c>
      <c r="K403" s="92"/>
    </row>
    <row r="404" spans="1:11" ht="20.399999999999999" x14ac:dyDescent="0.25">
      <c r="A404" s="14" t="s">
        <v>2565</v>
      </c>
      <c r="B404" s="14" t="s">
        <v>3442</v>
      </c>
      <c r="C404" s="14" t="s">
        <v>3443</v>
      </c>
      <c r="D404" s="16">
        <v>46099</v>
      </c>
      <c r="E404" s="16"/>
      <c r="F404" s="14" t="s">
        <v>3428</v>
      </c>
      <c r="G404" s="14"/>
      <c r="H404" s="14" t="s">
        <v>3444</v>
      </c>
      <c r="I404" s="15">
        <v>55</v>
      </c>
      <c r="J404" s="77">
        <v>5</v>
      </c>
      <c r="K404" s="92"/>
    </row>
    <row r="405" spans="1:11" ht="20.399999999999999" x14ac:dyDescent="0.25">
      <c r="A405" s="14" t="s">
        <v>2565</v>
      </c>
      <c r="B405" s="14" t="s">
        <v>3445</v>
      </c>
      <c r="C405" s="14" t="s">
        <v>3446</v>
      </c>
      <c r="D405" s="16">
        <v>46099</v>
      </c>
      <c r="E405" s="16"/>
      <c r="F405" s="14" t="s">
        <v>3428</v>
      </c>
      <c r="G405" s="14"/>
      <c r="H405" s="14" t="s">
        <v>3447</v>
      </c>
      <c r="I405" s="15">
        <v>55</v>
      </c>
      <c r="J405" s="77">
        <v>5</v>
      </c>
      <c r="K405" s="92"/>
    </row>
    <row r="406" spans="1:11" ht="20.399999999999999" x14ac:dyDescent="0.25">
      <c r="A406" s="14" t="s">
        <v>2565</v>
      </c>
      <c r="B406" s="14" t="s">
        <v>3448</v>
      </c>
      <c r="C406" s="14" t="s">
        <v>3449</v>
      </c>
      <c r="D406" s="16">
        <v>46099</v>
      </c>
      <c r="E406" s="16"/>
      <c r="F406" s="14" t="s">
        <v>3428</v>
      </c>
      <c r="G406" s="14"/>
      <c r="H406" s="14" t="s">
        <v>3450</v>
      </c>
      <c r="I406" s="15">
        <v>55</v>
      </c>
      <c r="J406" s="77">
        <v>5</v>
      </c>
      <c r="K406" s="92"/>
    </row>
    <row r="407" spans="1:11" ht="20.399999999999999" x14ac:dyDescent="0.25">
      <c r="A407" s="14" t="s">
        <v>2565</v>
      </c>
      <c r="B407" s="14" t="s">
        <v>3451</v>
      </c>
      <c r="C407" s="14" t="s">
        <v>3452</v>
      </c>
      <c r="D407" s="16">
        <v>46099</v>
      </c>
      <c r="E407" s="16"/>
      <c r="F407" s="14" t="s">
        <v>3428</v>
      </c>
      <c r="G407" s="14"/>
      <c r="H407" s="14" t="s">
        <v>3453</v>
      </c>
      <c r="I407" s="15">
        <v>55</v>
      </c>
      <c r="J407" s="77">
        <v>5</v>
      </c>
      <c r="K407" s="92"/>
    </row>
    <row r="408" spans="1:11" ht="20.399999999999999" x14ac:dyDescent="0.25">
      <c r="A408" s="14" t="s">
        <v>2565</v>
      </c>
      <c r="B408" s="14" t="s">
        <v>3454</v>
      </c>
      <c r="C408" s="14" t="s">
        <v>3455</v>
      </c>
      <c r="D408" s="16">
        <v>46099</v>
      </c>
      <c r="E408" s="16"/>
      <c r="F408" s="14" t="s">
        <v>3428</v>
      </c>
      <c r="G408" s="14"/>
      <c r="H408" s="14" t="s">
        <v>3456</v>
      </c>
      <c r="I408" s="15">
        <v>55</v>
      </c>
      <c r="J408" s="77">
        <v>5</v>
      </c>
      <c r="K408" s="92"/>
    </row>
    <row r="409" spans="1:11" ht="20.399999999999999" x14ac:dyDescent="0.25">
      <c r="A409" s="14" t="s">
        <v>2565</v>
      </c>
      <c r="B409" s="14" t="s">
        <v>3457</v>
      </c>
      <c r="C409" s="14" t="s">
        <v>3458</v>
      </c>
      <c r="D409" s="16">
        <v>46099</v>
      </c>
      <c r="E409" s="16"/>
      <c r="F409" s="14" t="s">
        <v>3428</v>
      </c>
      <c r="G409" s="14"/>
      <c r="H409" s="14" t="s">
        <v>3459</v>
      </c>
      <c r="I409" s="15">
        <v>55</v>
      </c>
      <c r="J409" s="77">
        <v>5</v>
      </c>
      <c r="K409" s="92"/>
    </row>
    <row r="410" spans="1:11" ht="20.399999999999999" x14ac:dyDescent="0.25">
      <c r="A410" s="14" t="s">
        <v>2565</v>
      </c>
      <c r="B410" s="14" t="s">
        <v>3460</v>
      </c>
      <c r="C410" s="14" t="s">
        <v>3461</v>
      </c>
      <c r="D410" s="16">
        <v>46099</v>
      </c>
      <c r="E410" s="16"/>
      <c r="F410" s="14" t="s">
        <v>3428</v>
      </c>
      <c r="G410" s="14"/>
      <c r="H410" s="14" t="s">
        <v>3462</v>
      </c>
      <c r="I410" s="15">
        <v>55</v>
      </c>
      <c r="J410" s="77">
        <v>5</v>
      </c>
      <c r="K410" s="92"/>
    </row>
    <row r="411" spans="1:11" ht="20.399999999999999" x14ac:dyDescent="0.25">
      <c r="A411" s="14" t="s">
        <v>2565</v>
      </c>
      <c r="B411" s="14" t="s">
        <v>3463</v>
      </c>
      <c r="C411" s="14" t="s">
        <v>3464</v>
      </c>
      <c r="D411" s="16">
        <v>46099</v>
      </c>
      <c r="E411" s="16"/>
      <c r="F411" s="14" t="s">
        <v>3428</v>
      </c>
      <c r="G411" s="14"/>
      <c r="H411" s="14" t="s">
        <v>3465</v>
      </c>
      <c r="I411" s="15">
        <v>55</v>
      </c>
      <c r="J411" s="77">
        <v>5</v>
      </c>
      <c r="K411" s="92"/>
    </row>
    <row r="412" spans="1:11" ht="20.399999999999999" x14ac:dyDescent="0.25">
      <c r="A412" s="14" t="s">
        <v>2565</v>
      </c>
      <c r="B412" s="14" t="s">
        <v>3466</v>
      </c>
      <c r="C412" s="14" t="s">
        <v>3467</v>
      </c>
      <c r="D412" s="16">
        <v>46099</v>
      </c>
      <c r="E412" s="16"/>
      <c r="F412" s="14" t="s">
        <v>3428</v>
      </c>
      <c r="G412" s="14"/>
      <c r="H412" s="14" t="s">
        <v>3468</v>
      </c>
      <c r="I412" s="15">
        <v>55</v>
      </c>
      <c r="J412" s="77">
        <v>5</v>
      </c>
      <c r="K412" s="92"/>
    </row>
    <row r="413" spans="1:11" ht="20.399999999999999" x14ac:dyDescent="0.25">
      <c r="A413" s="14" t="s">
        <v>2565</v>
      </c>
      <c r="B413" s="14" t="s">
        <v>3469</v>
      </c>
      <c r="C413" s="14" t="s">
        <v>3470</v>
      </c>
      <c r="D413" s="16">
        <v>46099</v>
      </c>
      <c r="E413" s="16"/>
      <c r="F413" s="14" t="s">
        <v>3428</v>
      </c>
      <c r="G413" s="14"/>
      <c r="H413" s="14" t="s">
        <v>3471</v>
      </c>
      <c r="I413" s="15">
        <v>55</v>
      </c>
      <c r="J413" s="77">
        <v>5</v>
      </c>
      <c r="K413" s="92"/>
    </row>
    <row r="414" spans="1:11" ht="20.399999999999999" x14ac:dyDescent="0.25">
      <c r="A414" s="14" t="s">
        <v>2565</v>
      </c>
      <c r="B414" s="14" t="s">
        <v>3472</v>
      </c>
      <c r="C414" s="14" t="s">
        <v>3473</v>
      </c>
      <c r="D414" s="16">
        <v>46099</v>
      </c>
      <c r="E414" s="16"/>
      <c r="F414" s="14" t="s">
        <v>3428</v>
      </c>
      <c r="G414" s="14"/>
      <c r="H414" s="14" t="s">
        <v>3474</v>
      </c>
      <c r="I414" s="15">
        <v>70</v>
      </c>
      <c r="J414" s="77">
        <v>5</v>
      </c>
      <c r="K414" s="92"/>
    </row>
    <row r="415" spans="1:11" ht="20.399999999999999" x14ac:dyDescent="0.25">
      <c r="A415" s="14" t="s">
        <v>2565</v>
      </c>
      <c r="B415" s="14" t="s">
        <v>3475</v>
      </c>
      <c r="C415" s="14" t="s">
        <v>3476</v>
      </c>
      <c r="D415" s="16">
        <v>46099</v>
      </c>
      <c r="E415" s="16"/>
      <c r="F415" s="14" t="s">
        <v>3428</v>
      </c>
      <c r="G415" s="14"/>
      <c r="H415" s="14" t="s">
        <v>3477</v>
      </c>
      <c r="I415" s="15">
        <v>70</v>
      </c>
      <c r="J415" s="77">
        <v>5</v>
      </c>
      <c r="K415" s="92"/>
    </row>
    <row r="416" spans="1:11" ht="20.399999999999999" x14ac:dyDescent="0.25">
      <c r="A416" s="14" t="s">
        <v>2565</v>
      </c>
      <c r="B416" s="14" t="s">
        <v>3478</v>
      </c>
      <c r="C416" s="14" t="s">
        <v>3479</v>
      </c>
      <c r="D416" s="16">
        <v>46099</v>
      </c>
      <c r="E416" s="16"/>
      <c r="F416" s="14" t="s">
        <v>3428</v>
      </c>
      <c r="G416" s="14"/>
      <c r="H416" s="14" t="s">
        <v>3480</v>
      </c>
      <c r="I416" s="15">
        <v>70</v>
      </c>
      <c r="J416" s="77">
        <v>5</v>
      </c>
      <c r="K416" s="92"/>
    </row>
    <row r="417" spans="1:11" ht="20.399999999999999" x14ac:dyDescent="0.25">
      <c r="A417" s="14" t="s">
        <v>2565</v>
      </c>
      <c r="B417" s="14" t="s">
        <v>3481</v>
      </c>
      <c r="C417" s="14" t="s">
        <v>3482</v>
      </c>
      <c r="D417" s="16">
        <v>46099</v>
      </c>
      <c r="E417" s="16"/>
      <c r="F417" s="14" t="s">
        <v>3428</v>
      </c>
      <c r="G417" s="14"/>
      <c r="H417" s="14" t="s">
        <v>3483</v>
      </c>
      <c r="I417" s="15">
        <v>75</v>
      </c>
      <c r="J417" s="77">
        <v>5</v>
      </c>
      <c r="K417" s="92"/>
    </row>
    <row r="418" spans="1:11" ht="20.399999999999999" x14ac:dyDescent="0.25">
      <c r="A418" s="14" t="s">
        <v>2565</v>
      </c>
      <c r="B418" s="14" t="s">
        <v>3484</v>
      </c>
      <c r="C418" s="14" t="s">
        <v>3485</v>
      </c>
      <c r="D418" s="16">
        <v>46099</v>
      </c>
      <c r="E418" s="16"/>
      <c r="F418" s="14" t="s">
        <v>3428</v>
      </c>
      <c r="G418" s="14"/>
      <c r="H418" s="14" t="s">
        <v>3486</v>
      </c>
      <c r="I418" s="15">
        <v>87</v>
      </c>
      <c r="J418" s="77">
        <v>5</v>
      </c>
      <c r="K418" s="92"/>
    </row>
    <row r="419" spans="1:11" ht="20.399999999999999" x14ac:dyDescent="0.25">
      <c r="A419" s="14" t="s">
        <v>2565</v>
      </c>
      <c r="B419" s="14" t="s">
        <v>3487</v>
      </c>
      <c r="C419" s="14" t="s">
        <v>3488</v>
      </c>
      <c r="D419" s="16">
        <v>46099</v>
      </c>
      <c r="E419" s="16"/>
      <c r="F419" s="14" t="s">
        <v>3428</v>
      </c>
      <c r="G419" s="14"/>
      <c r="H419" s="14" t="s">
        <v>3489</v>
      </c>
      <c r="I419" s="15">
        <v>87</v>
      </c>
      <c r="J419" s="77">
        <v>5</v>
      </c>
      <c r="K419" s="92"/>
    </row>
    <row r="420" spans="1:11" ht="20.399999999999999" x14ac:dyDescent="0.25">
      <c r="A420" s="14" t="s">
        <v>2565</v>
      </c>
      <c r="B420" s="14" t="s">
        <v>3490</v>
      </c>
      <c r="C420" s="14" t="s">
        <v>3491</v>
      </c>
      <c r="D420" s="16">
        <v>46106</v>
      </c>
      <c r="E420" s="16"/>
      <c r="F420" s="14" t="s">
        <v>3428</v>
      </c>
      <c r="G420" s="14"/>
      <c r="H420" s="14" t="s">
        <v>3492</v>
      </c>
      <c r="I420" s="15">
        <v>75</v>
      </c>
      <c r="J420" s="77">
        <v>5</v>
      </c>
      <c r="K420" s="92"/>
    </row>
    <row r="421" spans="1:11" ht="20.399999999999999" x14ac:dyDescent="0.25">
      <c r="A421" s="14" t="s">
        <v>2565</v>
      </c>
      <c r="B421" s="14" t="s">
        <v>3493</v>
      </c>
      <c r="C421" s="14" t="s">
        <v>3494</v>
      </c>
      <c r="D421" s="16">
        <v>46106</v>
      </c>
      <c r="E421" s="16"/>
      <c r="F421" s="14" t="s">
        <v>3428</v>
      </c>
      <c r="G421" s="14"/>
      <c r="H421" s="14" t="s">
        <v>3495</v>
      </c>
      <c r="I421" s="15">
        <v>75</v>
      </c>
      <c r="J421" s="77">
        <v>5</v>
      </c>
      <c r="K421" s="92"/>
    </row>
    <row r="422" spans="1:11" ht="30.6" x14ac:dyDescent="0.25">
      <c r="A422" s="14" t="s">
        <v>2565</v>
      </c>
      <c r="B422" s="14" t="s">
        <v>3496</v>
      </c>
      <c r="C422" s="14" t="s">
        <v>3497</v>
      </c>
      <c r="D422" s="16">
        <v>46113</v>
      </c>
      <c r="E422" s="16"/>
      <c r="F422" s="14" t="s">
        <v>3498</v>
      </c>
      <c r="G422" s="14" t="s">
        <v>3417</v>
      </c>
      <c r="H422" s="14" t="s">
        <v>3418</v>
      </c>
      <c r="I422" s="15">
        <v>6.79</v>
      </c>
      <c r="J422" s="77">
        <v>5</v>
      </c>
      <c r="K422" s="92"/>
    </row>
    <row r="423" spans="1:11" ht="71.400000000000006" x14ac:dyDescent="0.25">
      <c r="A423" s="14" t="s">
        <v>2565</v>
      </c>
      <c r="B423" s="14"/>
      <c r="C423" s="14"/>
      <c r="D423" s="16"/>
      <c r="E423" s="16"/>
      <c r="F423" s="14" t="s">
        <v>3499</v>
      </c>
      <c r="G423" s="14"/>
      <c r="H423" s="14"/>
      <c r="I423" s="15"/>
      <c r="J423" s="77"/>
      <c r="K423" s="92"/>
    </row>
    <row r="424" spans="1:11" ht="30.6" x14ac:dyDescent="0.25">
      <c r="A424" s="14" t="s">
        <v>2565</v>
      </c>
      <c r="B424" s="14" t="s">
        <v>3236</v>
      </c>
      <c r="C424" s="14" t="s">
        <v>3237</v>
      </c>
      <c r="D424" s="16">
        <v>46077</v>
      </c>
      <c r="E424" s="16"/>
      <c r="F424" s="14" t="s">
        <v>3500</v>
      </c>
      <c r="G424" s="14" t="s">
        <v>3092</v>
      </c>
      <c r="H424" s="14" t="s">
        <v>3093</v>
      </c>
      <c r="I424" s="15">
        <v>39.1</v>
      </c>
      <c r="J424" s="77">
        <v>5</v>
      </c>
      <c r="K424" s="92"/>
    </row>
    <row r="425" spans="1:11" ht="20.399999999999999" x14ac:dyDescent="0.25">
      <c r="A425" s="14" t="s">
        <v>2565</v>
      </c>
      <c r="B425" s="14" t="s">
        <v>3501</v>
      </c>
      <c r="C425" s="14" t="s">
        <v>3502</v>
      </c>
      <c r="D425" s="16">
        <v>46083</v>
      </c>
      <c r="E425" s="16"/>
      <c r="F425" s="14" t="s">
        <v>3503</v>
      </c>
      <c r="G425" s="14" t="s">
        <v>3504</v>
      </c>
      <c r="H425" s="14" t="s">
        <v>3505</v>
      </c>
      <c r="I425" s="15">
        <v>1230</v>
      </c>
      <c r="J425" s="77">
        <v>5</v>
      </c>
      <c r="K425" s="92"/>
    </row>
    <row r="426" spans="1:11" ht="20.399999999999999" x14ac:dyDescent="0.25">
      <c r="A426" s="14" t="s">
        <v>2565</v>
      </c>
      <c r="B426" s="14" t="s">
        <v>3506</v>
      </c>
      <c r="C426" s="14" t="s">
        <v>3507</v>
      </c>
      <c r="D426" s="16">
        <v>46084</v>
      </c>
      <c r="E426" s="16"/>
      <c r="F426" s="14" t="s">
        <v>3508</v>
      </c>
      <c r="G426" s="14"/>
      <c r="H426" s="14" t="s">
        <v>3509</v>
      </c>
      <c r="I426" s="15">
        <v>35</v>
      </c>
      <c r="J426" s="77">
        <v>5</v>
      </c>
      <c r="K426" s="92"/>
    </row>
    <row r="427" spans="1:11" ht="20.399999999999999" x14ac:dyDescent="0.25">
      <c r="A427" s="14" t="s">
        <v>2565</v>
      </c>
      <c r="B427" s="14" t="s">
        <v>3510</v>
      </c>
      <c r="C427" s="14" t="s">
        <v>3511</v>
      </c>
      <c r="D427" s="16">
        <v>46084</v>
      </c>
      <c r="E427" s="16"/>
      <c r="F427" s="14" t="s">
        <v>3508</v>
      </c>
      <c r="G427" s="14"/>
      <c r="H427" s="14" t="s">
        <v>3512</v>
      </c>
      <c r="I427" s="15">
        <v>35</v>
      </c>
      <c r="J427" s="77">
        <v>5</v>
      </c>
      <c r="K427" s="92"/>
    </row>
    <row r="428" spans="1:11" ht="20.399999999999999" x14ac:dyDescent="0.25">
      <c r="A428" s="14" t="s">
        <v>2565</v>
      </c>
      <c r="B428" s="14" t="s">
        <v>3513</v>
      </c>
      <c r="C428" s="14" t="s">
        <v>3514</v>
      </c>
      <c r="D428" s="16">
        <v>46084</v>
      </c>
      <c r="E428" s="16"/>
      <c r="F428" s="14" t="s">
        <v>3508</v>
      </c>
      <c r="G428" s="14"/>
      <c r="H428" s="14" t="s">
        <v>3515</v>
      </c>
      <c r="I428" s="15">
        <v>55</v>
      </c>
      <c r="J428" s="77">
        <v>5</v>
      </c>
      <c r="K428" s="92"/>
    </row>
    <row r="429" spans="1:11" ht="20.399999999999999" x14ac:dyDescent="0.25">
      <c r="A429" s="14" t="s">
        <v>2565</v>
      </c>
      <c r="B429" s="14" t="s">
        <v>3516</v>
      </c>
      <c r="C429" s="14" t="s">
        <v>3517</v>
      </c>
      <c r="D429" s="16">
        <v>46084</v>
      </c>
      <c r="E429" s="16"/>
      <c r="F429" s="14" t="s">
        <v>3508</v>
      </c>
      <c r="G429" s="14"/>
      <c r="H429" s="14" t="s">
        <v>3518</v>
      </c>
      <c r="I429" s="15">
        <v>55</v>
      </c>
      <c r="J429" s="77">
        <v>5</v>
      </c>
      <c r="K429" s="92"/>
    </row>
    <row r="430" spans="1:11" ht="20.399999999999999" x14ac:dyDescent="0.25">
      <c r="A430" s="14" t="s">
        <v>2565</v>
      </c>
      <c r="B430" s="14" t="s">
        <v>3519</v>
      </c>
      <c r="C430" s="14" t="s">
        <v>3520</v>
      </c>
      <c r="D430" s="16">
        <v>46084</v>
      </c>
      <c r="E430" s="16"/>
      <c r="F430" s="14" t="s">
        <v>3508</v>
      </c>
      <c r="G430" s="14"/>
      <c r="H430" s="14" t="s">
        <v>3521</v>
      </c>
      <c r="I430" s="15">
        <v>55</v>
      </c>
      <c r="J430" s="77">
        <v>5</v>
      </c>
      <c r="K430" s="92"/>
    </row>
    <row r="431" spans="1:11" ht="20.399999999999999" x14ac:dyDescent="0.25">
      <c r="A431" s="14" t="s">
        <v>2565</v>
      </c>
      <c r="B431" s="14" t="s">
        <v>3522</v>
      </c>
      <c r="C431" s="14" t="s">
        <v>3523</v>
      </c>
      <c r="D431" s="16">
        <v>46084</v>
      </c>
      <c r="E431" s="16"/>
      <c r="F431" s="14" t="s">
        <v>3508</v>
      </c>
      <c r="G431" s="14"/>
      <c r="H431" s="14" t="s">
        <v>3524</v>
      </c>
      <c r="I431" s="15">
        <v>55</v>
      </c>
      <c r="J431" s="77">
        <v>5</v>
      </c>
      <c r="K431" s="92"/>
    </row>
    <row r="432" spans="1:11" ht="20.399999999999999" x14ac:dyDescent="0.25">
      <c r="A432" s="14" t="s">
        <v>2565</v>
      </c>
      <c r="B432" s="14" t="s">
        <v>3525</v>
      </c>
      <c r="C432" s="14" t="s">
        <v>3526</v>
      </c>
      <c r="D432" s="16">
        <v>46084</v>
      </c>
      <c r="E432" s="16"/>
      <c r="F432" s="14" t="s">
        <v>3508</v>
      </c>
      <c r="G432" s="14"/>
      <c r="H432" s="14" t="s">
        <v>3527</v>
      </c>
      <c r="I432" s="15">
        <v>55</v>
      </c>
      <c r="J432" s="77">
        <v>5</v>
      </c>
      <c r="K432" s="92"/>
    </row>
    <row r="433" spans="1:11" ht="20.399999999999999" x14ac:dyDescent="0.25">
      <c r="A433" s="14" t="s">
        <v>2565</v>
      </c>
      <c r="B433" s="14" t="s">
        <v>3528</v>
      </c>
      <c r="C433" s="14" t="s">
        <v>3529</v>
      </c>
      <c r="D433" s="16">
        <v>46084</v>
      </c>
      <c r="E433" s="16"/>
      <c r="F433" s="14" t="s">
        <v>3508</v>
      </c>
      <c r="G433" s="14"/>
      <c r="H433" s="14" t="s">
        <v>3530</v>
      </c>
      <c r="I433" s="15">
        <v>55</v>
      </c>
      <c r="J433" s="77">
        <v>5</v>
      </c>
      <c r="K433" s="92"/>
    </row>
    <row r="434" spans="1:11" ht="20.399999999999999" x14ac:dyDescent="0.25">
      <c r="A434" s="14" t="s">
        <v>2565</v>
      </c>
      <c r="B434" s="14" t="s">
        <v>3531</v>
      </c>
      <c r="C434" s="14" t="s">
        <v>3532</v>
      </c>
      <c r="D434" s="16">
        <v>46084</v>
      </c>
      <c r="E434" s="16"/>
      <c r="F434" s="14" t="s">
        <v>3508</v>
      </c>
      <c r="G434" s="14"/>
      <c r="H434" s="14" t="s">
        <v>3533</v>
      </c>
      <c r="I434" s="15">
        <v>55</v>
      </c>
      <c r="J434" s="77">
        <v>5</v>
      </c>
      <c r="K434" s="92"/>
    </row>
    <row r="435" spans="1:11" ht="20.399999999999999" x14ac:dyDescent="0.25">
      <c r="A435" s="14" t="s">
        <v>2565</v>
      </c>
      <c r="B435" s="14" t="s">
        <v>3534</v>
      </c>
      <c r="C435" s="14" t="s">
        <v>3535</v>
      </c>
      <c r="D435" s="16">
        <v>46084</v>
      </c>
      <c r="E435" s="16"/>
      <c r="F435" s="14" t="s">
        <v>3508</v>
      </c>
      <c r="G435" s="14"/>
      <c r="H435" s="14" t="s">
        <v>3536</v>
      </c>
      <c r="I435" s="15">
        <v>55</v>
      </c>
      <c r="J435" s="77">
        <v>5</v>
      </c>
      <c r="K435" s="92"/>
    </row>
    <row r="436" spans="1:11" ht="20.399999999999999" x14ac:dyDescent="0.25">
      <c r="A436" s="14" t="s">
        <v>2565</v>
      </c>
      <c r="B436" s="14" t="s">
        <v>3537</v>
      </c>
      <c r="C436" s="14" t="s">
        <v>3538</v>
      </c>
      <c r="D436" s="16">
        <v>46084</v>
      </c>
      <c r="E436" s="16"/>
      <c r="F436" s="14" t="s">
        <v>3508</v>
      </c>
      <c r="G436" s="14"/>
      <c r="H436" s="14" t="s">
        <v>3539</v>
      </c>
      <c r="I436" s="15">
        <v>55</v>
      </c>
      <c r="J436" s="77">
        <v>5</v>
      </c>
      <c r="K436" s="92"/>
    </row>
    <row r="437" spans="1:11" ht="20.399999999999999" x14ac:dyDescent="0.25">
      <c r="A437" s="14" t="s">
        <v>2565</v>
      </c>
      <c r="B437" s="14" t="s">
        <v>3540</v>
      </c>
      <c r="C437" s="14" t="s">
        <v>3541</v>
      </c>
      <c r="D437" s="16">
        <v>46084</v>
      </c>
      <c r="E437" s="16"/>
      <c r="F437" s="14" t="s">
        <v>3508</v>
      </c>
      <c r="G437" s="14"/>
      <c r="H437" s="14" t="s">
        <v>3542</v>
      </c>
      <c r="I437" s="15">
        <v>55</v>
      </c>
      <c r="J437" s="77" t="s">
        <v>134</v>
      </c>
      <c r="K437" s="92"/>
    </row>
    <row r="438" spans="1:11" ht="20.399999999999999" x14ac:dyDescent="0.25">
      <c r="A438" s="14" t="s">
        <v>2565</v>
      </c>
      <c r="B438" s="14" t="s">
        <v>3543</v>
      </c>
      <c r="C438" s="14" t="s">
        <v>3544</v>
      </c>
      <c r="D438" s="16">
        <v>46084</v>
      </c>
      <c r="E438" s="16"/>
      <c r="F438" s="14" t="s">
        <v>3508</v>
      </c>
      <c r="G438" s="14"/>
      <c r="H438" s="14" t="s">
        <v>3545</v>
      </c>
      <c r="I438" s="15">
        <v>55</v>
      </c>
      <c r="J438" s="77">
        <v>5</v>
      </c>
      <c r="K438" s="92"/>
    </row>
    <row r="439" spans="1:11" ht="20.399999999999999" x14ac:dyDescent="0.25">
      <c r="A439" s="14" t="s">
        <v>2565</v>
      </c>
      <c r="B439" s="14" t="s">
        <v>3546</v>
      </c>
      <c r="C439" s="14" t="s">
        <v>3547</v>
      </c>
      <c r="D439" s="16">
        <v>46084</v>
      </c>
      <c r="E439" s="16"/>
      <c r="F439" s="14" t="s">
        <v>3508</v>
      </c>
      <c r="G439" s="14"/>
      <c r="H439" s="14" t="s">
        <v>3548</v>
      </c>
      <c r="I439" s="15">
        <v>55</v>
      </c>
      <c r="J439" s="77">
        <v>5</v>
      </c>
      <c r="K439" s="92"/>
    </row>
    <row r="440" spans="1:11" ht="20.399999999999999" x14ac:dyDescent="0.25">
      <c r="A440" s="14" t="s">
        <v>2565</v>
      </c>
      <c r="B440" s="14" t="s">
        <v>3549</v>
      </c>
      <c r="C440" s="14" t="s">
        <v>3550</v>
      </c>
      <c r="D440" s="16">
        <v>46084</v>
      </c>
      <c r="E440" s="16"/>
      <c r="F440" s="14" t="s">
        <v>3508</v>
      </c>
      <c r="G440" s="14"/>
      <c r="H440" s="14" t="s">
        <v>3551</v>
      </c>
      <c r="I440" s="15">
        <v>55</v>
      </c>
      <c r="J440" s="77">
        <v>5</v>
      </c>
      <c r="K440" s="92"/>
    </row>
    <row r="441" spans="1:11" ht="20.399999999999999" x14ac:dyDescent="0.25">
      <c r="A441" s="14" t="s">
        <v>2565</v>
      </c>
      <c r="B441" s="14" t="s">
        <v>3552</v>
      </c>
      <c r="C441" s="14" t="s">
        <v>3553</v>
      </c>
      <c r="D441" s="16">
        <v>46084</v>
      </c>
      <c r="E441" s="16"/>
      <c r="F441" s="14" t="s">
        <v>3508</v>
      </c>
      <c r="G441" s="14"/>
      <c r="H441" s="14" t="s">
        <v>3554</v>
      </c>
      <c r="I441" s="15">
        <v>55</v>
      </c>
      <c r="J441" s="77" t="s">
        <v>134</v>
      </c>
      <c r="K441" s="92"/>
    </row>
    <row r="442" spans="1:11" ht="20.399999999999999" x14ac:dyDescent="0.25">
      <c r="A442" s="14" t="s">
        <v>2565</v>
      </c>
      <c r="B442" s="14" t="s">
        <v>3555</v>
      </c>
      <c r="C442" s="14" t="s">
        <v>3556</v>
      </c>
      <c r="D442" s="16">
        <v>46084</v>
      </c>
      <c r="E442" s="16"/>
      <c r="F442" s="14" t="s">
        <v>3508</v>
      </c>
      <c r="G442" s="14"/>
      <c r="H442" s="14" t="s">
        <v>3557</v>
      </c>
      <c r="I442" s="15">
        <v>55</v>
      </c>
      <c r="J442" s="77" t="s">
        <v>134</v>
      </c>
      <c r="K442" s="92"/>
    </row>
    <row r="443" spans="1:11" ht="20.399999999999999" x14ac:dyDescent="0.25">
      <c r="A443" s="14" t="s">
        <v>2565</v>
      </c>
      <c r="B443" s="14" t="s">
        <v>3558</v>
      </c>
      <c r="C443" s="14" t="s">
        <v>3559</v>
      </c>
      <c r="D443" s="16">
        <v>46084</v>
      </c>
      <c r="E443" s="16"/>
      <c r="F443" s="14" t="s">
        <v>3508</v>
      </c>
      <c r="G443" s="14"/>
      <c r="H443" s="14" t="s">
        <v>3560</v>
      </c>
      <c r="I443" s="15">
        <v>55</v>
      </c>
      <c r="J443" s="77" t="s">
        <v>134</v>
      </c>
      <c r="K443" s="92"/>
    </row>
    <row r="444" spans="1:11" ht="20.399999999999999" x14ac:dyDescent="0.25">
      <c r="A444" s="14" t="s">
        <v>2565</v>
      </c>
      <c r="B444" s="14" t="s">
        <v>3561</v>
      </c>
      <c r="C444" s="14" t="s">
        <v>3562</v>
      </c>
      <c r="D444" s="16">
        <v>46084</v>
      </c>
      <c r="E444" s="16"/>
      <c r="F444" s="14" t="s">
        <v>3508</v>
      </c>
      <c r="G444" s="14"/>
      <c r="H444" s="14" t="s">
        <v>3563</v>
      </c>
      <c r="I444" s="15">
        <v>55</v>
      </c>
      <c r="J444" s="77" t="s">
        <v>134</v>
      </c>
      <c r="K444" s="92"/>
    </row>
    <row r="445" spans="1:11" ht="20.399999999999999" x14ac:dyDescent="0.25">
      <c r="A445" s="14" t="s">
        <v>2565</v>
      </c>
      <c r="B445" s="14" t="s">
        <v>3564</v>
      </c>
      <c r="C445" s="14" t="s">
        <v>3565</v>
      </c>
      <c r="D445" s="16">
        <v>46084</v>
      </c>
      <c r="E445" s="16"/>
      <c r="F445" s="14" t="s">
        <v>3508</v>
      </c>
      <c r="G445" s="14"/>
      <c r="H445" s="14" t="s">
        <v>3566</v>
      </c>
      <c r="I445" s="15">
        <v>55</v>
      </c>
      <c r="J445" s="77" t="s">
        <v>134</v>
      </c>
      <c r="K445" s="92"/>
    </row>
    <row r="446" spans="1:11" ht="20.399999999999999" x14ac:dyDescent="0.25">
      <c r="A446" s="14" t="s">
        <v>2565</v>
      </c>
      <c r="B446" s="14" t="s">
        <v>3567</v>
      </c>
      <c r="C446" s="14" t="s">
        <v>3568</v>
      </c>
      <c r="D446" s="16">
        <v>46084</v>
      </c>
      <c r="E446" s="16"/>
      <c r="F446" s="14" t="s">
        <v>3508</v>
      </c>
      <c r="G446" s="14"/>
      <c r="H446" s="14" t="s">
        <v>3569</v>
      </c>
      <c r="I446" s="15">
        <v>55</v>
      </c>
      <c r="J446" s="77" t="s">
        <v>134</v>
      </c>
      <c r="K446" s="92"/>
    </row>
    <row r="447" spans="1:11" ht="20.399999999999999" x14ac:dyDescent="0.25">
      <c r="A447" s="14" t="s">
        <v>2565</v>
      </c>
      <c r="B447" s="14" t="s">
        <v>3570</v>
      </c>
      <c r="C447" s="14" t="s">
        <v>3571</v>
      </c>
      <c r="D447" s="16">
        <v>46084</v>
      </c>
      <c r="E447" s="16"/>
      <c r="F447" s="14" t="s">
        <v>3508</v>
      </c>
      <c r="G447" s="14"/>
      <c r="H447" s="14" t="s">
        <v>3572</v>
      </c>
      <c r="I447" s="15">
        <v>55</v>
      </c>
      <c r="J447" s="77" t="s">
        <v>134</v>
      </c>
      <c r="K447" s="92"/>
    </row>
    <row r="448" spans="1:11" ht="20.399999999999999" x14ac:dyDescent="0.25">
      <c r="A448" s="14" t="s">
        <v>2565</v>
      </c>
      <c r="B448" s="14" t="s">
        <v>3573</v>
      </c>
      <c r="C448" s="14" t="s">
        <v>3574</v>
      </c>
      <c r="D448" s="16">
        <v>46084</v>
      </c>
      <c r="E448" s="16"/>
      <c r="F448" s="14" t="s">
        <v>3508</v>
      </c>
      <c r="G448" s="14"/>
      <c r="H448" s="14" t="s">
        <v>3575</v>
      </c>
      <c r="I448" s="15">
        <v>55</v>
      </c>
      <c r="J448" s="77" t="s">
        <v>134</v>
      </c>
      <c r="K448" s="92"/>
    </row>
    <row r="449" spans="1:11" ht="20.399999999999999" x14ac:dyDescent="0.25">
      <c r="A449" s="14" t="s">
        <v>2565</v>
      </c>
      <c r="B449" s="14" t="s">
        <v>3576</v>
      </c>
      <c r="C449" s="14" t="s">
        <v>3577</v>
      </c>
      <c r="D449" s="16">
        <v>46084</v>
      </c>
      <c r="E449" s="16"/>
      <c r="F449" s="14" t="s">
        <v>3508</v>
      </c>
      <c r="G449" s="14"/>
      <c r="H449" s="14" t="s">
        <v>3578</v>
      </c>
      <c r="I449" s="15">
        <v>70</v>
      </c>
      <c r="J449" s="77" t="s">
        <v>134</v>
      </c>
      <c r="K449" s="92"/>
    </row>
    <row r="450" spans="1:11" ht="20.399999999999999" x14ac:dyDescent="0.25">
      <c r="A450" s="14" t="s">
        <v>2565</v>
      </c>
      <c r="B450" s="14" t="s">
        <v>3579</v>
      </c>
      <c r="C450" s="14" t="s">
        <v>3580</v>
      </c>
      <c r="D450" s="16">
        <v>46084</v>
      </c>
      <c r="E450" s="16"/>
      <c r="F450" s="14" t="s">
        <v>3508</v>
      </c>
      <c r="G450" s="14"/>
      <c r="H450" s="14" t="s">
        <v>3581</v>
      </c>
      <c r="I450" s="15">
        <v>70</v>
      </c>
      <c r="J450" s="77" t="s">
        <v>134</v>
      </c>
      <c r="K450" s="92"/>
    </row>
    <row r="451" spans="1:11" ht="20.399999999999999" x14ac:dyDescent="0.25">
      <c r="A451" s="14" t="s">
        <v>2565</v>
      </c>
      <c r="B451" s="14" t="s">
        <v>3582</v>
      </c>
      <c r="C451" s="14" t="s">
        <v>3583</v>
      </c>
      <c r="D451" s="16">
        <v>46084</v>
      </c>
      <c r="E451" s="16"/>
      <c r="F451" s="14" t="s">
        <v>3508</v>
      </c>
      <c r="G451" s="14"/>
      <c r="H451" s="14" t="s">
        <v>3584</v>
      </c>
      <c r="I451" s="15">
        <v>70</v>
      </c>
      <c r="J451" s="77" t="s">
        <v>134</v>
      </c>
      <c r="K451" s="92"/>
    </row>
    <row r="452" spans="1:11" ht="20.399999999999999" x14ac:dyDescent="0.25">
      <c r="A452" s="14" t="s">
        <v>2565</v>
      </c>
      <c r="B452" s="14" t="s">
        <v>3585</v>
      </c>
      <c r="C452" s="14" t="s">
        <v>3586</v>
      </c>
      <c r="D452" s="16">
        <v>46084</v>
      </c>
      <c r="E452" s="16"/>
      <c r="F452" s="14" t="s">
        <v>3508</v>
      </c>
      <c r="G452" s="14"/>
      <c r="H452" s="14" t="s">
        <v>3587</v>
      </c>
      <c r="I452" s="15">
        <v>75</v>
      </c>
      <c r="J452" s="77" t="s">
        <v>134</v>
      </c>
      <c r="K452" s="92"/>
    </row>
    <row r="453" spans="1:11" ht="20.399999999999999" x14ac:dyDescent="0.25">
      <c r="A453" s="14" t="s">
        <v>2565</v>
      </c>
      <c r="B453" s="14" t="s">
        <v>3588</v>
      </c>
      <c r="C453" s="14" t="s">
        <v>3589</v>
      </c>
      <c r="D453" s="16">
        <v>46084</v>
      </c>
      <c r="E453" s="16"/>
      <c r="F453" s="14" t="s">
        <v>3508</v>
      </c>
      <c r="G453" s="14"/>
      <c r="H453" s="14" t="s">
        <v>3590</v>
      </c>
      <c r="I453" s="15">
        <v>75</v>
      </c>
      <c r="J453" s="77" t="s">
        <v>134</v>
      </c>
      <c r="K453" s="92"/>
    </row>
    <row r="454" spans="1:11" ht="20.399999999999999" x14ac:dyDescent="0.25">
      <c r="A454" s="14" t="s">
        <v>2565</v>
      </c>
      <c r="B454" s="14" t="s">
        <v>3591</v>
      </c>
      <c r="C454" s="14" t="s">
        <v>3592</v>
      </c>
      <c r="D454" s="16">
        <v>46084</v>
      </c>
      <c r="E454" s="16"/>
      <c r="F454" s="14" t="s">
        <v>3508</v>
      </c>
      <c r="G454" s="14"/>
      <c r="H454" s="14" t="s">
        <v>3593</v>
      </c>
      <c r="I454" s="15">
        <v>75</v>
      </c>
      <c r="J454" s="77" t="s">
        <v>134</v>
      </c>
      <c r="K454" s="92"/>
    </row>
    <row r="455" spans="1:11" ht="20.399999999999999" x14ac:dyDescent="0.25">
      <c r="A455" s="14" t="s">
        <v>2565</v>
      </c>
      <c r="B455" s="14" t="s">
        <v>3594</v>
      </c>
      <c r="C455" s="14" t="s">
        <v>3595</v>
      </c>
      <c r="D455" s="16">
        <v>46084</v>
      </c>
      <c r="E455" s="16"/>
      <c r="F455" s="14" t="s">
        <v>3508</v>
      </c>
      <c r="G455" s="14"/>
      <c r="H455" s="14" t="s">
        <v>3596</v>
      </c>
      <c r="I455" s="15">
        <v>87</v>
      </c>
      <c r="J455" s="77" t="s">
        <v>134</v>
      </c>
      <c r="K455" s="92"/>
    </row>
    <row r="456" spans="1:11" ht="20.399999999999999" x14ac:dyDescent="0.25">
      <c r="A456" s="14" t="s">
        <v>2565</v>
      </c>
      <c r="B456" s="14" t="s">
        <v>3597</v>
      </c>
      <c r="C456" s="14" t="s">
        <v>3598</v>
      </c>
      <c r="D456" s="16">
        <v>46084</v>
      </c>
      <c r="E456" s="16"/>
      <c r="F456" s="14" t="s">
        <v>3508</v>
      </c>
      <c r="G456" s="14"/>
      <c r="H456" s="14" t="s">
        <v>3599</v>
      </c>
      <c r="I456" s="15">
        <v>87</v>
      </c>
      <c r="J456" s="77" t="s">
        <v>134</v>
      </c>
      <c r="K456" s="92"/>
    </row>
    <row r="457" spans="1:11" ht="30.6" x14ac:dyDescent="0.25">
      <c r="A457" s="14" t="s">
        <v>2565</v>
      </c>
      <c r="B457" s="14" t="s">
        <v>3600</v>
      </c>
      <c r="C457" s="14" t="s">
        <v>2804</v>
      </c>
      <c r="D457" s="16">
        <v>46085</v>
      </c>
      <c r="E457" s="16"/>
      <c r="F457" s="14" t="s">
        <v>3601</v>
      </c>
      <c r="G457" s="14" t="s">
        <v>3602</v>
      </c>
      <c r="H457" s="14" t="s">
        <v>3603</v>
      </c>
      <c r="I457" s="15">
        <v>400</v>
      </c>
      <c r="J457" s="77">
        <v>5</v>
      </c>
      <c r="K457" s="92"/>
    </row>
    <row r="458" spans="1:11" ht="40.799999999999997" x14ac:dyDescent="0.25">
      <c r="A458" s="14" t="s">
        <v>2565</v>
      </c>
      <c r="B458" s="14" t="s">
        <v>3600</v>
      </c>
      <c r="C458" s="14" t="s">
        <v>3604</v>
      </c>
      <c r="D458" s="16">
        <v>46073</v>
      </c>
      <c r="E458" s="16">
        <v>46085</v>
      </c>
      <c r="F458" s="14" t="s">
        <v>3605</v>
      </c>
      <c r="G458" s="14" t="s">
        <v>3602</v>
      </c>
      <c r="H458" s="14" t="s">
        <v>3603</v>
      </c>
      <c r="I458" s="15">
        <v>47.43</v>
      </c>
      <c r="J458" s="77">
        <v>5</v>
      </c>
      <c r="K458" s="92"/>
    </row>
    <row r="459" spans="1:11" ht="40.799999999999997" x14ac:dyDescent="0.25">
      <c r="A459" s="14" t="s">
        <v>2565</v>
      </c>
      <c r="B459" s="14" t="s">
        <v>3600</v>
      </c>
      <c r="C459" s="14" t="s">
        <v>3606</v>
      </c>
      <c r="D459" s="16">
        <v>46076</v>
      </c>
      <c r="E459" s="16">
        <v>46085</v>
      </c>
      <c r="F459" s="14" t="s">
        <v>3605</v>
      </c>
      <c r="G459" s="14" t="s">
        <v>3602</v>
      </c>
      <c r="H459" s="14" t="s">
        <v>3603</v>
      </c>
      <c r="I459" s="15">
        <v>5.22</v>
      </c>
      <c r="J459" s="77">
        <v>5</v>
      </c>
      <c r="K459" s="92"/>
    </row>
    <row r="460" spans="1:11" ht="40.799999999999997" x14ac:dyDescent="0.25">
      <c r="A460" s="14" t="s">
        <v>2565</v>
      </c>
      <c r="B460" s="14" t="s">
        <v>3600</v>
      </c>
      <c r="C460" s="14" t="s">
        <v>3607</v>
      </c>
      <c r="D460" s="16">
        <v>46076</v>
      </c>
      <c r="E460" s="16">
        <v>46085</v>
      </c>
      <c r="F460" s="14" t="s">
        <v>3605</v>
      </c>
      <c r="G460" s="14" t="s">
        <v>3602</v>
      </c>
      <c r="H460" s="14" t="s">
        <v>3603</v>
      </c>
      <c r="I460" s="15">
        <v>27.35</v>
      </c>
      <c r="J460" s="77">
        <v>5</v>
      </c>
      <c r="K460" s="92"/>
    </row>
    <row r="461" spans="1:11" ht="30.6" x14ac:dyDescent="0.25">
      <c r="A461" s="14" t="s">
        <v>2565</v>
      </c>
      <c r="B461" s="14" t="s">
        <v>3608</v>
      </c>
      <c r="C461" s="14" t="s">
        <v>3609</v>
      </c>
      <c r="D461" s="16">
        <v>46113</v>
      </c>
      <c r="E461" s="16"/>
      <c r="F461" s="14" t="s">
        <v>3610</v>
      </c>
      <c r="G461" s="14" t="s">
        <v>3417</v>
      </c>
      <c r="H461" s="14" t="s">
        <v>3418</v>
      </c>
      <c r="I461" s="15">
        <v>6.84</v>
      </c>
      <c r="J461" s="77">
        <v>5</v>
      </c>
      <c r="K461" s="92"/>
    </row>
    <row r="462" spans="1:11" ht="91.8" x14ac:dyDescent="0.25">
      <c r="A462" s="14" t="s">
        <v>2565</v>
      </c>
      <c r="B462" s="14"/>
      <c r="C462" s="14"/>
      <c r="D462" s="16"/>
      <c r="E462" s="16"/>
      <c r="F462" s="14" t="s">
        <v>3611</v>
      </c>
      <c r="G462" s="14"/>
      <c r="H462" s="14"/>
      <c r="I462" s="15"/>
      <c r="J462" s="77"/>
      <c r="K462" s="92"/>
    </row>
    <row r="463" spans="1:11" ht="40.799999999999997" x14ac:dyDescent="0.25">
      <c r="A463" s="14" t="s">
        <v>2565</v>
      </c>
      <c r="B463" s="14" t="s">
        <v>3612</v>
      </c>
      <c r="C463" s="14">
        <v>554688</v>
      </c>
      <c r="D463" s="16">
        <v>46092</v>
      </c>
      <c r="E463" s="16"/>
      <c r="F463" s="14" t="s">
        <v>3613</v>
      </c>
      <c r="G463" s="14" t="s">
        <v>3504</v>
      </c>
      <c r="H463" s="14" t="s">
        <v>3505</v>
      </c>
      <c r="I463" s="15">
        <v>1298.8699999999999</v>
      </c>
      <c r="J463" s="77">
        <v>1</v>
      </c>
      <c r="K463" s="92"/>
    </row>
    <row r="464" spans="1:11" ht="91.8" x14ac:dyDescent="0.25">
      <c r="A464" s="14" t="s">
        <v>2565</v>
      </c>
      <c r="B464" s="14"/>
      <c r="C464" s="14"/>
      <c r="D464" s="16"/>
      <c r="E464" s="16"/>
      <c r="F464" s="14" t="s">
        <v>3614</v>
      </c>
      <c r="G464" s="14"/>
      <c r="H464" s="14"/>
      <c r="I464" s="15"/>
      <c r="J464" s="77"/>
      <c r="K464" s="92"/>
    </row>
    <row r="465" spans="1:11" ht="20.399999999999999" x14ac:dyDescent="0.25">
      <c r="A465" s="14" t="s">
        <v>2565</v>
      </c>
      <c r="B465" s="14" t="s">
        <v>3615</v>
      </c>
      <c r="C465" s="14" t="s">
        <v>2594</v>
      </c>
      <c r="D465" s="16">
        <v>46076</v>
      </c>
      <c r="E465" s="16"/>
      <c r="F465" s="14" t="s">
        <v>3616</v>
      </c>
      <c r="G465" s="14" t="s">
        <v>2980</v>
      </c>
      <c r="H465" s="14" t="s">
        <v>2981</v>
      </c>
      <c r="I465" s="15">
        <v>240</v>
      </c>
      <c r="J465" s="77">
        <v>2</v>
      </c>
      <c r="K465" s="92"/>
    </row>
    <row r="466" spans="1:11" ht="20.399999999999999" x14ac:dyDescent="0.25">
      <c r="A466" s="14" t="s">
        <v>2565</v>
      </c>
      <c r="B466" s="14" t="s">
        <v>3617</v>
      </c>
      <c r="C466" s="14" t="s">
        <v>3618</v>
      </c>
      <c r="D466" s="16">
        <v>46057</v>
      </c>
      <c r="E466" s="16"/>
      <c r="F466" s="14" t="s">
        <v>3619</v>
      </c>
      <c r="G466" s="14" t="s">
        <v>2959</v>
      </c>
      <c r="H466" s="14" t="s">
        <v>2960</v>
      </c>
      <c r="I466" s="15">
        <v>360</v>
      </c>
      <c r="J466" s="77">
        <v>3</v>
      </c>
      <c r="K466" s="92"/>
    </row>
    <row r="467" spans="1:11" ht="30.6" x14ac:dyDescent="0.25">
      <c r="A467" s="14" t="s">
        <v>2565</v>
      </c>
      <c r="B467" s="14" t="s">
        <v>3620</v>
      </c>
      <c r="C467" s="14" t="s">
        <v>3621</v>
      </c>
      <c r="D467" s="16">
        <v>46064</v>
      </c>
      <c r="E467" s="16"/>
      <c r="F467" s="14" t="s">
        <v>3622</v>
      </c>
      <c r="G467" s="14" t="s">
        <v>3623</v>
      </c>
      <c r="H467" s="14" t="s">
        <v>3624</v>
      </c>
      <c r="I467" s="15">
        <v>792.79</v>
      </c>
      <c r="J467" s="77">
        <v>3</v>
      </c>
      <c r="K467" s="92"/>
    </row>
    <row r="468" spans="1:11" ht="20.399999999999999" x14ac:dyDescent="0.25">
      <c r="A468" s="14" t="s">
        <v>2565</v>
      </c>
      <c r="B468" s="14" t="s">
        <v>3625</v>
      </c>
      <c r="C468" s="14" t="s">
        <v>3626</v>
      </c>
      <c r="D468" s="16">
        <v>46057</v>
      </c>
      <c r="E468" s="16"/>
      <c r="F468" s="14" t="s">
        <v>3627</v>
      </c>
      <c r="G468" s="14" t="s">
        <v>3628</v>
      </c>
      <c r="H468" s="14" t="s">
        <v>3629</v>
      </c>
      <c r="I468" s="15">
        <v>240</v>
      </c>
      <c r="J468" s="77">
        <v>3</v>
      </c>
      <c r="K468" s="92"/>
    </row>
    <row r="469" spans="1:11" ht="20.399999999999999" x14ac:dyDescent="0.25">
      <c r="A469" s="14" t="s">
        <v>2565</v>
      </c>
      <c r="B469" s="14" t="s">
        <v>3630</v>
      </c>
      <c r="C469" s="14" t="s">
        <v>3631</v>
      </c>
      <c r="D469" s="16">
        <v>46076</v>
      </c>
      <c r="E469" s="16"/>
      <c r="F469" s="14" t="s">
        <v>3632</v>
      </c>
      <c r="G469" s="14" t="s">
        <v>3633</v>
      </c>
      <c r="H469" s="14" t="s">
        <v>3634</v>
      </c>
      <c r="I469" s="15">
        <v>179</v>
      </c>
      <c r="J469" s="77">
        <v>3</v>
      </c>
      <c r="K469" s="92"/>
    </row>
    <row r="470" spans="1:11" ht="20.399999999999999" x14ac:dyDescent="0.25">
      <c r="A470" s="14" t="s">
        <v>2565</v>
      </c>
      <c r="B470" s="14" t="s">
        <v>3635</v>
      </c>
      <c r="C470" s="14" t="s">
        <v>3636</v>
      </c>
      <c r="D470" s="16">
        <v>46072</v>
      </c>
      <c r="E470" s="16"/>
      <c r="F470" s="14" t="s">
        <v>3637</v>
      </c>
      <c r="G470" s="14" t="s">
        <v>3638</v>
      </c>
      <c r="H470" s="14" t="s">
        <v>3639</v>
      </c>
      <c r="I470" s="15">
        <v>238</v>
      </c>
      <c r="J470" s="77">
        <v>5</v>
      </c>
      <c r="K470" s="92"/>
    </row>
    <row r="471" spans="1:11" ht="13.2" x14ac:dyDescent="0.25">
      <c r="A471" s="14" t="s">
        <v>2565</v>
      </c>
      <c r="B471" s="14" t="s">
        <v>3640</v>
      </c>
      <c r="C471" s="14" t="s">
        <v>3635</v>
      </c>
      <c r="D471" s="16">
        <v>46077</v>
      </c>
      <c r="E471" s="16"/>
      <c r="F471" s="14" t="s">
        <v>3641</v>
      </c>
      <c r="G471" s="14"/>
      <c r="H471" s="14" t="s">
        <v>2739</v>
      </c>
      <c r="I471" s="15">
        <v>54.74</v>
      </c>
      <c r="J471" s="77">
        <v>5</v>
      </c>
      <c r="K471" s="92"/>
    </row>
    <row r="472" spans="1:11" ht="51" x14ac:dyDescent="0.25">
      <c r="A472" s="14" t="s">
        <v>2565</v>
      </c>
      <c r="B472" s="14" t="s">
        <v>3642</v>
      </c>
      <c r="C472" s="14" t="s">
        <v>3643</v>
      </c>
      <c r="D472" s="16">
        <v>46055</v>
      </c>
      <c r="E472" s="16"/>
      <c r="F472" s="14" t="s">
        <v>3644</v>
      </c>
      <c r="G472" s="14" t="s">
        <v>3633</v>
      </c>
      <c r="H472" s="14" t="s">
        <v>3634</v>
      </c>
      <c r="I472" s="15">
        <v>12851.19</v>
      </c>
      <c r="J472" s="77">
        <v>3</v>
      </c>
      <c r="K472" s="92"/>
    </row>
    <row r="473" spans="1:11" ht="30.6" x14ac:dyDescent="0.25">
      <c r="A473" s="14" t="s">
        <v>2565</v>
      </c>
      <c r="B473" s="14" t="s">
        <v>3645</v>
      </c>
      <c r="C473" s="14" t="s">
        <v>3646</v>
      </c>
      <c r="D473" s="16">
        <v>46056</v>
      </c>
      <c r="E473" s="16"/>
      <c r="F473" s="14" t="s">
        <v>3647</v>
      </c>
      <c r="G473" s="14" t="s">
        <v>3633</v>
      </c>
      <c r="H473" s="14" t="s">
        <v>3634</v>
      </c>
      <c r="I473" s="15">
        <v>2361.4499999999998</v>
      </c>
      <c r="J473" s="77">
        <v>3</v>
      </c>
      <c r="K473" s="92"/>
    </row>
    <row r="474" spans="1:11" ht="20.399999999999999" x14ac:dyDescent="0.25">
      <c r="A474" s="14" t="s">
        <v>2565</v>
      </c>
      <c r="B474" s="14" t="s">
        <v>3648</v>
      </c>
      <c r="C474" s="14" t="s">
        <v>3649</v>
      </c>
      <c r="D474" s="16">
        <v>46056</v>
      </c>
      <c r="E474" s="16"/>
      <c r="F474" s="14" t="s">
        <v>3650</v>
      </c>
      <c r="G474" s="14" t="s">
        <v>3633</v>
      </c>
      <c r="H474" s="14" t="s">
        <v>3634</v>
      </c>
      <c r="I474" s="15">
        <v>1467.14</v>
      </c>
      <c r="J474" s="77">
        <v>3</v>
      </c>
      <c r="K474" s="92"/>
    </row>
    <row r="475" spans="1:11" ht="20.399999999999999" x14ac:dyDescent="0.25">
      <c r="A475" s="14" t="s">
        <v>2565</v>
      </c>
      <c r="B475" s="14" t="s">
        <v>3651</v>
      </c>
      <c r="C475" s="14" t="s">
        <v>3621</v>
      </c>
      <c r="D475" s="16">
        <v>46057</v>
      </c>
      <c r="E475" s="16"/>
      <c r="F475" s="14" t="s">
        <v>3652</v>
      </c>
      <c r="G475" s="14" t="s">
        <v>3653</v>
      </c>
      <c r="H475" s="14" t="s">
        <v>3654</v>
      </c>
      <c r="I475" s="15">
        <v>1250</v>
      </c>
      <c r="J475" s="77">
        <v>3</v>
      </c>
      <c r="K475" s="92"/>
    </row>
    <row r="476" spans="1:11" ht="30.6" x14ac:dyDescent="0.25">
      <c r="A476" s="14" t="s">
        <v>2565</v>
      </c>
      <c r="B476" s="14" t="s">
        <v>3655</v>
      </c>
      <c r="C476" s="14" t="s">
        <v>3656</v>
      </c>
      <c r="D476" s="16">
        <v>46094</v>
      </c>
      <c r="E476" s="16"/>
      <c r="F476" s="14" t="s">
        <v>3657</v>
      </c>
      <c r="G476" s="14" t="s">
        <v>3658</v>
      </c>
      <c r="H476" s="14" t="s">
        <v>3659</v>
      </c>
      <c r="I476" s="15">
        <v>3000</v>
      </c>
      <c r="J476" s="77">
        <v>2</v>
      </c>
      <c r="K476" s="92"/>
    </row>
    <row r="477" spans="1:11" ht="71.400000000000006" x14ac:dyDescent="0.25">
      <c r="A477" s="14" t="s">
        <v>2565</v>
      </c>
      <c r="B477" s="14"/>
      <c r="C477" s="14"/>
      <c r="D477" s="16"/>
      <c r="E477" s="16"/>
      <c r="F477" s="14" t="s">
        <v>3660</v>
      </c>
      <c r="G477" s="14"/>
      <c r="H477" s="14"/>
      <c r="I477" s="15"/>
      <c r="J477" s="77"/>
      <c r="K477" s="92"/>
    </row>
    <row r="478" spans="1:11" ht="20.399999999999999" x14ac:dyDescent="0.25">
      <c r="A478" s="14" t="s">
        <v>2565</v>
      </c>
      <c r="B478" s="14" t="s">
        <v>3661</v>
      </c>
      <c r="C478" s="14" t="s">
        <v>3662</v>
      </c>
      <c r="D478" s="16">
        <v>46073</v>
      </c>
      <c r="E478" s="16"/>
      <c r="F478" s="14" t="s">
        <v>3663</v>
      </c>
      <c r="G478" s="14"/>
      <c r="H478" s="14" t="s">
        <v>3664</v>
      </c>
      <c r="I478" s="15">
        <v>100</v>
      </c>
      <c r="J478" s="77">
        <v>5</v>
      </c>
      <c r="K478" s="92"/>
    </row>
    <row r="479" spans="1:11" ht="20.399999999999999" x14ac:dyDescent="0.25">
      <c r="A479" s="14" t="s">
        <v>2565</v>
      </c>
      <c r="B479" s="14" t="s">
        <v>3665</v>
      </c>
      <c r="C479" s="14" t="s">
        <v>3666</v>
      </c>
      <c r="D479" s="16">
        <v>46073</v>
      </c>
      <c r="E479" s="16"/>
      <c r="F479" s="14" t="s">
        <v>3663</v>
      </c>
      <c r="G479" s="14"/>
      <c r="H479" s="14" t="s">
        <v>3667</v>
      </c>
      <c r="I479" s="15">
        <v>100</v>
      </c>
      <c r="J479" s="77">
        <v>5</v>
      </c>
      <c r="K479" s="92"/>
    </row>
    <row r="480" spans="1:11" ht="20.399999999999999" x14ac:dyDescent="0.25">
      <c r="A480" s="14" t="s">
        <v>2565</v>
      </c>
      <c r="B480" s="14" t="s">
        <v>3668</v>
      </c>
      <c r="C480" s="14" t="s">
        <v>3669</v>
      </c>
      <c r="D480" s="16">
        <v>46073</v>
      </c>
      <c r="E480" s="16"/>
      <c r="F480" s="14" t="s">
        <v>3663</v>
      </c>
      <c r="G480" s="14"/>
      <c r="H480" s="14" t="s">
        <v>3234</v>
      </c>
      <c r="I480" s="15">
        <v>100</v>
      </c>
      <c r="J480" s="77">
        <v>5</v>
      </c>
      <c r="K480" s="92"/>
    </row>
    <row r="481" spans="1:11" ht="71.400000000000006" x14ac:dyDescent="0.25">
      <c r="A481" s="14" t="s">
        <v>2565</v>
      </c>
      <c r="B481" s="14"/>
      <c r="C481" s="14"/>
      <c r="D481" s="16"/>
      <c r="E481" s="16"/>
      <c r="F481" s="14" t="s">
        <v>3670</v>
      </c>
      <c r="G481" s="14"/>
      <c r="H481" s="14"/>
      <c r="I481" s="15"/>
      <c r="J481" s="77"/>
      <c r="K481" s="92"/>
    </row>
    <row r="482" spans="1:11" ht="20.399999999999999" x14ac:dyDescent="0.25">
      <c r="A482" s="14" t="s">
        <v>2565</v>
      </c>
      <c r="B482" s="14" t="s">
        <v>3671</v>
      </c>
      <c r="C482" s="14" t="s">
        <v>3672</v>
      </c>
      <c r="D482" s="16">
        <v>46073</v>
      </c>
      <c r="E482" s="16"/>
      <c r="F482" s="14" t="s">
        <v>3673</v>
      </c>
      <c r="G482" s="14"/>
      <c r="H482" s="14" t="s">
        <v>3674</v>
      </c>
      <c r="I482" s="15">
        <v>100</v>
      </c>
      <c r="J482" s="77">
        <v>5</v>
      </c>
      <c r="K482" s="92"/>
    </row>
    <row r="483" spans="1:11" ht="20.399999999999999" x14ac:dyDescent="0.25">
      <c r="A483" s="14" t="s">
        <v>2565</v>
      </c>
      <c r="B483" s="14" t="s">
        <v>3675</v>
      </c>
      <c r="C483" s="14" t="s">
        <v>3676</v>
      </c>
      <c r="D483" s="16">
        <v>46073</v>
      </c>
      <c r="E483" s="16"/>
      <c r="F483" s="14" t="s">
        <v>3673</v>
      </c>
      <c r="G483" s="14"/>
      <c r="H483" s="14" t="s">
        <v>3677</v>
      </c>
      <c r="I483" s="15">
        <v>100</v>
      </c>
      <c r="J483" s="77">
        <v>5</v>
      </c>
      <c r="K483" s="92"/>
    </row>
    <row r="484" spans="1:11" ht="20.399999999999999" x14ac:dyDescent="0.25">
      <c r="A484" s="14" t="s">
        <v>2565</v>
      </c>
      <c r="B484" s="14" t="s">
        <v>3678</v>
      </c>
      <c r="C484" s="14" t="s">
        <v>3679</v>
      </c>
      <c r="D484" s="16">
        <v>46073</v>
      </c>
      <c r="E484" s="16"/>
      <c r="F484" s="14" t="s">
        <v>3673</v>
      </c>
      <c r="G484" s="14"/>
      <c r="H484" s="14" t="s">
        <v>2608</v>
      </c>
      <c r="I484" s="15">
        <v>100</v>
      </c>
      <c r="J484" s="77">
        <v>5</v>
      </c>
      <c r="K484" s="92"/>
    </row>
    <row r="485" spans="1:11" ht="71.400000000000006" x14ac:dyDescent="0.25">
      <c r="A485" s="14" t="s">
        <v>2565</v>
      </c>
      <c r="B485" s="14"/>
      <c r="C485" s="14"/>
      <c r="D485" s="16"/>
      <c r="E485" s="16"/>
      <c r="F485" s="14" t="s">
        <v>3680</v>
      </c>
      <c r="G485" s="14"/>
      <c r="H485" s="14"/>
      <c r="I485" s="15"/>
      <c r="J485" s="77"/>
      <c r="K485" s="92"/>
    </row>
    <row r="486" spans="1:11" ht="20.399999999999999" x14ac:dyDescent="0.25">
      <c r="A486" s="14" t="s">
        <v>2565</v>
      </c>
      <c r="B486" s="14" t="s">
        <v>3681</v>
      </c>
      <c r="C486" s="14" t="s">
        <v>3682</v>
      </c>
      <c r="D486" s="16">
        <v>46073</v>
      </c>
      <c r="E486" s="16"/>
      <c r="F486" s="14" t="s">
        <v>3683</v>
      </c>
      <c r="G486" s="14"/>
      <c r="H486" s="14" t="s">
        <v>3684</v>
      </c>
      <c r="I486" s="15">
        <v>162</v>
      </c>
      <c r="J486" s="77">
        <v>5</v>
      </c>
      <c r="K486" s="92"/>
    </row>
    <row r="487" spans="1:11" ht="20.399999999999999" x14ac:dyDescent="0.25">
      <c r="A487" s="14" t="s">
        <v>2565</v>
      </c>
      <c r="B487" s="14" t="s">
        <v>3685</v>
      </c>
      <c r="C487" s="14" t="s">
        <v>3686</v>
      </c>
      <c r="D487" s="16">
        <v>46073</v>
      </c>
      <c r="E487" s="16"/>
      <c r="F487" s="14" t="s">
        <v>3683</v>
      </c>
      <c r="G487" s="14"/>
      <c r="H487" s="14" t="s">
        <v>3687</v>
      </c>
      <c r="I487" s="15">
        <v>162</v>
      </c>
      <c r="J487" s="77">
        <v>5</v>
      </c>
      <c r="K487" s="92"/>
    </row>
    <row r="488" spans="1:11" ht="91.8" x14ac:dyDescent="0.25">
      <c r="A488" s="14" t="s">
        <v>2565</v>
      </c>
      <c r="B488" s="14"/>
      <c r="C488" s="14"/>
      <c r="D488" s="16"/>
      <c r="E488" s="16"/>
      <c r="F488" s="14" t="s">
        <v>3688</v>
      </c>
      <c r="G488" s="14"/>
      <c r="H488" s="14"/>
      <c r="I488" s="15"/>
      <c r="J488" s="77"/>
      <c r="K488" s="92"/>
    </row>
    <row r="489" spans="1:11" ht="30.6" x14ac:dyDescent="0.25">
      <c r="A489" s="14" t="s">
        <v>2565</v>
      </c>
      <c r="B489" s="14" t="s">
        <v>3689</v>
      </c>
      <c r="C489" s="14" t="s">
        <v>3690</v>
      </c>
      <c r="D489" s="16">
        <v>46057</v>
      </c>
      <c r="E489" s="16"/>
      <c r="F489" s="14" t="s">
        <v>3691</v>
      </c>
      <c r="G489" s="14" t="s">
        <v>2596</v>
      </c>
      <c r="H489" s="14" t="s">
        <v>2597</v>
      </c>
      <c r="I489" s="15">
        <v>6300.13</v>
      </c>
      <c r="J489" s="77">
        <v>2</v>
      </c>
      <c r="K489" s="92"/>
    </row>
    <row r="490" spans="1:11" ht="30.6" x14ac:dyDescent="0.25">
      <c r="A490" s="14" t="s">
        <v>2565</v>
      </c>
      <c r="B490" s="14" t="s">
        <v>3692</v>
      </c>
      <c r="C490" s="14" t="s">
        <v>3693</v>
      </c>
      <c r="D490" s="16">
        <v>46085</v>
      </c>
      <c r="E490" s="16"/>
      <c r="F490" s="14" t="s">
        <v>3694</v>
      </c>
      <c r="G490" s="14" t="s">
        <v>3695</v>
      </c>
      <c r="H490" s="14" t="s">
        <v>3696</v>
      </c>
      <c r="I490" s="15">
        <v>360</v>
      </c>
      <c r="J490" s="77">
        <v>2</v>
      </c>
      <c r="K490" s="92"/>
    </row>
    <row r="491" spans="1:11" ht="91.8" x14ac:dyDescent="0.25">
      <c r="A491" s="14" t="s">
        <v>2565</v>
      </c>
      <c r="B491" s="14"/>
      <c r="C491" s="14"/>
      <c r="D491" s="16"/>
      <c r="E491" s="16"/>
      <c r="F491" s="14" t="s">
        <v>3697</v>
      </c>
      <c r="G491" s="14"/>
      <c r="H491" s="14"/>
      <c r="I491" s="15"/>
      <c r="J491" s="77"/>
      <c r="K491" s="92"/>
    </row>
    <row r="492" spans="1:11" ht="30.6" x14ac:dyDescent="0.25">
      <c r="A492" s="14" t="s">
        <v>2565</v>
      </c>
      <c r="B492" s="14" t="s">
        <v>3698</v>
      </c>
      <c r="C492" s="14" t="s">
        <v>3699</v>
      </c>
      <c r="D492" s="16">
        <v>46056</v>
      </c>
      <c r="E492" s="16"/>
      <c r="F492" s="14" t="s">
        <v>3700</v>
      </c>
      <c r="G492" s="14"/>
      <c r="H492" s="14" t="s">
        <v>3701</v>
      </c>
      <c r="I492" s="15">
        <v>10000</v>
      </c>
      <c r="J492" s="77">
        <v>3</v>
      </c>
      <c r="K492" s="92"/>
    </row>
    <row r="493" spans="1:11" ht="40.799999999999997" x14ac:dyDescent="0.25">
      <c r="A493" s="14" t="s">
        <v>2565</v>
      </c>
      <c r="B493" s="14" t="s">
        <v>3702</v>
      </c>
      <c r="C493" s="14" t="s">
        <v>3703</v>
      </c>
      <c r="D493" s="16">
        <v>46178</v>
      </c>
      <c r="E493" s="16"/>
      <c r="F493" s="14" t="s">
        <v>3704</v>
      </c>
      <c r="G493" s="14"/>
      <c r="H493" s="14" t="s">
        <v>3701</v>
      </c>
      <c r="I493" s="15">
        <v>0</v>
      </c>
      <c r="J493" s="77">
        <v>3</v>
      </c>
      <c r="K493" s="92"/>
    </row>
    <row r="494" spans="1:11" ht="30.6" x14ac:dyDescent="0.25">
      <c r="A494" s="14" t="s">
        <v>2565</v>
      </c>
      <c r="B494" s="14" t="s">
        <v>3705</v>
      </c>
      <c r="C494" s="14" t="s">
        <v>3706</v>
      </c>
      <c r="D494" s="16">
        <v>46064</v>
      </c>
      <c r="E494" s="16"/>
      <c r="F494" s="14" t="s">
        <v>3707</v>
      </c>
      <c r="G494" s="14"/>
      <c r="H494" s="14" t="s">
        <v>3701</v>
      </c>
      <c r="I494" s="15">
        <v>2240</v>
      </c>
      <c r="J494" s="77">
        <v>3</v>
      </c>
      <c r="K494" s="92"/>
    </row>
    <row r="495" spans="1:11" ht="30.6" x14ac:dyDescent="0.25">
      <c r="A495" s="14" t="s">
        <v>2565</v>
      </c>
      <c r="B495" s="14" t="s">
        <v>3708</v>
      </c>
      <c r="C495" s="14" t="s">
        <v>3709</v>
      </c>
      <c r="D495" s="16">
        <v>46178</v>
      </c>
      <c r="E495" s="16"/>
      <c r="F495" s="14" t="s">
        <v>3710</v>
      </c>
      <c r="G495" s="14"/>
      <c r="H495" s="14" t="s">
        <v>3701</v>
      </c>
      <c r="I495" s="15">
        <v>0</v>
      </c>
      <c r="J495" s="77">
        <v>3</v>
      </c>
      <c r="K495" s="92"/>
    </row>
    <row r="496" spans="1:11" ht="30.6" x14ac:dyDescent="0.25">
      <c r="A496" s="14" t="s">
        <v>2565</v>
      </c>
      <c r="B496" s="14" t="s">
        <v>3711</v>
      </c>
      <c r="C496" s="14" t="s">
        <v>3712</v>
      </c>
      <c r="D496" s="16">
        <v>46093</v>
      </c>
      <c r="E496" s="16"/>
      <c r="F496" s="14" t="s">
        <v>3713</v>
      </c>
      <c r="G496" s="14"/>
      <c r="H496" s="14" t="s">
        <v>3701</v>
      </c>
      <c r="I496" s="15">
        <v>18680</v>
      </c>
      <c r="J496" s="77">
        <v>3</v>
      </c>
      <c r="K496" s="92"/>
    </row>
    <row r="497" spans="1:11" ht="40.799999999999997" x14ac:dyDescent="0.25">
      <c r="A497" s="14" t="s">
        <v>2565</v>
      </c>
      <c r="B497" s="14" t="s">
        <v>3702</v>
      </c>
      <c r="C497" s="14" t="s">
        <v>3703</v>
      </c>
      <c r="D497" s="16">
        <v>46178</v>
      </c>
      <c r="E497" s="16"/>
      <c r="F497" s="14" t="s">
        <v>3704</v>
      </c>
      <c r="G497" s="14"/>
      <c r="H497" s="14" t="s">
        <v>3701</v>
      </c>
      <c r="I497" s="15">
        <v>0</v>
      </c>
      <c r="J497" s="77">
        <v>3</v>
      </c>
      <c r="K497" s="92"/>
    </row>
    <row r="498" spans="1:11" ht="20.399999999999999" x14ac:dyDescent="0.25">
      <c r="A498" s="14" t="s">
        <v>2565</v>
      </c>
      <c r="B498" s="14" t="s">
        <v>3714</v>
      </c>
      <c r="C498" s="14" t="s">
        <v>3715</v>
      </c>
      <c r="D498" s="16">
        <v>46094</v>
      </c>
      <c r="E498" s="16"/>
      <c r="F498" s="14" t="s">
        <v>3716</v>
      </c>
      <c r="G498" s="14" t="s">
        <v>3717</v>
      </c>
      <c r="H498" s="14" t="s">
        <v>3718</v>
      </c>
      <c r="I498" s="15">
        <v>302.2</v>
      </c>
      <c r="J498" s="77">
        <v>3</v>
      </c>
      <c r="K498" s="92"/>
    </row>
    <row r="499" spans="1:11" ht="20.399999999999999" x14ac:dyDescent="0.25">
      <c r="A499" s="14" t="s">
        <v>2565</v>
      </c>
      <c r="B499" s="14" t="s">
        <v>3719</v>
      </c>
      <c r="C499" s="14" t="s">
        <v>3720</v>
      </c>
      <c r="D499" s="16">
        <v>46101</v>
      </c>
      <c r="E499" s="16"/>
      <c r="F499" s="14" t="s">
        <v>3721</v>
      </c>
      <c r="G499" s="14" t="s">
        <v>2586</v>
      </c>
      <c r="H499" s="14" t="s">
        <v>2587</v>
      </c>
      <c r="I499" s="15">
        <v>279.44</v>
      </c>
      <c r="J499" s="77">
        <v>3</v>
      </c>
      <c r="K499" s="92"/>
    </row>
    <row r="500" spans="1:11" ht="20.399999999999999" x14ac:dyDescent="0.25">
      <c r="A500" s="14" t="s">
        <v>2565</v>
      </c>
      <c r="B500" s="14" t="s">
        <v>3722</v>
      </c>
      <c r="C500" s="14" t="s">
        <v>3723</v>
      </c>
      <c r="D500" s="16">
        <v>46101</v>
      </c>
      <c r="E500" s="16"/>
      <c r="F500" s="14" t="s">
        <v>3724</v>
      </c>
      <c r="G500" s="14" t="s">
        <v>2586</v>
      </c>
      <c r="H500" s="14" t="s">
        <v>2587</v>
      </c>
      <c r="I500" s="15">
        <v>301.45</v>
      </c>
      <c r="J500" s="77">
        <v>3</v>
      </c>
      <c r="K500" s="92"/>
    </row>
    <row r="501" spans="1:11" ht="20.399999999999999" x14ac:dyDescent="0.25">
      <c r="A501" s="14" t="s">
        <v>2565</v>
      </c>
      <c r="B501" s="14" t="s">
        <v>3725</v>
      </c>
      <c r="C501" s="14" t="s">
        <v>3726</v>
      </c>
      <c r="D501" s="16">
        <v>46105</v>
      </c>
      <c r="E501" s="16"/>
      <c r="F501" s="14" t="s">
        <v>3727</v>
      </c>
      <c r="G501" s="14" t="s">
        <v>2586</v>
      </c>
      <c r="H501" s="14" t="s">
        <v>2587</v>
      </c>
      <c r="I501" s="15">
        <v>6351.12</v>
      </c>
      <c r="J501" s="77">
        <v>3</v>
      </c>
      <c r="K501" s="92"/>
    </row>
    <row r="502" spans="1:11" ht="20.399999999999999" x14ac:dyDescent="0.25">
      <c r="A502" s="14" t="s">
        <v>2565</v>
      </c>
      <c r="B502" s="14" t="s">
        <v>3728</v>
      </c>
      <c r="C502" s="14" t="s">
        <v>3729</v>
      </c>
      <c r="D502" s="16">
        <v>46113</v>
      </c>
      <c r="E502" s="16"/>
      <c r="F502" s="14" t="s">
        <v>3730</v>
      </c>
      <c r="G502" s="14" t="s">
        <v>2586</v>
      </c>
      <c r="H502" s="14" t="s">
        <v>2587</v>
      </c>
      <c r="I502" s="15">
        <v>452.48</v>
      </c>
      <c r="J502" s="77">
        <v>3</v>
      </c>
      <c r="K502" s="92"/>
    </row>
    <row r="503" spans="1:11" ht="30.6" x14ac:dyDescent="0.25">
      <c r="A503" s="14" t="s">
        <v>2565</v>
      </c>
      <c r="B503" s="14" t="s">
        <v>3731</v>
      </c>
      <c r="C503" s="14" t="s">
        <v>3732</v>
      </c>
      <c r="D503" s="16">
        <v>46154</v>
      </c>
      <c r="E503" s="16"/>
      <c r="F503" s="14" t="s">
        <v>3733</v>
      </c>
      <c r="G503" s="14" t="s">
        <v>2586</v>
      </c>
      <c r="H503" s="14" t="s">
        <v>2587</v>
      </c>
      <c r="I503" s="15">
        <v>-452.48</v>
      </c>
      <c r="J503" s="77">
        <v>3</v>
      </c>
      <c r="K503" s="92"/>
    </row>
    <row r="504" spans="1:11" ht="20.399999999999999" x14ac:dyDescent="0.25">
      <c r="A504" s="14" t="s">
        <v>2565</v>
      </c>
      <c r="B504" s="14" t="s">
        <v>3734</v>
      </c>
      <c r="C504" s="14" t="s">
        <v>3735</v>
      </c>
      <c r="D504" s="16">
        <v>46113</v>
      </c>
      <c r="E504" s="16"/>
      <c r="F504" s="14" t="s">
        <v>3736</v>
      </c>
      <c r="G504" s="14" t="s">
        <v>2586</v>
      </c>
      <c r="H504" s="14" t="s">
        <v>2587</v>
      </c>
      <c r="I504" s="15">
        <v>91</v>
      </c>
      <c r="J504" s="77">
        <v>3</v>
      </c>
      <c r="K504" s="92"/>
    </row>
    <row r="505" spans="1:11" ht="30.6" x14ac:dyDescent="0.25">
      <c r="A505" s="14" t="s">
        <v>2565</v>
      </c>
      <c r="B505" s="14" t="s">
        <v>3737</v>
      </c>
      <c r="C505" s="14" t="s">
        <v>3738</v>
      </c>
      <c r="D505" s="16">
        <v>46127</v>
      </c>
      <c r="E505" s="16"/>
      <c r="F505" s="14" t="s">
        <v>3739</v>
      </c>
      <c r="G505" s="14" t="s">
        <v>2596</v>
      </c>
      <c r="H505" s="14" t="s">
        <v>2597</v>
      </c>
      <c r="I505" s="15">
        <v>800</v>
      </c>
      <c r="J505" s="77">
        <v>3</v>
      </c>
      <c r="K505" s="92"/>
    </row>
    <row r="506" spans="1:11" ht="20.399999999999999" x14ac:dyDescent="0.25">
      <c r="A506" s="14" t="s">
        <v>2565</v>
      </c>
      <c r="B506" s="14" t="s">
        <v>3740</v>
      </c>
      <c r="C506" s="14" t="s">
        <v>3741</v>
      </c>
      <c r="D506" s="16">
        <v>46127</v>
      </c>
      <c r="E506" s="16"/>
      <c r="F506" s="14" t="s">
        <v>3742</v>
      </c>
      <c r="G506" s="14" t="s">
        <v>2596</v>
      </c>
      <c r="H506" s="14" t="s">
        <v>2597</v>
      </c>
      <c r="I506" s="15">
        <v>500</v>
      </c>
      <c r="J506" s="77">
        <v>3</v>
      </c>
      <c r="K506" s="92"/>
    </row>
    <row r="507" spans="1:11" ht="20.399999999999999" x14ac:dyDescent="0.25">
      <c r="A507" s="14" t="s">
        <v>2565</v>
      </c>
      <c r="B507" s="14" t="s">
        <v>3743</v>
      </c>
      <c r="C507" s="14" t="s">
        <v>3744</v>
      </c>
      <c r="D507" s="16">
        <v>46133</v>
      </c>
      <c r="E507" s="16"/>
      <c r="F507" s="14" t="s">
        <v>3745</v>
      </c>
      <c r="G507" s="14"/>
      <c r="H507" s="14" t="s">
        <v>3746</v>
      </c>
      <c r="I507" s="15">
        <v>319.79000000000002</v>
      </c>
      <c r="J507" s="77">
        <v>3</v>
      </c>
      <c r="K507" s="92"/>
    </row>
    <row r="508" spans="1:11" ht="30.6" x14ac:dyDescent="0.25">
      <c r="A508" s="14" t="s">
        <v>2565</v>
      </c>
      <c r="B508" s="14" t="s">
        <v>3747</v>
      </c>
      <c r="C508" s="14" t="s">
        <v>3748</v>
      </c>
      <c r="D508" s="16">
        <v>46141</v>
      </c>
      <c r="E508" s="16"/>
      <c r="F508" s="14" t="s">
        <v>3749</v>
      </c>
      <c r="G508" s="14"/>
      <c r="H508" s="14" t="s">
        <v>3750</v>
      </c>
      <c r="I508" s="15">
        <v>148.69999999999999</v>
      </c>
      <c r="J508" s="77">
        <v>3</v>
      </c>
      <c r="K508" s="92"/>
    </row>
    <row r="509" spans="1:11" ht="30.6" x14ac:dyDescent="0.25">
      <c r="A509" s="14" t="s">
        <v>2565</v>
      </c>
      <c r="B509" s="14" t="s">
        <v>3751</v>
      </c>
      <c r="C509" s="14" t="s">
        <v>3752</v>
      </c>
      <c r="D509" s="16">
        <v>46153</v>
      </c>
      <c r="E509" s="16"/>
      <c r="F509" s="14" t="s">
        <v>3753</v>
      </c>
      <c r="G509" s="14"/>
      <c r="H509" s="14" t="s">
        <v>2604</v>
      </c>
      <c r="I509" s="15">
        <v>806.99</v>
      </c>
      <c r="J509" s="77">
        <v>3</v>
      </c>
      <c r="K509" s="92"/>
    </row>
    <row r="510" spans="1:11" ht="20.399999999999999" x14ac:dyDescent="0.25">
      <c r="A510" s="14" t="s">
        <v>2565</v>
      </c>
      <c r="B510" s="14" t="s">
        <v>3754</v>
      </c>
      <c r="C510" s="14" t="s">
        <v>3755</v>
      </c>
      <c r="D510" s="16">
        <v>46153</v>
      </c>
      <c r="E510" s="16"/>
      <c r="F510" s="14" t="s">
        <v>3756</v>
      </c>
      <c r="G510" s="14" t="s">
        <v>3757</v>
      </c>
      <c r="H510" s="14" t="s">
        <v>3758</v>
      </c>
      <c r="I510" s="15">
        <v>49.99</v>
      </c>
      <c r="J510" s="77">
        <v>3</v>
      </c>
      <c r="K510" s="92"/>
    </row>
    <row r="511" spans="1:11" ht="30.6" x14ac:dyDescent="0.25">
      <c r="A511" s="14" t="s">
        <v>2565</v>
      </c>
      <c r="B511" s="14" t="s">
        <v>3759</v>
      </c>
      <c r="C511" s="14" t="s">
        <v>3760</v>
      </c>
      <c r="D511" s="16">
        <v>46141</v>
      </c>
      <c r="E511" s="16"/>
      <c r="F511" s="14" t="s">
        <v>3761</v>
      </c>
      <c r="G511" s="14"/>
      <c r="H511" s="14" t="s">
        <v>2613</v>
      </c>
      <c r="I511" s="15">
        <v>96.65</v>
      </c>
      <c r="J511" s="77">
        <v>3</v>
      </c>
      <c r="K511" s="92"/>
    </row>
    <row r="512" spans="1:11" ht="40.799999999999997" x14ac:dyDescent="0.25">
      <c r="A512" s="14" t="s">
        <v>2565</v>
      </c>
      <c r="B512" s="14" t="s">
        <v>3762</v>
      </c>
      <c r="C512" s="14" t="s">
        <v>3618</v>
      </c>
      <c r="D512" s="16">
        <v>46141</v>
      </c>
      <c r="E512" s="16"/>
      <c r="F512" s="14" t="s">
        <v>3763</v>
      </c>
      <c r="G512" s="14" t="s">
        <v>2591</v>
      </c>
      <c r="H512" s="14" t="s">
        <v>2592</v>
      </c>
      <c r="I512" s="15">
        <v>885.6</v>
      </c>
      <c r="J512" s="77">
        <v>3</v>
      </c>
      <c r="K512" s="92"/>
    </row>
    <row r="513" spans="1:11" ht="20.399999999999999" x14ac:dyDescent="0.25">
      <c r="A513" s="14" t="s">
        <v>2565</v>
      </c>
      <c r="B513" s="14" t="s">
        <v>3764</v>
      </c>
      <c r="C513" s="14" t="s">
        <v>3765</v>
      </c>
      <c r="D513" s="16">
        <v>46156</v>
      </c>
      <c r="E513" s="16"/>
      <c r="F513" s="14" t="s">
        <v>3766</v>
      </c>
      <c r="G513" s="14" t="s">
        <v>3767</v>
      </c>
      <c r="H513" s="14" t="s">
        <v>3768</v>
      </c>
      <c r="I513" s="15">
        <v>26.2</v>
      </c>
      <c r="J513" s="77">
        <v>3</v>
      </c>
      <c r="K513" s="92"/>
    </row>
    <row r="514" spans="1:11" ht="20.399999999999999" x14ac:dyDescent="0.25">
      <c r="A514" s="14" t="s">
        <v>2565</v>
      </c>
      <c r="B514" s="14" t="s">
        <v>3769</v>
      </c>
      <c r="C514" s="14" t="s">
        <v>3770</v>
      </c>
      <c r="D514" s="16">
        <v>46168</v>
      </c>
      <c r="E514" s="16"/>
      <c r="F514" s="14" t="s">
        <v>3771</v>
      </c>
      <c r="G514" s="14"/>
      <c r="H514" s="14" t="s">
        <v>3772</v>
      </c>
      <c r="I514" s="15">
        <v>72.89</v>
      </c>
      <c r="J514" s="77">
        <v>3</v>
      </c>
      <c r="K514" s="92"/>
    </row>
    <row r="515" spans="1:11" ht="30.6" x14ac:dyDescent="0.25">
      <c r="A515" s="14" t="s">
        <v>2565</v>
      </c>
      <c r="B515" s="14" t="s">
        <v>2861</v>
      </c>
      <c r="C515" s="14" t="s">
        <v>2862</v>
      </c>
      <c r="D515" s="16">
        <v>46170</v>
      </c>
      <c r="E515" s="16"/>
      <c r="F515" s="14" t="s">
        <v>3773</v>
      </c>
      <c r="G515" s="14" t="s">
        <v>2656</v>
      </c>
      <c r="H515" s="14" t="s">
        <v>2657</v>
      </c>
      <c r="I515" s="15">
        <v>83.2</v>
      </c>
      <c r="J515" s="77">
        <v>3</v>
      </c>
      <c r="K515" s="92"/>
    </row>
    <row r="516" spans="1:11" ht="30.6" x14ac:dyDescent="0.25">
      <c r="A516" s="14" t="s">
        <v>2565</v>
      </c>
      <c r="B516" s="14" t="s">
        <v>3774</v>
      </c>
      <c r="C516" s="14" t="s">
        <v>3775</v>
      </c>
      <c r="D516" s="16">
        <v>46171</v>
      </c>
      <c r="E516" s="16"/>
      <c r="F516" s="14" t="s">
        <v>3776</v>
      </c>
      <c r="G516" s="14"/>
      <c r="H516" s="14" t="s">
        <v>3777</v>
      </c>
      <c r="I516" s="15">
        <v>26.25</v>
      </c>
      <c r="J516" s="77">
        <v>3</v>
      </c>
      <c r="K516" s="92"/>
    </row>
    <row r="517" spans="1:11" ht="20.399999999999999" x14ac:dyDescent="0.25">
      <c r="A517" s="14" t="s">
        <v>2565</v>
      </c>
      <c r="B517" s="14" t="s">
        <v>3778</v>
      </c>
      <c r="C517" s="14" t="s">
        <v>3779</v>
      </c>
      <c r="D517" s="16">
        <v>46171</v>
      </c>
      <c r="E517" s="16"/>
      <c r="F517" s="14" t="s">
        <v>3780</v>
      </c>
      <c r="G517" s="14"/>
      <c r="H517" s="14" t="s">
        <v>3781</v>
      </c>
      <c r="I517" s="15">
        <v>71.900000000000006</v>
      </c>
      <c r="J517" s="77">
        <v>3</v>
      </c>
      <c r="K517" s="92"/>
    </row>
    <row r="518" spans="1:11" ht="91.8" x14ac:dyDescent="0.25">
      <c r="A518" s="14" t="s">
        <v>2565</v>
      </c>
      <c r="B518" s="14"/>
      <c r="C518" s="14"/>
      <c r="D518" s="16"/>
      <c r="E518" s="16"/>
      <c r="F518" s="14" t="s">
        <v>3782</v>
      </c>
      <c r="G518" s="14"/>
      <c r="H518" s="14"/>
      <c r="I518" s="15"/>
      <c r="J518" s="77"/>
      <c r="K518" s="92"/>
    </row>
    <row r="519" spans="1:11" ht="40.799999999999997" x14ac:dyDescent="0.25">
      <c r="A519" s="14" t="s">
        <v>2565</v>
      </c>
      <c r="B519" s="14" t="s">
        <v>3783</v>
      </c>
      <c r="C519" s="14" t="s">
        <v>3784</v>
      </c>
      <c r="D519" s="16">
        <v>46056</v>
      </c>
      <c r="E519" s="16"/>
      <c r="F519" s="14" t="s">
        <v>3785</v>
      </c>
      <c r="G519" s="14"/>
      <c r="H519" s="14" t="s">
        <v>3701</v>
      </c>
      <c r="I519" s="15">
        <v>10000</v>
      </c>
      <c r="J519" s="77">
        <v>3</v>
      </c>
      <c r="K519" s="92"/>
    </row>
    <row r="520" spans="1:11" ht="40.799999999999997" x14ac:dyDescent="0.25">
      <c r="A520" s="14" t="s">
        <v>2565</v>
      </c>
      <c r="B520" s="14" t="s">
        <v>3786</v>
      </c>
      <c r="C520" s="14" t="s">
        <v>3787</v>
      </c>
      <c r="D520" s="16">
        <v>46112</v>
      </c>
      <c r="E520" s="16"/>
      <c r="F520" s="14" t="s">
        <v>3788</v>
      </c>
      <c r="G520" s="14"/>
      <c r="H520" s="14" t="s">
        <v>3701</v>
      </c>
      <c r="I520" s="15">
        <v>12085</v>
      </c>
      <c r="J520" s="77">
        <v>3</v>
      </c>
      <c r="K520" s="92"/>
    </row>
    <row r="521" spans="1:11" ht="40.799999999999997" x14ac:dyDescent="0.25">
      <c r="A521" s="14" t="s">
        <v>2565</v>
      </c>
      <c r="B521" s="14" t="s">
        <v>3789</v>
      </c>
      <c r="C521" s="14" t="s">
        <v>3790</v>
      </c>
      <c r="D521" s="16">
        <v>46178</v>
      </c>
      <c r="E521" s="16"/>
      <c r="F521" s="14" t="s">
        <v>3791</v>
      </c>
      <c r="G521" s="14"/>
      <c r="H521" s="14" t="s">
        <v>3701</v>
      </c>
      <c r="I521" s="15">
        <v>0</v>
      </c>
      <c r="J521" s="77">
        <v>3</v>
      </c>
      <c r="K521" s="92"/>
    </row>
    <row r="522" spans="1:11" ht="30.6" x14ac:dyDescent="0.25">
      <c r="A522" s="14" t="s">
        <v>2565</v>
      </c>
      <c r="B522" s="14" t="s">
        <v>3792</v>
      </c>
      <c r="C522" s="14" t="s">
        <v>3793</v>
      </c>
      <c r="D522" s="16">
        <v>46064</v>
      </c>
      <c r="E522" s="16"/>
      <c r="F522" s="14" t="s">
        <v>3794</v>
      </c>
      <c r="G522" s="14"/>
      <c r="H522" s="14" t="s">
        <v>3701</v>
      </c>
      <c r="I522" s="15">
        <v>2030</v>
      </c>
      <c r="J522" s="77">
        <v>3</v>
      </c>
      <c r="K522" s="92"/>
    </row>
    <row r="523" spans="1:11" ht="30.6" x14ac:dyDescent="0.25">
      <c r="A523" s="14" t="s">
        <v>2565</v>
      </c>
      <c r="B523" s="14" t="s">
        <v>3795</v>
      </c>
      <c r="C523" s="14" t="s">
        <v>3796</v>
      </c>
      <c r="D523" s="16">
        <v>46178</v>
      </c>
      <c r="E523" s="16"/>
      <c r="F523" s="14" t="s">
        <v>3797</v>
      </c>
      <c r="G523" s="14"/>
      <c r="H523" s="14" t="s">
        <v>3701</v>
      </c>
      <c r="I523" s="15">
        <v>0</v>
      </c>
      <c r="J523" s="77">
        <v>3</v>
      </c>
      <c r="K523" s="92"/>
    </row>
    <row r="524" spans="1:11" ht="20.399999999999999" x14ac:dyDescent="0.25">
      <c r="A524" s="14" t="s">
        <v>2565</v>
      </c>
      <c r="B524" s="14" t="s">
        <v>3798</v>
      </c>
      <c r="C524" s="14" t="s">
        <v>3799</v>
      </c>
      <c r="D524" s="16">
        <v>46113</v>
      </c>
      <c r="E524" s="16"/>
      <c r="F524" s="14" t="s">
        <v>3800</v>
      </c>
      <c r="G524" s="14" t="s">
        <v>2586</v>
      </c>
      <c r="H524" s="14" t="s">
        <v>2587</v>
      </c>
      <c r="I524" s="15">
        <v>2535</v>
      </c>
      <c r="J524" s="77">
        <v>3</v>
      </c>
      <c r="K524" s="92"/>
    </row>
    <row r="525" spans="1:11" ht="30.6" x14ac:dyDescent="0.25">
      <c r="A525" s="14" t="s">
        <v>2565</v>
      </c>
      <c r="B525" s="14" t="s">
        <v>3801</v>
      </c>
      <c r="C525" s="14" t="s">
        <v>3802</v>
      </c>
      <c r="D525" s="16">
        <v>46113</v>
      </c>
      <c r="E525" s="16"/>
      <c r="F525" s="14" t="s">
        <v>3803</v>
      </c>
      <c r="G525" s="14"/>
      <c r="H525" s="14" t="s">
        <v>2587</v>
      </c>
      <c r="I525" s="15">
        <v>2534</v>
      </c>
      <c r="J525" s="77">
        <v>3</v>
      </c>
      <c r="K525" s="92"/>
    </row>
    <row r="526" spans="1:11" ht="30.6" x14ac:dyDescent="0.25">
      <c r="A526" s="14" t="s">
        <v>2565</v>
      </c>
      <c r="B526" s="14" t="s">
        <v>3804</v>
      </c>
      <c r="C526" s="14" t="s">
        <v>3805</v>
      </c>
      <c r="D526" s="16">
        <v>46178</v>
      </c>
      <c r="E526" s="16"/>
      <c r="F526" s="14" t="s">
        <v>3806</v>
      </c>
      <c r="G526" s="14" t="s">
        <v>2586</v>
      </c>
      <c r="H526" s="14" t="s">
        <v>2587</v>
      </c>
      <c r="I526" s="15">
        <v>0</v>
      </c>
      <c r="J526" s="77">
        <v>3</v>
      </c>
      <c r="K526" s="92"/>
    </row>
    <row r="527" spans="1:11" ht="30.6" x14ac:dyDescent="0.25">
      <c r="A527" s="14" t="s">
        <v>2565</v>
      </c>
      <c r="B527" s="14" t="s">
        <v>3807</v>
      </c>
      <c r="C527" s="14" t="s">
        <v>3808</v>
      </c>
      <c r="D527" s="16">
        <v>46133</v>
      </c>
      <c r="E527" s="16"/>
      <c r="F527" s="14" t="s">
        <v>3809</v>
      </c>
      <c r="G527" s="14" t="s">
        <v>3810</v>
      </c>
      <c r="H527" s="14" t="s">
        <v>3811</v>
      </c>
      <c r="I527" s="15">
        <v>78.42</v>
      </c>
      <c r="J527" s="77">
        <v>3</v>
      </c>
      <c r="K527" s="92"/>
    </row>
    <row r="528" spans="1:11" ht="30.6" x14ac:dyDescent="0.25">
      <c r="A528" s="14" t="s">
        <v>2565</v>
      </c>
      <c r="B528" s="14" t="s">
        <v>3812</v>
      </c>
      <c r="C528" s="14" t="s">
        <v>3813</v>
      </c>
      <c r="D528" s="16">
        <v>46140</v>
      </c>
      <c r="E528" s="16"/>
      <c r="F528" s="14" t="s">
        <v>3814</v>
      </c>
      <c r="G528" s="14" t="s">
        <v>2596</v>
      </c>
      <c r="H528" s="14" t="s">
        <v>2597</v>
      </c>
      <c r="I528" s="15">
        <v>800</v>
      </c>
      <c r="J528" s="77">
        <v>3</v>
      </c>
      <c r="K528" s="92"/>
    </row>
    <row r="529" spans="1:11" ht="20.399999999999999" x14ac:dyDescent="0.25">
      <c r="A529" s="14" t="s">
        <v>2565</v>
      </c>
      <c r="B529" s="14" t="s">
        <v>3815</v>
      </c>
      <c r="C529" s="14" t="s">
        <v>3816</v>
      </c>
      <c r="D529" s="16">
        <v>46153</v>
      </c>
      <c r="E529" s="16"/>
      <c r="F529" s="14" t="s">
        <v>3817</v>
      </c>
      <c r="G529" s="14"/>
      <c r="H529" s="14" t="s">
        <v>2712</v>
      </c>
      <c r="I529" s="15">
        <v>92.49</v>
      </c>
      <c r="J529" s="77">
        <v>3</v>
      </c>
      <c r="K529" s="92"/>
    </row>
    <row r="530" spans="1:11" ht="30.6" x14ac:dyDescent="0.25">
      <c r="A530" s="14" t="s">
        <v>2565</v>
      </c>
      <c r="B530" s="14" t="s">
        <v>3818</v>
      </c>
      <c r="C530" s="14" t="s">
        <v>3819</v>
      </c>
      <c r="D530" s="16">
        <v>46155</v>
      </c>
      <c r="E530" s="16"/>
      <c r="F530" s="14" t="s">
        <v>3820</v>
      </c>
      <c r="G530" s="14" t="s">
        <v>2586</v>
      </c>
      <c r="H530" s="14" t="s">
        <v>2587</v>
      </c>
      <c r="I530" s="15">
        <v>447.24</v>
      </c>
      <c r="J530" s="77">
        <v>3</v>
      </c>
      <c r="K530" s="92"/>
    </row>
    <row r="531" spans="1:11" ht="40.799999999999997" x14ac:dyDescent="0.25">
      <c r="A531" s="14" t="s">
        <v>2565</v>
      </c>
      <c r="B531" s="14" t="s">
        <v>3821</v>
      </c>
      <c r="C531" s="14" t="s">
        <v>3822</v>
      </c>
      <c r="D531" s="16">
        <v>46157</v>
      </c>
      <c r="E531" s="16"/>
      <c r="F531" s="14" t="s">
        <v>3823</v>
      </c>
      <c r="G531" s="14" t="s">
        <v>2696</v>
      </c>
      <c r="H531" s="14" t="s">
        <v>2697</v>
      </c>
      <c r="I531" s="15">
        <v>1305</v>
      </c>
      <c r="J531" s="77">
        <v>3</v>
      </c>
      <c r="K531" s="92"/>
    </row>
    <row r="532" spans="1:11" ht="30.6" x14ac:dyDescent="0.25">
      <c r="A532" s="14" t="s">
        <v>2565</v>
      </c>
      <c r="B532" s="14" t="s">
        <v>2861</v>
      </c>
      <c r="C532" s="14" t="s">
        <v>2862</v>
      </c>
      <c r="D532" s="16">
        <v>46170</v>
      </c>
      <c r="E532" s="16"/>
      <c r="F532" s="14" t="s">
        <v>3824</v>
      </c>
      <c r="G532" s="14" t="s">
        <v>2656</v>
      </c>
      <c r="H532" s="14" t="s">
        <v>2657</v>
      </c>
      <c r="I532" s="15">
        <v>80</v>
      </c>
      <c r="J532" s="77">
        <v>3</v>
      </c>
      <c r="K532" s="92"/>
    </row>
    <row r="533" spans="1:11" ht="112.2" x14ac:dyDescent="0.25">
      <c r="A533" s="14" t="s">
        <v>2565</v>
      </c>
      <c r="B533" s="14"/>
      <c r="C533" s="14"/>
      <c r="D533" s="16"/>
      <c r="E533" s="16"/>
      <c r="F533" s="14" t="s">
        <v>3825</v>
      </c>
      <c r="G533" s="14"/>
      <c r="H533" s="14"/>
      <c r="I533" s="15"/>
      <c r="J533" s="77"/>
      <c r="K533" s="92"/>
    </row>
    <row r="534" spans="1:11" ht="40.799999999999997" x14ac:dyDescent="0.25">
      <c r="A534" s="14" t="s">
        <v>2565</v>
      </c>
      <c r="B534" s="14" t="s">
        <v>3826</v>
      </c>
      <c r="C534" s="14" t="s">
        <v>3827</v>
      </c>
      <c r="D534" s="16">
        <v>46069</v>
      </c>
      <c r="E534" s="16"/>
      <c r="F534" s="14" t="s">
        <v>3828</v>
      </c>
      <c r="G534" s="14"/>
      <c r="H534" s="14" t="s">
        <v>3829</v>
      </c>
      <c r="I534" s="15">
        <v>5810</v>
      </c>
      <c r="J534" s="77">
        <v>3</v>
      </c>
      <c r="K534" s="92"/>
    </row>
    <row r="535" spans="1:11" ht="40.799999999999997" x14ac:dyDescent="0.25">
      <c r="A535" s="14" t="s">
        <v>2565</v>
      </c>
      <c r="B535" s="14" t="s">
        <v>3830</v>
      </c>
      <c r="C535" s="14" t="s">
        <v>3831</v>
      </c>
      <c r="D535" s="16">
        <v>46112</v>
      </c>
      <c r="E535" s="16"/>
      <c r="F535" s="14" t="s">
        <v>3832</v>
      </c>
      <c r="G535" s="14" t="s">
        <v>3833</v>
      </c>
      <c r="H535" s="14" t="s">
        <v>3834</v>
      </c>
      <c r="I535" s="15">
        <v>207.94</v>
      </c>
      <c r="J535" s="77">
        <v>3</v>
      </c>
      <c r="K535" s="92"/>
    </row>
    <row r="536" spans="1:11" ht="30.6" x14ac:dyDescent="0.25">
      <c r="A536" s="14" t="s">
        <v>2565</v>
      </c>
      <c r="B536" s="14" t="s">
        <v>3835</v>
      </c>
      <c r="C536" s="14" t="s">
        <v>3836</v>
      </c>
      <c r="D536" s="16">
        <v>46122</v>
      </c>
      <c r="E536" s="16"/>
      <c r="F536" s="14" t="s">
        <v>3837</v>
      </c>
      <c r="G536" s="14" t="s">
        <v>2656</v>
      </c>
      <c r="H536" s="14" t="s">
        <v>2657</v>
      </c>
      <c r="I536" s="15">
        <v>14.19</v>
      </c>
      <c r="J536" s="77">
        <v>3</v>
      </c>
      <c r="K536" s="92"/>
    </row>
    <row r="537" spans="1:11" ht="20.399999999999999" x14ac:dyDescent="0.25">
      <c r="A537" s="14" t="s">
        <v>2565</v>
      </c>
      <c r="B537" s="14" t="s">
        <v>3838</v>
      </c>
      <c r="C537" s="14" t="s">
        <v>3621</v>
      </c>
      <c r="D537" s="16">
        <v>46085</v>
      </c>
      <c r="E537" s="16"/>
      <c r="F537" s="14" t="s">
        <v>3839</v>
      </c>
      <c r="G537" s="14" t="s">
        <v>3840</v>
      </c>
      <c r="H537" s="14" t="s">
        <v>3841</v>
      </c>
      <c r="I537" s="15">
        <v>1250</v>
      </c>
      <c r="J537" s="77">
        <v>5</v>
      </c>
      <c r="K537" s="92"/>
    </row>
    <row r="538" spans="1:11" ht="20.399999999999999" x14ac:dyDescent="0.25">
      <c r="A538" s="14" t="s">
        <v>2565</v>
      </c>
      <c r="B538" s="14" t="s">
        <v>3842</v>
      </c>
      <c r="C538" s="14" t="s">
        <v>2755</v>
      </c>
      <c r="D538" s="16">
        <v>46085</v>
      </c>
      <c r="E538" s="16"/>
      <c r="F538" s="14" t="s">
        <v>3843</v>
      </c>
      <c r="G538" s="14" t="s">
        <v>3653</v>
      </c>
      <c r="H538" s="14" t="s">
        <v>3654</v>
      </c>
      <c r="I538" s="15">
        <v>1250</v>
      </c>
      <c r="J538" s="77">
        <v>3</v>
      </c>
      <c r="K538" s="92"/>
    </row>
    <row r="539" spans="1:11" ht="102" x14ac:dyDescent="0.25">
      <c r="A539" s="14" t="s">
        <v>2565</v>
      </c>
      <c r="B539" s="14"/>
      <c r="C539" s="14"/>
      <c r="D539" s="16"/>
      <c r="E539" s="16"/>
      <c r="F539" s="14" t="s">
        <v>3844</v>
      </c>
      <c r="G539" s="14"/>
      <c r="H539" s="14"/>
      <c r="I539" s="15"/>
      <c r="J539" s="77"/>
      <c r="K539" s="92"/>
    </row>
    <row r="540" spans="1:11" ht="30.6" x14ac:dyDescent="0.25">
      <c r="A540" s="14" t="s">
        <v>2565</v>
      </c>
      <c r="B540" s="14" t="s">
        <v>3845</v>
      </c>
      <c r="C540" s="14" t="s">
        <v>3846</v>
      </c>
      <c r="D540" s="16">
        <v>46087</v>
      </c>
      <c r="E540" s="16"/>
      <c r="F540" s="14" t="s">
        <v>3847</v>
      </c>
      <c r="G540" s="14" t="s">
        <v>2586</v>
      </c>
      <c r="H540" s="14" t="s">
        <v>2587</v>
      </c>
      <c r="I540" s="15">
        <v>2771.44</v>
      </c>
      <c r="J540" s="77">
        <v>3</v>
      </c>
      <c r="K540" s="92"/>
    </row>
    <row r="541" spans="1:11" ht="40.799999999999997" x14ac:dyDescent="0.25">
      <c r="A541" s="14" t="s">
        <v>2565</v>
      </c>
      <c r="B541" s="14" t="s">
        <v>3848</v>
      </c>
      <c r="C541" s="14" t="s">
        <v>3849</v>
      </c>
      <c r="D541" s="16">
        <v>46104</v>
      </c>
      <c r="E541" s="16"/>
      <c r="F541" s="14" t="s">
        <v>3850</v>
      </c>
      <c r="G541" s="14"/>
      <c r="H541" s="14" t="s">
        <v>3851</v>
      </c>
      <c r="I541" s="15">
        <v>4822.04</v>
      </c>
      <c r="J541" s="77">
        <v>3</v>
      </c>
      <c r="K541" s="92"/>
    </row>
    <row r="542" spans="1:11" ht="13.2" x14ac:dyDescent="0.25">
      <c r="A542" s="14" t="s">
        <v>2565</v>
      </c>
      <c r="B542" s="14" t="s">
        <v>3852</v>
      </c>
      <c r="C542" s="14" t="s">
        <v>3848</v>
      </c>
      <c r="D542" s="16">
        <v>46104</v>
      </c>
      <c r="E542" s="16"/>
      <c r="F542" s="14" t="s">
        <v>3853</v>
      </c>
      <c r="G542" s="14"/>
      <c r="H542" s="14" t="s">
        <v>3854</v>
      </c>
      <c r="I542" s="15">
        <v>11.48</v>
      </c>
      <c r="J542" s="77">
        <v>3</v>
      </c>
      <c r="K542" s="92"/>
    </row>
    <row r="543" spans="1:11" ht="13.2" x14ac:dyDescent="0.25">
      <c r="A543" s="14" t="s">
        <v>2565</v>
      </c>
      <c r="B543" s="14" t="s">
        <v>3852</v>
      </c>
      <c r="C543" s="14" t="s">
        <v>3848</v>
      </c>
      <c r="D543" s="16">
        <v>46104</v>
      </c>
      <c r="E543" s="16"/>
      <c r="F543" s="14" t="s">
        <v>3853</v>
      </c>
      <c r="G543" s="14"/>
      <c r="H543" s="14" t="s">
        <v>3854</v>
      </c>
      <c r="I543" s="15">
        <v>20</v>
      </c>
      <c r="J543" s="77">
        <v>3</v>
      </c>
      <c r="K543" s="92"/>
    </row>
    <row r="544" spans="1:11" ht="40.799999999999997" x14ac:dyDescent="0.25">
      <c r="A544" s="14" t="s">
        <v>2565</v>
      </c>
      <c r="B544" s="14" t="s">
        <v>3855</v>
      </c>
      <c r="C544" s="14" t="s">
        <v>3849</v>
      </c>
      <c r="D544" s="16">
        <v>46135</v>
      </c>
      <c r="E544" s="16"/>
      <c r="F544" s="14" t="s">
        <v>3856</v>
      </c>
      <c r="G544" s="14"/>
      <c r="H544" s="14" t="s">
        <v>3851</v>
      </c>
      <c r="I544" s="15">
        <v>396.69</v>
      </c>
      <c r="J544" s="77">
        <v>3</v>
      </c>
      <c r="K544" s="92"/>
    </row>
    <row r="545" spans="1:11" ht="13.2" x14ac:dyDescent="0.25">
      <c r="A545" s="14" t="s">
        <v>2565</v>
      </c>
      <c r="B545" s="14" t="s">
        <v>2843</v>
      </c>
      <c r="C545" s="14" t="s">
        <v>3855</v>
      </c>
      <c r="D545" s="16">
        <v>46135</v>
      </c>
      <c r="E545" s="16"/>
      <c r="F545" s="14" t="s">
        <v>3857</v>
      </c>
      <c r="G545" s="14"/>
      <c r="H545" s="14" t="s">
        <v>3854</v>
      </c>
      <c r="I545" s="15">
        <v>10</v>
      </c>
      <c r="J545" s="77">
        <v>3</v>
      </c>
      <c r="K545" s="92"/>
    </row>
    <row r="546" spans="1:11" ht="13.2" x14ac:dyDescent="0.25">
      <c r="A546" s="14" t="s">
        <v>2565</v>
      </c>
      <c r="B546" s="14" t="s">
        <v>2843</v>
      </c>
      <c r="C546" s="14" t="s">
        <v>3855</v>
      </c>
      <c r="D546" s="16">
        <v>46135</v>
      </c>
      <c r="E546" s="16"/>
      <c r="F546" s="14" t="s">
        <v>3857</v>
      </c>
      <c r="G546" s="14"/>
      <c r="H546" s="14" t="s">
        <v>3854</v>
      </c>
      <c r="I546" s="15">
        <v>11.33</v>
      </c>
      <c r="J546" s="77">
        <v>3</v>
      </c>
      <c r="K546" s="92"/>
    </row>
    <row r="547" spans="1:11" ht="91.8" x14ac:dyDescent="0.25">
      <c r="A547" s="14" t="s">
        <v>2565</v>
      </c>
      <c r="B547" s="14"/>
      <c r="C547" s="14"/>
      <c r="D547" s="16"/>
      <c r="E547" s="16"/>
      <c r="F547" s="14" t="s">
        <v>3858</v>
      </c>
      <c r="G547" s="14"/>
      <c r="H547" s="14"/>
      <c r="I547" s="15"/>
      <c r="J547" s="77"/>
      <c r="K547" s="92"/>
    </row>
    <row r="548" spans="1:11" ht="20.399999999999999" x14ac:dyDescent="0.25">
      <c r="A548" s="14" t="s">
        <v>2565</v>
      </c>
      <c r="B548" s="14" t="s">
        <v>2843</v>
      </c>
      <c r="C548" s="14"/>
      <c r="D548" s="16">
        <v>46136</v>
      </c>
      <c r="E548" s="16"/>
      <c r="F548" s="14" t="s">
        <v>3859</v>
      </c>
      <c r="G548" s="14"/>
      <c r="H548" s="14" t="s">
        <v>3860</v>
      </c>
      <c r="I548" s="15">
        <v>1000</v>
      </c>
      <c r="J548" s="77">
        <v>3</v>
      </c>
      <c r="K548" s="92"/>
    </row>
    <row r="549" spans="1:11" ht="40.799999999999997" x14ac:dyDescent="0.25">
      <c r="A549" s="14" t="s">
        <v>2565</v>
      </c>
      <c r="B549" s="14" t="s">
        <v>3861</v>
      </c>
      <c r="C549" s="14" t="s">
        <v>3862</v>
      </c>
      <c r="D549" s="16">
        <v>46161</v>
      </c>
      <c r="E549" s="16"/>
      <c r="F549" s="14" t="s">
        <v>3863</v>
      </c>
      <c r="G549" s="14"/>
      <c r="H549" s="14" t="s">
        <v>3864</v>
      </c>
      <c r="I549" s="15">
        <v>0</v>
      </c>
      <c r="J549" s="77">
        <v>3</v>
      </c>
      <c r="K549" s="92"/>
    </row>
    <row r="550" spans="1:11" ht="40.799999999999997" x14ac:dyDescent="0.25">
      <c r="A550" s="14" t="s">
        <v>2565</v>
      </c>
      <c r="B550" s="14" t="s">
        <v>3865</v>
      </c>
      <c r="C550" s="14" t="s">
        <v>3866</v>
      </c>
      <c r="D550" s="16">
        <v>46161</v>
      </c>
      <c r="E550" s="16"/>
      <c r="F550" s="14" t="s">
        <v>3867</v>
      </c>
      <c r="G550" s="14"/>
      <c r="H550" s="14" t="s">
        <v>3864</v>
      </c>
      <c r="I550" s="15">
        <v>0</v>
      </c>
      <c r="J550" s="77">
        <v>3</v>
      </c>
      <c r="K550" s="92"/>
    </row>
    <row r="551" spans="1:11" ht="40.799999999999997" x14ac:dyDescent="0.25">
      <c r="A551" s="14" t="s">
        <v>2565</v>
      </c>
      <c r="B551" s="14" t="s">
        <v>3868</v>
      </c>
      <c r="C551" s="14" t="s">
        <v>3869</v>
      </c>
      <c r="D551" s="16">
        <v>46161</v>
      </c>
      <c r="E551" s="16"/>
      <c r="F551" s="14" t="s">
        <v>3870</v>
      </c>
      <c r="G551" s="14"/>
      <c r="H551" s="14" t="s">
        <v>3871</v>
      </c>
      <c r="I551" s="15">
        <v>0</v>
      </c>
      <c r="J551" s="77">
        <v>3</v>
      </c>
      <c r="K551" s="92"/>
    </row>
    <row r="552" spans="1:11" ht="20.399999999999999" x14ac:dyDescent="0.25">
      <c r="A552" s="14" t="s">
        <v>2565</v>
      </c>
      <c r="B552" s="14" t="s">
        <v>3872</v>
      </c>
      <c r="C552" s="14"/>
      <c r="D552" s="16">
        <v>46160</v>
      </c>
      <c r="E552" s="16"/>
      <c r="F552" s="14" t="s">
        <v>3873</v>
      </c>
      <c r="G552" s="14"/>
      <c r="H552" s="14" t="s">
        <v>3860</v>
      </c>
      <c r="I552" s="15">
        <v>-769.63</v>
      </c>
      <c r="J552" s="77">
        <v>3</v>
      </c>
      <c r="K552" s="92"/>
    </row>
    <row r="553" spans="1:11" ht="40.799999999999997" x14ac:dyDescent="0.25">
      <c r="A553" s="14" t="s">
        <v>2565</v>
      </c>
      <c r="B553" s="14" t="s">
        <v>3874</v>
      </c>
      <c r="C553" s="14" t="s">
        <v>3875</v>
      </c>
      <c r="D553" s="16">
        <v>46147</v>
      </c>
      <c r="E553" s="16"/>
      <c r="F553" s="14" t="s">
        <v>3876</v>
      </c>
      <c r="G553" s="14" t="s">
        <v>3833</v>
      </c>
      <c r="H553" s="14" t="s">
        <v>3834</v>
      </c>
      <c r="I553" s="15">
        <v>230</v>
      </c>
      <c r="J553" s="77">
        <v>3</v>
      </c>
      <c r="K553" s="92"/>
    </row>
    <row r="554" spans="1:11" ht="30.6" x14ac:dyDescent="0.25">
      <c r="A554" s="14" t="s">
        <v>2565</v>
      </c>
      <c r="B554" s="14" t="s">
        <v>2861</v>
      </c>
      <c r="C554" s="14" t="s">
        <v>2862</v>
      </c>
      <c r="D554" s="16">
        <v>46170</v>
      </c>
      <c r="E554" s="16"/>
      <c r="F554" s="14" t="s">
        <v>3877</v>
      </c>
      <c r="G554" s="14" t="s">
        <v>2656</v>
      </c>
      <c r="H554" s="14" t="s">
        <v>2657</v>
      </c>
      <c r="I554" s="15">
        <v>40.71</v>
      </c>
      <c r="J554" s="77">
        <v>3</v>
      </c>
      <c r="K554" s="92"/>
    </row>
    <row r="555" spans="1:11" ht="30.6" x14ac:dyDescent="0.25">
      <c r="A555" s="14" t="s">
        <v>2565</v>
      </c>
      <c r="B555" s="14" t="s">
        <v>3878</v>
      </c>
      <c r="C555" s="14" t="s">
        <v>3879</v>
      </c>
      <c r="D555" s="16">
        <v>46090</v>
      </c>
      <c r="E555" s="16"/>
      <c r="F555" s="14" t="s">
        <v>3880</v>
      </c>
      <c r="G555" s="14" t="s">
        <v>3881</v>
      </c>
      <c r="H555" s="14" t="s">
        <v>3882</v>
      </c>
      <c r="I555" s="15">
        <v>157.82</v>
      </c>
      <c r="J555" s="77">
        <v>3</v>
      </c>
      <c r="K555" s="92"/>
    </row>
    <row r="556" spans="1:11" ht="112.2" x14ac:dyDescent="0.25">
      <c r="A556" s="14" t="s">
        <v>2565</v>
      </c>
      <c r="B556" s="14"/>
      <c r="C556" s="14"/>
      <c r="D556" s="16"/>
      <c r="E556" s="16"/>
      <c r="F556" s="14" t="s">
        <v>3883</v>
      </c>
      <c r="G556" s="14"/>
      <c r="H556" s="14"/>
      <c r="I556" s="15"/>
      <c r="J556" s="77"/>
      <c r="K556" s="92"/>
    </row>
    <row r="557" spans="1:11" ht="30.6" x14ac:dyDescent="0.25">
      <c r="A557" s="14" t="s">
        <v>2565</v>
      </c>
      <c r="B557" s="14" t="s">
        <v>3884</v>
      </c>
      <c r="C557" s="14" t="s">
        <v>3885</v>
      </c>
      <c r="D557" s="16">
        <v>46090</v>
      </c>
      <c r="E557" s="16"/>
      <c r="F557" s="14" t="s">
        <v>3886</v>
      </c>
      <c r="G557" s="14" t="s">
        <v>3887</v>
      </c>
      <c r="H557" s="14" t="s">
        <v>3888</v>
      </c>
      <c r="I557" s="15">
        <v>625</v>
      </c>
      <c r="J557" s="77">
        <v>2</v>
      </c>
      <c r="K557" s="92"/>
    </row>
    <row r="558" spans="1:11" ht="40.799999999999997" x14ac:dyDescent="0.25">
      <c r="A558" s="14" t="s">
        <v>2565</v>
      </c>
      <c r="B558" s="14" t="s">
        <v>3889</v>
      </c>
      <c r="C558" s="14" t="s">
        <v>3890</v>
      </c>
      <c r="D558" s="16">
        <v>46136</v>
      </c>
      <c r="E558" s="16"/>
      <c r="F558" s="14" t="s">
        <v>3891</v>
      </c>
      <c r="G558" s="14" t="s">
        <v>3887</v>
      </c>
      <c r="H558" s="14" t="s">
        <v>3888</v>
      </c>
      <c r="I558" s="15">
        <v>-311</v>
      </c>
      <c r="J558" s="77">
        <v>2</v>
      </c>
      <c r="K558" s="92"/>
    </row>
    <row r="559" spans="1:11" ht="20.399999999999999" x14ac:dyDescent="0.25">
      <c r="A559" s="14" t="s">
        <v>2565</v>
      </c>
      <c r="B559" s="14" t="s">
        <v>3892</v>
      </c>
      <c r="C559" s="14" t="s">
        <v>3893</v>
      </c>
      <c r="D559" s="16">
        <v>46135</v>
      </c>
      <c r="E559" s="16"/>
      <c r="F559" s="14" t="s">
        <v>3894</v>
      </c>
      <c r="G559" s="14"/>
      <c r="H559" s="14" t="s">
        <v>3895</v>
      </c>
      <c r="I559" s="15">
        <v>50.6</v>
      </c>
      <c r="J559" s="77">
        <v>3</v>
      </c>
      <c r="K559" s="92"/>
    </row>
    <row r="560" spans="1:11" ht="20.399999999999999" x14ac:dyDescent="0.25">
      <c r="A560" s="14" t="s">
        <v>2565</v>
      </c>
      <c r="B560" s="14" t="s">
        <v>3896</v>
      </c>
      <c r="C560" s="14" t="s">
        <v>3897</v>
      </c>
      <c r="D560" s="16">
        <v>46136</v>
      </c>
      <c r="E560" s="16"/>
      <c r="F560" s="14" t="s">
        <v>3898</v>
      </c>
      <c r="G560" s="14" t="s">
        <v>3899</v>
      </c>
      <c r="H560" s="14" t="s">
        <v>3900</v>
      </c>
      <c r="I560" s="15">
        <v>75</v>
      </c>
      <c r="J560" s="77">
        <v>3</v>
      </c>
      <c r="K560" s="92"/>
    </row>
    <row r="561" spans="1:11" ht="71.400000000000006" x14ac:dyDescent="0.25">
      <c r="A561" s="14" t="s">
        <v>2565</v>
      </c>
      <c r="B561" s="14"/>
      <c r="C561" s="14"/>
      <c r="D561" s="16"/>
      <c r="E561" s="16"/>
      <c r="F561" s="14" t="s">
        <v>3901</v>
      </c>
      <c r="G561" s="14"/>
      <c r="H561" s="14"/>
      <c r="I561" s="15"/>
      <c r="J561" s="77"/>
      <c r="K561" s="92"/>
    </row>
    <row r="562" spans="1:11" ht="20.399999999999999" x14ac:dyDescent="0.25">
      <c r="A562" s="14" t="s">
        <v>2565</v>
      </c>
      <c r="B562" s="14" t="s">
        <v>3902</v>
      </c>
      <c r="C562" s="14" t="s">
        <v>3903</v>
      </c>
      <c r="D562" s="16">
        <v>46093</v>
      </c>
      <c r="E562" s="16"/>
      <c r="F562" s="14" t="s">
        <v>3904</v>
      </c>
      <c r="G562" s="14" t="s">
        <v>2596</v>
      </c>
      <c r="H562" s="14" t="s">
        <v>2597</v>
      </c>
      <c r="I562" s="15">
        <v>30</v>
      </c>
      <c r="J562" s="77">
        <v>5</v>
      </c>
      <c r="K562" s="92"/>
    </row>
    <row r="563" spans="1:11" ht="20.399999999999999" x14ac:dyDescent="0.25">
      <c r="A563" s="14" t="s">
        <v>2565</v>
      </c>
      <c r="B563" s="14" t="s">
        <v>3905</v>
      </c>
      <c r="C563" s="14" t="s">
        <v>3906</v>
      </c>
      <c r="D563" s="16">
        <v>46101</v>
      </c>
      <c r="E563" s="16"/>
      <c r="F563" s="14" t="s">
        <v>3907</v>
      </c>
      <c r="G563" s="14"/>
      <c r="H563" s="14" t="s">
        <v>3908</v>
      </c>
      <c r="I563" s="15">
        <v>162</v>
      </c>
      <c r="J563" s="77">
        <v>5</v>
      </c>
      <c r="K563" s="92"/>
    </row>
    <row r="564" spans="1:11" ht="20.399999999999999" x14ac:dyDescent="0.25">
      <c r="A564" s="14" t="s">
        <v>2565</v>
      </c>
      <c r="B564" s="14" t="s">
        <v>3909</v>
      </c>
      <c r="C564" s="14" t="s">
        <v>3910</v>
      </c>
      <c r="D564" s="16">
        <v>46101</v>
      </c>
      <c r="E564" s="16"/>
      <c r="F564" s="14" t="s">
        <v>3907</v>
      </c>
      <c r="G564" s="14"/>
      <c r="H564" s="14" t="s">
        <v>3684</v>
      </c>
      <c r="I564" s="15">
        <v>162</v>
      </c>
      <c r="J564" s="77">
        <v>5</v>
      </c>
      <c r="K564" s="92"/>
    </row>
    <row r="565" spans="1:11" ht="71.400000000000006" x14ac:dyDescent="0.25">
      <c r="A565" s="14" t="s">
        <v>2565</v>
      </c>
      <c r="B565" s="14"/>
      <c r="C565" s="14"/>
      <c r="D565" s="16"/>
      <c r="E565" s="16"/>
      <c r="F565" s="14" t="s">
        <v>3911</v>
      </c>
      <c r="G565" s="14"/>
      <c r="H565" s="14"/>
      <c r="I565" s="15"/>
      <c r="J565" s="77"/>
      <c r="K565" s="92"/>
    </row>
    <row r="566" spans="1:11" ht="20.399999999999999" x14ac:dyDescent="0.25">
      <c r="A566" s="14" t="s">
        <v>2565</v>
      </c>
      <c r="B566" s="14" t="s">
        <v>3912</v>
      </c>
      <c r="C566" s="14" t="s">
        <v>3913</v>
      </c>
      <c r="D566" s="16">
        <v>46093</v>
      </c>
      <c r="E566" s="16"/>
      <c r="F566" s="14" t="s">
        <v>3914</v>
      </c>
      <c r="G566" s="14" t="s">
        <v>3915</v>
      </c>
      <c r="H566" s="14" t="s">
        <v>3916</v>
      </c>
      <c r="I566" s="15">
        <v>107</v>
      </c>
      <c r="J566" s="77">
        <v>5</v>
      </c>
      <c r="K566" s="92"/>
    </row>
    <row r="567" spans="1:11" ht="20.399999999999999" x14ac:dyDescent="0.25">
      <c r="A567" s="14" t="s">
        <v>2565</v>
      </c>
      <c r="B567" s="14" t="s">
        <v>3917</v>
      </c>
      <c r="C567" s="14" t="s">
        <v>3918</v>
      </c>
      <c r="D567" s="16">
        <v>46101</v>
      </c>
      <c r="E567" s="16"/>
      <c r="F567" s="14" t="s">
        <v>3919</v>
      </c>
      <c r="G567" s="14"/>
      <c r="H567" s="14" t="s">
        <v>3920</v>
      </c>
      <c r="I567" s="15">
        <v>150</v>
      </c>
      <c r="J567" s="77">
        <v>5</v>
      </c>
      <c r="K567" s="92"/>
    </row>
    <row r="568" spans="1:11" ht="20.399999999999999" x14ac:dyDescent="0.25">
      <c r="A568" s="14" t="s">
        <v>2565</v>
      </c>
      <c r="B568" s="14" t="s">
        <v>3921</v>
      </c>
      <c r="C568" s="14" t="s">
        <v>3922</v>
      </c>
      <c r="D568" s="16">
        <v>46101</v>
      </c>
      <c r="E568" s="16"/>
      <c r="F568" s="14" t="s">
        <v>3919</v>
      </c>
      <c r="G568" s="14"/>
      <c r="H568" s="14" t="s">
        <v>3234</v>
      </c>
      <c r="I568" s="15">
        <v>180</v>
      </c>
      <c r="J568" s="77">
        <v>5</v>
      </c>
      <c r="K568" s="92"/>
    </row>
    <row r="569" spans="1:11" ht="20.399999999999999" x14ac:dyDescent="0.25">
      <c r="A569" s="14" t="s">
        <v>2565</v>
      </c>
      <c r="B569" s="14" t="s">
        <v>3923</v>
      </c>
      <c r="C569" s="14" t="s">
        <v>3924</v>
      </c>
      <c r="D569" s="16">
        <v>46101</v>
      </c>
      <c r="E569" s="16"/>
      <c r="F569" s="14" t="s">
        <v>3919</v>
      </c>
      <c r="G569" s="14"/>
      <c r="H569" s="14" t="s">
        <v>3667</v>
      </c>
      <c r="I569" s="15">
        <v>180</v>
      </c>
      <c r="J569" s="77">
        <v>5</v>
      </c>
      <c r="K569" s="92"/>
    </row>
    <row r="570" spans="1:11" ht="102" x14ac:dyDescent="0.25">
      <c r="A570" s="14" t="s">
        <v>2565</v>
      </c>
      <c r="B570" s="14"/>
      <c r="C570" s="14"/>
      <c r="D570" s="16"/>
      <c r="E570" s="16"/>
      <c r="F570" s="14" t="s">
        <v>3925</v>
      </c>
      <c r="G570" s="14"/>
      <c r="H570" s="14"/>
      <c r="I570" s="15"/>
      <c r="J570" s="77"/>
      <c r="K570" s="92"/>
    </row>
    <row r="571" spans="1:11" ht="30.6" x14ac:dyDescent="0.25">
      <c r="A571" s="14" t="s">
        <v>2565</v>
      </c>
      <c r="B571" s="14" t="s">
        <v>3926</v>
      </c>
      <c r="C571" s="14" t="s">
        <v>3927</v>
      </c>
      <c r="D571" s="16">
        <v>46093</v>
      </c>
      <c r="E571" s="16"/>
      <c r="F571" s="14" t="s">
        <v>3928</v>
      </c>
      <c r="G571" s="14" t="s">
        <v>2586</v>
      </c>
      <c r="H571" s="14" t="s">
        <v>2587</v>
      </c>
      <c r="I571" s="15">
        <v>246.48</v>
      </c>
      <c r="J571" s="77">
        <v>3</v>
      </c>
      <c r="K571" s="92"/>
    </row>
    <row r="572" spans="1:11" ht="30.6" x14ac:dyDescent="0.25">
      <c r="A572" s="14" t="s">
        <v>2565</v>
      </c>
      <c r="B572" s="14" t="s">
        <v>3929</v>
      </c>
      <c r="C572" s="14" t="s">
        <v>3930</v>
      </c>
      <c r="D572" s="16">
        <v>46106</v>
      </c>
      <c r="E572" s="16"/>
      <c r="F572" s="14" t="s">
        <v>3931</v>
      </c>
      <c r="G572" s="14" t="s">
        <v>3932</v>
      </c>
      <c r="H572" s="14" t="s">
        <v>3933</v>
      </c>
      <c r="I572" s="15">
        <v>197.6</v>
      </c>
      <c r="J572" s="77">
        <v>3</v>
      </c>
      <c r="K572" s="92"/>
    </row>
    <row r="573" spans="1:11" ht="30.6" x14ac:dyDescent="0.25">
      <c r="A573" s="14" t="s">
        <v>2565</v>
      </c>
      <c r="B573" s="14" t="s">
        <v>3934</v>
      </c>
      <c r="C573" s="14" t="s">
        <v>3935</v>
      </c>
      <c r="D573" s="16">
        <v>46122</v>
      </c>
      <c r="E573" s="16"/>
      <c r="F573" s="14" t="s">
        <v>3936</v>
      </c>
      <c r="G573" s="14" t="s">
        <v>2596</v>
      </c>
      <c r="H573" s="14" t="s">
        <v>2597</v>
      </c>
      <c r="I573" s="15">
        <v>6300.13</v>
      </c>
      <c r="J573" s="77">
        <v>3</v>
      </c>
      <c r="K573" s="92"/>
    </row>
    <row r="574" spans="1:11" ht="20.399999999999999" x14ac:dyDescent="0.25">
      <c r="A574" s="14" t="s">
        <v>2565</v>
      </c>
      <c r="B574" s="14" t="s">
        <v>3937</v>
      </c>
      <c r="C574" s="14" t="s">
        <v>3938</v>
      </c>
      <c r="D574" s="16">
        <v>46122</v>
      </c>
      <c r="E574" s="16"/>
      <c r="F574" s="14" t="s">
        <v>3939</v>
      </c>
      <c r="G574" s="14" t="s">
        <v>3940</v>
      </c>
      <c r="H574" s="14" t="s">
        <v>3941</v>
      </c>
      <c r="I574" s="15">
        <v>3700</v>
      </c>
      <c r="J574" s="77">
        <v>3</v>
      </c>
      <c r="K574" s="92"/>
    </row>
    <row r="575" spans="1:11" ht="20.399999999999999" x14ac:dyDescent="0.25">
      <c r="A575" s="14" t="s">
        <v>2565</v>
      </c>
      <c r="B575" s="14" t="s">
        <v>3942</v>
      </c>
      <c r="C575" s="14" t="s">
        <v>3943</v>
      </c>
      <c r="D575" s="16">
        <v>46133</v>
      </c>
      <c r="E575" s="16"/>
      <c r="F575" s="14" t="s">
        <v>3944</v>
      </c>
      <c r="G575" s="14"/>
      <c r="H575" s="14" t="s">
        <v>2646</v>
      </c>
      <c r="I575" s="15">
        <v>517.20000000000005</v>
      </c>
      <c r="J575" s="77">
        <v>3</v>
      </c>
      <c r="K575" s="92"/>
    </row>
    <row r="576" spans="1:11" ht="40.799999999999997" x14ac:dyDescent="0.25">
      <c r="A576" s="14" t="s">
        <v>2565</v>
      </c>
      <c r="B576" s="14" t="s">
        <v>3945</v>
      </c>
      <c r="C576" s="14" t="s">
        <v>3946</v>
      </c>
      <c r="D576" s="16">
        <v>46139</v>
      </c>
      <c r="E576" s="16"/>
      <c r="F576" s="14" t="s">
        <v>3947</v>
      </c>
      <c r="G576" s="14" t="s">
        <v>2677</v>
      </c>
      <c r="H576" s="14" t="s">
        <v>2678</v>
      </c>
      <c r="I576" s="15">
        <v>1260</v>
      </c>
      <c r="J576" s="77">
        <v>3</v>
      </c>
      <c r="K576" s="92"/>
    </row>
    <row r="577" spans="1:11" ht="30.6" x14ac:dyDescent="0.25">
      <c r="A577" s="14" t="s">
        <v>2565</v>
      </c>
      <c r="B577" s="14" t="s">
        <v>3948</v>
      </c>
      <c r="C577" s="14" t="s">
        <v>3949</v>
      </c>
      <c r="D577" s="16">
        <v>46140</v>
      </c>
      <c r="E577" s="16"/>
      <c r="F577" s="14" t="s">
        <v>3950</v>
      </c>
      <c r="G577" s="14"/>
      <c r="H577" s="14" t="s">
        <v>2661</v>
      </c>
      <c r="I577" s="15">
        <v>613.79999999999995</v>
      </c>
      <c r="J577" s="77">
        <v>3</v>
      </c>
      <c r="K577" s="92"/>
    </row>
    <row r="578" spans="1:11" ht="30.6" x14ac:dyDescent="0.25">
      <c r="A578" s="14" t="s">
        <v>2565</v>
      </c>
      <c r="B578" s="14" t="s">
        <v>3951</v>
      </c>
      <c r="C578" s="14" t="s">
        <v>3952</v>
      </c>
      <c r="D578" s="16">
        <v>46140</v>
      </c>
      <c r="E578" s="16"/>
      <c r="F578" s="14" t="s">
        <v>3950</v>
      </c>
      <c r="G578" s="14"/>
      <c r="H578" s="14" t="s">
        <v>2652</v>
      </c>
      <c r="I578" s="15">
        <v>444</v>
      </c>
      <c r="J578" s="77">
        <v>3</v>
      </c>
      <c r="K578" s="92"/>
    </row>
    <row r="579" spans="1:11" ht="30.6" x14ac:dyDescent="0.25">
      <c r="A579" s="14" t="s">
        <v>2565</v>
      </c>
      <c r="B579" s="14" t="s">
        <v>3953</v>
      </c>
      <c r="C579" s="14" t="s">
        <v>3954</v>
      </c>
      <c r="D579" s="16">
        <v>46140</v>
      </c>
      <c r="E579" s="16"/>
      <c r="F579" s="14" t="s">
        <v>3950</v>
      </c>
      <c r="G579" s="14"/>
      <c r="H579" s="14" t="s">
        <v>2638</v>
      </c>
      <c r="I579" s="15">
        <v>160.19999999999999</v>
      </c>
      <c r="J579" s="77">
        <v>3</v>
      </c>
      <c r="K579" s="92"/>
    </row>
    <row r="580" spans="1:11" ht="30.6" x14ac:dyDescent="0.25">
      <c r="A580" s="14" t="s">
        <v>2565</v>
      </c>
      <c r="B580" s="14" t="s">
        <v>3955</v>
      </c>
      <c r="C580" s="14" t="s">
        <v>3956</v>
      </c>
      <c r="D580" s="16">
        <v>46140</v>
      </c>
      <c r="E580" s="16"/>
      <c r="F580" s="14" t="s">
        <v>3950</v>
      </c>
      <c r="G580" s="14"/>
      <c r="H580" s="14" t="s">
        <v>3957</v>
      </c>
      <c r="I580" s="15">
        <v>57.6</v>
      </c>
      <c r="J580" s="77">
        <v>3</v>
      </c>
      <c r="K580" s="92"/>
    </row>
    <row r="581" spans="1:11" ht="30.6" x14ac:dyDescent="0.25">
      <c r="A581" s="14" t="s">
        <v>2565</v>
      </c>
      <c r="B581" s="14" t="s">
        <v>3958</v>
      </c>
      <c r="C581" s="14" t="s">
        <v>3959</v>
      </c>
      <c r="D581" s="16">
        <v>46140</v>
      </c>
      <c r="E581" s="16"/>
      <c r="F581" s="14" t="s">
        <v>3950</v>
      </c>
      <c r="G581" s="14"/>
      <c r="H581" s="14" t="s">
        <v>3960</v>
      </c>
      <c r="I581" s="15">
        <v>623.52</v>
      </c>
      <c r="J581" s="77">
        <v>3</v>
      </c>
      <c r="K581" s="92"/>
    </row>
    <row r="582" spans="1:11" ht="30.6" x14ac:dyDescent="0.25">
      <c r="A582" s="14" t="s">
        <v>2565</v>
      </c>
      <c r="B582" s="14" t="s">
        <v>3961</v>
      </c>
      <c r="C582" s="14" t="s">
        <v>3962</v>
      </c>
      <c r="D582" s="16">
        <v>46140</v>
      </c>
      <c r="E582" s="16"/>
      <c r="F582" s="14" t="s">
        <v>3950</v>
      </c>
      <c r="G582" s="14"/>
      <c r="H582" s="14" t="s">
        <v>1330</v>
      </c>
      <c r="I582" s="15">
        <v>279.06</v>
      </c>
      <c r="J582" s="77">
        <v>3</v>
      </c>
      <c r="K582" s="92"/>
    </row>
    <row r="583" spans="1:11" ht="40.799999999999997" x14ac:dyDescent="0.25">
      <c r="A583" s="14" t="s">
        <v>2565</v>
      </c>
      <c r="B583" s="14" t="s">
        <v>3963</v>
      </c>
      <c r="C583" s="14" t="s">
        <v>3964</v>
      </c>
      <c r="D583" s="16">
        <v>46141</v>
      </c>
      <c r="E583" s="16"/>
      <c r="F583" s="14" t="s">
        <v>3965</v>
      </c>
      <c r="G583" s="14"/>
      <c r="H583" s="14" t="s">
        <v>2613</v>
      </c>
      <c r="I583" s="15">
        <v>131.25</v>
      </c>
      <c r="J583" s="77">
        <v>3</v>
      </c>
      <c r="K583" s="92"/>
    </row>
    <row r="584" spans="1:11" ht="40.799999999999997" x14ac:dyDescent="0.25">
      <c r="A584" s="14" t="s">
        <v>2565</v>
      </c>
      <c r="B584" s="14" t="s">
        <v>3966</v>
      </c>
      <c r="C584" s="14" t="s">
        <v>3967</v>
      </c>
      <c r="D584" s="16">
        <v>46141</v>
      </c>
      <c r="E584" s="16"/>
      <c r="F584" s="14" t="s">
        <v>3947</v>
      </c>
      <c r="G584" s="14" t="s">
        <v>2674</v>
      </c>
      <c r="H584" s="14" t="s">
        <v>2675</v>
      </c>
      <c r="I584" s="15">
        <v>1260</v>
      </c>
      <c r="J584" s="77">
        <v>3</v>
      </c>
      <c r="K584" s="92"/>
    </row>
    <row r="585" spans="1:11" ht="30.6" x14ac:dyDescent="0.25">
      <c r="A585" s="14" t="s">
        <v>2565</v>
      </c>
      <c r="B585" s="14" t="s">
        <v>3968</v>
      </c>
      <c r="C585" s="14" t="s">
        <v>2807</v>
      </c>
      <c r="D585" s="16">
        <v>46141</v>
      </c>
      <c r="E585" s="16"/>
      <c r="F585" s="14" t="s">
        <v>3969</v>
      </c>
      <c r="G585" s="14" t="s">
        <v>2591</v>
      </c>
      <c r="H585" s="14" t="s">
        <v>2592</v>
      </c>
      <c r="I585" s="15">
        <v>492</v>
      </c>
      <c r="J585" s="77">
        <v>3</v>
      </c>
      <c r="K585" s="92"/>
    </row>
    <row r="586" spans="1:11" ht="20.399999999999999" x14ac:dyDescent="0.25">
      <c r="A586" s="14" t="s">
        <v>2565</v>
      </c>
      <c r="B586" s="14" t="s">
        <v>3970</v>
      </c>
      <c r="C586" s="14" t="s">
        <v>3971</v>
      </c>
      <c r="D586" s="16">
        <v>46153</v>
      </c>
      <c r="E586" s="16"/>
      <c r="F586" s="14" t="s">
        <v>3972</v>
      </c>
      <c r="G586" s="14"/>
      <c r="H586" s="14" t="s">
        <v>1330</v>
      </c>
      <c r="I586" s="15">
        <v>164.49</v>
      </c>
      <c r="J586" s="77">
        <v>3</v>
      </c>
      <c r="K586" s="92"/>
    </row>
    <row r="587" spans="1:11" ht="30.6" x14ac:dyDescent="0.25">
      <c r="A587" s="14" t="s">
        <v>2565</v>
      </c>
      <c r="B587" s="14" t="s">
        <v>3973</v>
      </c>
      <c r="C587" s="14" t="s">
        <v>3974</v>
      </c>
      <c r="D587" s="16">
        <v>46149</v>
      </c>
      <c r="E587" s="16"/>
      <c r="F587" s="14" t="s">
        <v>3975</v>
      </c>
      <c r="G587" s="14" t="s">
        <v>3840</v>
      </c>
      <c r="H587" s="14" t="s">
        <v>3841</v>
      </c>
      <c r="I587" s="15">
        <v>990.44</v>
      </c>
      <c r="J587" s="77">
        <v>5</v>
      </c>
      <c r="K587" s="92"/>
    </row>
    <row r="588" spans="1:11" ht="20.399999999999999" x14ac:dyDescent="0.25">
      <c r="A588" s="14" t="s">
        <v>2565</v>
      </c>
      <c r="B588" s="14" t="s">
        <v>3976</v>
      </c>
      <c r="C588" s="14" t="s">
        <v>3977</v>
      </c>
      <c r="D588" s="16">
        <v>46168</v>
      </c>
      <c r="E588" s="16"/>
      <c r="F588" s="14" t="s">
        <v>3978</v>
      </c>
      <c r="G588" s="14"/>
      <c r="H588" s="14" t="s">
        <v>3979</v>
      </c>
      <c r="I588" s="15">
        <v>219</v>
      </c>
      <c r="J588" s="77">
        <v>3</v>
      </c>
      <c r="K588" s="92"/>
    </row>
    <row r="589" spans="1:11" ht="112.2" x14ac:dyDescent="0.25">
      <c r="A589" s="14" t="s">
        <v>2565</v>
      </c>
      <c r="B589" s="14"/>
      <c r="C589" s="14"/>
      <c r="D589" s="16"/>
      <c r="E589" s="16"/>
      <c r="F589" s="14" t="s">
        <v>3980</v>
      </c>
      <c r="G589" s="14"/>
      <c r="H589" s="14"/>
      <c r="I589" s="15"/>
      <c r="J589" s="77"/>
      <c r="K589" s="92"/>
    </row>
    <row r="590" spans="1:11" ht="30.6" x14ac:dyDescent="0.25">
      <c r="A590" s="14" t="s">
        <v>2565</v>
      </c>
      <c r="B590" s="14" t="s">
        <v>3981</v>
      </c>
      <c r="C590" s="14" t="s">
        <v>3982</v>
      </c>
      <c r="D590" s="16">
        <v>46093</v>
      </c>
      <c r="E590" s="16"/>
      <c r="F590" s="14" t="s">
        <v>3983</v>
      </c>
      <c r="G590" s="14" t="s">
        <v>2586</v>
      </c>
      <c r="H590" s="14" t="s">
        <v>2587</v>
      </c>
      <c r="I590" s="15">
        <v>171.92</v>
      </c>
      <c r="J590" s="77">
        <v>3</v>
      </c>
      <c r="K590" s="92"/>
    </row>
    <row r="591" spans="1:11" ht="30.6" x14ac:dyDescent="0.25">
      <c r="A591" s="14" t="s">
        <v>2565</v>
      </c>
      <c r="B591" s="14" t="s">
        <v>3984</v>
      </c>
      <c r="C591" s="14" t="s">
        <v>3985</v>
      </c>
      <c r="D591" s="16">
        <v>46104</v>
      </c>
      <c r="E591" s="16"/>
      <c r="F591" s="14" t="s">
        <v>3986</v>
      </c>
      <c r="G591" s="14"/>
      <c r="H591" s="14" t="s">
        <v>3987</v>
      </c>
      <c r="I591" s="15">
        <v>3326</v>
      </c>
      <c r="J591" s="77">
        <v>3</v>
      </c>
      <c r="K591" s="92"/>
    </row>
    <row r="592" spans="1:11" ht="40.799999999999997" x14ac:dyDescent="0.25">
      <c r="A592" s="14" t="s">
        <v>2565</v>
      </c>
      <c r="B592" s="14" t="s">
        <v>3988</v>
      </c>
      <c r="C592" s="14" t="s">
        <v>3989</v>
      </c>
      <c r="D592" s="16">
        <v>46135</v>
      </c>
      <c r="E592" s="16"/>
      <c r="F592" s="14" t="s">
        <v>3990</v>
      </c>
      <c r="G592" s="14"/>
      <c r="H592" s="14" t="s">
        <v>3987</v>
      </c>
      <c r="I592" s="15">
        <v>0</v>
      </c>
      <c r="J592" s="77">
        <v>3</v>
      </c>
      <c r="K592" s="92"/>
    </row>
    <row r="593" spans="1:11" ht="13.2" x14ac:dyDescent="0.25">
      <c r="A593" s="14" t="s">
        <v>2565</v>
      </c>
      <c r="B593" s="14" t="s">
        <v>3852</v>
      </c>
      <c r="C593" s="14" t="s">
        <v>3984</v>
      </c>
      <c r="D593" s="16">
        <v>46104</v>
      </c>
      <c r="E593" s="16"/>
      <c r="F593" s="14" t="s">
        <v>3991</v>
      </c>
      <c r="G593" s="14"/>
      <c r="H593" s="14" t="s">
        <v>3854</v>
      </c>
      <c r="I593" s="15">
        <v>3</v>
      </c>
      <c r="J593" s="77">
        <v>3</v>
      </c>
      <c r="K593" s="92"/>
    </row>
    <row r="594" spans="1:11" ht="13.2" x14ac:dyDescent="0.25">
      <c r="A594" s="14" t="s">
        <v>2565</v>
      </c>
      <c r="B594" s="14" t="s">
        <v>3852</v>
      </c>
      <c r="C594" s="14" t="s">
        <v>3984</v>
      </c>
      <c r="D594" s="16">
        <v>46104</v>
      </c>
      <c r="E594" s="16"/>
      <c r="F594" s="14" t="s">
        <v>3991</v>
      </c>
      <c r="G594" s="14"/>
      <c r="H594" s="14" t="s">
        <v>3854</v>
      </c>
      <c r="I594" s="15">
        <v>20</v>
      </c>
      <c r="J594" s="77">
        <v>3</v>
      </c>
      <c r="K594" s="92"/>
    </row>
    <row r="595" spans="1:11" ht="20.399999999999999" x14ac:dyDescent="0.25">
      <c r="A595" s="14" t="s">
        <v>2565</v>
      </c>
      <c r="B595" s="14" t="s">
        <v>3992</v>
      </c>
      <c r="C595" s="14" t="s">
        <v>3993</v>
      </c>
      <c r="D595" s="16">
        <v>46093</v>
      </c>
      <c r="E595" s="16"/>
      <c r="F595" s="14" t="s">
        <v>3994</v>
      </c>
      <c r="G595" s="14" t="s">
        <v>3995</v>
      </c>
      <c r="H595" s="14" t="s">
        <v>3996</v>
      </c>
      <c r="I595" s="15">
        <v>500</v>
      </c>
      <c r="J595" s="77">
        <v>2</v>
      </c>
      <c r="K595" s="92"/>
    </row>
    <row r="596" spans="1:11" ht="20.399999999999999" x14ac:dyDescent="0.25">
      <c r="A596" s="14" t="s">
        <v>2565</v>
      </c>
      <c r="B596" s="14" t="s">
        <v>3997</v>
      </c>
      <c r="C596" s="14" t="s">
        <v>3998</v>
      </c>
      <c r="D596" s="16">
        <v>46094</v>
      </c>
      <c r="E596" s="16"/>
      <c r="F596" s="14" t="s">
        <v>3999</v>
      </c>
      <c r="G596" s="14" t="s">
        <v>3638</v>
      </c>
      <c r="H596" s="14" t="s">
        <v>3639</v>
      </c>
      <c r="I596" s="15">
        <v>238</v>
      </c>
      <c r="J596" s="77">
        <v>5</v>
      </c>
      <c r="K596" s="92"/>
    </row>
    <row r="597" spans="1:11" ht="13.2" x14ac:dyDescent="0.25">
      <c r="A597" s="14" t="s">
        <v>2565</v>
      </c>
      <c r="B597" s="14" t="s">
        <v>4000</v>
      </c>
      <c r="C597" s="14" t="s">
        <v>3997</v>
      </c>
      <c r="D597" s="16">
        <v>46106</v>
      </c>
      <c r="E597" s="16"/>
      <c r="F597" s="14" t="s">
        <v>4001</v>
      </c>
      <c r="G597" s="14"/>
      <c r="H597" s="14" t="s">
        <v>2997</v>
      </c>
      <c r="I597" s="15">
        <v>54.74</v>
      </c>
      <c r="J597" s="77">
        <v>5</v>
      </c>
      <c r="K597" s="92"/>
    </row>
    <row r="598" spans="1:11" ht="20.399999999999999" x14ac:dyDescent="0.25">
      <c r="A598" s="14" t="s">
        <v>2565</v>
      </c>
      <c r="B598" s="14" t="s">
        <v>4002</v>
      </c>
      <c r="C598" s="14" t="s">
        <v>4003</v>
      </c>
      <c r="D598" s="16">
        <v>46094</v>
      </c>
      <c r="E598" s="16"/>
      <c r="F598" s="14" t="s">
        <v>4004</v>
      </c>
      <c r="G598" s="14" t="s">
        <v>4005</v>
      </c>
      <c r="H598" s="14" t="s">
        <v>4006</v>
      </c>
      <c r="I598" s="15">
        <v>262.55</v>
      </c>
      <c r="J598" s="77">
        <v>5</v>
      </c>
      <c r="K598" s="92"/>
    </row>
    <row r="599" spans="1:11" ht="20.399999999999999" x14ac:dyDescent="0.25">
      <c r="A599" s="14" t="s">
        <v>2565</v>
      </c>
      <c r="B599" s="14" t="s">
        <v>4007</v>
      </c>
      <c r="C599" s="14" t="s">
        <v>4008</v>
      </c>
      <c r="D599" s="16">
        <v>46094</v>
      </c>
      <c r="E599" s="16"/>
      <c r="F599" s="14" t="s">
        <v>4009</v>
      </c>
      <c r="G599" s="14" t="s">
        <v>3658</v>
      </c>
      <c r="H599" s="14" t="s">
        <v>3659</v>
      </c>
      <c r="I599" s="15">
        <v>709.9</v>
      </c>
      <c r="J599" s="77">
        <v>2</v>
      </c>
      <c r="K599" s="92"/>
    </row>
    <row r="600" spans="1:11" ht="102" x14ac:dyDescent="0.25">
      <c r="A600" s="14" t="s">
        <v>2565</v>
      </c>
      <c r="B600" s="14"/>
      <c r="C600" s="14"/>
      <c r="D600" s="16"/>
      <c r="E600" s="16"/>
      <c r="F600" s="14" t="s">
        <v>4010</v>
      </c>
      <c r="G600" s="14"/>
      <c r="H600" s="14"/>
      <c r="I600" s="15"/>
      <c r="J600" s="77"/>
      <c r="K600" s="92"/>
    </row>
    <row r="601" spans="1:11" ht="40.799999999999997" x14ac:dyDescent="0.25">
      <c r="A601" s="14" t="s">
        <v>2565</v>
      </c>
      <c r="B601" s="14" t="s">
        <v>4011</v>
      </c>
      <c r="C601" s="14" t="s">
        <v>4012</v>
      </c>
      <c r="D601" s="16">
        <v>46098</v>
      </c>
      <c r="E601" s="16"/>
      <c r="F601" s="14" t="s">
        <v>4013</v>
      </c>
      <c r="G601" s="14" t="s">
        <v>4014</v>
      </c>
      <c r="H601" s="14" t="s">
        <v>4015</v>
      </c>
      <c r="I601" s="15">
        <v>80</v>
      </c>
      <c r="J601" s="77">
        <v>2</v>
      </c>
      <c r="K601" s="92"/>
    </row>
    <row r="602" spans="1:11" ht="40.799999999999997" x14ac:dyDescent="0.25">
      <c r="A602" s="14" t="s">
        <v>2565</v>
      </c>
      <c r="B602" s="14" t="s">
        <v>4016</v>
      </c>
      <c r="C602" s="14" t="s">
        <v>4017</v>
      </c>
      <c r="D602" s="16">
        <v>46122</v>
      </c>
      <c r="E602" s="16"/>
      <c r="F602" s="14" t="s">
        <v>4018</v>
      </c>
      <c r="G602" s="14" t="s">
        <v>4019</v>
      </c>
      <c r="H602" s="14" t="s">
        <v>4020</v>
      </c>
      <c r="I602" s="15">
        <v>381.93</v>
      </c>
      <c r="J602" s="77">
        <v>2</v>
      </c>
      <c r="K602" s="92"/>
    </row>
    <row r="603" spans="1:11" ht="20.399999999999999" x14ac:dyDescent="0.25">
      <c r="A603" s="14" t="s">
        <v>2565</v>
      </c>
      <c r="B603" s="14" t="s">
        <v>4021</v>
      </c>
      <c r="C603" s="14" t="s">
        <v>4022</v>
      </c>
      <c r="D603" s="16">
        <v>46134</v>
      </c>
      <c r="E603" s="16"/>
      <c r="F603" s="14" t="s">
        <v>4023</v>
      </c>
      <c r="G603" s="14"/>
      <c r="H603" s="14" t="s">
        <v>3076</v>
      </c>
      <c r="I603" s="15">
        <v>29.07</v>
      </c>
      <c r="J603" s="77">
        <v>2</v>
      </c>
      <c r="K603" s="92"/>
    </row>
    <row r="604" spans="1:11" ht="102" x14ac:dyDescent="0.25">
      <c r="A604" s="14" t="s">
        <v>2565</v>
      </c>
      <c r="B604" s="14"/>
      <c r="C604" s="14"/>
      <c r="D604" s="16"/>
      <c r="E604" s="16"/>
      <c r="F604" s="14" t="s">
        <v>4024</v>
      </c>
      <c r="G604" s="14"/>
      <c r="H604" s="14"/>
      <c r="I604" s="15"/>
      <c r="J604" s="77"/>
      <c r="K604" s="92"/>
    </row>
    <row r="605" spans="1:11" ht="30.6" x14ac:dyDescent="0.25">
      <c r="A605" s="14" t="s">
        <v>2565</v>
      </c>
      <c r="B605" s="14" t="s">
        <v>4025</v>
      </c>
      <c r="C605" s="14" t="s">
        <v>4026</v>
      </c>
      <c r="D605" s="16">
        <v>46094</v>
      </c>
      <c r="E605" s="16"/>
      <c r="F605" s="14" t="s">
        <v>4027</v>
      </c>
      <c r="G605" s="14"/>
      <c r="H605" s="14" t="s">
        <v>4028</v>
      </c>
      <c r="I605" s="15">
        <v>2500</v>
      </c>
      <c r="J605" s="77">
        <v>2</v>
      </c>
      <c r="K605" s="92"/>
    </row>
    <row r="606" spans="1:11" ht="40.799999999999997" x14ac:dyDescent="0.25">
      <c r="A606" s="14" t="s">
        <v>2565</v>
      </c>
      <c r="B606" s="14" t="s">
        <v>4029</v>
      </c>
      <c r="C606" s="14" t="s">
        <v>4030</v>
      </c>
      <c r="D606" s="16">
        <v>46147</v>
      </c>
      <c r="E606" s="16"/>
      <c r="F606" s="14" t="s">
        <v>4031</v>
      </c>
      <c r="G606" s="14" t="s">
        <v>2586</v>
      </c>
      <c r="H606" s="14" t="s">
        <v>2587</v>
      </c>
      <c r="I606" s="15">
        <v>3420.98</v>
      </c>
      <c r="J606" s="77">
        <v>2</v>
      </c>
      <c r="K606" s="92"/>
    </row>
    <row r="607" spans="1:11" ht="40.799999999999997" x14ac:dyDescent="0.25">
      <c r="A607" s="14" t="s">
        <v>2565</v>
      </c>
      <c r="B607" s="14" t="s">
        <v>4032</v>
      </c>
      <c r="C607" s="14" t="s">
        <v>4033</v>
      </c>
      <c r="D607" s="16">
        <v>46155</v>
      </c>
      <c r="E607" s="16"/>
      <c r="F607" s="14" t="s">
        <v>4034</v>
      </c>
      <c r="G607" s="14"/>
      <c r="H607" s="14" t="s">
        <v>4028</v>
      </c>
      <c r="I607" s="15">
        <v>12532.5</v>
      </c>
      <c r="J607" s="77">
        <v>2</v>
      </c>
      <c r="K607" s="92"/>
    </row>
    <row r="608" spans="1:11" ht="20.399999999999999" x14ac:dyDescent="0.25">
      <c r="A608" s="14" t="s">
        <v>2565</v>
      </c>
      <c r="B608" s="14" t="s">
        <v>3872</v>
      </c>
      <c r="C608" s="14"/>
      <c r="D608" s="16">
        <v>46149</v>
      </c>
      <c r="E608" s="16"/>
      <c r="F608" s="14" t="s">
        <v>4035</v>
      </c>
      <c r="G608" s="14"/>
      <c r="H608" s="14" t="s">
        <v>3882</v>
      </c>
      <c r="I608" s="15">
        <v>2000</v>
      </c>
      <c r="J608" s="77">
        <v>2</v>
      </c>
      <c r="K608" s="92"/>
    </row>
    <row r="609" spans="1:11" ht="30.6" x14ac:dyDescent="0.25">
      <c r="A609" s="14" t="s">
        <v>2565</v>
      </c>
      <c r="B609" s="14" t="s">
        <v>4036</v>
      </c>
      <c r="C609" s="14" t="s">
        <v>4037</v>
      </c>
      <c r="D609" s="16">
        <v>46168</v>
      </c>
      <c r="E609" s="16"/>
      <c r="F609" s="14" t="s">
        <v>4038</v>
      </c>
      <c r="G609" s="14" t="s">
        <v>2586</v>
      </c>
      <c r="H609" s="14" t="s">
        <v>2587</v>
      </c>
      <c r="I609" s="15">
        <v>105.5</v>
      </c>
      <c r="J609" s="77">
        <v>2</v>
      </c>
      <c r="K609" s="92"/>
    </row>
    <row r="610" spans="1:11" ht="20.399999999999999" x14ac:dyDescent="0.25">
      <c r="A610" s="14" t="s">
        <v>2565</v>
      </c>
      <c r="B610" s="14" t="s">
        <v>4039</v>
      </c>
      <c r="C610" s="14" t="s">
        <v>4040</v>
      </c>
      <c r="D610" s="16">
        <v>46169</v>
      </c>
      <c r="E610" s="16"/>
      <c r="F610" s="14" t="s">
        <v>4041</v>
      </c>
      <c r="G610" s="14" t="s">
        <v>4042</v>
      </c>
      <c r="H610" s="14" t="s">
        <v>4043</v>
      </c>
      <c r="I610" s="15">
        <v>720</v>
      </c>
      <c r="J610" s="77">
        <v>2</v>
      </c>
      <c r="K610" s="92"/>
    </row>
    <row r="611" spans="1:11" ht="20.399999999999999" x14ac:dyDescent="0.25">
      <c r="A611" s="14" t="s">
        <v>2565</v>
      </c>
      <c r="B611" s="14" t="s">
        <v>4044</v>
      </c>
      <c r="C611" s="14" t="s">
        <v>3879</v>
      </c>
      <c r="D611" s="16">
        <v>46181</v>
      </c>
      <c r="E611" s="16"/>
      <c r="F611" s="14" t="s">
        <v>4045</v>
      </c>
      <c r="G611" s="14" t="s">
        <v>4046</v>
      </c>
      <c r="H611" s="14" t="s">
        <v>4047</v>
      </c>
      <c r="I611" s="15">
        <v>720</v>
      </c>
      <c r="J611" s="77">
        <v>2</v>
      </c>
      <c r="K611" s="92"/>
    </row>
    <row r="612" spans="1:11" ht="20.399999999999999" x14ac:dyDescent="0.25">
      <c r="A612" s="14" t="s">
        <v>2565</v>
      </c>
      <c r="B612" s="14" t="s">
        <v>4048</v>
      </c>
      <c r="C612" s="14" t="s">
        <v>3095</v>
      </c>
      <c r="D612" s="16">
        <v>46184</v>
      </c>
      <c r="E612" s="16"/>
      <c r="F612" s="14" t="s">
        <v>4045</v>
      </c>
      <c r="G612" s="14" t="s">
        <v>3881</v>
      </c>
      <c r="H612" s="14" t="s">
        <v>3882</v>
      </c>
      <c r="I612" s="15">
        <v>720</v>
      </c>
      <c r="J612" s="77">
        <v>2</v>
      </c>
      <c r="K612" s="92"/>
    </row>
    <row r="613" spans="1:11" ht="30.6" x14ac:dyDescent="0.25">
      <c r="A613" s="14" t="s">
        <v>2565</v>
      </c>
      <c r="B613" s="14" t="s">
        <v>4049</v>
      </c>
      <c r="C613" s="14" t="s">
        <v>4050</v>
      </c>
      <c r="D613" s="16">
        <v>46195</v>
      </c>
      <c r="E613" s="16"/>
      <c r="F613" s="14" t="s">
        <v>4051</v>
      </c>
      <c r="G613" s="14" t="s">
        <v>2656</v>
      </c>
      <c r="H613" s="14" t="s">
        <v>2657</v>
      </c>
      <c r="I613" s="15">
        <v>115.8</v>
      </c>
      <c r="J613" s="77">
        <v>2</v>
      </c>
      <c r="K613" s="92"/>
    </row>
    <row r="614" spans="1:11" ht="91.8" x14ac:dyDescent="0.25">
      <c r="A614" s="14" t="s">
        <v>2565</v>
      </c>
      <c r="B614" s="14"/>
      <c r="C614" s="14"/>
      <c r="D614" s="16"/>
      <c r="E614" s="16"/>
      <c r="F614" s="14" t="s">
        <v>4052</v>
      </c>
      <c r="G614" s="14"/>
      <c r="H614" s="14"/>
      <c r="I614" s="15"/>
      <c r="J614" s="77"/>
      <c r="K614" s="92"/>
    </row>
    <row r="615" spans="1:11" ht="20.399999999999999" x14ac:dyDescent="0.25">
      <c r="A615" s="14" t="s">
        <v>2565</v>
      </c>
      <c r="B615" s="14" t="s">
        <v>4053</v>
      </c>
      <c r="C615" s="14" t="s">
        <v>4054</v>
      </c>
      <c r="D615" s="16">
        <v>46100</v>
      </c>
      <c r="E615" s="16"/>
      <c r="F615" s="14" t="s">
        <v>4055</v>
      </c>
      <c r="G615" s="14" t="s">
        <v>2586</v>
      </c>
      <c r="H615" s="14" t="s">
        <v>2587</v>
      </c>
      <c r="I615" s="15">
        <v>191.33</v>
      </c>
      <c r="J615" s="77">
        <v>2</v>
      </c>
      <c r="K615" s="92"/>
    </row>
    <row r="616" spans="1:11" ht="20.399999999999999" x14ac:dyDescent="0.25">
      <c r="A616" s="14" t="s">
        <v>2565</v>
      </c>
      <c r="B616" s="14" t="s">
        <v>4056</v>
      </c>
      <c r="C616" s="14" t="s">
        <v>4057</v>
      </c>
      <c r="D616" s="16">
        <v>46149</v>
      </c>
      <c r="E616" s="16"/>
      <c r="F616" s="14" t="s">
        <v>4058</v>
      </c>
      <c r="G616" s="14" t="s">
        <v>3628</v>
      </c>
      <c r="H616" s="14" t="s">
        <v>3629</v>
      </c>
      <c r="I616" s="15">
        <v>240</v>
      </c>
      <c r="J616" s="77">
        <v>2</v>
      </c>
      <c r="K616" s="92"/>
    </row>
    <row r="617" spans="1:11" ht="20.399999999999999" x14ac:dyDescent="0.25">
      <c r="A617" s="14" t="s">
        <v>2565</v>
      </c>
      <c r="B617" s="14" t="s">
        <v>4059</v>
      </c>
      <c r="C617" s="14" t="s">
        <v>4060</v>
      </c>
      <c r="D617" s="16">
        <v>46156</v>
      </c>
      <c r="E617" s="16"/>
      <c r="F617" s="14" t="s">
        <v>4061</v>
      </c>
      <c r="G617" s="14" t="s">
        <v>2980</v>
      </c>
      <c r="H617" s="14" t="s">
        <v>2981</v>
      </c>
      <c r="I617" s="15">
        <v>240</v>
      </c>
      <c r="J617" s="77">
        <v>2</v>
      </c>
      <c r="K617" s="92"/>
    </row>
    <row r="618" spans="1:11" ht="91.8" x14ac:dyDescent="0.25">
      <c r="A618" s="14" t="s">
        <v>2565</v>
      </c>
      <c r="B618" s="14"/>
      <c r="C618" s="14"/>
      <c r="D618" s="16"/>
      <c r="E618" s="16"/>
      <c r="F618" s="14" t="s">
        <v>4062</v>
      </c>
      <c r="G618" s="14"/>
      <c r="H618" s="14"/>
      <c r="I618" s="15"/>
      <c r="J618" s="77"/>
      <c r="K618" s="92"/>
    </row>
    <row r="619" spans="1:11" ht="30.6" x14ac:dyDescent="0.25">
      <c r="A619" s="14" t="s">
        <v>2565</v>
      </c>
      <c r="B619" s="14" t="s">
        <v>4063</v>
      </c>
      <c r="C619" s="14" t="s">
        <v>4064</v>
      </c>
      <c r="D619" s="16">
        <v>46133</v>
      </c>
      <c r="E619" s="16"/>
      <c r="F619" s="14" t="s">
        <v>4065</v>
      </c>
      <c r="G619" s="14" t="s">
        <v>2596</v>
      </c>
      <c r="H619" s="14" t="s">
        <v>2597</v>
      </c>
      <c r="I619" s="15">
        <v>4275.09</v>
      </c>
      <c r="J619" s="77">
        <v>2</v>
      </c>
      <c r="K619" s="92"/>
    </row>
    <row r="620" spans="1:11" ht="20.399999999999999" x14ac:dyDescent="0.25">
      <c r="A620" s="14" t="s">
        <v>2565</v>
      </c>
      <c r="B620" s="14" t="s">
        <v>4066</v>
      </c>
      <c r="C620" s="14" t="s">
        <v>3879</v>
      </c>
      <c r="D620" s="16">
        <v>46141</v>
      </c>
      <c r="E620" s="16"/>
      <c r="F620" s="14" t="s">
        <v>4067</v>
      </c>
      <c r="G620" s="14" t="s">
        <v>3653</v>
      </c>
      <c r="H620" s="14" t="s">
        <v>3654</v>
      </c>
      <c r="I620" s="15">
        <v>414.6</v>
      </c>
      <c r="J620" s="77">
        <v>2</v>
      </c>
      <c r="K620" s="92"/>
    </row>
    <row r="621" spans="1:11" ht="30.6" x14ac:dyDescent="0.25">
      <c r="A621" s="14" t="s">
        <v>2565</v>
      </c>
      <c r="B621" s="14" t="s">
        <v>4068</v>
      </c>
      <c r="C621" s="14" t="s">
        <v>4069</v>
      </c>
      <c r="D621" s="16">
        <v>46168</v>
      </c>
      <c r="E621" s="16"/>
      <c r="F621" s="14" t="s">
        <v>4070</v>
      </c>
      <c r="G621" s="14" t="s">
        <v>3695</v>
      </c>
      <c r="H621" s="14" t="s">
        <v>3696</v>
      </c>
      <c r="I621" s="15">
        <v>360</v>
      </c>
      <c r="J621" s="77">
        <v>2</v>
      </c>
      <c r="K621" s="92"/>
    </row>
    <row r="622" spans="1:11" ht="91.8" x14ac:dyDescent="0.25">
      <c r="A622" s="14" t="s">
        <v>2565</v>
      </c>
      <c r="B622" s="14"/>
      <c r="C622" s="14"/>
      <c r="D622" s="16"/>
      <c r="E622" s="16"/>
      <c r="F622" s="14" t="s">
        <v>4071</v>
      </c>
      <c r="G622" s="14"/>
      <c r="H622" s="14"/>
      <c r="I622" s="15"/>
      <c r="J622" s="77"/>
      <c r="K622" s="92"/>
    </row>
    <row r="623" spans="1:11" ht="30.6" x14ac:dyDescent="0.25">
      <c r="A623" s="14" t="s">
        <v>2565</v>
      </c>
      <c r="B623" s="14" t="s">
        <v>4072</v>
      </c>
      <c r="C623" s="14" t="s">
        <v>4073</v>
      </c>
      <c r="D623" s="16">
        <v>46133</v>
      </c>
      <c r="E623" s="16"/>
      <c r="F623" s="14" t="s">
        <v>4074</v>
      </c>
      <c r="G623" s="14" t="s">
        <v>2596</v>
      </c>
      <c r="H623" s="14" t="s">
        <v>2597</v>
      </c>
      <c r="I623" s="15">
        <v>5175.1000000000004</v>
      </c>
      <c r="J623" s="77">
        <v>2</v>
      </c>
      <c r="K623" s="92"/>
    </row>
    <row r="624" spans="1:11" ht="40.799999999999997" x14ac:dyDescent="0.25">
      <c r="A624" s="14" t="s">
        <v>2565</v>
      </c>
      <c r="B624" s="14" t="s">
        <v>4075</v>
      </c>
      <c r="C624" s="14" t="s">
        <v>4076</v>
      </c>
      <c r="D624" s="16">
        <v>46100</v>
      </c>
      <c r="E624" s="16"/>
      <c r="F624" s="14" t="s">
        <v>4077</v>
      </c>
      <c r="G624" s="14" t="s">
        <v>4078</v>
      </c>
      <c r="H624" s="14" t="s">
        <v>4079</v>
      </c>
      <c r="I624" s="15">
        <v>222</v>
      </c>
      <c r="J624" s="77">
        <v>5</v>
      </c>
      <c r="K624" s="92"/>
    </row>
    <row r="625" spans="1:11" ht="71.400000000000006" x14ac:dyDescent="0.25">
      <c r="A625" s="14" t="s">
        <v>2565</v>
      </c>
      <c r="B625" s="14"/>
      <c r="C625" s="14"/>
      <c r="D625" s="16"/>
      <c r="E625" s="16"/>
      <c r="F625" s="14" t="s">
        <v>4080</v>
      </c>
      <c r="G625" s="14"/>
      <c r="H625" s="14"/>
      <c r="I625" s="15"/>
      <c r="J625" s="77"/>
      <c r="K625" s="92"/>
    </row>
    <row r="626" spans="1:11" ht="20.399999999999999" x14ac:dyDescent="0.25">
      <c r="A626" s="14" t="s">
        <v>2565</v>
      </c>
      <c r="B626" s="14" t="s">
        <v>4081</v>
      </c>
      <c r="C626" s="14" t="s">
        <v>4082</v>
      </c>
      <c r="D626" s="16">
        <v>46101</v>
      </c>
      <c r="E626" s="16"/>
      <c r="F626" s="14" t="s">
        <v>4083</v>
      </c>
      <c r="G626" s="14"/>
      <c r="H626" s="14" t="s">
        <v>3231</v>
      </c>
      <c r="I626" s="15">
        <v>100</v>
      </c>
      <c r="J626" s="77">
        <v>5</v>
      </c>
      <c r="K626" s="92"/>
    </row>
    <row r="627" spans="1:11" ht="20.399999999999999" x14ac:dyDescent="0.25">
      <c r="A627" s="14" t="s">
        <v>2565</v>
      </c>
      <c r="B627" s="14" t="s">
        <v>4084</v>
      </c>
      <c r="C627" s="14" t="s">
        <v>4085</v>
      </c>
      <c r="D627" s="16">
        <v>46101</v>
      </c>
      <c r="E627" s="16"/>
      <c r="F627" s="14" t="s">
        <v>4083</v>
      </c>
      <c r="G627" s="14"/>
      <c r="H627" s="14" t="s">
        <v>3664</v>
      </c>
      <c r="I627" s="15">
        <v>100</v>
      </c>
      <c r="J627" s="77">
        <v>5</v>
      </c>
      <c r="K627" s="92"/>
    </row>
    <row r="628" spans="1:11" ht="20.399999999999999" x14ac:dyDescent="0.25">
      <c r="A628" s="14" t="s">
        <v>2565</v>
      </c>
      <c r="B628" s="14" t="s">
        <v>4086</v>
      </c>
      <c r="C628" s="14" t="s">
        <v>4087</v>
      </c>
      <c r="D628" s="16">
        <v>46101</v>
      </c>
      <c r="E628" s="16"/>
      <c r="F628" s="14" t="s">
        <v>4083</v>
      </c>
      <c r="G628" s="14"/>
      <c r="H628" s="14" t="s">
        <v>4088</v>
      </c>
      <c r="I628" s="15">
        <v>100</v>
      </c>
      <c r="J628" s="77">
        <v>5</v>
      </c>
      <c r="K628" s="92"/>
    </row>
    <row r="629" spans="1:11" ht="20.399999999999999" x14ac:dyDescent="0.25">
      <c r="A629" s="14" t="s">
        <v>2565</v>
      </c>
      <c r="B629" s="14" t="s">
        <v>4089</v>
      </c>
      <c r="C629" s="14" t="s">
        <v>4090</v>
      </c>
      <c r="D629" s="16">
        <v>46101</v>
      </c>
      <c r="E629" s="16"/>
      <c r="F629" s="14" t="s">
        <v>4091</v>
      </c>
      <c r="G629" s="14" t="s">
        <v>4092</v>
      </c>
      <c r="H629" s="14" t="s">
        <v>4093</v>
      </c>
      <c r="I629" s="15">
        <v>110</v>
      </c>
      <c r="J629" s="77">
        <v>4</v>
      </c>
      <c r="K629" s="92"/>
    </row>
    <row r="630" spans="1:11" ht="20.399999999999999" x14ac:dyDescent="0.25">
      <c r="A630" s="14" t="s">
        <v>2565</v>
      </c>
      <c r="B630" s="14" t="s">
        <v>4094</v>
      </c>
      <c r="C630" s="14" t="s">
        <v>4095</v>
      </c>
      <c r="D630" s="16">
        <v>46101</v>
      </c>
      <c r="E630" s="16"/>
      <c r="F630" s="14" t="s">
        <v>4096</v>
      </c>
      <c r="G630" s="14"/>
      <c r="H630" s="14" t="s">
        <v>4097</v>
      </c>
      <c r="I630" s="15">
        <v>245.4</v>
      </c>
      <c r="J630" s="77">
        <v>4</v>
      </c>
      <c r="K630" s="92"/>
    </row>
    <row r="631" spans="1:11" ht="91.8" x14ac:dyDescent="0.25">
      <c r="A631" s="14" t="s">
        <v>2565</v>
      </c>
      <c r="B631" s="14"/>
      <c r="C631" s="14"/>
      <c r="D631" s="16"/>
      <c r="E631" s="16"/>
      <c r="F631" s="14" t="s">
        <v>4098</v>
      </c>
      <c r="G631" s="14"/>
      <c r="H631" s="14"/>
      <c r="I631" s="15"/>
      <c r="J631" s="77"/>
      <c r="K631" s="92"/>
    </row>
    <row r="632" spans="1:11" ht="40.799999999999997" x14ac:dyDescent="0.25">
      <c r="A632" s="14" t="s">
        <v>2565</v>
      </c>
      <c r="B632" s="14" t="s">
        <v>4099</v>
      </c>
      <c r="C632" s="14" t="s">
        <v>4100</v>
      </c>
      <c r="D632" s="16">
        <v>46101</v>
      </c>
      <c r="E632" s="16"/>
      <c r="F632" s="14" t="s">
        <v>4101</v>
      </c>
      <c r="G632" s="14" t="s">
        <v>3658</v>
      </c>
      <c r="H632" s="14" t="s">
        <v>3659</v>
      </c>
      <c r="I632" s="15">
        <v>488.5</v>
      </c>
      <c r="J632" s="77">
        <v>3</v>
      </c>
      <c r="K632" s="92"/>
    </row>
    <row r="633" spans="1:11" ht="51" x14ac:dyDescent="0.25">
      <c r="A633" s="14" t="s">
        <v>2565</v>
      </c>
      <c r="B633" s="14" t="s">
        <v>3852</v>
      </c>
      <c r="C633" s="14"/>
      <c r="D633" s="16">
        <v>46090</v>
      </c>
      <c r="E633" s="16"/>
      <c r="F633" s="14" t="s">
        <v>4102</v>
      </c>
      <c r="G633" s="14"/>
      <c r="H633" s="14" t="s">
        <v>4103</v>
      </c>
      <c r="I633" s="15">
        <v>15772.11</v>
      </c>
      <c r="J633" s="77">
        <v>4</v>
      </c>
      <c r="K633" s="92"/>
    </row>
    <row r="634" spans="1:11" ht="51" x14ac:dyDescent="0.25">
      <c r="A634" s="14" t="s">
        <v>2565</v>
      </c>
      <c r="B634" s="14" t="s">
        <v>3852</v>
      </c>
      <c r="C634" s="14"/>
      <c r="D634" s="16">
        <v>46090</v>
      </c>
      <c r="E634" s="16"/>
      <c r="F634" s="14" t="s">
        <v>4104</v>
      </c>
      <c r="G634" s="14"/>
      <c r="H634" s="14" t="s">
        <v>4105</v>
      </c>
      <c r="I634" s="15">
        <v>8944.25</v>
      </c>
      <c r="J634" s="77">
        <v>3</v>
      </c>
      <c r="K634" s="92"/>
    </row>
    <row r="635" spans="1:11" ht="51" x14ac:dyDescent="0.25">
      <c r="A635" s="14" t="s">
        <v>2565</v>
      </c>
      <c r="B635" s="14" t="s">
        <v>3852</v>
      </c>
      <c r="C635" s="14"/>
      <c r="D635" s="16">
        <v>46090</v>
      </c>
      <c r="E635" s="16"/>
      <c r="F635" s="14" t="s">
        <v>4106</v>
      </c>
      <c r="G635" s="14"/>
      <c r="H635" s="14" t="s">
        <v>4107</v>
      </c>
      <c r="I635" s="15">
        <v>11526.3</v>
      </c>
      <c r="J635" s="77">
        <v>5</v>
      </c>
      <c r="K635" s="92"/>
    </row>
    <row r="636" spans="1:11" ht="13.2" x14ac:dyDescent="0.25">
      <c r="A636" s="14" t="s">
        <v>2565</v>
      </c>
      <c r="B636" s="14" t="s">
        <v>4108</v>
      </c>
      <c r="C636" s="14"/>
      <c r="D636" s="16">
        <v>46112</v>
      </c>
      <c r="E636" s="16"/>
      <c r="F636" s="14" t="s">
        <v>4109</v>
      </c>
      <c r="G636" s="14"/>
      <c r="H636" s="14" t="s">
        <v>2748</v>
      </c>
      <c r="I636" s="15">
        <v>408.8</v>
      </c>
      <c r="J636" s="77">
        <v>5</v>
      </c>
      <c r="K636" s="92"/>
    </row>
    <row r="637" spans="1:11" ht="13.2" x14ac:dyDescent="0.25">
      <c r="A637" s="14" t="s">
        <v>2565</v>
      </c>
      <c r="B637" s="14" t="s">
        <v>4108</v>
      </c>
      <c r="C637" s="14"/>
      <c r="D637" s="16">
        <v>46112</v>
      </c>
      <c r="E637" s="16"/>
      <c r="F637" s="14" t="s">
        <v>4109</v>
      </c>
      <c r="G637" s="14"/>
      <c r="H637" s="14" t="s">
        <v>2748</v>
      </c>
      <c r="I637" s="15">
        <v>204.4</v>
      </c>
      <c r="J637" s="77">
        <v>3</v>
      </c>
      <c r="K637" s="92"/>
    </row>
    <row r="638" spans="1:11" ht="13.2" x14ac:dyDescent="0.25">
      <c r="A638" s="14" t="s">
        <v>2565</v>
      </c>
      <c r="B638" s="14" t="s">
        <v>4108</v>
      </c>
      <c r="C638" s="14"/>
      <c r="D638" s="16">
        <v>46112</v>
      </c>
      <c r="E638" s="16"/>
      <c r="F638" s="14" t="s">
        <v>4109</v>
      </c>
      <c r="G638" s="14"/>
      <c r="H638" s="14" t="s">
        <v>2748</v>
      </c>
      <c r="I638" s="15">
        <v>408.6</v>
      </c>
      <c r="J638" s="77">
        <v>4</v>
      </c>
      <c r="K638" s="92"/>
    </row>
    <row r="639" spans="1:11" ht="71.400000000000006" x14ac:dyDescent="0.25">
      <c r="A639" s="14" t="s">
        <v>2565</v>
      </c>
      <c r="B639" s="14"/>
      <c r="C639" s="14"/>
      <c r="D639" s="16"/>
      <c r="E639" s="16"/>
      <c r="F639" s="14" t="s">
        <v>4110</v>
      </c>
      <c r="G639" s="14"/>
      <c r="H639" s="14"/>
      <c r="I639" s="15"/>
      <c r="J639" s="77"/>
      <c r="K639" s="92"/>
    </row>
    <row r="640" spans="1:11" ht="20.399999999999999" x14ac:dyDescent="0.25">
      <c r="A640" s="14" t="s">
        <v>2565</v>
      </c>
      <c r="B640" s="14" t="s">
        <v>4111</v>
      </c>
      <c r="C640" s="14" t="s">
        <v>4112</v>
      </c>
      <c r="D640" s="16">
        <v>46105</v>
      </c>
      <c r="E640" s="16"/>
      <c r="F640" s="14" t="s">
        <v>4113</v>
      </c>
      <c r="G640" s="14" t="s">
        <v>3915</v>
      </c>
      <c r="H640" s="14" t="s">
        <v>3916</v>
      </c>
      <c r="I640" s="15">
        <v>68.5</v>
      </c>
      <c r="J640" s="77">
        <v>5</v>
      </c>
      <c r="K640" s="92"/>
    </row>
    <row r="641" spans="1:11" ht="20.399999999999999" x14ac:dyDescent="0.25">
      <c r="A641" s="14" t="s">
        <v>2565</v>
      </c>
      <c r="B641" s="14" t="s">
        <v>4114</v>
      </c>
      <c r="C641" s="14" t="s">
        <v>4115</v>
      </c>
      <c r="D641" s="16">
        <v>46113</v>
      </c>
      <c r="E641" s="16"/>
      <c r="F641" s="14" t="s">
        <v>4116</v>
      </c>
      <c r="G641" s="14"/>
      <c r="H641" s="14" t="s">
        <v>4117</v>
      </c>
      <c r="I641" s="15">
        <v>162</v>
      </c>
      <c r="J641" s="77">
        <v>5</v>
      </c>
      <c r="K641" s="92"/>
    </row>
    <row r="642" spans="1:11" ht="20.399999999999999" x14ac:dyDescent="0.25">
      <c r="A642" s="14" t="s">
        <v>2565</v>
      </c>
      <c r="B642" s="14" t="s">
        <v>4118</v>
      </c>
      <c r="C642" s="14" t="s">
        <v>4119</v>
      </c>
      <c r="D642" s="16">
        <v>46113</v>
      </c>
      <c r="E642" s="16"/>
      <c r="F642" s="14" t="s">
        <v>4116</v>
      </c>
      <c r="G642" s="14"/>
      <c r="H642" s="14" t="s">
        <v>3908</v>
      </c>
      <c r="I642" s="15">
        <v>162</v>
      </c>
      <c r="J642" s="77">
        <v>5</v>
      </c>
      <c r="K642" s="92"/>
    </row>
    <row r="643" spans="1:11" ht="20.399999999999999" x14ac:dyDescent="0.25">
      <c r="A643" s="14" t="s">
        <v>2565</v>
      </c>
      <c r="B643" s="14" t="s">
        <v>4120</v>
      </c>
      <c r="C643" s="14" t="s">
        <v>4121</v>
      </c>
      <c r="D643" s="16">
        <v>46113</v>
      </c>
      <c r="E643" s="16"/>
      <c r="F643" s="14" t="s">
        <v>4116</v>
      </c>
      <c r="G643" s="14"/>
      <c r="H643" s="14" t="s">
        <v>4122</v>
      </c>
      <c r="I643" s="15">
        <v>162</v>
      </c>
      <c r="J643" s="77">
        <v>5</v>
      </c>
      <c r="K643" s="92"/>
    </row>
    <row r="644" spans="1:11" ht="20.399999999999999" x14ac:dyDescent="0.25">
      <c r="A644" s="14" t="s">
        <v>2565</v>
      </c>
      <c r="B644" s="14" t="s">
        <v>4123</v>
      </c>
      <c r="C644" s="14" t="s">
        <v>4124</v>
      </c>
      <c r="D644" s="16">
        <v>46113</v>
      </c>
      <c r="E644" s="16"/>
      <c r="F644" s="14" t="s">
        <v>4116</v>
      </c>
      <c r="G644" s="14"/>
      <c r="H644" s="14" t="s">
        <v>4125</v>
      </c>
      <c r="I644" s="15">
        <v>162</v>
      </c>
      <c r="J644" s="77">
        <v>5</v>
      </c>
      <c r="K644" s="92"/>
    </row>
    <row r="645" spans="1:11" ht="20.399999999999999" x14ac:dyDescent="0.25">
      <c r="A645" s="14" t="s">
        <v>2565</v>
      </c>
      <c r="B645" s="14" t="s">
        <v>4126</v>
      </c>
      <c r="C645" s="14" t="s">
        <v>4127</v>
      </c>
      <c r="D645" s="16">
        <v>46113</v>
      </c>
      <c r="E645" s="16"/>
      <c r="F645" s="14" t="s">
        <v>4116</v>
      </c>
      <c r="G645" s="14"/>
      <c r="H645" s="14" t="s">
        <v>4128</v>
      </c>
      <c r="I645" s="15">
        <v>162</v>
      </c>
      <c r="J645" s="77">
        <v>5</v>
      </c>
      <c r="K645" s="92"/>
    </row>
    <row r="646" spans="1:11" ht="71.400000000000006" x14ac:dyDescent="0.25">
      <c r="A646" s="14" t="s">
        <v>2565</v>
      </c>
      <c r="B646" s="14"/>
      <c r="C646" s="14"/>
      <c r="D646" s="16"/>
      <c r="E646" s="16"/>
      <c r="F646" s="14" t="s">
        <v>4129</v>
      </c>
      <c r="G646" s="14"/>
      <c r="H646" s="14"/>
      <c r="I646" s="15"/>
      <c r="J646" s="77"/>
      <c r="K646" s="92"/>
    </row>
    <row r="647" spans="1:11" ht="20.399999999999999" x14ac:dyDescent="0.25">
      <c r="A647" s="14" t="s">
        <v>2565</v>
      </c>
      <c r="B647" s="14" t="s">
        <v>4130</v>
      </c>
      <c r="C647" s="14" t="s">
        <v>4131</v>
      </c>
      <c r="D647" s="16">
        <v>46105</v>
      </c>
      <c r="E647" s="16"/>
      <c r="F647" s="14" t="s">
        <v>4132</v>
      </c>
      <c r="G647" s="14" t="s">
        <v>4133</v>
      </c>
      <c r="H647" s="14" t="s">
        <v>4134</v>
      </c>
      <c r="I647" s="15">
        <v>71</v>
      </c>
      <c r="J647" s="77">
        <v>5</v>
      </c>
      <c r="K647" s="92"/>
    </row>
    <row r="648" spans="1:11" ht="20.399999999999999" x14ac:dyDescent="0.25">
      <c r="A648" s="14" t="s">
        <v>2565</v>
      </c>
      <c r="B648" s="14" t="s">
        <v>4135</v>
      </c>
      <c r="C648" s="14" t="s">
        <v>4136</v>
      </c>
      <c r="D648" s="16">
        <v>46113</v>
      </c>
      <c r="E648" s="16"/>
      <c r="F648" s="14" t="s">
        <v>4137</v>
      </c>
      <c r="G648" s="14"/>
      <c r="H648" s="14" t="s">
        <v>3687</v>
      </c>
      <c r="I648" s="15">
        <v>162</v>
      </c>
      <c r="J648" s="77">
        <v>5</v>
      </c>
      <c r="K648" s="92"/>
    </row>
    <row r="649" spans="1:11" ht="20.399999999999999" x14ac:dyDescent="0.25">
      <c r="A649" s="14" t="s">
        <v>2565</v>
      </c>
      <c r="B649" s="14" t="s">
        <v>4138</v>
      </c>
      <c r="C649" s="14" t="s">
        <v>4139</v>
      </c>
      <c r="D649" s="16">
        <v>46113</v>
      </c>
      <c r="E649" s="16"/>
      <c r="F649" s="14" t="s">
        <v>4137</v>
      </c>
      <c r="G649" s="14"/>
      <c r="H649" s="14" t="s">
        <v>4140</v>
      </c>
      <c r="I649" s="15">
        <v>162</v>
      </c>
      <c r="J649" s="77">
        <v>5</v>
      </c>
      <c r="K649" s="92"/>
    </row>
    <row r="650" spans="1:11" ht="71.400000000000006" x14ac:dyDescent="0.25">
      <c r="A650" s="14" t="s">
        <v>2565</v>
      </c>
      <c r="B650" s="14"/>
      <c r="C650" s="14"/>
      <c r="D650" s="16"/>
      <c r="E650" s="16"/>
      <c r="F650" s="14" t="s">
        <v>4141</v>
      </c>
      <c r="G650" s="14"/>
      <c r="H650" s="14"/>
      <c r="I650" s="15"/>
      <c r="J650" s="77"/>
      <c r="K650" s="92"/>
    </row>
    <row r="651" spans="1:11" ht="20.399999999999999" x14ac:dyDescent="0.25">
      <c r="A651" s="14" t="s">
        <v>2565</v>
      </c>
      <c r="B651" s="14" t="s">
        <v>4142</v>
      </c>
      <c r="C651" s="14" t="s">
        <v>4143</v>
      </c>
      <c r="D651" s="16">
        <v>46106</v>
      </c>
      <c r="E651" s="16"/>
      <c r="F651" s="14" t="s">
        <v>4144</v>
      </c>
      <c r="G651" s="14" t="s">
        <v>2596</v>
      </c>
      <c r="H651" s="14" t="s">
        <v>2597</v>
      </c>
      <c r="I651" s="15">
        <v>30</v>
      </c>
      <c r="J651" s="77">
        <v>5</v>
      </c>
      <c r="K651" s="92"/>
    </row>
    <row r="652" spans="1:11" ht="20.399999999999999" x14ac:dyDescent="0.25">
      <c r="A652" s="14" t="s">
        <v>2565</v>
      </c>
      <c r="B652" s="14" t="s">
        <v>4145</v>
      </c>
      <c r="C652" s="14" t="s">
        <v>4146</v>
      </c>
      <c r="D652" s="16">
        <v>46114</v>
      </c>
      <c r="E652" s="16"/>
      <c r="F652" s="14" t="s">
        <v>4147</v>
      </c>
      <c r="G652" s="14"/>
      <c r="H652" s="14" t="s">
        <v>3664</v>
      </c>
      <c r="I652" s="15">
        <v>150</v>
      </c>
      <c r="J652" s="77">
        <v>5</v>
      </c>
      <c r="K652" s="92"/>
    </row>
    <row r="653" spans="1:11" ht="20.399999999999999" x14ac:dyDescent="0.25">
      <c r="A653" s="14" t="s">
        <v>2565</v>
      </c>
      <c r="B653" s="14" t="s">
        <v>4148</v>
      </c>
      <c r="C653" s="14" t="s">
        <v>4149</v>
      </c>
      <c r="D653" s="16">
        <v>46114</v>
      </c>
      <c r="E653" s="16"/>
      <c r="F653" s="14" t="s">
        <v>4147</v>
      </c>
      <c r="G653" s="14"/>
      <c r="H653" s="14" t="s">
        <v>3231</v>
      </c>
      <c r="I653" s="15">
        <v>150</v>
      </c>
      <c r="J653" s="77">
        <v>5</v>
      </c>
      <c r="K653" s="92"/>
    </row>
    <row r="654" spans="1:11" ht="20.399999999999999" x14ac:dyDescent="0.25">
      <c r="A654" s="14" t="s">
        <v>2565</v>
      </c>
      <c r="B654" s="14" t="s">
        <v>4150</v>
      </c>
      <c r="C654" s="14" t="s">
        <v>4151</v>
      </c>
      <c r="D654" s="16">
        <v>46114</v>
      </c>
      <c r="E654" s="16"/>
      <c r="F654" s="14" t="s">
        <v>4147</v>
      </c>
      <c r="G654" s="14"/>
      <c r="H654" s="14" t="s">
        <v>4125</v>
      </c>
      <c r="I654" s="15">
        <v>180</v>
      </c>
      <c r="J654" s="77">
        <v>5</v>
      </c>
      <c r="K654" s="92"/>
    </row>
    <row r="655" spans="1:11" ht="102" x14ac:dyDescent="0.25">
      <c r="A655" s="14" t="s">
        <v>2565</v>
      </c>
      <c r="B655" s="14"/>
      <c r="C655" s="14"/>
      <c r="D655" s="16"/>
      <c r="E655" s="16"/>
      <c r="F655" s="14" t="s">
        <v>4152</v>
      </c>
      <c r="G655" s="14"/>
      <c r="H655" s="14"/>
      <c r="I655" s="15"/>
      <c r="J655" s="77"/>
      <c r="K655" s="92"/>
    </row>
    <row r="656" spans="1:11" ht="40.799999999999997" x14ac:dyDescent="0.25">
      <c r="A656" s="14" t="s">
        <v>2565</v>
      </c>
      <c r="B656" s="14" t="s">
        <v>4153</v>
      </c>
      <c r="C656" s="14" t="s">
        <v>4154</v>
      </c>
      <c r="D656" s="16">
        <v>46104</v>
      </c>
      <c r="E656" s="16"/>
      <c r="F656" s="14" t="s">
        <v>4155</v>
      </c>
      <c r="G656" s="14" t="s">
        <v>4156</v>
      </c>
      <c r="H656" s="14" t="s">
        <v>4157</v>
      </c>
      <c r="I656" s="15">
        <v>3335.09</v>
      </c>
      <c r="J656" s="77">
        <v>2</v>
      </c>
      <c r="K656" s="92"/>
    </row>
    <row r="657" spans="1:11" ht="71.400000000000006" x14ac:dyDescent="0.25">
      <c r="A657" s="14" t="s">
        <v>2565</v>
      </c>
      <c r="B657" s="14"/>
      <c r="C657" s="14"/>
      <c r="D657" s="16"/>
      <c r="E657" s="16"/>
      <c r="F657" s="14" t="s">
        <v>4158</v>
      </c>
      <c r="G657" s="14"/>
      <c r="H657" s="14"/>
      <c r="I657" s="15"/>
      <c r="J657" s="77"/>
      <c r="K657" s="92"/>
    </row>
    <row r="658" spans="1:11" ht="20.399999999999999" x14ac:dyDescent="0.25">
      <c r="A658" s="14" t="s">
        <v>2565</v>
      </c>
      <c r="B658" s="14" t="s">
        <v>4159</v>
      </c>
      <c r="C658" s="14" t="s">
        <v>4160</v>
      </c>
      <c r="D658" s="16">
        <v>46106</v>
      </c>
      <c r="E658" s="16"/>
      <c r="F658" s="14" t="s">
        <v>4161</v>
      </c>
      <c r="G658" s="14" t="s">
        <v>2701</v>
      </c>
      <c r="H658" s="14" t="s">
        <v>2702</v>
      </c>
      <c r="I658" s="15">
        <v>146</v>
      </c>
      <c r="J658" s="77">
        <v>5</v>
      </c>
      <c r="K658" s="92"/>
    </row>
    <row r="659" spans="1:11" ht="30.6" x14ac:dyDescent="0.25">
      <c r="A659" s="14" t="s">
        <v>2565</v>
      </c>
      <c r="B659" s="14" t="s">
        <v>4162</v>
      </c>
      <c r="C659" s="14" t="s">
        <v>4163</v>
      </c>
      <c r="D659" s="16">
        <v>46100</v>
      </c>
      <c r="E659" s="16">
        <v>46106</v>
      </c>
      <c r="F659" s="14" t="s">
        <v>4164</v>
      </c>
      <c r="G659" s="14" t="s">
        <v>4165</v>
      </c>
      <c r="H659" s="14" t="s">
        <v>4166</v>
      </c>
      <c r="I659" s="15">
        <v>50</v>
      </c>
      <c r="J659" s="77">
        <v>3</v>
      </c>
      <c r="K659" s="92"/>
    </row>
    <row r="660" spans="1:11" ht="30.6" x14ac:dyDescent="0.25">
      <c r="A660" s="14" t="s">
        <v>2565</v>
      </c>
      <c r="B660" s="14" t="s">
        <v>4162</v>
      </c>
      <c r="C660" s="14" t="s">
        <v>4167</v>
      </c>
      <c r="D660" s="16">
        <v>46093</v>
      </c>
      <c r="E660" s="16">
        <v>46106</v>
      </c>
      <c r="F660" s="14" t="s">
        <v>4168</v>
      </c>
      <c r="G660" s="14" t="s">
        <v>4165</v>
      </c>
      <c r="H660" s="14" t="s">
        <v>4166</v>
      </c>
      <c r="I660" s="15">
        <v>12.92</v>
      </c>
      <c r="J660" s="77">
        <v>3</v>
      </c>
      <c r="K660" s="92"/>
    </row>
    <row r="661" spans="1:11" ht="40.799999999999997" x14ac:dyDescent="0.25">
      <c r="A661" s="14" t="s">
        <v>2565</v>
      </c>
      <c r="B661" s="14" t="s">
        <v>4169</v>
      </c>
      <c r="C661" s="14" t="s">
        <v>4170</v>
      </c>
      <c r="D661" s="16">
        <v>46106</v>
      </c>
      <c r="E661" s="16"/>
      <c r="F661" s="14" t="s">
        <v>4171</v>
      </c>
      <c r="G661" s="14" t="s">
        <v>4172</v>
      </c>
      <c r="H661" s="14" t="s">
        <v>4173</v>
      </c>
      <c r="I661" s="15">
        <v>1200</v>
      </c>
      <c r="J661" s="77">
        <v>5</v>
      </c>
      <c r="K661" s="92"/>
    </row>
    <row r="662" spans="1:11" ht="40.799999999999997" x14ac:dyDescent="0.25">
      <c r="A662" s="14" t="s">
        <v>2565</v>
      </c>
      <c r="B662" s="14" t="s">
        <v>4174</v>
      </c>
      <c r="C662" s="14" t="s">
        <v>4175</v>
      </c>
      <c r="D662" s="16">
        <v>46106</v>
      </c>
      <c r="E662" s="16"/>
      <c r="F662" s="14" t="s">
        <v>4176</v>
      </c>
      <c r="G662" s="14" t="s">
        <v>4172</v>
      </c>
      <c r="H662" s="14" t="s">
        <v>4173</v>
      </c>
      <c r="I662" s="15">
        <v>1200</v>
      </c>
      <c r="J662" s="77">
        <v>5</v>
      </c>
      <c r="K662" s="92"/>
    </row>
    <row r="663" spans="1:11" ht="30.6" x14ac:dyDescent="0.25">
      <c r="A663" s="14" t="s">
        <v>2565</v>
      </c>
      <c r="B663" s="14" t="s">
        <v>4177</v>
      </c>
      <c r="C663" s="14" t="s">
        <v>4178</v>
      </c>
      <c r="D663" s="16">
        <v>46107</v>
      </c>
      <c r="E663" s="16"/>
      <c r="F663" s="14" t="s">
        <v>4179</v>
      </c>
      <c r="G663" s="14" t="s">
        <v>3638</v>
      </c>
      <c r="H663" s="14" t="s">
        <v>3639</v>
      </c>
      <c r="I663" s="15">
        <v>1186.5999999999999</v>
      </c>
      <c r="J663" s="77">
        <v>5</v>
      </c>
      <c r="K663" s="92"/>
    </row>
    <row r="664" spans="1:11" ht="13.2" x14ac:dyDescent="0.25">
      <c r="A664" s="14" t="s">
        <v>2565</v>
      </c>
      <c r="B664" s="14" t="s">
        <v>4180</v>
      </c>
      <c r="C664" s="14" t="s">
        <v>4177</v>
      </c>
      <c r="D664" s="16">
        <v>46136</v>
      </c>
      <c r="E664" s="16"/>
      <c r="F664" s="14" t="s">
        <v>4181</v>
      </c>
      <c r="G664" s="14"/>
      <c r="H664" s="14" t="s">
        <v>4182</v>
      </c>
      <c r="I664" s="15">
        <v>272.92</v>
      </c>
      <c r="J664" s="77">
        <v>5</v>
      </c>
      <c r="K664" s="92"/>
    </row>
    <row r="665" spans="1:11" ht="102" x14ac:dyDescent="0.25">
      <c r="A665" s="14" t="s">
        <v>2565</v>
      </c>
      <c r="B665" s="14"/>
      <c r="C665" s="14"/>
      <c r="D665" s="16"/>
      <c r="E665" s="16"/>
      <c r="F665" s="14" t="s">
        <v>4183</v>
      </c>
      <c r="G665" s="14"/>
      <c r="H665" s="14"/>
      <c r="I665" s="15"/>
      <c r="J665" s="77"/>
      <c r="K665" s="92"/>
    </row>
    <row r="666" spans="1:11" ht="30.6" x14ac:dyDescent="0.25">
      <c r="A666" s="14" t="s">
        <v>2565</v>
      </c>
      <c r="B666" s="14" t="s">
        <v>4184</v>
      </c>
      <c r="C666" s="14" t="s">
        <v>4185</v>
      </c>
      <c r="D666" s="16">
        <v>46108</v>
      </c>
      <c r="E666" s="16"/>
      <c r="F666" s="14" t="s">
        <v>4186</v>
      </c>
      <c r="G666" s="14"/>
      <c r="H666" s="14" t="s">
        <v>4187</v>
      </c>
      <c r="I666" s="15">
        <v>2880</v>
      </c>
      <c r="J666" s="77">
        <v>3</v>
      </c>
      <c r="K666" s="92"/>
    </row>
    <row r="667" spans="1:11" ht="40.799999999999997" x14ac:dyDescent="0.25">
      <c r="A667" s="14" t="s">
        <v>2565</v>
      </c>
      <c r="B667" s="14" t="s">
        <v>4188</v>
      </c>
      <c r="C667" s="14" t="s">
        <v>4189</v>
      </c>
      <c r="D667" s="16">
        <v>46149</v>
      </c>
      <c r="E667" s="16"/>
      <c r="F667" s="14" t="s">
        <v>4190</v>
      </c>
      <c r="G667" s="14"/>
      <c r="H667" s="14" t="s">
        <v>4187</v>
      </c>
      <c r="I667" s="15">
        <v>3850</v>
      </c>
      <c r="J667" s="77">
        <v>3</v>
      </c>
      <c r="K667" s="92"/>
    </row>
    <row r="668" spans="1:11" ht="30.6" x14ac:dyDescent="0.25">
      <c r="A668" s="14" t="s">
        <v>2565</v>
      </c>
      <c r="B668" s="14" t="s">
        <v>4191</v>
      </c>
      <c r="C668" s="14" t="s">
        <v>4192</v>
      </c>
      <c r="D668" s="16">
        <v>46147</v>
      </c>
      <c r="E668" s="16"/>
      <c r="F668" s="14" t="s">
        <v>4193</v>
      </c>
      <c r="G668" s="14" t="s">
        <v>2586</v>
      </c>
      <c r="H668" s="14" t="s">
        <v>2587</v>
      </c>
      <c r="I668" s="15">
        <v>2109.1</v>
      </c>
      <c r="J668" s="77">
        <v>3</v>
      </c>
      <c r="K668" s="92"/>
    </row>
    <row r="669" spans="1:11" ht="30.6" x14ac:dyDescent="0.25">
      <c r="A669" s="14" t="s">
        <v>2565</v>
      </c>
      <c r="B669" s="14" t="s">
        <v>4194</v>
      </c>
      <c r="C669" s="14" t="s">
        <v>4195</v>
      </c>
      <c r="D669" s="16">
        <v>46148</v>
      </c>
      <c r="E669" s="16"/>
      <c r="F669" s="14" t="s">
        <v>4196</v>
      </c>
      <c r="G669" s="14" t="s">
        <v>4197</v>
      </c>
      <c r="H669" s="14" t="s">
        <v>4198</v>
      </c>
      <c r="I669" s="15">
        <v>406</v>
      </c>
      <c r="J669" s="77">
        <v>3</v>
      </c>
      <c r="K669" s="92"/>
    </row>
    <row r="670" spans="1:11" ht="20.399999999999999" x14ac:dyDescent="0.25">
      <c r="A670" s="14" t="s">
        <v>2565</v>
      </c>
      <c r="B670" s="14" t="s">
        <v>4199</v>
      </c>
      <c r="C670" s="14" t="s">
        <v>2910</v>
      </c>
      <c r="D670" s="16">
        <v>46149</v>
      </c>
      <c r="E670" s="16"/>
      <c r="F670" s="14" t="s">
        <v>4200</v>
      </c>
      <c r="G670" s="14" t="s">
        <v>3881</v>
      </c>
      <c r="H670" s="14" t="s">
        <v>3882</v>
      </c>
      <c r="I670" s="15">
        <v>240</v>
      </c>
      <c r="J670" s="77">
        <v>3</v>
      </c>
      <c r="K670" s="92"/>
    </row>
    <row r="671" spans="1:11" ht="30.6" x14ac:dyDescent="0.25">
      <c r="A671" s="14" t="s">
        <v>2565</v>
      </c>
      <c r="B671" s="14" t="s">
        <v>2861</v>
      </c>
      <c r="C671" s="14" t="s">
        <v>2862</v>
      </c>
      <c r="D671" s="16">
        <v>46170</v>
      </c>
      <c r="E671" s="16"/>
      <c r="F671" s="14" t="s">
        <v>4201</v>
      </c>
      <c r="G671" s="14" t="s">
        <v>2656</v>
      </c>
      <c r="H671" s="14" t="s">
        <v>2657</v>
      </c>
      <c r="I671" s="15">
        <v>21.4</v>
      </c>
      <c r="J671" s="77">
        <v>3</v>
      </c>
      <c r="K671" s="92"/>
    </row>
    <row r="672" spans="1:11" ht="20.399999999999999" x14ac:dyDescent="0.25">
      <c r="A672" s="14" t="s">
        <v>2565</v>
      </c>
      <c r="B672" s="14" t="s">
        <v>4202</v>
      </c>
      <c r="C672" s="14" t="s">
        <v>4203</v>
      </c>
      <c r="D672" s="16">
        <v>46189</v>
      </c>
      <c r="E672" s="16"/>
      <c r="F672" s="14" t="s">
        <v>4204</v>
      </c>
      <c r="G672" s="14"/>
      <c r="H672" s="14" t="s">
        <v>4205</v>
      </c>
      <c r="I672" s="15">
        <v>105</v>
      </c>
      <c r="J672" s="77">
        <v>3</v>
      </c>
      <c r="K672" s="92"/>
    </row>
    <row r="673" spans="1:11" ht="30.6" x14ac:dyDescent="0.25">
      <c r="A673" s="14" t="s">
        <v>2565</v>
      </c>
      <c r="B673" s="14" t="s">
        <v>4206</v>
      </c>
      <c r="C673" s="14" t="s">
        <v>4207</v>
      </c>
      <c r="D673" s="16">
        <v>46189</v>
      </c>
      <c r="E673" s="16"/>
      <c r="F673" s="14" t="s">
        <v>4208</v>
      </c>
      <c r="G673" s="14"/>
      <c r="H673" s="14" t="s">
        <v>4209</v>
      </c>
      <c r="I673" s="15">
        <v>89.27</v>
      </c>
      <c r="J673" s="77">
        <v>3</v>
      </c>
      <c r="K673" s="92"/>
    </row>
    <row r="674" spans="1:11" ht="30.6" x14ac:dyDescent="0.25">
      <c r="A674" s="14" t="s">
        <v>2565</v>
      </c>
      <c r="B674" s="14" t="s">
        <v>4210</v>
      </c>
      <c r="C674" s="14" t="s">
        <v>4211</v>
      </c>
      <c r="D674" s="16">
        <v>46189</v>
      </c>
      <c r="E674" s="16"/>
      <c r="F674" s="14" t="s">
        <v>4212</v>
      </c>
      <c r="G674" s="14"/>
      <c r="H674" s="14" t="s">
        <v>4213</v>
      </c>
      <c r="I674" s="15">
        <v>196.6</v>
      </c>
      <c r="J674" s="77">
        <v>3</v>
      </c>
      <c r="K674" s="92"/>
    </row>
    <row r="675" spans="1:11" ht="20.399999999999999" x14ac:dyDescent="0.25">
      <c r="A675" s="14" t="s">
        <v>2565</v>
      </c>
      <c r="B675" s="14" t="s">
        <v>4214</v>
      </c>
      <c r="C675" s="14" t="s">
        <v>4215</v>
      </c>
      <c r="D675" s="16">
        <v>46111</v>
      </c>
      <c r="E675" s="16"/>
      <c r="F675" s="14" t="s">
        <v>4216</v>
      </c>
      <c r="G675" s="14" t="s">
        <v>4217</v>
      </c>
      <c r="H675" s="14" t="s">
        <v>4218</v>
      </c>
      <c r="I675" s="15">
        <v>971.03</v>
      </c>
      <c r="J675" s="77">
        <v>4</v>
      </c>
      <c r="K675" s="92"/>
    </row>
    <row r="676" spans="1:11" ht="13.2" x14ac:dyDescent="0.25">
      <c r="A676" s="14" t="s">
        <v>2565</v>
      </c>
      <c r="B676" s="14" t="s">
        <v>3852</v>
      </c>
      <c r="C676" s="14"/>
      <c r="D676" s="16">
        <v>46112</v>
      </c>
      <c r="E676" s="16"/>
      <c r="F676" s="14" t="s">
        <v>4219</v>
      </c>
      <c r="G676" s="14"/>
      <c r="H676" s="14" t="s">
        <v>3854</v>
      </c>
      <c r="I676" s="15">
        <v>22</v>
      </c>
      <c r="J676" s="77">
        <v>4</v>
      </c>
      <c r="K676" s="92"/>
    </row>
    <row r="677" spans="1:11" ht="20.399999999999999" x14ac:dyDescent="0.25">
      <c r="A677" s="14" t="s">
        <v>2565</v>
      </c>
      <c r="B677" s="14" t="s">
        <v>4220</v>
      </c>
      <c r="C677" s="14" t="s">
        <v>4221</v>
      </c>
      <c r="D677" s="16">
        <v>46113</v>
      </c>
      <c r="E677" s="16"/>
      <c r="F677" s="14" t="s">
        <v>4222</v>
      </c>
      <c r="G677" s="14" t="s">
        <v>4223</v>
      </c>
      <c r="H677" s="14" t="s">
        <v>4224</v>
      </c>
      <c r="I677" s="15">
        <v>437.7</v>
      </c>
      <c r="J677" s="77">
        <v>4</v>
      </c>
      <c r="K677" s="92"/>
    </row>
    <row r="678" spans="1:11" ht="20.399999999999999" x14ac:dyDescent="0.25">
      <c r="A678" s="14" t="s">
        <v>2565</v>
      </c>
      <c r="B678" s="14" t="s">
        <v>4225</v>
      </c>
      <c r="C678" s="14" t="s">
        <v>2755</v>
      </c>
      <c r="D678" s="16">
        <v>46113</v>
      </c>
      <c r="E678" s="16"/>
      <c r="F678" s="14" t="s">
        <v>4226</v>
      </c>
      <c r="G678" s="14" t="s">
        <v>3840</v>
      </c>
      <c r="H678" s="14" t="s">
        <v>3841</v>
      </c>
      <c r="I678" s="15">
        <v>1250</v>
      </c>
      <c r="J678" s="77">
        <v>5</v>
      </c>
      <c r="K678" s="92"/>
    </row>
    <row r="679" spans="1:11" ht="51" x14ac:dyDescent="0.25">
      <c r="A679" s="14" t="s">
        <v>2565</v>
      </c>
      <c r="B679" s="14" t="s">
        <v>2843</v>
      </c>
      <c r="C679" s="14"/>
      <c r="D679" s="16">
        <v>46121</v>
      </c>
      <c r="E679" s="16"/>
      <c r="F679" s="14" t="s">
        <v>4227</v>
      </c>
      <c r="G679" s="14"/>
      <c r="H679" s="14" t="s">
        <v>4228</v>
      </c>
      <c r="I679" s="15">
        <v>12848.43</v>
      </c>
      <c r="J679" s="77">
        <v>5</v>
      </c>
      <c r="K679" s="92"/>
    </row>
    <row r="680" spans="1:11" ht="51" x14ac:dyDescent="0.25">
      <c r="A680" s="14" t="s">
        <v>2565</v>
      </c>
      <c r="B680" s="14" t="s">
        <v>2843</v>
      </c>
      <c r="C680" s="14"/>
      <c r="D680" s="16">
        <v>46121</v>
      </c>
      <c r="E680" s="16"/>
      <c r="F680" s="14" t="s">
        <v>4229</v>
      </c>
      <c r="G680" s="14"/>
      <c r="H680" s="14" t="s">
        <v>4230</v>
      </c>
      <c r="I680" s="15">
        <v>12160.52</v>
      </c>
      <c r="J680" s="77">
        <v>3</v>
      </c>
      <c r="K680" s="92"/>
    </row>
    <row r="681" spans="1:11" ht="51" x14ac:dyDescent="0.25">
      <c r="A681" s="14" t="s">
        <v>2565</v>
      </c>
      <c r="B681" s="14" t="s">
        <v>2843</v>
      </c>
      <c r="C681" s="14"/>
      <c r="D681" s="16">
        <v>46121</v>
      </c>
      <c r="E681" s="16"/>
      <c r="F681" s="14" t="s">
        <v>4231</v>
      </c>
      <c r="G681" s="14"/>
      <c r="H681" s="14" t="s">
        <v>4103</v>
      </c>
      <c r="I681" s="15">
        <v>14874.63</v>
      </c>
      <c r="J681" s="77">
        <v>4</v>
      </c>
      <c r="K681" s="92"/>
    </row>
    <row r="682" spans="1:11" ht="51" x14ac:dyDescent="0.25">
      <c r="A682" s="14" t="s">
        <v>2565</v>
      </c>
      <c r="B682" s="14" t="s">
        <v>2843</v>
      </c>
      <c r="C682" s="14"/>
      <c r="D682" s="16">
        <v>46121</v>
      </c>
      <c r="E682" s="16"/>
      <c r="F682" s="14" t="s">
        <v>4232</v>
      </c>
      <c r="G682" s="14"/>
      <c r="H682" s="14" t="s">
        <v>4233</v>
      </c>
      <c r="I682" s="15">
        <v>2043</v>
      </c>
      <c r="J682" s="77">
        <v>2</v>
      </c>
      <c r="K682" s="92"/>
    </row>
    <row r="683" spans="1:11" ht="20.399999999999999" x14ac:dyDescent="0.25">
      <c r="A683" s="14" t="s">
        <v>2565</v>
      </c>
      <c r="B683" s="14" t="s">
        <v>4234</v>
      </c>
      <c r="C683" s="14" t="s">
        <v>4235</v>
      </c>
      <c r="D683" s="16">
        <v>46113</v>
      </c>
      <c r="E683" s="16"/>
      <c r="F683" s="14" t="s">
        <v>4236</v>
      </c>
      <c r="G683" s="14" t="s">
        <v>4237</v>
      </c>
      <c r="H683" s="14" t="s">
        <v>4238</v>
      </c>
      <c r="I683" s="15">
        <v>102.5</v>
      </c>
      <c r="J683" s="77">
        <v>3</v>
      </c>
      <c r="K683" s="92"/>
    </row>
    <row r="684" spans="1:11" ht="20.399999999999999" x14ac:dyDescent="0.25">
      <c r="A684" s="14" t="s">
        <v>2565</v>
      </c>
      <c r="B684" s="14" t="s">
        <v>4234</v>
      </c>
      <c r="C684" s="14" t="s">
        <v>4235</v>
      </c>
      <c r="D684" s="16">
        <v>46113</v>
      </c>
      <c r="E684" s="16"/>
      <c r="F684" s="14" t="s">
        <v>4236</v>
      </c>
      <c r="G684" s="14" t="s">
        <v>4237</v>
      </c>
      <c r="H684" s="14" t="s">
        <v>4238</v>
      </c>
      <c r="I684" s="15">
        <v>78.2</v>
      </c>
      <c r="J684" s="77">
        <v>5</v>
      </c>
      <c r="K684" s="92"/>
    </row>
    <row r="685" spans="1:11" ht="20.399999999999999" x14ac:dyDescent="0.25">
      <c r="A685" s="14" t="s">
        <v>2565</v>
      </c>
      <c r="B685" s="14" t="s">
        <v>4234</v>
      </c>
      <c r="C685" s="14" t="s">
        <v>4235</v>
      </c>
      <c r="D685" s="16">
        <v>46113</v>
      </c>
      <c r="E685" s="16"/>
      <c r="F685" s="14" t="s">
        <v>4236</v>
      </c>
      <c r="G685" s="14" t="s">
        <v>4237</v>
      </c>
      <c r="H685" s="14" t="s">
        <v>4238</v>
      </c>
      <c r="I685" s="15">
        <v>34.65</v>
      </c>
      <c r="J685" s="77">
        <v>5</v>
      </c>
      <c r="K685" s="92"/>
    </row>
    <row r="686" spans="1:11" ht="20.399999999999999" x14ac:dyDescent="0.25">
      <c r="A686" s="14" t="s">
        <v>2565</v>
      </c>
      <c r="B686" s="14" t="s">
        <v>4234</v>
      </c>
      <c r="C686" s="14" t="s">
        <v>4235</v>
      </c>
      <c r="D686" s="16">
        <v>46113</v>
      </c>
      <c r="E686" s="16"/>
      <c r="F686" s="14" t="s">
        <v>4236</v>
      </c>
      <c r="G686" s="14" t="s">
        <v>4237</v>
      </c>
      <c r="H686" s="14" t="s">
        <v>4238</v>
      </c>
      <c r="I686" s="15">
        <v>447.58</v>
      </c>
      <c r="J686" s="77">
        <v>4</v>
      </c>
      <c r="K686" s="92"/>
    </row>
    <row r="687" spans="1:11" ht="91.8" x14ac:dyDescent="0.25">
      <c r="A687" s="14" t="s">
        <v>2565</v>
      </c>
      <c r="B687" s="14"/>
      <c r="C687" s="14"/>
      <c r="D687" s="16"/>
      <c r="E687" s="16"/>
      <c r="F687" s="14" t="s">
        <v>4239</v>
      </c>
      <c r="G687" s="14"/>
      <c r="H687" s="14"/>
      <c r="I687" s="15"/>
      <c r="J687" s="77"/>
      <c r="K687" s="92"/>
    </row>
    <row r="688" spans="1:11" ht="20.399999999999999" x14ac:dyDescent="0.25">
      <c r="A688" s="14" t="s">
        <v>2565</v>
      </c>
      <c r="B688" s="14" t="s">
        <v>4240</v>
      </c>
      <c r="C688" s="14" t="s">
        <v>4241</v>
      </c>
      <c r="D688" s="16">
        <v>46113</v>
      </c>
      <c r="E688" s="16"/>
      <c r="F688" s="14" t="s">
        <v>4242</v>
      </c>
      <c r="G688" s="14" t="s">
        <v>2701</v>
      </c>
      <c r="H688" s="14" t="s">
        <v>2702</v>
      </c>
      <c r="I688" s="15">
        <v>146</v>
      </c>
      <c r="J688" s="77">
        <v>3</v>
      </c>
      <c r="K688" s="92"/>
    </row>
    <row r="689" spans="1:11" ht="30.6" x14ac:dyDescent="0.25">
      <c r="A689" s="14" t="s">
        <v>2565</v>
      </c>
      <c r="B689" s="14" t="s">
        <v>4243</v>
      </c>
      <c r="C689" s="14" t="s">
        <v>4244</v>
      </c>
      <c r="D689" s="16">
        <v>46114</v>
      </c>
      <c r="E689" s="16"/>
      <c r="F689" s="14" t="s">
        <v>4245</v>
      </c>
      <c r="G689" s="14" t="s">
        <v>2596</v>
      </c>
      <c r="H689" s="14" t="s">
        <v>2597</v>
      </c>
      <c r="I689" s="15">
        <v>2250.0500000000002</v>
      </c>
      <c r="J689" s="77">
        <v>3</v>
      </c>
      <c r="K689" s="92"/>
    </row>
    <row r="690" spans="1:11" ht="30.6" x14ac:dyDescent="0.25">
      <c r="A690" s="14" t="s">
        <v>2565</v>
      </c>
      <c r="B690" s="14" t="s">
        <v>4246</v>
      </c>
      <c r="C690" s="14" t="s">
        <v>4247</v>
      </c>
      <c r="D690" s="16">
        <v>46121</v>
      </c>
      <c r="E690" s="16"/>
      <c r="F690" s="14" t="s">
        <v>4248</v>
      </c>
      <c r="G690" s="14" t="s">
        <v>2727</v>
      </c>
      <c r="H690" s="14" t="s">
        <v>2728</v>
      </c>
      <c r="I690" s="15">
        <v>510.67</v>
      </c>
      <c r="J690" s="77">
        <v>3</v>
      </c>
      <c r="K690" s="92"/>
    </row>
    <row r="691" spans="1:11" ht="20.399999999999999" x14ac:dyDescent="0.25">
      <c r="A691" s="14" t="s">
        <v>2565</v>
      </c>
      <c r="B691" s="14" t="s">
        <v>4249</v>
      </c>
      <c r="C691" s="14" t="s">
        <v>4247</v>
      </c>
      <c r="D691" s="16">
        <v>46128</v>
      </c>
      <c r="E691" s="16"/>
      <c r="F691" s="14" t="s">
        <v>4250</v>
      </c>
      <c r="G691" s="14" t="s">
        <v>2696</v>
      </c>
      <c r="H691" s="14" t="s">
        <v>2697</v>
      </c>
      <c r="I691" s="15">
        <v>272.52999999999997</v>
      </c>
      <c r="J691" s="77">
        <v>3</v>
      </c>
      <c r="K691" s="92"/>
    </row>
    <row r="692" spans="1:11" ht="71.400000000000006" x14ac:dyDescent="0.25">
      <c r="A692" s="14" t="s">
        <v>2565</v>
      </c>
      <c r="B692" s="14"/>
      <c r="C692" s="14"/>
      <c r="D692" s="16"/>
      <c r="E692" s="16"/>
      <c r="F692" s="14" t="s">
        <v>4251</v>
      </c>
      <c r="G692" s="14"/>
      <c r="H692" s="14"/>
      <c r="I692" s="15"/>
      <c r="J692" s="77"/>
      <c r="K692" s="92"/>
    </row>
    <row r="693" spans="1:11" ht="20.399999999999999" x14ac:dyDescent="0.25">
      <c r="A693" s="14" t="s">
        <v>2565</v>
      </c>
      <c r="B693" s="14" t="s">
        <v>4252</v>
      </c>
      <c r="C693" s="14" t="s">
        <v>4253</v>
      </c>
      <c r="D693" s="16">
        <v>46113</v>
      </c>
      <c r="E693" s="16"/>
      <c r="F693" s="14" t="s">
        <v>4254</v>
      </c>
      <c r="G693" s="14" t="s">
        <v>4133</v>
      </c>
      <c r="H693" s="14" t="s">
        <v>4134</v>
      </c>
      <c r="I693" s="15">
        <v>71</v>
      </c>
      <c r="J693" s="77">
        <v>5</v>
      </c>
      <c r="K693" s="92"/>
    </row>
    <row r="694" spans="1:11" ht="30.6" x14ac:dyDescent="0.25">
      <c r="A694" s="14" t="s">
        <v>2565</v>
      </c>
      <c r="B694" s="14" t="s">
        <v>4255</v>
      </c>
      <c r="C694" s="14" t="s">
        <v>4256</v>
      </c>
      <c r="D694" s="16">
        <v>46134</v>
      </c>
      <c r="E694" s="16"/>
      <c r="F694" s="14" t="s">
        <v>4257</v>
      </c>
      <c r="G694" s="14"/>
      <c r="H694" s="14" t="s">
        <v>3687</v>
      </c>
      <c r="I694" s="15">
        <v>162</v>
      </c>
      <c r="J694" s="77">
        <v>5</v>
      </c>
      <c r="K694" s="92"/>
    </row>
    <row r="695" spans="1:11" ht="30.6" x14ac:dyDescent="0.25">
      <c r="A695" s="14" t="s">
        <v>2565</v>
      </c>
      <c r="B695" s="14" t="s">
        <v>4258</v>
      </c>
      <c r="C695" s="14" t="s">
        <v>4259</v>
      </c>
      <c r="D695" s="16">
        <v>46134</v>
      </c>
      <c r="E695" s="16"/>
      <c r="F695" s="14" t="s">
        <v>4257</v>
      </c>
      <c r="G695" s="14"/>
      <c r="H695" s="14" t="s">
        <v>4088</v>
      </c>
      <c r="I695" s="15">
        <v>162</v>
      </c>
      <c r="J695" s="77">
        <v>5</v>
      </c>
      <c r="K695" s="92"/>
    </row>
    <row r="696" spans="1:11" ht="30.6" x14ac:dyDescent="0.25">
      <c r="A696" s="14" t="s">
        <v>2565</v>
      </c>
      <c r="B696" s="14" t="s">
        <v>4260</v>
      </c>
      <c r="C696" s="14" t="s">
        <v>4261</v>
      </c>
      <c r="D696" s="16">
        <v>46134</v>
      </c>
      <c r="E696" s="16"/>
      <c r="F696" s="14" t="s">
        <v>4257</v>
      </c>
      <c r="G696" s="14"/>
      <c r="H696" s="14" t="s">
        <v>4140</v>
      </c>
      <c r="I696" s="15">
        <v>162</v>
      </c>
      <c r="J696" s="77">
        <v>5</v>
      </c>
      <c r="K696" s="92"/>
    </row>
    <row r="697" spans="1:11" ht="71.400000000000006" x14ac:dyDescent="0.25">
      <c r="A697" s="14" t="s">
        <v>2565</v>
      </c>
      <c r="B697" s="14"/>
      <c r="C697" s="14"/>
      <c r="D697" s="16"/>
      <c r="E697" s="16"/>
      <c r="F697" s="14" t="s">
        <v>4262</v>
      </c>
      <c r="G697" s="14"/>
      <c r="H697" s="14"/>
      <c r="I697" s="15"/>
      <c r="J697" s="77"/>
      <c r="K697" s="92"/>
    </row>
    <row r="698" spans="1:11" ht="20.399999999999999" x14ac:dyDescent="0.25">
      <c r="A698" s="14" t="s">
        <v>2565</v>
      </c>
      <c r="B698" s="14" t="s">
        <v>4263</v>
      </c>
      <c r="C698" s="14" t="s">
        <v>4264</v>
      </c>
      <c r="D698" s="16">
        <v>46113</v>
      </c>
      <c r="E698" s="16"/>
      <c r="F698" s="14" t="s">
        <v>4265</v>
      </c>
      <c r="G698" s="14"/>
      <c r="H698" s="14" t="s">
        <v>3687</v>
      </c>
      <c r="I698" s="15">
        <v>109</v>
      </c>
      <c r="J698" s="77">
        <v>5</v>
      </c>
      <c r="K698" s="92"/>
    </row>
    <row r="699" spans="1:11" ht="20.399999999999999" x14ac:dyDescent="0.25">
      <c r="A699" s="14" t="s">
        <v>2565</v>
      </c>
      <c r="B699" s="14" t="s">
        <v>4266</v>
      </c>
      <c r="C699" s="14" t="s">
        <v>4267</v>
      </c>
      <c r="D699" s="16">
        <v>46113</v>
      </c>
      <c r="E699" s="16"/>
      <c r="F699" s="14" t="s">
        <v>4265</v>
      </c>
      <c r="G699" s="14"/>
      <c r="H699" s="14" t="s">
        <v>3231</v>
      </c>
      <c r="I699" s="15">
        <v>109</v>
      </c>
      <c r="J699" s="77">
        <v>5</v>
      </c>
      <c r="K699" s="92"/>
    </row>
    <row r="700" spans="1:11" ht="71.400000000000006" x14ac:dyDescent="0.25">
      <c r="A700" s="14" t="s">
        <v>2565</v>
      </c>
      <c r="B700" s="14"/>
      <c r="C700" s="14"/>
      <c r="D700" s="16"/>
      <c r="E700" s="16"/>
      <c r="F700" s="14" t="s">
        <v>4268</v>
      </c>
      <c r="G700" s="14"/>
      <c r="H700" s="14"/>
      <c r="I700" s="15"/>
      <c r="J700" s="77"/>
      <c r="K700" s="92"/>
    </row>
    <row r="701" spans="1:11" ht="20.399999999999999" x14ac:dyDescent="0.25">
      <c r="A701" s="14" t="s">
        <v>2565</v>
      </c>
      <c r="B701" s="14" t="s">
        <v>4269</v>
      </c>
      <c r="C701" s="14" t="s">
        <v>4270</v>
      </c>
      <c r="D701" s="16">
        <v>46113</v>
      </c>
      <c r="E701" s="16"/>
      <c r="F701" s="14" t="s">
        <v>4271</v>
      </c>
      <c r="G701" s="14"/>
      <c r="H701" s="14" t="s">
        <v>3231</v>
      </c>
      <c r="I701" s="15">
        <v>100</v>
      </c>
      <c r="J701" s="77">
        <v>5</v>
      </c>
      <c r="K701" s="92"/>
    </row>
    <row r="702" spans="1:11" ht="20.399999999999999" x14ac:dyDescent="0.25">
      <c r="A702" s="14" t="s">
        <v>2565</v>
      </c>
      <c r="B702" s="14" t="s">
        <v>4272</v>
      </c>
      <c r="C702" s="14" t="s">
        <v>4273</v>
      </c>
      <c r="D702" s="16">
        <v>46113</v>
      </c>
      <c r="E702" s="16"/>
      <c r="F702" s="14" t="s">
        <v>4271</v>
      </c>
      <c r="G702" s="14"/>
      <c r="H702" s="14" t="s">
        <v>2903</v>
      </c>
      <c r="I702" s="15">
        <v>100</v>
      </c>
      <c r="J702" s="77">
        <v>5</v>
      </c>
      <c r="K702" s="92"/>
    </row>
    <row r="703" spans="1:11" ht="20.399999999999999" x14ac:dyDescent="0.25">
      <c r="A703" s="14" t="s">
        <v>2565</v>
      </c>
      <c r="B703" s="14" t="s">
        <v>4274</v>
      </c>
      <c r="C703" s="14" t="s">
        <v>4275</v>
      </c>
      <c r="D703" s="16">
        <v>46113</v>
      </c>
      <c r="E703" s="16"/>
      <c r="F703" s="14" t="s">
        <v>4271</v>
      </c>
      <c r="G703" s="14"/>
      <c r="H703" s="14" t="s">
        <v>3664</v>
      </c>
      <c r="I703" s="15">
        <v>100</v>
      </c>
      <c r="J703" s="77">
        <v>5</v>
      </c>
      <c r="K703" s="92"/>
    </row>
    <row r="704" spans="1:11" ht="71.400000000000006" x14ac:dyDescent="0.25">
      <c r="A704" s="14" t="s">
        <v>2565</v>
      </c>
      <c r="B704" s="14"/>
      <c r="C704" s="14"/>
      <c r="D704" s="16"/>
      <c r="E704" s="16"/>
      <c r="F704" s="14" t="s">
        <v>4276</v>
      </c>
      <c r="G704" s="14"/>
      <c r="H704" s="14"/>
      <c r="I704" s="15"/>
      <c r="J704" s="77"/>
      <c r="K704" s="92"/>
    </row>
    <row r="705" spans="1:11" ht="20.399999999999999" x14ac:dyDescent="0.25">
      <c r="A705" s="14" t="s">
        <v>2565</v>
      </c>
      <c r="B705" s="14" t="s">
        <v>4277</v>
      </c>
      <c r="C705" s="14" t="s">
        <v>4278</v>
      </c>
      <c r="D705" s="16">
        <v>46113</v>
      </c>
      <c r="E705" s="16"/>
      <c r="F705" s="14" t="s">
        <v>4279</v>
      </c>
      <c r="G705" s="14"/>
      <c r="H705" s="14" t="s">
        <v>3664</v>
      </c>
      <c r="I705" s="15">
        <v>100</v>
      </c>
      <c r="J705" s="77">
        <v>5</v>
      </c>
      <c r="K705" s="92"/>
    </row>
    <row r="706" spans="1:11" ht="20.399999999999999" x14ac:dyDescent="0.25">
      <c r="A706" s="14" t="s">
        <v>2565</v>
      </c>
      <c r="B706" s="14" t="s">
        <v>4280</v>
      </c>
      <c r="C706" s="14" t="s">
        <v>4281</v>
      </c>
      <c r="D706" s="16">
        <v>46113</v>
      </c>
      <c r="E706" s="16"/>
      <c r="F706" s="14" t="s">
        <v>4279</v>
      </c>
      <c r="G706" s="14"/>
      <c r="H706" s="14" t="s">
        <v>3231</v>
      </c>
      <c r="I706" s="15">
        <v>100</v>
      </c>
      <c r="J706" s="77">
        <v>5</v>
      </c>
      <c r="K706" s="92"/>
    </row>
    <row r="707" spans="1:11" ht="20.399999999999999" x14ac:dyDescent="0.25">
      <c r="A707" s="14" t="s">
        <v>2565</v>
      </c>
      <c r="B707" s="14" t="s">
        <v>4282</v>
      </c>
      <c r="C707" s="14" t="s">
        <v>4283</v>
      </c>
      <c r="D707" s="16">
        <v>46113</v>
      </c>
      <c r="E707" s="16"/>
      <c r="F707" s="14" t="s">
        <v>4279</v>
      </c>
      <c r="G707" s="14"/>
      <c r="H707" s="14" t="s">
        <v>3234</v>
      </c>
      <c r="I707" s="15">
        <v>100</v>
      </c>
      <c r="J707" s="77">
        <v>5</v>
      </c>
      <c r="K707" s="92"/>
    </row>
    <row r="708" spans="1:11" ht="71.400000000000006" x14ac:dyDescent="0.25">
      <c r="A708" s="14" t="s">
        <v>2565</v>
      </c>
      <c r="B708" s="14"/>
      <c r="C708" s="14"/>
      <c r="D708" s="16"/>
      <c r="E708" s="16"/>
      <c r="F708" s="14" t="s">
        <v>4284</v>
      </c>
      <c r="G708" s="14"/>
      <c r="H708" s="14"/>
      <c r="I708" s="15"/>
      <c r="J708" s="77"/>
      <c r="K708" s="92"/>
    </row>
    <row r="709" spans="1:11" ht="20.399999999999999" x14ac:dyDescent="0.25">
      <c r="A709" s="14" t="s">
        <v>2565</v>
      </c>
      <c r="B709" s="14" t="s">
        <v>4285</v>
      </c>
      <c r="C709" s="14" t="s">
        <v>4286</v>
      </c>
      <c r="D709" s="16">
        <v>46113</v>
      </c>
      <c r="E709" s="16"/>
      <c r="F709" s="14" t="s">
        <v>4287</v>
      </c>
      <c r="G709" s="14"/>
      <c r="H709" s="14" t="s">
        <v>3667</v>
      </c>
      <c r="I709" s="15">
        <v>142</v>
      </c>
      <c r="J709" s="77">
        <v>5</v>
      </c>
      <c r="K709" s="92"/>
    </row>
    <row r="710" spans="1:11" ht="20.399999999999999" x14ac:dyDescent="0.25">
      <c r="A710" s="14" t="s">
        <v>2565</v>
      </c>
      <c r="B710" s="14" t="s">
        <v>4288</v>
      </c>
      <c r="C710" s="14" t="s">
        <v>4289</v>
      </c>
      <c r="D710" s="16">
        <v>46113</v>
      </c>
      <c r="E710" s="16"/>
      <c r="F710" s="14" t="s">
        <v>4287</v>
      </c>
      <c r="G710" s="14"/>
      <c r="H710" s="14" t="s">
        <v>2608</v>
      </c>
      <c r="I710" s="15">
        <v>142</v>
      </c>
      <c r="J710" s="77">
        <v>5</v>
      </c>
      <c r="K710" s="92"/>
    </row>
    <row r="711" spans="1:11" ht="30.6" x14ac:dyDescent="0.25">
      <c r="A711" s="14" t="s">
        <v>2565</v>
      </c>
      <c r="B711" s="14" t="s">
        <v>4290</v>
      </c>
      <c r="C711" s="14" t="s">
        <v>4291</v>
      </c>
      <c r="D711" s="16">
        <v>46114</v>
      </c>
      <c r="E711" s="16"/>
      <c r="F711" s="14" t="s">
        <v>4292</v>
      </c>
      <c r="G711" s="14" t="s">
        <v>4293</v>
      </c>
      <c r="H711" s="14" t="s">
        <v>4294</v>
      </c>
      <c r="I711" s="15">
        <v>449.4</v>
      </c>
      <c r="J711" s="77">
        <v>4</v>
      </c>
      <c r="K711" s="92"/>
    </row>
    <row r="712" spans="1:11" ht="20.399999999999999" x14ac:dyDescent="0.25">
      <c r="A712" s="14" t="s">
        <v>2565</v>
      </c>
      <c r="B712" s="14" t="s">
        <v>4295</v>
      </c>
      <c r="C712" s="14" t="s">
        <v>4296</v>
      </c>
      <c r="D712" s="16">
        <v>46114</v>
      </c>
      <c r="E712" s="16"/>
      <c r="F712" s="14" t="s">
        <v>4297</v>
      </c>
      <c r="G712" s="14" t="s">
        <v>4298</v>
      </c>
      <c r="H712" s="14" t="s">
        <v>4299</v>
      </c>
      <c r="I712" s="15">
        <v>348.1</v>
      </c>
      <c r="J712" s="77">
        <v>4</v>
      </c>
      <c r="K712" s="92"/>
    </row>
    <row r="713" spans="1:11" ht="20.399999999999999" x14ac:dyDescent="0.25">
      <c r="A713" s="14" t="s">
        <v>2565</v>
      </c>
      <c r="B713" s="14" t="s">
        <v>4300</v>
      </c>
      <c r="C713" s="14" t="s">
        <v>3974</v>
      </c>
      <c r="D713" s="16">
        <v>46114</v>
      </c>
      <c r="E713" s="16"/>
      <c r="F713" s="14" t="s">
        <v>4301</v>
      </c>
      <c r="G713" s="14" t="s">
        <v>3653</v>
      </c>
      <c r="H713" s="14" t="s">
        <v>3654</v>
      </c>
      <c r="I713" s="15">
        <v>1250</v>
      </c>
      <c r="J713" s="77">
        <v>3</v>
      </c>
      <c r="K713" s="92"/>
    </row>
    <row r="714" spans="1:11" ht="71.400000000000006" x14ac:dyDescent="0.25">
      <c r="A714" s="14" t="s">
        <v>2565</v>
      </c>
      <c r="B714" s="14"/>
      <c r="C714" s="14"/>
      <c r="D714" s="16"/>
      <c r="E714" s="16"/>
      <c r="F714" s="14" t="s">
        <v>4302</v>
      </c>
      <c r="G714" s="14"/>
      <c r="H714" s="14"/>
      <c r="I714" s="15"/>
      <c r="J714" s="77"/>
      <c r="K714" s="92"/>
    </row>
    <row r="715" spans="1:11" ht="20.399999999999999" x14ac:dyDescent="0.25">
      <c r="A715" s="14" t="s">
        <v>2565</v>
      </c>
      <c r="B715" s="14" t="s">
        <v>4303</v>
      </c>
      <c r="C715" s="14" t="s">
        <v>4304</v>
      </c>
      <c r="D715" s="16">
        <v>46114</v>
      </c>
      <c r="E715" s="16"/>
      <c r="F715" s="14" t="s">
        <v>4305</v>
      </c>
      <c r="G715" s="14"/>
      <c r="H715" s="14" t="s">
        <v>4306</v>
      </c>
      <c r="I715" s="15">
        <v>109</v>
      </c>
      <c r="J715" s="77">
        <v>5</v>
      </c>
      <c r="K715" s="92"/>
    </row>
    <row r="716" spans="1:11" ht="20.399999999999999" x14ac:dyDescent="0.25">
      <c r="A716" s="14" t="s">
        <v>2565</v>
      </c>
      <c r="B716" s="14" t="s">
        <v>4307</v>
      </c>
      <c r="C716" s="14" t="s">
        <v>4308</v>
      </c>
      <c r="D716" s="16">
        <v>46114</v>
      </c>
      <c r="E716" s="16"/>
      <c r="F716" s="14" t="s">
        <v>4305</v>
      </c>
      <c r="G716" s="14"/>
      <c r="H716" s="14" t="s">
        <v>4117</v>
      </c>
      <c r="I716" s="15">
        <v>109</v>
      </c>
      <c r="J716" s="77">
        <v>5</v>
      </c>
      <c r="K716" s="92"/>
    </row>
    <row r="717" spans="1:11" ht="71.400000000000006" x14ac:dyDescent="0.25">
      <c r="A717" s="14" t="s">
        <v>2565</v>
      </c>
      <c r="B717" s="14"/>
      <c r="C717" s="14"/>
      <c r="D717" s="16"/>
      <c r="E717" s="16"/>
      <c r="F717" s="14" t="s">
        <v>4309</v>
      </c>
      <c r="G717" s="14"/>
      <c r="H717" s="14"/>
      <c r="I717" s="15"/>
      <c r="J717" s="77"/>
      <c r="K717" s="92"/>
    </row>
    <row r="718" spans="1:11" ht="20.399999999999999" x14ac:dyDescent="0.25">
      <c r="A718" s="14" t="s">
        <v>2565</v>
      </c>
      <c r="B718" s="14" t="s">
        <v>4310</v>
      </c>
      <c r="C718" s="14" t="s">
        <v>4311</v>
      </c>
      <c r="D718" s="16">
        <v>46114</v>
      </c>
      <c r="E718" s="16"/>
      <c r="F718" s="14" t="s">
        <v>4312</v>
      </c>
      <c r="G718" s="14"/>
      <c r="H718" s="14" t="s">
        <v>3684</v>
      </c>
      <c r="I718" s="15">
        <v>162</v>
      </c>
      <c r="J718" s="77">
        <v>5</v>
      </c>
      <c r="K718" s="92"/>
    </row>
    <row r="719" spans="1:11" ht="20.399999999999999" x14ac:dyDescent="0.25">
      <c r="A719" s="14" t="s">
        <v>2565</v>
      </c>
      <c r="B719" s="14" t="s">
        <v>4313</v>
      </c>
      <c r="C719" s="14" t="s">
        <v>4314</v>
      </c>
      <c r="D719" s="16">
        <v>46114</v>
      </c>
      <c r="E719" s="16"/>
      <c r="F719" s="14" t="s">
        <v>4312</v>
      </c>
      <c r="G719" s="14"/>
      <c r="H719" s="14" t="s">
        <v>3687</v>
      </c>
      <c r="I719" s="15">
        <v>162</v>
      </c>
      <c r="J719" s="77">
        <v>5</v>
      </c>
      <c r="K719" s="92"/>
    </row>
    <row r="720" spans="1:11" ht="71.400000000000006" x14ac:dyDescent="0.25">
      <c r="A720" s="14" t="s">
        <v>2565</v>
      </c>
      <c r="B720" s="14"/>
      <c r="C720" s="14"/>
      <c r="D720" s="16"/>
      <c r="E720" s="16"/>
      <c r="F720" s="14" t="s">
        <v>4315</v>
      </c>
      <c r="G720" s="14"/>
      <c r="H720" s="14"/>
      <c r="I720" s="15"/>
      <c r="J720" s="77"/>
      <c r="K720" s="92"/>
    </row>
    <row r="721" spans="1:11" ht="20.399999999999999" x14ac:dyDescent="0.25">
      <c r="A721" s="14" t="s">
        <v>2565</v>
      </c>
      <c r="B721" s="14" t="s">
        <v>4316</v>
      </c>
      <c r="C721" s="14" t="s">
        <v>4317</v>
      </c>
      <c r="D721" s="16">
        <v>46114</v>
      </c>
      <c r="E721" s="16"/>
      <c r="F721" s="14" t="s">
        <v>4318</v>
      </c>
      <c r="G721" s="14"/>
      <c r="H721" s="14" t="s">
        <v>3908</v>
      </c>
      <c r="I721" s="15">
        <v>162</v>
      </c>
      <c r="J721" s="77">
        <v>5</v>
      </c>
      <c r="K721" s="92"/>
    </row>
    <row r="722" spans="1:11" ht="20.399999999999999" x14ac:dyDescent="0.25">
      <c r="A722" s="14" t="s">
        <v>2565</v>
      </c>
      <c r="B722" s="14" t="s">
        <v>4319</v>
      </c>
      <c r="C722" s="14" t="s">
        <v>4320</v>
      </c>
      <c r="D722" s="16">
        <v>46114</v>
      </c>
      <c r="E722" s="16"/>
      <c r="F722" s="14" t="s">
        <v>4318</v>
      </c>
      <c r="G722" s="14"/>
      <c r="H722" s="14" t="s">
        <v>4321</v>
      </c>
      <c r="I722" s="15">
        <v>162</v>
      </c>
      <c r="J722" s="77">
        <v>5</v>
      </c>
      <c r="K722" s="92"/>
    </row>
    <row r="723" spans="1:11" ht="20.399999999999999" x14ac:dyDescent="0.25">
      <c r="A723" s="14" t="s">
        <v>2565</v>
      </c>
      <c r="B723" s="14" t="s">
        <v>4322</v>
      </c>
      <c r="C723" s="14" t="s">
        <v>4323</v>
      </c>
      <c r="D723" s="16">
        <v>46114</v>
      </c>
      <c r="E723" s="16"/>
      <c r="F723" s="14" t="s">
        <v>4318</v>
      </c>
      <c r="G723" s="14"/>
      <c r="H723" s="14" t="s">
        <v>3234</v>
      </c>
      <c r="I723" s="15">
        <v>162</v>
      </c>
      <c r="J723" s="77">
        <v>5</v>
      </c>
      <c r="K723" s="92"/>
    </row>
    <row r="724" spans="1:11" ht="20.399999999999999" x14ac:dyDescent="0.25">
      <c r="A724" s="14" t="s">
        <v>2565</v>
      </c>
      <c r="B724" s="14" t="s">
        <v>4324</v>
      </c>
      <c r="C724" s="14" t="s">
        <v>4325</v>
      </c>
      <c r="D724" s="16">
        <v>46114</v>
      </c>
      <c r="E724" s="16"/>
      <c r="F724" s="14" t="s">
        <v>4318</v>
      </c>
      <c r="G724" s="14"/>
      <c r="H724" s="14" t="s">
        <v>2608</v>
      </c>
      <c r="I724" s="15">
        <v>162</v>
      </c>
      <c r="J724" s="77">
        <v>5</v>
      </c>
      <c r="K724" s="92"/>
    </row>
    <row r="725" spans="1:11" ht="91.8" x14ac:dyDescent="0.25">
      <c r="A725" s="14" t="s">
        <v>2565</v>
      </c>
      <c r="B725" s="14"/>
      <c r="C725" s="14"/>
      <c r="D725" s="16"/>
      <c r="E725" s="16"/>
      <c r="F725" s="14" t="s">
        <v>4326</v>
      </c>
      <c r="G725" s="14"/>
      <c r="H725" s="14"/>
      <c r="I725" s="15"/>
      <c r="J725" s="77"/>
      <c r="K725" s="92"/>
    </row>
    <row r="726" spans="1:11" ht="40.799999999999997" x14ac:dyDescent="0.25">
      <c r="A726" s="14" t="s">
        <v>2565</v>
      </c>
      <c r="B726" s="14" t="s">
        <v>4327</v>
      </c>
      <c r="C726" s="14" t="s">
        <v>4328</v>
      </c>
      <c r="D726" s="16">
        <v>46114</v>
      </c>
      <c r="E726" s="16"/>
      <c r="F726" s="14" t="s">
        <v>4329</v>
      </c>
      <c r="G726" s="14" t="s">
        <v>4330</v>
      </c>
      <c r="H726" s="14" t="s">
        <v>4331</v>
      </c>
      <c r="I726" s="15">
        <v>300</v>
      </c>
      <c r="J726" s="77">
        <v>3</v>
      </c>
      <c r="K726" s="92"/>
    </row>
    <row r="727" spans="1:11" ht="30.6" x14ac:dyDescent="0.25">
      <c r="A727" s="14" t="s">
        <v>2565</v>
      </c>
      <c r="B727" s="14" t="s">
        <v>4332</v>
      </c>
      <c r="C727" s="14" t="s">
        <v>4333</v>
      </c>
      <c r="D727" s="16">
        <v>46114</v>
      </c>
      <c r="E727" s="16"/>
      <c r="F727" s="14" t="s">
        <v>4334</v>
      </c>
      <c r="G727" s="14"/>
      <c r="H727" s="14" t="s">
        <v>4335</v>
      </c>
      <c r="I727" s="15">
        <v>216</v>
      </c>
      <c r="J727" s="77">
        <v>3</v>
      </c>
      <c r="K727" s="92"/>
    </row>
    <row r="728" spans="1:11" ht="71.400000000000006" x14ac:dyDescent="0.25">
      <c r="A728" s="14" t="s">
        <v>2565</v>
      </c>
      <c r="B728" s="14" t="s">
        <v>4336</v>
      </c>
      <c r="C728" s="14" t="s">
        <v>4337</v>
      </c>
      <c r="D728" s="16">
        <v>46121</v>
      </c>
      <c r="E728" s="16"/>
      <c r="F728" s="14" t="s">
        <v>4338</v>
      </c>
      <c r="G728" s="14" t="s">
        <v>3092</v>
      </c>
      <c r="H728" s="14" t="s">
        <v>3093</v>
      </c>
      <c r="I728" s="15">
        <v>450</v>
      </c>
      <c r="J728" s="77">
        <v>5</v>
      </c>
      <c r="K728" s="92"/>
    </row>
    <row r="729" spans="1:11" ht="102" x14ac:dyDescent="0.25">
      <c r="A729" s="14" t="s">
        <v>2565</v>
      </c>
      <c r="B729" s="14"/>
      <c r="C729" s="14"/>
      <c r="D729" s="16"/>
      <c r="E729" s="16"/>
      <c r="F729" s="14" t="s">
        <v>4339</v>
      </c>
      <c r="G729" s="14"/>
      <c r="H729" s="14"/>
      <c r="I729" s="15"/>
      <c r="J729" s="77"/>
      <c r="K729" s="92"/>
    </row>
    <row r="730" spans="1:11" ht="40.799999999999997" x14ac:dyDescent="0.25">
      <c r="A730" s="14" t="s">
        <v>2565</v>
      </c>
      <c r="B730" s="14" t="s">
        <v>4340</v>
      </c>
      <c r="C730" s="14" t="s">
        <v>4341</v>
      </c>
      <c r="D730" s="16">
        <v>46121</v>
      </c>
      <c r="E730" s="16"/>
      <c r="F730" s="14" t="s">
        <v>4342</v>
      </c>
      <c r="G730" s="14" t="s">
        <v>4343</v>
      </c>
      <c r="H730" s="14" t="s">
        <v>4344</v>
      </c>
      <c r="I730" s="15">
        <v>345</v>
      </c>
      <c r="J730" s="77">
        <v>3</v>
      </c>
      <c r="K730" s="92"/>
    </row>
    <row r="731" spans="1:11" ht="91.8" x14ac:dyDescent="0.25">
      <c r="A731" s="14" t="s">
        <v>2565</v>
      </c>
      <c r="B731" s="14"/>
      <c r="C731" s="14"/>
      <c r="D731" s="16"/>
      <c r="E731" s="16"/>
      <c r="F731" s="14" t="s">
        <v>4345</v>
      </c>
      <c r="G731" s="14"/>
      <c r="H731" s="14"/>
      <c r="I731" s="15"/>
      <c r="J731" s="77"/>
      <c r="K731" s="92"/>
    </row>
    <row r="732" spans="1:11" ht="30.6" x14ac:dyDescent="0.25">
      <c r="A732" s="14" t="s">
        <v>2565</v>
      </c>
      <c r="B732" s="14" t="s">
        <v>4346</v>
      </c>
      <c r="C732" s="14" t="s">
        <v>4347</v>
      </c>
      <c r="D732" s="16">
        <v>46121</v>
      </c>
      <c r="E732" s="16"/>
      <c r="F732" s="14" t="s">
        <v>4348</v>
      </c>
      <c r="G732" s="14" t="s">
        <v>2596</v>
      </c>
      <c r="H732" s="14" t="s">
        <v>2597</v>
      </c>
      <c r="I732" s="15">
        <v>4725.09</v>
      </c>
      <c r="J732" s="77">
        <v>2</v>
      </c>
      <c r="K732" s="92"/>
    </row>
    <row r="733" spans="1:11" ht="20.399999999999999" x14ac:dyDescent="0.25">
      <c r="A733" s="14" t="s">
        <v>2565</v>
      </c>
      <c r="B733" s="14" t="s">
        <v>4349</v>
      </c>
      <c r="C733" s="14" t="s">
        <v>2594</v>
      </c>
      <c r="D733" s="16">
        <v>46122</v>
      </c>
      <c r="E733" s="16"/>
      <c r="F733" s="14" t="s">
        <v>4350</v>
      </c>
      <c r="G733" s="14" t="s">
        <v>3653</v>
      </c>
      <c r="H733" s="14" t="s">
        <v>3654</v>
      </c>
      <c r="I733" s="15">
        <v>433.9</v>
      </c>
      <c r="J733" s="77">
        <v>3</v>
      </c>
      <c r="K733" s="92"/>
    </row>
    <row r="734" spans="1:11" ht="30.6" x14ac:dyDescent="0.25">
      <c r="A734" s="14" t="s">
        <v>2565</v>
      </c>
      <c r="B734" s="14" t="s">
        <v>4351</v>
      </c>
      <c r="C734" s="14" t="s">
        <v>4352</v>
      </c>
      <c r="D734" s="16">
        <v>46127</v>
      </c>
      <c r="E734" s="16"/>
      <c r="F734" s="14" t="s">
        <v>4353</v>
      </c>
      <c r="G734" s="14" t="s">
        <v>3695</v>
      </c>
      <c r="H734" s="14" t="s">
        <v>3696</v>
      </c>
      <c r="I734" s="15">
        <v>360</v>
      </c>
      <c r="J734" s="77">
        <v>2</v>
      </c>
      <c r="K734" s="92"/>
    </row>
    <row r="735" spans="1:11" ht="81.599999999999994" x14ac:dyDescent="0.25">
      <c r="A735" s="14" t="s">
        <v>2565</v>
      </c>
      <c r="B735" s="14"/>
      <c r="C735" s="14"/>
      <c r="D735" s="16"/>
      <c r="E735" s="16"/>
      <c r="F735" s="14" t="s">
        <v>4354</v>
      </c>
      <c r="G735" s="14"/>
      <c r="H735" s="14"/>
      <c r="I735" s="15"/>
      <c r="J735" s="77"/>
      <c r="K735" s="92"/>
    </row>
    <row r="736" spans="1:11" ht="30.6" x14ac:dyDescent="0.25">
      <c r="A736" s="14" t="s">
        <v>2565</v>
      </c>
      <c r="B736" s="14" t="s">
        <v>4355</v>
      </c>
      <c r="C736" s="14" t="s">
        <v>4356</v>
      </c>
      <c r="D736" s="16">
        <v>46120</v>
      </c>
      <c r="E736" s="16"/>
      <c r="F736" s="14" t="s">
        <v>4357</v>
      </c>
      <c r="G736" s="14"/>
      <c r="H736" s="14" t="s">
        <v>3382</v>
      </c>
      <c r="I736" s="15">
        <v>72</v>
      </c>
      <c r="J736" s="77">
        <v>5</v>
      </c>
      <c r="K736" s="92"/>
    </row>
    <row r="737" spans="1:11" ht="30.6" x14ac:dyDescent="0.25">
      <c r="A737" s="14" t="s">
        <v>2565</v>
      </c>
      <c r="B737" s="14" t="s">
        <v>4358</v>
      </c>
      <c r="C737" s="14" t="s">
        <v>4359</v>
      </c>
      <c r="D737" s="16">
        <v>46120</v>
      </c>
      <c r="E737" s="16"/>
      <c r="F737" s="14" t="s">
        <v>4357</v>
      </c>
      <c r="G737" s="14"/>
      <c r="H737" s="14" t="s">
        <v>4360</v>
      </c>
      <c r="I737" s="15">
        <v>72</v>
      </c>
      <c r="J737" s="77">
        <v>5</v>
      </c>
      <c r="K737" s="92"/>
    </row>
    <row r="738" spans="1:11" ht="30.6" x14ac:dyDescent="0.25">
      <c r="A738" s="14" t="s">
        <v>2565</v>
      </c>
      <c r="B738" s="14" t="s">
        <v>4361</v>
      </c>
      <c r="C738" s="14" t="s">
        <v>4362</v>
      </c>
      <c r="D738" s="16">
        <v>46120</v>
      </c>
      <c r="E738" s="16"/>
      <c r="F738" s="14" t="s">
        <v>4357</v>
      </c>
      <c r="G738" s="14"/>
      <c r="H738" s="14" t="s">
        <v>4363</v>
      </c>
      <c r="I738" s="15">
        <v>72</v>
      </c>
      <c r="J738" s="77">
        <v>5</v>
      </c>
      <c r="K738" s="92"/>
    </row>
    <row r="739" spans="1:11" ht="30.6" x14ac:dyDescent="0.25">
      <c r="A739" s="14" t="s">
        <v>2565</v>
      </c>
      <c r="B739" s="14" t="s">
        <v>4364</v>
      </c>
      <c r="C739" s="14" t="s">
        <v>4365</v>
      </c>
      <c r="D739" s="16">
        <v>46120</v>
      </c>
      <c r="E739" s="16"/>
      <c r="F739" s="14" t="s">
        <v>4357</v>
      </c>
      <c r="G739" s="14"/>
      <c r="H739" s="14" t="s">
        <v>3536</v>
      </c>
      <c r="I739" s="15">
        <v>72</v>
      </c>
      <c r="J739" s="77">
        <v>5</v>
      </c>
      <c r="K739" s="92"/>
    </row>
    <row r="740" spans="1:11" ht="30.6" x14ac:dyDescent="0.25">
      <c r="A740" s="14" t="s">
        <v>2565</v>
      </c>
      <c r="B740" s="14" t="s">
        <v>4366</v>
      </c>
      <c r="C740" s="14" t="s">
        <v>4367</v>
      </c>
      <c r="D740" s="16">
        <v>46120</v>
      </c>
      <c r="E740" s="16"/>
      <c r="F740" s="14" t="s">
        <v>4357</v>
      </c>
      <c r="G740" s="14"/>
      <c r="H740" s="14" t="s">
        <v>4368</v>
      </c>
      <c r="I740" s="15">
        <v>72</v>
      </c>
      <c r="J740" s="77">
        <v>5</v>
      </c>
      <c r="K740" s="92"/>
    </row>
    <row r="741" spans="1:11" ht="30.6" x14ac:dyDescent="0.25">
      <c r="A741" s="14" t="s">
        <v>2565</v>
      </c>
      <c r="B741" s="14" t="s">
        <v>4369</v>
      </c>
      <c r="C741" s="14" t="s">
        <v>4370</v>
      </c>
      <c r="D741" s="16">
        <v>46120</v>
      </c>
      <c r="E741" s="16"/>
      <c r="F741" s="14" t="s">
        <v>4357</v>
      </c>
      <c r="G741" s="14"/>
      <c r="H741" s="14" t="s">
        <v>4371</v>
      </c>
      <c r="I741" s="15">
        <v>72</v>
      </c>
      <c r="J741" s="77">
        <v>5</v>
      </c>
      <c r="K741" s="92"/>
    </row>
    <row r="742" spans="1:11" ht="30.6" x14ac:dyDescent="0.25">
      <c r="A742" s="14" t="s">
        <v>2565</v>
      </c>
      <c r="B742" s="14" t="s">
        <v>4372</v>
      </c>
      <c r="C742" s="14" t="s">
        <v>4373</v>
      </c>
      <c r="D742" s="16">
        <v>46120</v>
      </c>
      <c r="E742" s="16"/>
      <c r="F742" s="14" t="s">
        <v>4357</v>
      </c>
      <c r="G742" s="14"/>
      <c r="H742" s="14" t="s">
        <v>4374</v>
      </c>
      <c r="I742" s="15">
        <v>72</v>
      </c>
      <c r="J742" s="77">
        <v>5</v>
      </c>
      <c r="K742" s="92"/>
    </row>
    <row r="743" spans="1:11" ht="30.6" x14ac:dyDescent="0.25">
      <c r="A743" s="14" t="s">
        <v>2565</v>
      </c>
      <c r="B743" s="14" t="s">
        <v>4375</v>
      </c>
      <c r="C743" s="14" t="s">
        <v>4376</v>
      </c>
      <c r="D743" s="16">
        <v>46120</v>
      </c>
      <c r="E743" s="16"/>
      <c r="F743" s="14" t="s">
        <v>4357</v>
      </c>
      <c r="G743" s="14"/>
      <c r="H743" s="14" t="s">
        <v>4377</v>
      </c>
      <c r="I743" s="15">
        <v>72</v>
      </c>
      <c r="J743" s="77">
        <v>5</v>
      </c>
      <c r="K743" s="92"/>
    </row>
    <row r="744" spans="1:11" ht="30.6" x14ac:dyDescent="0.25">
      <c r="A744" s="14" t="s">
        <v>2565</v>
      </c>
      <c r="B744" s="14" t="s">
        <v>4378</v>
      </c>
      <c r="C744" s="14" t="s">
        <v>4379</v>
      </c>
      <c r="D744" s="16">
        <v>46120</v>
      </c>
      <c r="E744" s="16"/>
      <c r="F744" s="14" t="s">
        <v>4357</v>
      </c>
      <c r="G744" s="14"/>
      <c r="H744" s="14" t="s">
        <v>3361</v>
      </c>
      <c r="I744" s="15">
        <v>72</v>
      </c>
      <c r="J744" s="77">
        <v>5</v>
      </c>
      <c r="K744" s="92"/>
    </row>
    <row r="745" spans="1:11" ht="30.6" x14ac:dyDescent="0.25">
      <c r="A745" s="14" t="s">
        <v>2565</v>
      </c>
      <c r="B745" s="14" t="s">
        <v>4380</v>
      </c>
      <c r="C745" s="14" t="s">
        <v>4381</v>
      </c>
      <c r="D745" s="16">
        <v>46120</v>
      </c>
      <c r="E745" s="16"/>
      <c r="F745" s="14" t="s">
        <v>4357</v>
      </c>
      <c r="G745" s="14"/>
      <c r="H745" s="14" t="s">
        <v>4382</v>
      </c>
      <c r="I745" s="15">
        <v>72</v>
      </c>
      <c r="J745" s="77">
        <v>5</v>
      </c>
      <c r="K745" s="92"/>
    </row>
    <row r="746" spans="1:11" ht="30.6" x14ac:dyDescent="0.25">
      <c r="A746" s="14" t="s">
        <v>2565</v>
      </c>
      <c r="B746" s="14" t="s">
        <v>4383</v>
      </c>
      <c r="C746" s="14" t="s">
        <v>4384</v>
      </c>
      <c r="D746" s="16">
        <v>46120</v>
      </c>
      <c r="E746" s="16"/>
      <c r="F746" s="14" t="s">
        <v>4357</v>
      </c>
      <c r="G746" s="14"/>
      <c r="H746" s="14" t="s">
        <v>4385</v>
      </c>
      <c r="I746" s="15">
        <v>72</v>
      </c>
      <c r="J746" s="77">
        <v>5</v>
      </c>
      <c r="K746" s="92"/>
    </row>
    <row r="747" spans="1:11" ht="30.6" x14ac:dyDescent="0.25">
      <c r="A747" s="14" t="s">
        <v>2565</v>
      </c>
      <c r="B747" s="14" t="s">
        <v>4386</v>
      </c>
      <c r="C747" s="14" t="s">
        <v>4387</v>
      </c>
      <c r="D747" s="16">
        <v>46120</v>
      </c>
      <c r="E747" s="16"/>
      <c r="F747" s="14" t="s">
        <v>4357</v>
      </c>
      <c r="G747" s="14"/>
      <c r="H747" s="14" t="s">
        <v>4388</v>
      </c>
      <c r="I747" s="15">
        <v>78</v>
      </c>
      <c r="J747" s="77">
        <v>5</v>
      </c>
      <c r="K747" s="92"/>
    </row>
    <row r="748" spans="1:11" ht="30.6" x14ac:dyDescent="0.25">
      <c r="A748" s="14" t="s">
        <v>2565</v>
      </c>
      <c r="B748" s="14" t="s">
        <v>4389</v>
      </c>
      <c r="C748" s="14" t="s">
        <v>4390</v>
      </c>
      <c r="D748" s="16">
        <v>46120</v>
      </c>
      <c r="E748" s="16"/>
      <c r="F748" s="14" t="s">
        <v>4357</v>
      </c>
      <c r="G748" s="14"/>
      <c r="H748" s="14" t="s">
        <v>4391</v>
      </c>
      <c r="I748" s="15">
        <v>90</v>
      </c>
      <c r="J748" s="77">
        <v>5</v>
      </c>
      <c r="K748" s="92"/>
    </row>
    <row r="749" spans="1:11" ht="30.6" x14ac:dyDescent="0.25">
      <c r="A749" s="14" t="s">
        <v>2565</v>
      </c>
      <c r="B749" s="14" t="s">
        <v>4392</v>
      </c>
      <c r="C749" s="14" t="s">
        <v>4393</v>
      </c>
      <c r="D749" s="16">
        <v>46120</v>
      </c>
      <c r="E749" s="16"/>
      <c r="F749" s="14" t="s">
        <v>4357</v>
      </c>
      <c r="G749" s="14"/>
      <c r="H749" s="14" t="s">
        <v>4394</v>
      </c>
      <c r="I749" s="15">
        <v>90</v>
      </c>
      <c r="J749" s="77">
        <v>5</v>
      </c>
      <c r="K749" s="92"/>
    </row>
    <row r="750" spans="1:11" ht="30.6" x14ac:dyDescent="0.25">
      <c r="A750" s="14" t="s">
        <v>2565</v>
      </c>
      <c r="B750" s="14" t="s">
        <v>4395</v>
      </c>
      <c r="C750" s="14" t="s">
        <v>4396</v>
      </c>
      <c r="D750" s="16">
        <v>46120</v>
      </c>
      <c r="E750" s="16"/>
      <c r="F750" s="14" t="s">
        <v>4357</v>
      </c>
      <c r="G750" s="14"/>
      <c r="H750" s="14" t="s">
        <v>3581</v>
      </c>
      <c r="I750" s="15">
        <v>101</v>
      </c>
      <c r="J750" s="77">
        <v>5</v>
      </c>
      <c r="K750" s="92"/>
    </row>
    <row r="751" spans="1:11" ht="30.6" x14ac:dyDescent="0.25">
      <c r="A751" s="14" t="s">
        <v>2565</v>
      </c>
      <c r="B751" s="14" t="s">
        <v>4397</v>
      </c>
      <c r="C751" s="14" t="s">
        <v>4398</v>
      </c>
      <c r="D751" s="16">
        <v>46120</v>
      </c>
      <c r="E751" s="16"/>
      <c r="F751" s="14" t="s">
        <v>4357</v>
      </c>
      <c r="G751" s="14"/>
      <c r="H751" s="14" t="s">
        <v>4399</v>
      </c>
      <c r="I751" s="15">
        <v>101</v>
      </c>
      <c r="J751" s="77">
        <v>5</v>
      </c>
      <c r="K751" s="92"/>
    </row>
    <row r="752" spans="1:11" ht="30.6" x14ac:dyDescent="0.25">
      <c r="A752" s="14" t="s">
        <v>2565</v>
      </c>
      <c r="B752" s="14" t="s">
        <v>4400</v>
      </c>
      <c r="C752" s="14" t="s">
        <v>4401</v>
      </c>
      <c r="D752" s="16">
        <v>46120</v>
      </c>
      <c r="E752" s="16"/>
      <c r="F752" s="14" t="s">
        <v>4357</v>
      </c>
      <c r="G752" s="14"/>
      <c r="H752" s="14" t="s">
        <v>4402</v>
      </c>
      <c r="I752" s="15">
        <v>101</v>
      </c>
      <c r="J752" s="77">
        <v>5</v>
      </c>
      <c r="K752" s="92"/>
    </row>
    <row r="753" spans="1:11" ht="30.6" x14ac:dyDescent="0.25">
      <c r="A753" s="14" t="s">
        <v>2565</v>
      </c>
      <c r="B753" s="14" t="s">
        <v>4403</v>
      </c>
      <c r="C753" s="14" t="s">
        <v>4404</v>
      </c>
      <c r="D753" s="16">
        <v>46120</v>
      </c>
      <c r="E753" s="16"/>
      <c r="F753" s="14" t="s">
        <v>4357</v>
      </c>
      <c r="G753" s="14"/>
      <c r="H753" s="14" t="s">
        <v>4405</v>
      </c>
      <c r="I753" s="15">
        <v>101</v>
      </c>
      <c r="J753" s="77">
        <v>5</v>
      </c>
      <c r="K753" s="92"/>
    </row>
    <row r="754" spans="1:11" ht="30.6" x14ac:dyDescent="0.25">
      <c r="A754" s="14" t="s">
        <v>2565</v>
      </c>
      <c r="B754" s="14" t="s">
        <v>4406</v>
      </c>
      <c r="C754" s="14" t="s">
        <v>4407</v>
      </c>
      <c r="D754" s="16">
        <v>46120</v>
      </c>
      <c r="E754" s="16"/>
      <c r="F754" s="14" t="s">
        <v>4357</v>
      </c>
      <c r="G754" s="14"/>
      <c r="H754" s="14" t="s">
        <v>4408</v>
      </c>
      <c r="I754" s="15">
        <v>112</v>
      </c>
      <c r="J754" s="77">
        <v>5</v>
      </c>
      <c r="K754" s="92"/>
    </row>
    <row r="755" spans="1:11" ht="30.6" x14ac:dyDescent="0.25">
      <c r="A755" s="14" t="s">
        <v>2565</v>
      </c>
      <c r="B755" s="14" t="s">
        <v>4409</v>
      </c>
      <c r="C755" s="14" t="s">
        <v>4410</v>
      </c>
      <c r="D755" s="16">
        <v>46120</v>
      </c>
      <c r="E755" s="16"/>
      <c r="F755" s="14" t="s">
        <v>4357</v>
      </c>
      <c r="G755" s="14" t="s">
        <v>4411</v>
      </c>
      <c r="H755" s="14" t="s">
        <v>4412</v>
      </c>
      <c r="I755" s="15">
        <v>112</v>
      </c>
      <c r="J755" s="77">
        <v>5</v>
      </c>
      <c r="K755" s="92"/>
    </row>
    <row r="756" spans="1:11" ht="30.6" x14ac:dyDescent="0.25">
      <c r="A756" s="14" t="s">
        <v>2565</v>
      </c>
      <c r="B756" s="14" t="s">
        <v>4413</v>
      </c>
      <c r="C756" s="14" t="s">
        <v>4414</v>
      </c>
      <c r="D756" s="16">
        <v>46120</v>
      </c>
      <c r="E756" s="16"/>
      <c r="F756" s="14" t="s">
        <v>4357</v>
      </c>
      <c r="G756" s="14"/>
      <c r="H756" s="14" t="s">
        <v>3539</v>
      </c>
      <c r="I756" s="15">
        <v>130</v>
      </c>
      <c r="J756" s="77">
        <v>5</v>
      </c>
      <c r="K756" s="92"/>
    </row>
    <row r="757" spans="1:11" ht="30.6" x14ac:dyDescent="0.25">
      <c r="A757" s="14" t="s">
        <v>2565</v>
      </c>
      <c r="B757" s="14" t="s">
        <v>4415</v>
      </c>
      <c r="C757" s="14" t="s">
        <v>4416</v>
      </c>
      <c r="D757" s="16">
        <v>46120</v>
      </c>
      <c r="E757" s="16"/>
      <c r="F757" s="14" t="s">
        <v>4357</v>
      </c>
      <c r="G757" s="14"/>
      <c r="H757" s="14" t="s">
        <v>4417</v>
      </c>
      <c r="I757" s="15">
        <v>141</v>
      </c>
      <c r="J757" s="77">
        <v>5</v>
      </c>
      <c r="K757" s="92"/>
    </row>
    <row r="758" spans="1:11" ht="40.799999999999997" x14ac:dyDescent="0.25">
      <c r="A758" s="14" t="s">
        <v>2565</v>
      </c>
      <c r="B758" s="14" t="s">
        <v>4418</v>
      </c>
      <c r="C758" s="14" t="s">
        <v>4419</v>
      </c>
      <c r="D758" s="16">
        <v>46127</v>
      </c>
      <c r="E758" s="16"/>
      <c r="F758" s="14" t="s">
        <v>4420</v>
      </c>
      <c r="G758" s="14" t="s">
        <v>4421</v>
      </c>
      <c r="H758" s="14" t="s">
        <v>4422</v>
      </c>
      <c r="I758" s="15">
        <v>665</v>
      </c>
      <c r="J758" s="77">
        <v>5</v>
      </c>
      <c r="K758" s="92"/>
    </row>
    <row r="759" spans="1:11" ht="30.6" x14ac:dyDescent="0.25">
      <c r="A759" s="14" t="s">
        <v>2565</v>
      </c>
      <c r="B759" s="14" t="s">
        <v>4423</v>
      </c>
      <c r="C759" s="14" t="s">
        <v>4424</v>
      </c>
      <c r="D759" s="16">
        <v>46122</v>
      </c>
      <c r="E759" s="16"/>
      <c r="F759" s="14" t="s">
        <v>4425</v>
      </c>
      <c r="G759" s="14" t="s">
        <v>4426</v>
      </c>
      <c r="H759" s="14" t="s">
        <v>4427</v>
      </c>
      <c r="I759" s="15">
        <v>60.89</v>
      </c>
      <c r="J759" s="77">
        <v>4</v>
      </c>
      <c r="K759" s="92"/>
    </row>
    <row r="760" spans="1:11" ht="20.399999999999999" x14ac:dyDescent="0.25">
      <c r="A760" s="14" t="s">
        <v>2565</v>
      </c>
      <c r="B760" s="14" t="s">
        <v>4428</v>
      </c>
      <c r="C760" s="14" t="s">
        <v>4429</v>
      </c>
      <c r="D760" s="16">
        <v>46122</v>
      </c>
      <c r="E760" s="16"/>
      <c r="F760" s="14" t="s">
        <v>4430</v>
      </c>
      <c r="G760" s="14" t="s">
        <v>4223</v>
      </c>
      <c r="H760" s="14" t="s">
        <v>4224</v>
      </c>
      <c r="I760" s="15">
        <v>80.55</v>
      </c>
      <c r="J760" s="77">
        <v>4</v>
      </c>
      <c r="K760" s="92"/>
    </row>
    <row r="761" spans="1:11" ht="30.6" x14ac:dyDescent="0.25">
      <c r="A761" s="14" t="s">
        <v>2565</v>
      </c>
      <c r="B761" s="14" t="s">
        <v>4431</v>
      </c>
      <c r="C761" s="14" t="s">
        <v>4432</v>
      </c>
      <c r="D761" s="16">
        <v>46122</v>
      </c>
      <c r="E761" s="16"/>
      <c r="F761" s="14" t="s">
        <v>4433</v>
      </c>
      <c r="G761" s="14" t="s">
        <v>4434</v>
      </c>
      <c r="H761" s="14" t="s">
        <v>4435</v>
      </c>
      <c r="I761" s="15">
        <v>553.5</v>
      </c>
      <c r="J761" s="77">
        <v>4</v>
      </c>
      <c r="K761" s="92"/>
    </row>
    <row r="762" spans="1:11" ht="30.6" x14ac:dyDescent="0.25">
      <c r="A762" s="14" t="s">
        <v>2565</v>
      </c>
      <c r="B762" s="14" t="s">
        <v>4436</v>
      </c>
      <c r="C762" s="14" t="s">
        <v>4437</v>
      </c>
      <c r="D762" s="16">
        <v>46122</v>
      </c>
      <c r="E762" s="16"/>
      <c r="F762" s="14" t="s">
        <v>4438</v>
      </c>
      <c r="G762" s="14" t="s">
        <v>4439</v>
      </c>
      <c r="H762" s="14" t="s">
        <v>4440</v>
      </c>
      <c r="I762" s="15">
        <v>407.75</v>
      </c>
      <c r="J762" s="77">
        <v>4</v>
      </c>
      <c r="K762" s="92"/>
    </row>
    <row r="763" spans="1:11" ht="20.399999999999999" x14ac:dyDescent="0.25">
      <c r="A763" s="14" t="s">
        <v>2565</v>
      </c>
      <c r="B763" s="14" t="s">
        <v>4441</v>
      </c>
      <c r="C763" s="14" t="s">
        <v>4442</v>
      </c>
      <c r="D763" s="16">
        <v>46122</v>
      </c>
      <c r="E763" s="16"/>
      <c r="F763" s="14" t="s">
        <v>4443</v>
      </c>
      <c r="G763" s="14" t="s">
        <v>4444</v>
      </c>
      <c r="H763" s="14" t="s">
        <v>4445</v>
      </c>
      <c r="I763" s="15">
        <v>5475.3</v>
      </c>
      <c r="J763" s="77">
        <v>4</v>
      </c>
      <c r="K763" s="92"/>
    </row>
    <row r="764" spans="1:11" ht="20.399999999999999" x14ac:dyDescent="0.25">
      <c r="A764" s="14" t="s">
        <v>2565</v>
      </c>
      <c r="B764" s="14" t="s">
        <v>4446</v>
      </c>
      <c r="C764" s="14" t="s">
        <v>4447</v>
      </c>
      <c r="D764" s="16">
        <v>46122</v>
      </c>
      <c r="E764" s="16"/>
      <c r="F764" s="14" t="s">
        <v>4448</v>
      </c>
      <c r="G764" s="14" t="s">
        <v>4449</v>
      </c>
      <c r="H764" s="14" t="s">
        <v>4450</v>
      </c>
      <c r="I764" s="15">
        <v>123</v>
      </c>
      <c r="J764" s="77">
        <v>4</v>
      </c>
      <c r="K764" s="92"/>
    </row>
    <row r="765" spans="1:11" ht="71.400000000000006" x14ac:dyDescent="0.25">
      <c r="A765" s="14" t="s">
        <v>2565</v>
      </c>
      <c r="B765" s="14"/>
      <c r="C765" s="14"/>
      <c r="D765" s="16"/>
      <c r="E765" s="16"/>
      <c r="F765" s="14" t="s">
        <v>4451</v>
      </c>
      <c r="G765" s="14"/>
      <c r="H765" s="14"/>
      <c r="I765" s="15"/>
      <c r="J765" s="77"/>
      <c r="K765" s="92"/>
    </row>
    <row r="766" spans="1:11" ht="30.6" x14ac:dyDescent="0.25">
      <c r="A766" s="14" t="s">
        <v>2565</v>
      </c>
      <c r="B766" s="14" t="s">
        <v>4452</v>
      </c>
      <c r="C766" s="14" t="s">
        <v>4453</v>
      </c>
      <c r="D766" s="16">
        <v>46122</v>
      </c>
      <c r="E766" s="16"/>
      <c r="F766" s="14" t="s">
        <v>4454</v>
      </c>
      <c r="G766" s="14" t="s">
        <v>3417</v>
      </c>
      <c r="H766" s="14" t="s">
        <v>3418</v>
      </c>
      <c r="I766" s="15">
        <v>7.2</v>
      </c>
      <c r="J766" s="77">
        <v>5</v>
      </c>
      <c r="K766" s="92"/>
    </row>
    <row r="767" spans="1:11" ht="20.399999999999999" x14ac:dyDescent="0.25">
      <c r="A767" s="14" t="s">
        <v>2565</v>
      </c>
      <c r="B767" s="14" t="s">
        <v>4455</v>
      </c>
      <c r="C767" s="14" t="s">
        <v>4456</v>
      </c>
      <c r="D767" s="16">
        <v>46128</v>
      </c>
      <c r="E767" s="16"/>
      <c r="F767" s="14" t="s">
        <v>4457</v>
      </c>
      <c r="G767" s="14"/>
      <c r="H767" s="14" t="s">
        <v>3468</v>
      </c>
      <c r="I767" s="15">
        <v>51.75</v>
      </c>
      <c r="J767" s="77">
        <v>5</v>
      </c>
      <c r="K767" s="92"/>
    </row>
    <row r="768" spans="1:11" ht="40.799999999999997" x14ac:dyDescent="0.25">
      <c r="A768" s="14" t="s">
        <v>2565</v>
      </c>
      <c r="B768" s="14" t="s">
        <v>4458</v>
      </c>
      <c r="C768" s="14" t="s">
        <v>4459</v>
      </c>
      <c r="D768" s="16">
        <v>46128</v>
      </c>
      <c r="E768" s="16"/>
      <c r="F768" s="14" t="s">
        <v>4460</v>
      </c>
      <c r="G768" s="14" t="s">
        <v>4461</v>
      </c>
      <c r="H768" s="14" t="s">
        <v>4462</v>
      </c>
      <c r="I768" s="15">
        <v>14.8</v>
      </c>
      <c r="J768" s="77">
        <v>5</v>
      </c>
      <c r="K768" s="92"/>
    </row>
    <row r="769" spans="1:11" ht="20.399999999999999" x14ac:dyDescent="0.25">
      <c r="A769" s="14" t="s">
        <v>2565</v>
      </c>
      <c r="B769" s="14" t="s">
        <v>4463</v>
      </c>
      <c r="C769" s="14" t="s">
        <v>4464</v>
      </c>
      <c r="D769" s="16">
        <v>46129</v>
      </c>
      <c r="E769" s="16"/>
      <c r="F769" s="14" t="s">
        <v>4465</v>
      </c>
      <c r="G769" s="14" t="s">
        <v>4466</v>
      </c>
      <c r="H769" s="14" t="s">
        <v>4467</v>
      </c>
      <c r="I769" s="15">
        <v>2880</v>
      </c>
      <c r="J769" s="77">
        <v>5</v>
      </c>
      <c r="K769" s="92"/>
    </row>
    <row r="770" spans="1:11" ht="40.799999999999997" x14ac:dyDescent="0.25">
      <c r="A770" s="14" t="s">
        <v>2565</v>
      </c>
      <c r="B770" s="14" t="s">
        <v>4468</v>
      </c>
      <c r="C770" s="14" t="s">
        <v>2589</v>
      </c>
      <c r="D770" s="16">
        <v>46129</v>
      </c>
      <c r="E770" s="16"/>
      <c r="F770" s="14" t="s">
        <v>4469</v>
      </c>
      <c r="G770" s="14" t="s">
        <v>4470</v>
      </c>
      <c r="H770" s="14" t="s">
        <v>4471</v>
      </c>
      <c r="I770" s="15">
        <v>400</v>
      </c>
      <c r="J770" s="77">
        <v>5</v>
      </c>
      <c r="K770" s="92"/>
    </row>
    <row r="771" spans="1:11" ht="40.799999999999997" x14ac:dyDescent="0.25">
      <c r="A771" s="14" t="s">
        <v>2565</v>
      </c>
      <c r="B771" s="14" t="s">
        <v>4472</v>
      </c>
      <c r="C771" s="14" t="s">
        <v>4473</v>
      </c>
      <c r="D771" s="16">
        <v>46129</v>
      </c>
      <c r="E771" s="16"/>
      <c r="F771" s="14" t="s">
        <v>4474</v>
      </c>
      <c r="G771" s="14" t="s">
        <v>4470</v>
      </c>
      <c r="H771" s="14" t="s">
        <v>4471</v>
      </c>
      <c r="I771" s="15">
        <v>300</v>
      </c>
      <c r="J771" s="77">
        <v>5</v>
      </c>
      <c r="K771" s="92"/>
    </row>
    <row r="772" spans="1:11" ht="51" x14ac:dyDescent="0.25">
      <c r="A772" s="14" t="s">
        <v>2565</v>
      </c>
      <c r="B772" s="14" t="s">
        <v>4475</v>
      </c>
      <c r="C772" s="14" t="s">
        <v>3090</v>
      </c>
      <c r="D772" s="16">
        <v>46122</v>
      </c>
      <c r="E772" s="16">
        <v>46133</v>
      </c>
      <c r="F772" s="14" t="s">
        <v>4476</v>
      </c>
      <c r="G772" s="14" t="s">
        <v>4470</v>
      </c>
      <c r="H772" s="14" t="s">
        <v>4471</v>
      </c>
      <c r="I772" s="15">
        <v>5.37</v>
      </c>
      <c r="J772" s="77">
        <v>5</v>
      </c>
      <c r="K772" s="92"/>
    </row>
    <row r="773" spans="1:11" ht="51" x14ac:dyDescent="0.25">
      <c r="A773" s="14" t="s">
        <v>2565</v>
      </c>
      <c r="B773" s="14" t="s">
        <v>4477</v>
      </c>
      <c r="C773" s="14" t="s">
        <v>3618</v>
      </c>
      <c r="D773" s="16">
        <v>46123</v>
      </c>
      <c r="E773" s="16">
        <v>46133</v>
      </c>
      <c r="F773" s="14" t="s">
        <v>4478</v>
      </c>
      <c r="G773" s="14" t="s">
        <v>4470</v>
      </c>
      <c r="H773" s="14" t="s">
        <v>4471</v>
      </c>
      <c r="I773" s="15">
        <v>68.69</v>
      </c>
      <c r="J773" s="77">
        <v>5</v>
      </c>
      <c r="K773" s="92"/>
    </row>
    <row r="774" spans="1:11" ht="30.6" x14ac:dyDescent="0.25">
      <c r="A774" s="14" t="s">
        <v>2565</v>
      </c>
      <c r="B774" s="14" t="s">
        <v>4479</v>
      </c>
      <c r="C774" s="14" t="s">
        <v>4480</v>
      </c>
      <c r="D774" s="16">
        <v>46139</v>
      </c>
      <c r="E774" s="16"/>
      <c r="F774" s="14" t="s">
        <v>4481</v>
      </c>
      <c r="G774" s="14"/>
      <c r="H774" s="14" t="s">
        <v>3477</v>
      </c>
      <c r="I774" s="15">
        <v>55</v>
      </c>
      <c r="J774" s="77">
        <v>5</v>
      </c>
      <c r="K774" s="92"/>
    </row>
    <row r="775" spans="1:11" ht="30.6" x14ac:dyDescent="0.25">
      <c r="A775" s="14" t="s">
        <v>2565</v>
      </c>
      <c r="B775" s="14" t="s">
        <v>4482</v>
      </c>
      <c r="C775" s="14" t="s">
        <v>4483</v>
      </c>
      <c r="D775" s="16">
        <v>46139</v>
      </c>
      <c r="E775" s="16"/>
      <c r="F775" s="14" t="s">
        <v>4481</v>
      </c>
      <c r="G775" s="14"/>
      <c r="H775" s="14" t="s">
        <v>4484</v>
      </c>
      <c r="I775" s="15">
        <v>55</v>
      </c>
      <c r="J775" s="77">
        <v>5</v>
      </c>
      <c r="K775" s="92"/>
    </row>
    <row r="776" spans="1:11" ht="30.6" x14ac:dyDescent="0.25">
      <c r="A776" s="14" t="s">
        <v>2565</v>
      </c>
      <c r="B776" s="14" t="s">
        <v>4485</v>
      </c>
      <c r="C776" s="14" t="s">
        <v>4486</v>
      </c>
      <c r="D776" s="16">
        <v>46139</v>
      </c>
      <c r="E776" s="16"/>
      <c r="F776" s="14" t="s">
        <v>4481</v>
      </c>
      <c r="G776" s="14"/>
      <c r="H776" s="14" t="s">
        <v>4487</v>
      </c>
      <c r="I776" s="15">
        <v>55</v>
      </c>
      <c r="J776" s="77">
        <v>5</v>
      </c>
      <c r="K776" s="92"/>
    </row>
    <row r="777" spans="1:11" ht="30.6" x14ac:dyDescent="0.25">
      <c r="A777" s="14" t="s">
        <v>2565</v>
      </c>
      <c r="B777" s="14" t="s">
        <v>4488</v>
      </c>
      <c r="C777" s="14" t="s">
        <v>4489</v>
      </c>
      <c r="D777" s="16">
        <v>46139</v>
      </c>
      <c r="E777" s="16"/>
      <c r="F777" s="14" t="s">
        <v>4481</v>
      </c>
      <c r="G777" s="14"/>
      <c r="H777" s="14" t="s">
        <v>4490</v>
      </c>
      <c r="I777" s="15">
        <v>55</v>
      </c>
      <c r="J777" s="77">
        <v>5</v>
      </c>
      <c r="K777" s="92"/>
    </row>
    <row r="778" spans="1:11" ht="30.6" x14ac:dyDescent="0.25">
      <c r="A778" s="14" t="s">
        <v>2565</v>
      </c>
      <c r="B778" s="14" t="s">
        <v>4491</v>
      </c>
      <c r="C778" s="14" t="s">
        <v>4492</v>
      </c>
      <c r="D778" s="16">
        <v>46139</v>
      </c>
      <c r="E778" s="16"/>
      <c r="F778" s="14" t="s">
        <v>4481</v>
      </c>
      <c r="G778" s="14"/>
      <c r="H778" s="14" t="s">
        <v>4493</v>
      </c>
      <c r="I778" s="15">
        <v>55</v>
      </c>
      <c r="J778" s="77">
        <v>5</v>
      </c>
      <c r="K778" s="92"/>
    </row>
    <row r="779" spans="1:11" ht="30.6" x14ac:dyDescent="0.25">
      <c r="A779" s="14" t="s">
        <v>2565</v>
      </c>
      <c r="B779" s="14" t="s">
        <v>4494</v>
      </c>
      <c r="C779" s="14" t="s">
        <v>4495</v>
      </c>
      <c r="D779" s="16">
        <v>46139</v>
      </c>
      <c r="E779" s="16"/>
      <c r="F779" s="14" t="s">
        <v>4481</v>
      </c>
      <c r="G779" s="14"/>
      <c r="H779" s="14" t="s">
        <v>3453</v>
      </c>
      <c r="I779" s="15">
        <v>55</v>
      </c>
      <c r="J779" s="77">
        <v>5</v>
      </c>
      <c r="K779" s="92"/>
    </row>
    <row r="780" spans="1:11" ht="30.6" x14ac:dyDescent="0.25">
      <c r="A780" s="14" t="s">
        <v>2565</v>
      </c>
      <c r="B780" s="14" t="s">
        <v>4496</v>
      </c>
      <c r="C780" s="14" t="s">
        <v>4497</v>
      </c>
      <c r="D780" s="16">
        <v>46139</v>
      </c>
      <c r="E780" s="16"/>
      <c r="F780" s="14" t="s">
        <v>4481</v>
      </c>
      <c r="G780" s="14"/>
      <c r="H780" s="14" t="s">
        <v>4498</v>
      </c>
      <c r="I780" s="15">
        <v>55</v>
      </c>
      <c r="J780" s="77">
        <v>5</v>
      </c>
      <c r="K780" s="92"/>
    </row>
    <row r="781" spans="1:11" ht="30.6" x14ac:dyDescent="0.25">
      <c r="A781" s="14" t="s">
        <v>2565</v>
      </c>
      <c r="B781" s="14" t="s">
        <v>4499</v>
      </c>
      <c r="C781" s="14" t="s">
        <v>4500</v>
      </c>
      <c r="D781" s="16">
        <v>46139</v>
      </c>
      <c r="E781" s="16"/>
      <c r="F781" s="14" t="s">
        <v>4481</v>
      </c>
      <c r="G781" s="14"/>
      <c r="H781" s="14" t="s">
        <v>4501</v>
      </c>
      <c r="I781" s="15">
        <v>55</v>
      </c>
      <c r="J781" s="77">
        <v>5</v>
      </c>
      <c r="K781" s="92"/>
    </row>
    <row r="782" spans="1:11" ht="30.6" x14ac:dyDescent="0.25">
      <c r="A782" s="14" t="s">
        <v>2565</v>
      </c>
      <c r="B782" s="14" t="s">
        <v>4502</v>
      </c>
      <c r="C782" s="14" t="s">
        <v>4503</v>
      </c>
      <c r="D782" s="16">
        <v>46139</v>
      </c>
      <c r="E782" s="16"/>
      <c r="F782" s="14" t="s">
        <v>4481</v>
      </c>
      <c r="G782" s="14"/>
      <c r="H782" s="14" t="s">
        <v>4504</v>
      </c>
      <c r="I782" s="15">
        <v>55</v>
      </c>
      <c r="J782" s="77">
        <v>5</v>
      </c>
      <c r="K782" s="92"/>
    </row>
    <row r="783" spans="1:11" ht="30.6" x14ac:dyDescent="0.25">
      <c r="A783" s="14" t="s">
        <v>2565</v>
      </c>
      <c r="B783" s="14" t="s">
        <v>4505</v>
      </c>
      <c r="C783" s="14" t="s">
        <v>4506</v>
      </c>
      <c r="D783" s="16">
        <v>46139</v>
      </c>
      <c r="E783" s="16"/>
      <c r="F783" s="14" t="s">
        <v>4481</v>
      </c>
      <c r="G783" s="14"/>
      <c r="H783" s="14" t="s">
        <v>3459</v>
      </c>
      <c r="I783" s="15">
        <v>55</v>
      </c>
      <c r="J783" s="77">
        <v>5</v>
      </c>
      <c r="K783" s="92"/>
    </row>
    <row r="784" spans="1:11" ht="30.6" x14ac:dyDescent="0.25">
      <c r="A784" s="14" t="s">
        <v>2565</v>
      </c>
      <c r="B784" s="14" t="s">
        <v>4507</v>
      </c>
      <c r="C784" s="14" t="s">
        <v>4508</v>
      </c>
      <c r="D784" s="16">
        <v>46139</v>
      </c>
      <c r="E784" s="16"/>
      <c r="F784" s="14" t="s">
        <v>4481</v>
      </c>
      <c r="G784" s="14"/>
      <c r="H784" s="14" t="s">
        <v>4509</v>
      </c>
      <c r="I784" s="15">
        <v>55</v>
      </c>
      <c r="J784" s="77">
        <v>5</v>
      </c>
      <c r="K784" s="92"/>
    </row>
    <row r="785" spans="1:11" ht="30.6" x14ac:dyDescent="0.25">
      <c r="A785" s="14" t="s">
        <v>2565</v>
      </c>
      <c r="B785" s="14" t="s">
        <v>4510</v>
      </c>
      <c r="C785" s="14" t="s">
        <v>4511</v>
      </c>
      <c r="D785" s="16">
        <v>46139</v>
      </c>
      <c r="E785" s="16"/>
      <c r="F785" s="14" t="s">
        <v>4481</v>
      </c>
      <c r="G785" s="14"/>
      <c r="H785" s="14" t="s">
        <v>3471</v>
      </c>
      <c r="I785" s="15">
        <v>55</v>
      </c>
      <c r="J785" s="77">
        <v>5</v>
      </c>
      <c r="K785" s="92"/>
    </row>
    <row r="786" spans="1:11" ht="30.6" x14ac:dyDescent="0.25">
      <c r="A786" s="14" t="s">
        <v>2565</v>
      </c>
      <c r="B786" s="14" t="s">
        <v>4512</v>
      </c>
      <c r="C786" s="14" t="s">
        <v>4513</v>
      </c>
      <c r="D786" s="16">
        <v>46139</v>
      </c>
      <c r="E786" s="16"/>
      <c r="F786" s="14" t="s">
        <v>4481</v>
      </c>
      <c r="G786" s="14"/>
      <c r="H786" s="14" t="s">
        <v>4514</v>
      </c>
      <c r="I786" s="15">
        <v>55</v>
      </c>
      <c r="J786" s="77">
        <v>5</v>
      </c>
      <c r="K786" s="92"/>
    </row>
    <row r="787" spans="1:11" ht="30.6" x14ac:dyDescent="0.25">
      <c r="A787" s="14" t="s">
        <v>2565</v>
      </c>
      <c r="B787" s="14" t="s">
        <v>4515</v>
      </c>
      <c r="C787" s="14" t="s">
        <v>4516</v>
      </c>
      <c r="D787" s="16">
        <v>46139</v>
      </c>
      <c r="E787" s="16"/>
      <c r="F787" s="14" t="s">
        <v>4481</v>
      </c>
      <c r="G787" s="14"/>
      <c r="H787" s="14" t="s">
        <v>4517</v>
      </c>
      <c r="I787" s="15">
        <v>55</v>
      </c>
      <c r="J787" s="77">
        <v>5</v>
      </c>
      <c r="K787" s="92"/>
    </row>
    <row r="788" spans="1:11" ht="30.6" x14ac:dyDescent="0.25">
      <c r="A788" s="14" t="s">
        <v>2565</v>
      </c>
      <c r="B788" s="14" t="s">
        <v>4518</v>
      </c>
      <c r="C788" s="14" t="s">
        <v>4519</v>
      </c>
      <c r="D788" s="16">
        <v>46139</v>
      </c>
      <c r="E788" s="16"/>
      <c r="F788" s="14" t="s">
        <v>4481</v>
      </c>
      <c r="G788" s="14"/>
      <c r="H788" s="14" t="s">
        <v>4520</v>
      </c>
      <c r="I788" s="15">
        <v>55</v>
      </c>
      <c r="J788" s="77">
        <v>5</v>
      </c>
      <c r="K788" s="92"/>
    </row>
    <row r="789" spans="1:11" ht="30.6" x14ac:dyDescent="0.25">
      <c r="A789" s="14" t="s">
        <v>2565</v>
      </c>
      <c r="B789" s="14" t="s">
        <v>4521</v>
      </c>
      <c r="C789" s="14" t="s">
        <v>4522</v>
      </c>
      <c r="D789" s="16">
        <v>46139</v>
      </c>
      <c r="E789" s="16"/>
      <c r="F789" s="14" t="s">
        <v>4481</v>
      </c>
      <c r="G789" s="14"/>
      <c r="H789" s="14" t="s">
        <v>4523</v>
      </c>
      <c r="I789" s="15">
        <v>55</v>
      </c>
      <c r="J789" s="77">
        <v>5</v>
      </c>
      <c r="K789" s="92"/>
    </row>
    <row r="790" spans="1:11" ht="30.6" x14ac:dyDescent="0.25">
      <c r="A790" s="14" t="s">
        <v>2565</v>
      </c>
      <c r="B790" s="14" t="s">
        <v>4524</v>
      </c>
      <c r="C790" s="14" t="s">
        <v>4525</v>
      </c>
      <c r="D790" s="16">
        <v>46139</v>
      </c>
      <c r="E790" s="16"/>
      <c r="F790" s="14" t="s">
        <v>4481</v>
      </c>
      <c r="G790" s="14"/>
      <c r="H790" s="14" t="s">
        <v>4526</v>
      </c>
      <c r="I790" s="15">
        <v>55</v>
      </c>
      <c r="J790" s="77">
        <v>5</v>
      </c>
      <c r="K790" s="92"/>
    </row>
    <row r="791" spans="1:11" ht="30.6" x14ac:dyDescent="0.25">
      <c r="A791" s="14" t="s">
        <v>2565</v>
      </c>
      <c r="B791" s="14" t="s">
        <v>4527</v>
      </c>
      <c r="C791" s="14" t="s">
        <v>4528</v>
      </c>
      <c r="D791" s="16">
        <v>46139</v>
      </c>
      <c r="E791" s="16"/>
      <c r="F791" s="14" t="s">
        <v>4481</v>
      </c>
      <c r="G791" s="14"/>
      <c r="H791" s="14" t="s">
        <v>3486</v>
      </c>
      <c r="I791" s="15">
        <v>55</v>
      </c>
      <c r="J791" s="77">
        <v>5</v>
      </c>
      <c r="K791" s="92"/>
    </row>
    <row r="792" spans="1:11" ht="30.6" x14ac:dyDescent="0.25">
      <c r="A792" s="14" t="s">
        <v>2565</v>
      </c>
      <c r="B792" s="14" t="s">
        <v>4529</v>
      </c>
      <c r="C792" s="14" t="s">
        <v>4530</v>
      </c>
      <c r="D792" s="16">
        <v>46139</v>
      </c>
      <c r="E792" s="16"/>
      <c r="F792" s="14" t="s">
        <v>4481</v>
      </c>
      <c r="G792" s="14"/>
      <c r="H792" s="14" t="s">
        <v>4531</v>
      </c>
      <c r="I792" s="15">
        <v>55</v>
      </c>
      <c r="J792" s="77">
        <v>5</v>
      </c>
      <c r="K792" s="92"/>
    </row>
    <row r="793" spans="1:11" ht="30.6" x14ac:dyDescent="0.25">
      <c r="A793" s="14" t="s">
        <v>2565</v>
      </c>
      <c r="B793" s="14" t="s">
        <v>4532</v>
      </c>
      <c r="C793" s="14" t="s">
        <v>4533</v>
      </c>
      <c r="D793" s="16">
        <v>46139</v>
      </c>
      <c r="E793" s="16"/>
      <c r="F793" s="14" t="s">
        <v>4481</v>
      </c>
      <c r="G793" s="14"/>
      <c r="H793" s="14" t="s">
        <v>3474</v>
      </c>
      <c r="I793" s="15">
        <v>70</v>
      </c>
      <c r="J793" s="77">
        <v>5</v>
      </c>
      <c r="K793" s="92"/>
    </row>
    <row r="794" spans="1:11" ht="30.6" x14ac:dyDescent="0.25">
      <c r="A794" s="14" t="s">
        <v>2565</v>
      </c>
      <c r="B794" s="14" t="s">
        <v>4534</v>
      </c>
      <c r="C794" s="14" t="s">
        <v>4535</v>
      </c>
      <c r="D794" s="16">
        <v>46139</v>
      </c>
      <c r="E794" s="16"/>
      <c r="F794" s="14" t="s">
        <v>4481</v>
      </c>
      <c r="G794" s="14"/>
      <c r="H794" s="14" t="s">
        <v>4536</v>
      </c>
      <c r="I794" s="15">
        <v>70</v>
      </c>
      <c r="J794" s="77">
        <v>5</v>
      </c>
      <c r="K794" s="92"/>
    </row>
    <row r="795" spans="1:11" ht="30.6" x14ac:dyDescent="0.25">
      <c r="A795" s="14" t="s">
        <v>2565</v>
      </c>
      <c r="B795" s="14" t="s">
        <v>4537</v>
      </c>
      <c r="C795" s="14" t="s">
        <v>4538</v>
      </c>
      <c r="D795" s="16">
        <v>46139</v>
      </c>
      <c r="E795" s="16"/>
      <c r="F795" s="14" t="s">
        <v>4481</v>
      </c>
      <c r="G795" s="14"/>
      <c r="H795" s="14" t="s">
        <v>4539</v>
      </c>
      <c r="I795" s="15">
        <v>70</v>
      </c>
      <c r="J795" s="77">
        <v>5</v>
      </c>
      <c r="K795" s="92"/>
    </row>
    <row r="796" spans="1:11" ht="30.6" x14ac:dyDescent="0.25">
      <c r="A796" s="14" t="s">
        <v>2565</v>
      </c>
      <c r="B796" s="14" t="s">
        <v>4540</v>
      </c>
      <c r="C796" s="14" t="s">
        <v>4541</v>
      </c>
      <c r="D796" s="16">
        <v>46139</v>
      </c>
      <c r="E796" s="16"/>
      <c r="F796" s="14" t="s">
        <v>4481</v>
      </c>
      <c r="G796" s="14"/>
      <c r="H796" s="14" t="s">
        <v>3468</v>
      </c>
      <c r="I796" s="15">
        <v>87</v>
      </c>
      <c r="J796" s="77">
        <v>5</v>
      </c>
      <c r="K796" s="92"/>
    </row>
    <row r="797" spans="1:11" ht="30.6" x14ac:dyDescent="0.25">
      <c r="A797" s="14" t="s">
        <v>2565</v>
      </c>
      <c r="B797" s="14" t="s">
        <v>4542</v>
      </c>
      <c r="C797" s="14" t="s">
        <v>4543</v>
      </c>
      <c r="D797" s="16">
        <v>46139</v>
      </c>
      <c r="E797" s="16"/>
      <c r="F797" s="14" t="s">
        <v>4481</v>
      </c>
      <c r="G797" s="14"/>
      <c r="H797" s="14" t="s">
        <v>3450</v>
      </c>
      <c r="I797" s="15">
        <v>87</v>
      </c>
      <c r="J797" s="77">
        <v>5</v>
      </c>
      <c r="K797" s="92"/>
    </row>
    <row r="798" spans="1:11" ht="71.400000000000006" x14ac:dyDescent="0.25">
      <c r="A798" s="14" t="s">
        <v>2565</v>
      </c>
      <c r="B798" s="14"/>
      <c r="C798" s="14"/>
      <c r="D798" s="16"/>
      <c r="E798" s="16"/>
      <c r="F798" s="14" t="s">
        <v>4544</v>
      </c>
      <c r="G798" s="14"/>
      <c r="H798" s="14"/>
      <c r="I798" s="15"/>
      <c r="J798" s="77"/>
      <c r="K798" s="92"/>
    </row>
    <row r="799" spans="1:11" ht="20.399999999999999" x14ac:dyDescent="0.25">
      <c r="A799" s="14" t="s">
        <v>2565</v>
      </c>
      <c r="B799" s="14" t="s">
        <v>4545</v>
      </c>
      <c r="C799" s="14" t="s">
        <v>4546</v>
      </c>
      <c r="D799" s="16">
        <v>46127</v>
      </c>
      <c r="E799" s="16"/>
      <c r="F799" s="14" t="s">
        <v>4547</v>
      </c>
      <c r="G799" s="14"/>
      <c r="H799" s="14" t="s">
        <v>3234</v>
      </c>
      <c r="I799" s="15">
        <v>100</v>
      </c>
      <c r="J799" s="77">
        <v>5</v>
      </c>
      <c r="K799" s="92"/>
    </row>
    <row r="800" spans="1:11" ht="20.399999999999999" x14ac:dyDescent="0.25">
      <c r="A800" s="14" t="s">
        <v>2565</v>
      </c>
      <c r="B800" s="14" t="s">
        <v>4548</v>
      </c>
      <c r="C800" s="14" t="s">
        <v>4549</v>
      </c>
      <c r="D800" s="16">
        <v>46127</v>
      </c>
      <c r="E800" s="16"/>
      <c r="F800" s="14" t="s">
        <v>4547</v>
      </c>
      <c r="G800" s="14"/>
      <c r="H800" s="14" t="s">
        <v>3684</v>
      </c>
      <c r="I800" s="15">
        <v>100</v>
      </c>
      <c r="J800" s="77">
        <v>5</v>
      </c>
      <c r="K800" s="92"/>
    </row>
    <row r="801" spans="1:11" ht="20.399999999999999" x14ac:dyDescent="0.25">
      <c r="A801" s="14" t="s">
        <v>2565</v>
      </c>
      <c r="B801" s="14" t="s">
        <v>4550</v>
      </c>
      <c r="C801" s="14" t="s">
        <v>4551</v>
      </c>
      <c r="D801" s="16">
        <v>46127</v>
      </c>
      <c r="E801" s="16"/>
      <c r="F801" s="14" t="s">
        <v>4547</v>
      </c>
      <c r="G801" s="14"/>
      <c r="H801" s="14" t="s">
        <v>3664</v>
      </c>
      <c r="I801" s="15">
        <v>100</v>
      </c>
      <c r="J801" s="77">
        <v>5</v>
      </c>
      <c r="K801" s="92"/>
    </row>
    <row r="802" spans="1:11" ht="71.400000000000006" x14ac:dyDescent="0.25">
      <c r="A802" s="14" t="s">
        <v>2565</v>
      </c>
      <c r="B802" s="14"/>
      <c r="C802" s="14"/>
      <c r="D802" s="16"/>
      <c r="E802" s="16"/>
      <c r="F802" s="14" t="s">
        <v>4552</v>
      </c>
      <c r="G802" s="14"/>
      <c r="H802" s="14"/>
      <c r="I802" s="15"/>
      <c r="J802" s="77"/>
      <c r="K802" s="92"/>
    </row>
    <row r="803" spans="1:11" ht="20.399999999999999" x14ac:dyDescent="0.25">
      <c r="A803" s="14" t="s">
        <v>2565</v>
      </c>
      <c r="B803" s="14" t="s">
        <v>4553</v>
      </c>
      <c r="C803" s="14" t="s">
        <v>4554</v>
      </c>
      <c r="D803" s="16">
        <v>46127</v>
      </c>
      <c r="E803" s="16"/>
      <c r="F803" s="14" t="s">
        <v>4555</v>
      </c>
      <c r="G803" s="14"/>
      <c r="H803" s="14" t="s">
        <v>3920</v>
      </c>
      <c r="I803" s="15">
        <v>200</v>
      </c>
      <c r="J803" s="77">
        <v>5</v>
      </c>
      <c r="K803" s="92"/>
    </row>
    <row r="804" spans="1:11" ht="20.399999999999999" x14ac:dyDescent="0.25">
      <c r="A804" s="14" t="s">
        <v>2565</v>
      </c>
      <c r="B804" s="14" t="s">
        <v>4556</v>
      </c>
      <c r="C804" s="14" t="s">
        <v>4557</v>
      </c>
      <c r="D804" s="16">
        <v>46127</v>
      </c>
      <c r="E804" s="16"/>
      <c r="F804" s="14" t="s">
        <v>4555</v>
      </c>
      <c r="G804" s="14"/>
      <c r="H804" s="14" t="s">
        <v>3231</v>
      </c>
      <c r="I804" s="15">
        <v>230</v>
      </c>
      <c r="J804" s="77">
        <v>5</v>
      </c>
      <c r="K804" s="92"/>
    </row>
    <row r="805" spans="1:11" ht="20.399999999999999" x14ac:dyDescent="0.25">
      <c r="A805" s="14" t="s">
        <v>2565</v>
      </c>
      <c r="B805" s="14" t="s">
        <v>4558</v>
      </c>
      <c r="C805" s="14" t="s">
        <v>4559</v>
      </c>
      <c r="D805" s="16">
        <v>46127</v>
      </c>
      <c r="E805" s="16"/>
      <c r="F805" s="14" t="s">
        <v>4555</v>
      </c>
      <c r="G805" s="14"/>
      <c r="H805" s="14" t="s">
        <v>3674</v>
      </c>
      <c r="I805" s="15">
        <v>230</v>
      </c>
      <c r="J805" s="77">
        <v>5</v>
      </c>
      <c r="K805" s="92"/>
    </row>
    <row r="806" spans="1:11" ht="20.399999999999999" x14ac:dyDescent="0.25">
      <c r="A806" s="14" t="s">
        <v>2565</v>
      </c>
      <c r="B806" s="14" t="s">
        <v>4560</v>
      </c>
      <c r="C806" s="14" t="s">
        <v>4561</v>
      </c>
      <c r="D806" s="16">
        <v>46128</v>
      </c>
      <c r="E806" s="16"/>
      <c r="F806" s="14" t="s">
        <v>4562</v>
      </c>
      <c r="G806" s="14" t="s">
        <v>3915</v>
      </c>
      <c r="H806" s="14" t="s">
        <v>3916</v>
      </c>
      <c r="I806" s="15">
        <v>180.5</v>
      </c>
      <c r="J806" s="77">
        <v>5</v>
      </c>
      <c r="K806" s="92"/>
    </row>
    <row r="807" spans="1:11" ht="71.400000000000006" x14ac:dyDescent="0.25">
      <c r="A807" s="14" t="s">
        <v>2565</v>
      </c>
      <c r="B807" s="14"/>
      <c r="C807" s="14"/>
      <c r="D807" s="16"/>
      <c r="E807" s="16"/>
      <c r="F807" s="14" t="s">
        <v>4563</v>
      </c>
      <c r="G807" s="14"/>
      <c r="H807" s="14"/>
      <c r="I807" s="15"/>
      <c r="J807" s="77"/>
      <c r="K807" s="92"/>
    </row>
    <row r="808" spans="1:11" ht="20.399999999999999" x14ac:dyDescent="0.25">
      <c r="A808" s="14" t="s">
        <v>2565</v>
      </c>
      <c r="B808" s="14" t="s">
        <v>4564</v>
      </c>
      <c r="C808" s="14" t="s">
        <v>4565</v>
      </c>
      <c r="D808" s="16">
        <v>46127</v>
      </c>
      <c r="E808" s="16"/>
      <c r="F808" s="14" t="s">
        <v>4566</v>
      </c>
      <c r="G808" s="14"/>
      <c r="H808" s="14" t="s">
        <v>3231</v>
      </c>
      <c r="I808" s="15">
        <v>142</v>
      </c>
      <c r="J808" s="77">
        <v>5</v>
      </c>
      <c r="K808" s="92"/>
    </row>
    <row r="809" spans="1:11" ht="20.399999999999999" x14ac:dyDescent="0.25">
      <c r="A809" s="14" t="s">
        <v>2565</v>
      </c>
      <c r="B809" s="14" t="s">
        <v>4567</v>
      </c>
      <c r="C809" s="14" t="s">
        <v>4568</v>
      </c>
      <c r="D809" s="16">
        <v>46127</v>
      </c>
      <c r="E809" s="16"/>
      <c r="F809" s="14" t="s">
        <v>4566</v>
      </c>
      <c r="G809" s="14"/>
      <c r="H809" s="14" t="s">
        <v>3674</v>
      </c>
      <c r="I809" s="15">
        <v>142</v>
      </c>
      <c r="J809" s="77">
        <v>5</v>
      </c>
      <c r="K809" s="92"/>
    </row>
    <row r="810" spans="1:11" ht="20.399999999999999" x14ac:dyDescent="0.25">
      <c r="A810" s="14" t="s">
        <v>2565</v>
      </c>
      <c r="B810" s="14" t="s">
        <v>4569</v>
      </c>
      <c r="C810" s="14" t="s">
        <v>4570</v>
      </c>
      <c r="D810" s="16">
        <v>46119</v>
      </c>
      <c r="E810" s="16"/>
      <c r="F810" s="14" t="s">
        <v>4571</v>
      </c>
      <c r="G810" s="14" t="s">
        <v>4572</v>
      </c>
      <c r="H810" s="14" t="s">
        <v>4573</v>
      </c>
      <c r="I810" s="15">
        <v>74.290000000000006</v>
      </c>
      <c r="J810" s="77">
        <v>4</v>
      </c>
      <c r="K810" s="92"/>
    </row>
    <row r="811" spans="1:11" ht="71.400000000000006" x14ac:dyDescent="0.25">
      <c r="A811" s="14" t="s">
        <v>2565</v>
      </c>
      <c r="B811" s="14"/>
      <c r="C811" s="14"/>
      <c r="D811" s="16"/>
      <c r="E811" s="16"/>
      <c r="F811" s="14" t="s">
        <v>4574</v>
      </c>
      <c r="G811" s="14"/>
      <c r="H811" s="14"/>
      <c r="I811" s="15"/>
      <c r="J811" s="77"/>
      <c r="K811" s="92"/>
    </row>
    <row r="812" spans="1:11" ht="20.399999999999999" x14ac:dyDescent="0.25">
      <c r="A812" s="14" t="s">
        <v>2565</v>
      </c>
      <c r="B812" s="14" t="s">
        <v>4575</v>
      </c>
      <c r="C812" s="14" t="s">
        <v>4576</v>
      </c>
      <c r="D812" s="16">
        <v>46128</v>
      </c>
      <c r="E812" s="16"/>
      <c r="F812" s="14" t="s">
        <v>4577</v>
      </c>
      <c r="G812" s="14"/>
      <c r="H812" s="14" t="s">
        <v>4578</v>
      </c>
      <c r="I812" s="15">
        <v>54.8</v>
      </c>
      <c r="J812" s="77">
        <v>5</v>
      </c>
      <c r="K812" s="92"/>
    </row>
    <row r="813" spans="1:11" ht="30.6" x14ac:dyDescent="0.25">
      <c r="A813" s="14" t="s">
        <v>2565</v>
      </c>
      <c r="B813" s="14" t="s">
        <v>4579</v>
      </c>
      <c r="C813" s="14" t="s">
        <v>4580</v>
      </c>
      <c r="D813" s="16">
        <v>46121</v>
      </c>
      <c r="E813" s="16"/>
      <c r="F813" s="14" t="s">
        <v>4581</v>
      </c>
      <c r="G813" s="14" t="s">
        <v>3417</v>
      </c>
      <c r="H813" s="14" t="s">
        <v>3418</v>
      </c>
      <c r="I813" s="15">
        <v>7.2</v>
      </c>
      <c r="J813" s="77">
        <v>5</v>
      </c>
      <c r="K813" s="92"/>
    </row>
    <row r="814" spans="1:11" ht="30.6" x14ac:dyDescent="0.25">
      <c r="A814" s="14" t="s">
        <v>2565</v>
      </c>
      <c r="B814" s="14" t="s">
        <v>4582</v>
      </c>
      <c r="C814" s="14" t="s">
        <v>4583</v>
      </c>
      <c r="D814" s="16">
        <v>46127</v>
      </c>
      <c r="E814" s="16"/>
      <c r="F814" s="14" t="s">
        <v>4584</v>
      </c>
      <c r="G814" s="14" t="s">
        <v>4585</v>
      </c>
      <c r="H814" s="14" t="s">
        <v>4586</v>
      </c>
      <c r="I814" s="15">
        <v>35</v>
      </c>
      <c r="J814" s="77">
        <v>5</v>
      </c>
      <c r="K814" s="92"/>
    </row>
    <row r="815" spans="1:11" ht="51" x14ac:dyDescent="0.25">
      <c r="A815" s="14" t="s">
        <v>2565</v>
      </c>
      <c r="B815" s="14" t="s">
        <v>4587</v>
      </c>
      <c r="C815" s="14" t="s">
        <v>4588</v>
      </c>
      <c r="D815" s="16">
        <v>46125</v>
      </c>
      <c r="E815" s="16">
        <v>46133</v>
      </c>
      <c r="F815" s="14" t="s">
        <v>4589</v>
      </c>
      <c r="G815" s="14" t="s">
        <v>4590</v>
      </c>
      <c r="H815" s="14" t="s">
        <v>4591</v>
      </c>
      <c r="I815" s="15">
        <v>72.150000000000006</v>
      </c>
      <c r="J815" s="77">
        <v>5</v>
      </c>
      <c r="K815" s="92"/>
    </row>
    <row r="816" spans="1:11" ht="40.799999999999997" x14ac:dyDescent="0.25">
      <c r="A816" s="14" t="s">
        <v>2565</v>
      </c>
      <c r="B816" s="14" t="s">
        <v>4587</v>
      </c>
      <c r="C816" s="14" t="s">
        <v>4588</v>
      </c>
      <c r="D816" s="16">
        <v>46125</v>
      </c>
      <c r="E816" s="16">
        <v>46133</v>
      </c>
      <c r="F816" s="14" t="s">
        <v>4592</v>
      </c>
      <c r="G816" s="14" t="s">
        <v>4590</v>
      </c>
      <c r="H816" s="14" t="s">
        <v>4591</v>
      </c>
      <c r="I816" s="15">
        <v>10</v>
      </c>
      <c r="J816" s="77">
        <v>5</v>
      </c>
      <c r="K816" s="92"/>
    </row>
    <row r="817" spans="1:11" ht="51" x14ac:dyDescent="0.25">
      <c r="A817" s="14" t="s">
        <v>2565</v>
      </c>
      <c r="B817" s="14" t="s">
        <v>4593</v>
      </c>
      <c r="C817" s="14" t="s">
        <v>4594</v>
      </c>
      <c r="D817" s="16">
        <v>46133</v>
      </c>
      <c r="E817" s="16"/>
      <c r="F817" s="14" t="s">
        <v>4595</v>
      </c>
      <c r="G817" s="14" t="s">
        <v>4590</v>
      </c>
      <c r="H817" s="14" t="s">
        <v>4591</v>
      </c>
      <c r="I817" s="15">
        <v>600</v>
      </c>
      <c r="J817" s="77">
        <v>5</v>
      </c>
      <c r="K817" s="92"/>
    </row>
    <row r="818" spans="1:11" ht="20.399999999999999" x14ac:dyDescent="0.25">
      <c r="A818" s="14" t="s">
        <v>2565</v>
      </c>
      <c r="B818" s="14" t="s">
        <v>4596</v>
      </c>
      <c r="C818" s="14" t="s">
        <v>4597</v>
      </c>
      <c r="D818" s="16">
        <v>46133</v>
      </c>
      <c r="E818" s="16"/>
      <c r="F818" s="14" t="s">
        <v>4598</v>
      </c>
      <c r="G818" s="14" t="s">
        <v>4599</v>
      </c>
      <c r="H818" s="14" t="s">
        <v>4600</v>
      </c>
      <c r="I818" s="15">
        <v>895.9</v>
      </c>
      <c r="J818" s="77">
        <v>5</v>
      </c>
      <c r="K818" s="92"/>
    </row>
    <row r="819" spans="1:11" ht="30.6" x14ac:dyDescent="0.25">
      <c r="A819" s="14" t="s">
        <v>2565</v>
      </c>
      <c r="B819" s="14" t="s">
        <v>4601</v>
      </c>
      <c r="C819" s="14" t="s">
        <v>4602</v>
      </c>
      <c r="D819" s="16">
        <v>46134</v>
      </c>
      <c r="E819" s="16"/>
      <c r="F819" s="14" t="s">
        <v>4603</v>
      </c>
      <c r="G819" s="14"/>
      <c r="H819" s="14" t="s">
        <v>3349</v>
      </c>
      <c r="I819" s="15">
        <v>55</v>
      </c>
      <c r="J819" s="77">
        <v>5</v>
      </c>
      <c r="K819" s="92"/>
    </row>
    <row r="820" spans="1:11" ht="30.6" x14ac:dyDescent="0.25">
      <c r="A820" s="14" t="s">
        <v>2565</v>
      </c>
      <c r="B820" s="14" t="s">
        <v>4604</v>
      </c>
      <c r="C820" s="14" t="s">
        <v>4605</v>
      </c>
      <c r="D820" s="16">
        <v>46134</v>
      </c>
      <c r="E820" s="16"/>
      <c r="F820" s="14" t="s">
        <v>4603</v>
      </c>
      <c r="G820" s="14"/>
      <c r="H820" s="14" t="s">
        <v>3361</v>
      </c>
      <c r="I820" s="15">
        <v>55</v>
      </c>
      <c r="J820" s="77">
        <v>5</v>
      </c>
      <c r="K820" s="92"/>
    </row>
    <row r="821" spans="1:11" ht="30.6" x14ac:dyDescent="0.25">
      <c r="A821" s="14" t="s">
        <v>2565</v>
      </c>
      <c r="B821" s="14" t="s">
        <v>4606</v>
      </c>
      <c r="C821" s="14" t="s">
        <v>4607</v>
      </c>
      <c r="D821" s="16">
        <v>46134</v>
      </c>
      <c r="E821" s="16"/>
      <c r="F821" s="14" t="s">
        <v>4603</v>
      </c>
      <c r="G821" s="14"/>
      <c r="H821" s="14" t="s">
        <v>4608</v>
      </c>
      <c r="I821" s="15">
        <v>55</v>
      </c>
      <c r="J821" s="77">
        <v>5</v>
      </c>
      <c r="K821" s="92"/>
    </row>
    <row r="822" spans="1:11" ht="30.6" x14ac:dyDescent="0.25">
      <c r="A822" s="14" t="s">
        <v>2565</v>
      </c>
      <c r="B822" s="14" t="s">
        <v>4609</v>
      </c>
      <c r="C822" s="14" t="s">
        <v>4610</v>
      </c>
      <c r="D822" s="16">
        <v>46134</v>
      </c>
      <c r="E822" s="16"/>
      <c r="F822" s="14" t="s">
        <v>4603</v>
      </c>
      <c r="G822" s="14"/>
      <c r="H822" s="14" t="s">
        <v>4611</v>
      </c>
      <c r="I822" s="15">
        <v>55</v>
      </c>
      <c r="J822" s="77">
        <v>5</v>
      </c>
      <c r="K822" s="92"/>
    </row>
    <row r="823" spans="1:11" ht="30.6" x14ac:dyDescent="0.25">
      <c r="A823" s="14" t="s">
        <v>2565</v>
      </c>
      <c r="B823" s="14" t="s">
        <v>4612</v>
      </c>
      <c r="C823" s="14" t="s">
        <v>4613</v>
      </c>
      <c r="D823" s="16">
        <v>46134</v>
      </c>
      <c r="E823" s="16"/>
      <c r="F823" s="14" t="s">
        <v>4603</v>
      </c>
      <c r="G823" s="14"/>
      <c r="H823" s="14" t="s">
        <v>4614</v>
      </c>
      <c r="I823" s="15">
        <v>55</v>
      </c>
      <c r="J823" s="77">
        <v>5</v>
      </c>
      <c r="K823" s="92"/>
    </row>
    <row r="824" spans="1:11" ht="30.6" x14ac:dyDescent="0.25">
      <c r="A824" s="14" t="s">
        <v>2565</v>
      </c>
      <c r="B824" s="14" t="s">
        <v>4615</v>
      </c>
      <c r="C824" s="14" t="s">
        <v>4616</v>
      </c>
      <c r="D824" s="16">
        <v>46134</v>
      </c>
      <c r="E824" s="16"/>
      <c r="F824" s="14" t="s">
        <v>4603</v>
      </c>
      <c r="G824" s="14"/>
      <c r="H824" s="14" t="s">
        <v>3358</v>
      </c>
      <c r="I824" s="15">
        <v>55</v>
      </c>
      <c r="J824" s="77">
        <v>5</v>
      </c>
      <c r="K824" s="92"/>
    </row>
    <row r="825" spans="1:11" ht="30.6" x14ac:dyDescent="0.25">
      <c r="A825" s="14" t="s">
        <v>2565</v>
      </c>
      <c r="B825" s="14" t="s">
        <v>4617</v>
      </c>
      <c r="C825" s="14" t="s">
        <v>4618</v>
      </c>
      <c r="D825" s="16">
        <v>46134</v>
      </c>
      <c r="E825" s="16"/>
      <c r="F825" s="14" t="s">
        <v>4603</v>
      </c>
      <c r="G825" s="14"/>
      <c r="H825" s="14" t="s">
        <v>3343</v>
      </c>
      <c r="I825" s="15">
        <v>55</v>
      </c>
      <c r="J825" s="77">
        <v>5</v>
      </c>
      <c r="K825" s="92"/>
    </row>
    <row r="826" spans="1:11" ht="30.6" x14ac:dyDescent="0.25">
      <c r="A826" s="14" t="s">
        <v>2565</v>
      </c>
      <c r="B826" s="14" t="s">
        <v>4619</v>
      </c>
      <c r="C826" s="14" t="s">
        <v>4620</v>
      </c>
      <c r="D826" s="16">
        <v>46134</v>
      </c>
      <c r="E826" s="16"/>
      <c r="F826" s="14" t="s">
        <v>4603</v>
      </c>
      <c r="G826" s="14"/>
      <c r="H826" s="14" t="s">
        <v>3367</v>
      </c>
      <c r="I826" s="15">
        <v>55</v>
      </c>
      <c r="J826" s="77">
        <v>5</v>
      </c>
      <c r="K826" s="92"/>
    </row>
    <row r="827" spans="1:11" ht="30.6" x14ac:dyDescent="0.25">
      <c r="A827" s="14" t="s">
        <v>2565</v>
      </c>
      <c r="B827" s="14" t="s">
        <v>4621</v>
      </c>
      <c r="C827" s="14" t="s">
        <v>4622</v>
      </c>
      <c r="D827" s="16">
        <v>46134</v>
      </c>
      <c r="E827" s="16"/>
      <c r="F827" s="14" t="s">
        <v>4603</v>
      </c>
      <c r="G827" s="14"/>
      <c r="H827" s="14" t="s">
        <v>3382</v>
      </c>
      <c r="I827" s="15">
        <v>55</v>
      </c>
      <c r="J827" s="77">
        <v>5</v>
      </c>
      <c r="K827" s="92"/>
    </row>
    <row r="828" spans="1:11" ht="30.6" x14ac:dyDescent="0.25">
      <c r="A828" s="14" t="s">
        <v>2565</v>
      </c>
      <c r="B828" s="14" t="s">
        <v>4623</v>
      </c>
      <c r="C828" s="14" t="s">
        <v>4624</v>
      </c>
      <c r="D828" s="16">
        <v>46134</v>
      </c>
      <c r="E828" s="16"/>
      <c r="F828" s="14" t="s">
        <v>4603</v>
      </c>
      <c r="G828" s="14"/>
      <c r="H828" s="14" t="s">
        <v>3370</v>
      </c>
      <c r="I828" s="15">
        <v>55</v>
      </c>
      <c r="J828" s="77">
        <v>5</v>
      </c>
      <c r="K828" s="92"/>
    </row>
    <row r="829" spans="1:11" ht="30.6" x14ac:dyDescent="0.25">
      <c r="A829" s="14" t="s">
        <v>2565</v>
      </c>
      <c r="B829" s="14" t="s">
        <v>4625</v>
      </c>
      <c r="C829" s="14" t="s">
        <v>4626</v>
      </c>
      <c r="D829" s="16">
        <v>46134</v>
      </c>
      <c r="E829" s="16"/>
      <c r="F829" s="14" t="s">
        <v>4603</v>
      </c>
      <c r="G829" s="14"/>
      <c r="H829" s="14" t="s">
        <v>3373</v>
      </c>
      <c r="I829" s="15">
        <v>55</v>
      </c>
      <c r="J829" s="77">
        <v>5</v>
      </c>
      <c r="K829" s="92"/>
    </row>
    <row r="830" spans="1:11" ht="30.6" x14ac:dyDescent="0.25">
      <c r="A830" s="14" t="s">
        <v>2565</v>
      </c>
      <c r="B830" s="14" t="s">
        <v>4627</v>
      </c>
      <c r="C830" s="14" t="s">
        <v>4628</v>
      </c>
      <c r="D830" s="16">
        <v>46134</v>
      </c>
      <c r="E830" s="16"/>
      <c r="F830" s="14" t="s">
        <v>4603</v>
      </c>
      <c r="G830" s="14"/>
      <c r="H830" s="14" t="s">
        <v>3364</v>
      </c>
      <c r="I830" s="15">
        <v>55</v>
      </c>
      <c r="J830" s="77">
        <v>5</v>
      </c>
      <c r="K830" s="92"/>
    </row>
    <row r="831" spans="1:11" ht="30.6" x14ac:dyDescent="0.25">
      <c r="A831" s="14" t="s">
        <v>2565</v>
      </c>
      <c r="B831" s="14" t="s">
        <v>4629</v>
      </c>
      <c r="C831" s="14" t="s">
        <v>4630</v>
      </c>
      <c r="D831" s="16">
        <v>46134</v>
      </c>
      <c r="E831" s="16"/>
      <c r="F831" s="14" t="s">
        <v>4603</v>
      </c>
      <c r="G831" s="14"/>
      <c r="H831" s="14" t="s">
        <v>4631</v>
      </c>
      <c r="I831" s="15">
        <v>55</v>
      </c>
      <c r="J831" s="77">
        <v>5</v>
      </c>
      <c r="K831" s="92"/>
    </row>
    <row r="832" spans="1:11" ht="30.6" x14ac:dyDescent="0.25">
      <c r="A832" s="14" t="s">
        <v>2565</v>
      </c>
      <c r="B832" s="14" t="s">
        <v>4632</v>
      </c>
      <c r="C832" s="14" t="s">
        <v>4633</v>
      </c>
      <c r="D832" s="16">
        <v>46134</v>
      </c>
      <c r="E832" s="16"/>
      <c r="F832" s="14" t="s">
        <v>4603</v>
      </c>
      <c r="G832" s="14"/>
      <c r="H832" s="14" t="s">
        <v>3352</v>
      </c>
      <c r="I832" s="15">
        <v>55</v>
      </c>
      <c r="J832" s="77">
        <v>5</v>
      </c>
      <c r="K832" s="92"/>
    </row>
    <row r="833" spans="1:11" ht="30.6" x14ac:dyDescent="0.25">
      <c r="A833" s="14" t="s">
        <v>2565</v>
      </c>
      <c r="B833" s="14" t="s">
        <v>4634</v>
      </c>
      <c r="C833" s="14" t="s">
        <v>4635</v>
      </c>
      <c r="D833" s="16">
        <v>46134</v>
      </c>
      <c r="E833" s="16"/>
      <c r="F833" s="14" t="s">
        <v>4603</v>
      </c>
      <c r="G833" s="14"/>
      <c r="H833" s="14" t="s">
        <v>4636</v>
      </c>
      <c r="I833" s="15">
        <v>55</v>
      </c>
      <c r="J833" s="77">
        <v>5</v>
      </c>
      <c r="K833" s="92"/>
    </row>
    <row r="834" spans="1:11" ht="30.6" x14ac:dyDescent="0.25">
      <c r="A834" s="14" t="s">
        <v>2565</v>
      </c>
      <c r="B834" s="14" t="s">
        <v>4637</v>
      </c>
      <c r="C834" s="14" t="s">
        <v>4638</v>
      </c>
      <c r="D834" s="16">
        <v>46134</v>
      </c>
      <c r="E834" s="16"/>
      <c r="F834" s="14" t="s">
        <v>4603</v>
      </c>
      <c r="G834" s="14"/>
      <c r="H834" s="14" t="s">
        <v>4639</v>
      </c>
      <c r="I834" s="15">
        <v>70</v>
      </c>
      <c r="J834" s="77">
        <v>5</v>
      </c>
      <c r="K834" s="92"/>
    </row>
    <row r="835" spans="1:11" ht="30.6" x14ac:dyDescent="0.25">
      <c r="A835" s="14" t="s">
        <v>2565</v>
      </c>
      <c r="B835" s="14" t="s">
        <v>4640</v>
      </c>
      <c r="C835" s="14" t="s">
        <v>4641</v>
      </c>
      <c r="D835" s="16">
        <v>46134</v>
      </c>
      <c r="E835" s="16"/>
      <c r="F835" s="14" t="s">
        <v>4603</v>
      </c>
      <c r="G835" s="14"/>
      <c r="H835" s="14" t="s">
        <v>3388</v>
      </c>
      <c r="I835" s="15">
        <v>70</v>
      </c>
      <c r="J835" s="77">
        <v>5</v>
      </c>
      <c r="K835" s="92"/>
    </row>
    <row r="836" spans="1:11" ht="30.6" x14ac:dyDescent="0.25">
      <c r="A836" s="14" t="s">
        <v>2565</v>
      </c>
      <c r="B836" s="14" t="s">
        <v>4642</v>
      </c>
      <c r="C836" s="14" t="s">
        <v>4643</v>
      </c>
      <c r="D836" s="16">
        <v>46134</v>
      </c>
      <c r="E836" s="16"/>
      <c r="F836" s="14" t="s">
        <v>4603</v>
      </c>
      <c r="G836" s="14"/>
      <c r="H836" s="14" t="s">
        <v>4578</v>
      </c>
      <c r="I836" s="15">
        <v>87</v>
      </c>
      <c r="J836" s="77">
        <v>5</v>
      </c>
      <c r="K836" s="92"/>
    </row>
    <row r="837" spans="1:11" ht="30.6" x14ac:dyDescent="0.25">
      <c r="A837" s="14" t="s">
        <v>2565</v>
      </c>
      <c r="B837" s="14" t="s">
        <v>4644</v>
      </c>
      <c r="C837" s="14" t="s">
        <v>4645</v>
      </c>
      <c r="D837" s="16">
        <v>46134</v>
      </c>
      <c r="E837" s="16"/>
      <c r="F837" s="14" t="s">
        <v>4603</v>
      </c>
      <c r="G837" s="14"/>
      <c r="H837" s="14" t="s">
        <v>4646</v>
      </c>
      <c r="I837" s="15">
        <v>87</v>
      </c>
      <c r="J837" s="77">
        <v>5</v>
      </c>
      <c r="K837" s="92"/>
    </row>
    <row r="838" spans="1:11" ht="13.2" x14ac:dyDescent="0.25">
      <c r="A838" s="14" t="s">
        <v>2565</v>
      </c>
      <c r="B838" s="14" t="s">
        <v>4647</v>
      </c>
      <c r="C838" s="14" t="s">
        <v>4648</v>
      </c>
      <c r="D838" s="16">
        <v>46129</v>
      </c>
      <c r="E838" s="16"/>
      <c r="F838" s="14" t="s">
        <v>4649</v>
      </c>
      <c r="G838" s="14" t="s">
        <v>4650</v>
      </c>
      <c r="H838" s="14" t="s">
        <v>4651</v>
      </c>
      <c r="I838" s="15">
        <v>51</v>
      </c>
      <c r="J838" s="77">
        <v>5</v>
      </c>
      <c r="K838" s="92"/>
    </row>
    <row r="839" spans="1:11" ht="71.400000000000006" x14ac:dyDescent="0.25">
      <c r="A839" s="14" t="s">
        <v>2565</v>
      </c>
      <c r="B839" s="14"/>
      <c r="C839" s="14"/>
      <c r="D839" s="16"/>
      <c r="E839" s="16"/>
      <c r="F839" s="14" t="s">
        <v>4652</v>
      </c>
      <c r="G839" s="14"/>
      <c r="H839" s="14"/>
      <c r="I839" s="15"/>
      <c r="J839" s="77"/>
      <c r="K839" s="92"/>
    </row>
    <row r="840" spans="1:11" ht="30.6" x14ac:dyDescent="0.25">
      <c r="A840" s="14" t="s">
        <v>2565</v>
      </c>
      <c r="B840" s="14" t="s">
        <v>4653</v>
      </c>
      <c r="C840" s="14" t="s">
        <v>4654</v>
      </c>
      <c r="D840" s="16">
        <v>46121</v>
      </c>
      <c r="E840" s="16"/>
      <c r="F840" s="14" t="s">
        <v>4655</v>
      </c>
      <c r="G840" s="14" t="s">
        <v>3417</v>
      </c>
      <c r="H840" s="14" t="s">
        <v>3418</v>
      </c>
      <c r="I840" s="15">
        <v>7.2</v>
      </c>
      <c r="J840" s="77">
        <v>5</v>
      </c>
      <c r="K840" s="92"/>
    </row>
    <row r="841" spans="1:11" ht="20.399999999999999" x14ac:dyDescent="0.25">
      <c r="A841" s="14" t="s">
        <v>2565</v>
      </c>
      <c r="B841" s="14" t="s">
        <v>4656</v>
      </c>
      <c r="C841" s="14" t="s">
        <v>4657</v>
      </c>
      <c r="D841" s="16">
        <v>46134</v>
      </c>
      <c r="E841" s="16"/>
      <c r="F841" s="14" t="s">
        <v>4658</v>
      </c>
      <c r="G841" s="14"/>
      <c r="H841" s="14" t="s">
        <v>4659</v>
      </c>
      <c r="I841" s="15">
        <v>55</v>
      </c>
      <c r="J841" s="77">
        <v>5</v>
      </c>
      <c r="K841" s="92"/>
    </row>
    <row r="842" spans="1:11" ht="20.399999999999999" x14ac:dyDescent="0.25">
      <c r="A842" s="14" t="s">
        <v>2565</v>
      </c>
      <c r="B842" s="14" t="s">
        <v>4660</v>
      </c>
      <c r="C842" s="14" t="s">
        <v>4661</v>
      </c>
      <c r="D842" s="16">
        <v>46134</v>
      </c>
      <c r="E842" s="16"/>
      <c r="F842" s="14" t="s">
        <v>4658</v>
      </c>
      <c r="G842" s="14"/>
      <c r="H842" s="14" t="s">
        <v>3563</v>
      </c>
      <c r="I842" s="15">
        <v>55</v>
      </c>
      <c r="J842" s="77">
        <v>5</v>
      </c>
      <c r="K842" s="92"/>
    </row>
    <row r="843" spans="1:11" ht="20.399999999999999" x14ac:dyDescent="0.25">
      <c r="A843" s="14" t="s">
        <v>2565</v>
      </c>
      <c r="B843" s="14" t="s">
        <v>4662</v>
      </c>
      <c r="C843" s="14" t="s">
        <v>4663</v>
      </c>
      <c r="D843" s="16">
        <v>46134</v>
      </c>
      <c r="E843" s="16"/>
      <c r="F843" s="14" t="s">
        <v>4658</v>
      </c>
      <c r="G843" s="14"/>
      <c r="H843" s="14" t="s">
        <v>4664</v>
      </c>
      <c r="I843" s="15">
        <v>55</v>
      </c>
      <c r="J843" s="77">
        <v>5</v>
      </c>
      <c r="K843" s="92"/>
    </row>
    <row r="844" spans="1:11" ht="20.399999999999999" x14ac:dyDescent="0.25">
      <c r="A844" s="14" t="s">
        <v>2565</v>
      </c>
      <c r="B844" s="14" t="s">
        <v>4665</v>
      </c>
      <c r="C844" s="14" t="s">
        <v>4666</v>
      </c>
      <c r="D844" s="16">
        <v>46134</v>
      </c>
      <c r="E844" s="16"/>
      <c r="F844" s="14" t="s">
        <v>4658</v>
      </c>
      <c r="G844" s="14"/>
      <c r="H844" s="14" t="s">
        <v>4368</v>
      </c>
      <c r="I844" s="15">
        <v>55</v>
      </c>
      <c r="J844" s="77">
        <v>5</v>
      </c>
      <c r="K844" s="92"/>
    </row>
    <row r="845" spans="1:11" ht="20.399999999999999" x14ac:dyDescent="0.25">
      <c r="A845" s="14" t="s">
        <v>2565</v>
      </c>
      <c r="B845" s="14" t="s">
        <v>4667</v>
      </c>
      <c r="C845" s="14" t="s">
        <v>4668</v>
      </c>
      <c r="D845" s="16">
        <v>46134</v>
      </c>
      <c r="E845" s="16"/>
      <c r="F845" s="14" t="s">
        <v>4658</v>
      </c>
      <c r="G845" s="14"/>
      <c r="H845" s="14" t="s">
        <v>3521</v>
      </c>
      <c r="I845" s="15">
        <v>55</v>
      </c>
      <c r="J845" s="77">
        <v>5</v>
      </c>
      <c r="K845" s="92"/>
    </row>
    <row r="846" spans="1:11" ht="20.399999999999999" x14ac:dyDescent="0.25">
      <c r="A846" s="14" t="s">
        <v>2565</v>
      </c>
      <c r="B846" s="14" t="s">
        <v>4669</v>
      </c>
      <c r="C846" s="14" t="s">
        <v>4670</v>
      </c>
      <c r="D846" s="16">
        <v>46134</v>
      </c>
      <c r="E846" s="16"/>
      <c r="F846" s="14" t="s">
        <v>4658</v>
      </c>
      <c r="G846" s="14"/>
      <c r="H846" s="14" t="s">
        <v>4671</v>
      </c>
      <c r="I846" s="15">
        <v>55</v>
      </c>
      <c r="J846" s="77">
        <v>5</v>
      </c>
      <c r="K846" s="92"/>
    </row>
    <row r="847" spans="1:11" ht="20.399999999999999" x14ac:dyDescent="0.25">
      <c r="A847" s="14" t="s">
        <v>2565</v>
      </c>
      <c r="B847" s="14" t="s">
        <v>4672</v>
      </c>
      <c r="C847" s="14" t="s">
        <v>4673</v>
      </c>
      <c r="D847" s="16">
        <v>46134</v>
      </c>
      <c r="E847" s="16"/>
      <c r="F847" s="14" t="s">
        <v>4658</v>
      </c>
      <c r="G847" s="14"/>
      <c r="H847" s="14" t="s">
        <v>4377</v>
      </c>
      <c r="I847" s="15">
        <v>55</v>
      </c>
      <c r="J847" s="77">
        <v>5</v>
      </c>
      <c r="K847" s="92"/>
    </row>
    <row r="848" spans="1:11" ht="20.399999999999999" x14ac:dyDescent="0.25">
      <c r="A848" s="14" t="s">
        <v>2565</v>
      </c>
      <c r="B848" s="14" t="s">
        <v>4674</v>
      </c>
      <c r="C848" s="14" t="s">
        <v>4675</v>
      </c>
      <c r="D848" s="16">
        <v>46134</v>
      </c>
      <c r="E848" s="16"/>
      <c r="F848" s="14" t="s">
        <v>4658</v>
      </c>
      <c r="G848" s="14"/>
      <c r="H848" s="14" t="s">
        <v>3566</v>
      </c>
      <c r="I848" s="15">
        <v>55</v>
      </c>
      <c r="J848" s="77">
        <v>5</v>
      </c>
      <c r="K848" s="92"/>
    </row>
    <row r="849" spans="1:11" ht="20.399999999999999" x14ac:dyDescent="0.25">
      <c r="A849" s="14" t="s">
        <v>2565</v>
      </c>
      <c r="B849" s="14" t="s">
        <v>4676</v>
      </c>
      <c r="C849" s="14" t="s">
        <v>4677</v>
      </c>
      <c r="D849" s="16">
        <v>46134</v>
      </c>
      <c r="E849" s="16"/>
      <c r="F849" s="14" t="s">
        <v>4658</v>
      </c>
      <c r="G849" s="14"/>
      <c r="H849" s="14" t="s">
        <v>3515</v>
      </c>
      <c r="I849" s="15">
        <v>55</v>
      </c>
      <c r="J849" s="77">
        <v>5</v>
      </c>
      <c r="K849" s="92"/>
    </row>
    <row r="850" spans="1:11" ht="20.399999999999999" x14ac:dyDescent="0.25">
      <c r="A850" s="14" t="s">
        <v>2565</v>
      </c>
      <c r="B850" s="14" t="s">
        <v>4678</v>
      </c>
      <c r="C850" s="14" t="s">
        <v>4679</v>
      </c>
      <c r="D850" s="16">
        <v>46134</v>
      </c>
      <c r="E850" s="16"/>
      <c r="F850" s="14" t="s">
        <v>4658</v>
      </c>
      <c r="G850" s="14"/>
      <c r="H850" s="14" t="s">
        <v>3551</v>
      </c>
      <c r="I850" s="15">
        <v>55</v>
      </c>
      <c r="J850" s="77">
        <v>5</v>
      </c>
      <c r="K850" s="92"/>
    </row>
    <row r="851" spans="1:11" ht="20.399999999999999" x14ac:dyDescent="0.25">
      <c r="A851" s="14" t="s">
        <v>2565</v>
      </c>
      <c r="B851" s="14" t="s">
        <v>4680</v>
      </c>
      <c r="C851" s="14" t="s">
        <v>4681</v>
      </c>
      <c r="D851" s="16">
        <v>46134</v>
      </c>
      <c r="E851" s="16"/>
      <c r="F851" s="14" t="s">
        <v>4658</v>
      </c>
      <c r="G851" s="14"/>
      <c r="H851" s="14" t="s">
        <v>4385</v>
      </c>
      <c r="I851" s="15">
        <v>55</v>
      </c>
      <c r="J851" s="77">
        <v>5</v>
      </c>
      <c r="K851" s="92"/>
    </row>
    <row r="852" spans="1:11" ht="20.399999999999999" x14ac:dyDescent="0.25">
      <c r="A852" s="14" t="s">
        <v>2565</v>
      </c>
      <c r="B852" s="14" t="s">
        <v>4682</v>
      </c>
      <c r="C852" s="14" t="s">
        <v>4683</v>
      </c>
      <c r="D852" s="16">
        <v>46134</v>
      </c>
      <c r="E852" s="16"/>
      <c r="F852" s="14" t="s">
        <v>4658</v>
      </c>
      <c r="G852" s="14"/>
      <c r="H852" s="14" t="s">
        <v>4684</v>
      </c>
      <c r="I852" s="15">
        <v>55</v>
      </c>
      <c r="J852" s="77">
        <v>5</v>
      </c>
      <c r="K852" s="92"/>
    </row>
    <row r="853" spans="1:11" ht="20.399999999999999" x14ac:dyDescent="0.25">
      <c r="A853" s="14" t="s">
        <v>2565</v>
      </c>
      <c r="B853" s="14" t="s">
        <v>4685</v>
      </c>
      <c r="C853" s="14" t="s">
        <v>4686</v>
      </c>
      <c r="D853" s="16">
        <v>46134</v>
      </c>
      <c r="E853" s="16"/>
      <c r="F853" s="14" t="s">
        <v>4658</v>
      </c>
      <c r="G853" s="14"/>
      <c r="H853" s="14" t="s">
        <v>4687</v>
      </c>
      <c r="I853" s="15">
        <v>55</v>
      </c>
      <c r="J853" s="77">
        <v>5</v>
      </c>
      <c r="K853" s="92"/>
    </row>
    <row r="854" spans="1:11" ht="20.399999999999999" x14ac:dyDescent="0.25">
      <c r="A854" s="14" t="s">
        <v>2565</v>
      </c>
      <c r="B854" s="14" t="s">
        <v>4688</v>
      </c>
      <c r="C854" s="14" t="s">
        <v>4689</v>
      </c>
      <c r="D854" s="16">
        <v>46134</v>
      </c>
      <c r="E854" s="16"/>
      <c r="F854" s="14" t="s">
        <v>4658</v>
      </c>
      <c r="G854" s="14"/>
      <c r="H854" s="14" t="s">
        <v>3557</v>
      </c>
      <c r="I854" s="15">
        <v>55</v>
      </c>
      <c r="J854" s="77">
        <v>5</v>
      </c>
      <c r="K854" s="92"/>
    </row>
    <row r="855" spans="1:11" ht="20.399999999999999" x14ac:dyDescent="0.25">
      <c r="A855" s="14" t="s">
        <v>2565</v>
      </c>
      <c r="B855" s="14" t="s">
        <v>4690</v>
      </c>
      <c r="C855" s="14" t="s">
        <v>4691</v>
      </c>
      <c r="D855" s="16">
        <v>46134</v>
      </c>
      <c r="E855" s="16"/>
      <c r="F855" s="14" t="s">
        <v>4658</v>
      </c>
      <c r="G855" s="14"/>
      <c r="H855" s="14" t="s">
        <v>3560</v>
      </c>
      <c r="I855" s="15">
        <v>55</v>
      </c>
      <c r="J855" s="77">
        <v>5</v>
      </c>
      <c r="K855" s="92"/>
    </row>
    <row r="856" spans="1:11" ht="20.399999999999999" x14ac:dyDescent="0.25">
      <c r="A856" s="14" t="s">
        <v>2565</v>
      </c>
      <c r="B856" s="14" t="s">
        <v>4692</v>
      </c>
      <c r="C856" s="14" t="s">
        <v>4693</v>
      </c>
      <c r="D856" s="16">
        <v>46134</v>
      </c>
      <c r="E856" s="16"/>
      <c r="F856" s="14" t="s">
        <v>4658</v>
      </c>
      <c r="G856" s="14"/>
      <c r="H856" s="14" t="s">
        <v>4382</v>
      </c>
      <c r="I856" s="15">
        <v>55</v>
      </c>
      <c r="J856" s="77">
        <v>5</v>
      </c>
      <c r="K856" s="92"/>
    </row>
    <row r="857" spans="1:11" ht="20.399999999999999" x14ac:dyDescent="0.25">
      <c r="A857" s="14" t="s">
        <v>2565</v>
      </c>
      <c r="B857" s="14" t="s">
        <v>4694</v>
      </c>
      <c r="C857" s="14" t="s">
        <v>4695</v>
      </c>
      <c r="D857" s="16">
        <v>46134</v>
      </c>
      <c r="E857" s="16"/>
      <c r="F857" s="14" t="s">
        <v>4658</v>
      </c>
      <c r="G857" s="14"/>
      <c r="H857" s="14" t="s">
        <v>3569</v>
      </c>
      <c r="I857" s="15">
        <v>55</v>
      </c>
      <c r="J857" s="77">
        <v>5</v>
      </c>
      <c r="K857" s="92"/>
    </row>
    <row r="858" spans="1:11" ht="20.399999999999999" x14ac:dyDescent="0.25">
      <c r="A858" s="14" t="s">
        <v>2565</v>
      </c>
      <c r="B858" s="14" t="s">
        <v>4696</v>
      </c>
      <c r="C858" s="14" t="s">
        <v>4697</v>
      </c>
      <c r="D858" s="16">
        <v>46134</v>
      </c>
      <c r="E858" s="16"/>
      <c r="F858" s="14" t="s">
        <v>4658</v>
      </c>
      <c r="G858" s="14"/>
      <c r="H858" s="14" t="s">
        <v>3572</v>
      </c>
      <c r="I858" s="15">
        <v>55</v>
      </c>
      <c r="J858" s="77">
        <v>5</v>
      </c>
      <c r="K858" s="92"/>
    </row>
    <row r="859" spans="1:11" ht="20.399999999999999" x14ac:dyDescent="0.25">
      <c r="A859" s="14" t="s">
        <v>2565</v>
      </c>
      <c r="B859" s="14" t="s">
        <v>4698</v>
      </c>
      <c r="C859" s="14" t="s">
        <v>4699</v>
      </c>
      <c r="D859" s="16">
        <v>46134</v>
      </c>
      <c r="E859" s="16"/>
      <c r="F859" s="14" t="s">
        <v>4658</v>
      </c>
      <c r="G859" s="14"/>
      <c r="H859" s="14" t="s">
        <v>4408</v>
      </c>
      <c r="I859" s="15">
        <v>55</v>
      </c>
      <c r="J859" s="77">
        <v>5</v>
      </c>
      <c r="K859" s="92"/>
    </row>
    <row r="860" spans="1:11" ht="20.399999999999999" x14ac:dyDescent="0.25">
      <c r="A860" s="14" t="s">
        <v>2565</v>
      </c>
      <c r="B860" s="14" t="s">
        <v>4700</v>
      </c>
      <c r="C860" s="14" t="s">
        <v>4701</v>
      </c>
      <c r="D860" s="16">
        <v>46134</v>
      </c>
      <c r="E860" s="16"/>
      <c r="F860" s="14" t="s">
        <v>4658</v>
      </c>
      <c r="G860" s="14"/>
      <c r="H860" s="14" t="s">
        <v>4702</v>
      </c>
      <c r="I860" s="15">
        <v>55</v>
      </c>
      <c r="J860" s="77">
        <v>5</v>
      </c>
      <c r="K860" s="92"/>
    </row>
    <row r="861" spans="1:11" ht="20.399999999999999" x14ac:dyDescent="0.25">
      <c r="A861" s="14" t="s">
        <v>2565</v>
      </c>
      <c r="B861" s="14" t="s">
        <v>4703</v>
      </c>
      <c r="C861" s="14" t="s">
        <v>4704</v>
      </c>
      <c r="D861" s="16">
        <v>46134</v>
      </c>
      <c r="E861" s="16"/>
      <c r="F861" s="14" t="s">
        <v>4658</v>
      </c>
      <c r="G861" s="14"/>
      <c r="H861" s="14" t="s">
        <v>4705</v>
      </c>
      <c r="I861" s="15">
        <v>70</v>
      </c>
      <c r="J861" s="77">
        <v>5</v>
      </c>
      <c r="K861" s="92"/>
    </row>
    <row r="862" spans="1:11" ht="20.399999999999999" x14ac:dyDescent="0.25">
      <c r="A862" s="14" t="s">
        <v>2565</v>
      </c>
      <c r="B862" s="14" t="s">
        <v>4706</v>
      </c>
      <c r="C862" s="14" t="s">
        <v>4707</v>
      </c>
      <c r="D862" s="16">
        <v>46134</v>
      </c>
      <c r="E862" s="16"/>
      <c r="F862" s="14" t="s">
        <v>4658</v>
      </c>
      <c r="G862" s="14"/>
      <c r="H862" s="14" t="s">
        <v>3539</v>
      </c>
      <c r="I862" s="15">
        <v>70</v>
      </c>
      <c r="J862" s="77">
        <v>5</v>
      </c>
      <c r="K862" s="92"/>
    </row>
    <row r="863" spans="1:11" ht="20.399999999999999" x14ac:dyDescent="0.25">
      <c r="A863" s="14" t="s">
        <v>2565</v>
      </c>
      <c r="B863" s="14" t="s">
        <v>4708</v>
      </c>
      <c r="C863" s="14" t="s">
        <v>4709</v>
      </c>
      <c r="D863" s="16">
        <v>46134</v>
      </c>
      <c r="E863" s="16"/>
      <c r="F863" s="14" t="s">
        <v>4658</v>
      </c>
      <c r="G863" s="14"/>
      <c r="H863" s="14" t="s">
        <v>3578</v>
      </c>
      <c r="I863" s="15">
        <v>70</v>
      </c>
      <c r="J863" s="77">
        <v>5</v>
      </c>
      <c r="K863" s="92"/>
    </row>
    <row r="864" spans="1:11" ht="20.399999999999999" x14ac:dyDescent="0.25">
      <c r="A864" s="14" t="s">
        <v>2565</v>
      </c>
      <c r="B864" s="14" t="s">
        <v>4710</v>
      </c>
      <c r="C864" s="14" t="s">
        <v>4711</v>
      </c>
      <c r="D864" s="16">
        <v>46134</v>
      </c>
      <c r="E864" s="16"/>
      <c r="F864" s="14" t="s">
        <v>4658</v>
      </c>
      <c r="G864" s="14"/>
      <c r="H864" s="14" t="s">
        <v>4412</v>
      </c>
      <c r="I864" s="15">
        <v>87</v>
      </c>
      <c r="J864" s="77">
        <v>5</v>
      </c>
      <c r="K864" s="92"/>
    </row>
    <row r="865" spans="1:11" ht="20.399999999999999" x14ac:dyDescent="0.25">
      <c r="A865" s="14" t="s">
        <v>2565</v>
      </c>
      <c r="B865" s="14" t="s">
        <v>4712</v>
      </c>
      <c r="C865" s="14" t="s">
        <v>4713</v>
      </c>
      <c r="D865" s="16">
        <v>46134</v>
      </c>
      <c r="E865" s="16"/>
      <c r="F865" s="14" t="s">
        <v>4658</v>
      </c>
      <c r="G865" s="14"/>
      <c r="H865" s="14" t="s">
        <v>3581</v>
      </c>
      <c r="I865" s="15">
        <v>87</v>
      </c>
      <c r="J865" s="77">
        <v>5</v>
      </c>
      <c r="K865" s="92"/>
    </row>
    <row r="866" spans="1:11" ht="20.399999999999999" x14ac:dyDescent="0.25">
      <c r="A866" s="14" t="s">
        <v>2565</v>
      </c>
      <c r="B866" s="14" t="s">
        <v>4714</v>
      </c>
      <c r="C866" s="14" t="s">
        <v>4715</v>
      </c>
      <c r="D866" s="16">
        <v>46128</v>
      </c>
      <c r="E866" s="16"/>
      <c r="F866" s="14" t="s">
        <v>4716</v>
      </c>
      <c r="G866" s="14" t="s">
        <v>4717</v>
      </c>
      <c r="H866" s="14" t="s">
        <v>115</v>
      </c>
      <c r="I866" s="15">
        <v>4.5999999999999996</v>
      </c>
      <c r="J866" s="77">
        <v>4</v>
      </c>
      <c r="K866" s="92"/>
    </row>
    <row r="867" spans="1:11" ht="13.2" x14ac:dyDescent="0.25">
      <c r="A867" s="14" t="s">
        <v>2565</v>
      </c>
      <c r="B867" s="14" t="s">
        <v>4718</v>
      </c>
      <c r="C867" s="14" t="s">
        <v>4719</v>
      </c>
      <c r="D867" s="16">
        <v>46127</v>
      </c>
      <c r="E867" s="16"/>
      <c r="F867" s="14" t="s">
        <v>4720</v>
      </c>
      <c r="G867" s="14" t="s">
        <v>3092</v>
      </c>
      <c r="H867" s="14" t="s">
        <v>3093</v>
      </c>
      <c r="I867" s="15">
        <v>580</v>
      </c>
      <c r="J867" s="77">
        <v>5</v>
      </c>
      <c r="K867" s="92"/>
    </row>
    <row r="868" spans="1:11" ht="20.399999999999999" x14ac:dyDescent="0.25">
      <c r="A868" s="14" t="s">
        <v>2565</v>
      </c>
      <c r="B868" s="14" t="s">
        <v>4721</v>
      </c>
      <c r="C868" s="14" t="s">
        <v>4722</v>
      </c>
      <c r="D868" s="16">
        <v>46127</v>
      </c>
      <c r="E868" s="16"/>
      <c r="F868" s="14" t="s">
        <v>4723</v>
      </c>
      <c r="G868" s="14" t="s">
        <v>4724</v>
      </c>
      <c r="H868" s="14" t="s">
        <v>4725</v>
      </c>
      <c r="I868" s="15">
        <v>119.95</v>
      </c>
      <c r="J868" s="77">
        <v>4</v>
      </c>
      <c r="K868" s="92"/>
    </row>
    <row r="869" spans="1:11" ht="71.400000000000006" x14ac:dyDescent="0.25">
      <c r="A869" s="14" t="s">
        <v>2565</v>
      </c>
      <c r="B869" s="14"/>
      <c r="C869" s="14"/>
      <c r="D869" s="16"/>
      <c r="E869" s="16"/>
      <c r="F869" s="14" t="s">
        <v>4726</v>
      </c>
      <c r="G869" s="14"/>
      <c r="H869" s="14"/>
      <c r="I869" s="15"/>
      <c r="J869" s="77"/>
      <c r="K869" s="92"/>
    </row>
    <row r="870" spans="1:11" ht="30.6" x14ac:dyDescent="0.25">
      <c r="A870" s="14" t="s">
        <v>2565</v>
      </c>
      <c r="B870" s="14" t="s">
        <v>4727</v>
      </c>
      <c r="C870" s="14" t="s">
        <v>4728</v>
      </c>
      <c r="D870" s="16">
        <v>46127</v>
      </c>
      <c r="E870" s="16"/>
      <c r="F870" s="14" t="s">
        <v>4729</v>
      </c>
      <c r="G870" s="14" t="s">
        <v>4730</v>
      </c>
      <c r="H870" s="14" t="s">
        <v>4731</v>
      </c>
      <c r="I870" s="15">
        <v>802.59</v>
      </c>
      <c r="J870" s="77">
        <v>5</v>
      </c>
      <c r="K870" s="92"/>
    </row>
    <row r="871" spans="1:11" ht="40.799999999999997" x14ac:dyDescent="0.25">
      <c r="A871" s="14" t="s">
        <v>2565</v>
      </c>
      <c r="B871" s="14" t="s">
        <v>4732</v>
      </c>
      <c r="C871" s="14" t="s">
        <v>4733</v>
      </c>
      <c r="D871" s="16">
        <v>46142</v>
      </c>
      <c r="E871" s="16"/>
      <c r="F871" s="14" t="s">
        <v>4734</v>
      </c>
      <c r="G871" s="14" t="s">
        <v>3092</v>
      </c>
      <c r="H871" s="14" t="s">
        <v>3093</v>
      </c>
      <c r="I871" s="15">
        <v>400</v>
      </c>
      <c r="J871" s="77">
        <v>5</v>
      </c>
      <c r="K871" s="92"/>
    </row>
    <row r="872" spans="1:11" ht="30.6" x14ac:dyDescent="0.25">
      <c r="A872" s="14" t="s">
        <v>2565</v>
      </c>
      <c r="B872" s="14" t="s">
        <v>4735</v>
      </c>
      <c r="C872" s="14" t="s">
        <v>4736</v>
      </c>
      <c r="D872" s="16">
        <v>46154</v>
      </c>
      <c r="E872" s="16"/>
      <c r="F872" s="14" t="s">
        <v>4737</v>
      </c>
      <c r="G872" s="14" t="s">
        <v>4738</v>
      </c>
      <c r="H872" s="14" t="s">
        <v>4739</v>
      </c>
      <c r="I872" s="15">
        <v>280</v>
      </c>
      <c r="J872" s="77">
        <v>5</v>
      </c>
      <c r="K872" s="92"/>
    </row>
    <row r="873" spans="1:11" ht="30.6" x14ac:dyDescent="0.25">
      <c r="A873" s="14" t="s">
        <v>2565</v>
      </c>
      <c r="B873" s="14" t="s">
        <v>4740</v>
      </c>
      <c r="C873" s="14" t="s">
        <v>4741</v>
      </c>
      <c r="D873" s="16">
        <v>46167</v>
      </c>
      <c r="E873" s="16"/>
      <c r="F873" s="14" t="s">
        <v>4742</v>
      </c>
      <c r="G873" s="14" t="s">
        <v>4738</v>
      </c>
      <c r="H873" s="14" t="s">
        <v>4739</v>
      </c>
      <c r="I873" s="15">
        <v>0</v>
      </c>
      <c r="J873" s="77">
        <v>5</v>
      </c>
      <c r="K873" s="92"/>
    </row>
    <row r="874" spans="1:11" ht="30.6" x14ac:dyDescent="0.25">
      <c r="A874" s="14" t="s">
        <v>2565</v>
      </c>
      <c r="B874" s="14" t="s">
        <v>4743</v>
      </c>
      <c r="C874" s="14" t="s">
        <v>4744</v>
      </c>
      <c r="D874" s="16">
        <v>46154</v>
      </c>
      <c r="E874" s="16"/>
      <c r="F874" s="14" t="s">
        <v>4745</v>
      </c>
      <c r="G874" s="14" t="s">
        <v>2822</v>
      </c>
      <c r="H874" s="14" t="s">
        <v>2823</v>
      </c>
      <c r="I874" s="15">
        <v>1254.5</v>
      </c>
      <c r="J874" s="77">
        <v>5</v>
      </c>
      <c r="K874" s="92"/>
    </row>
    <row r="875" spans="1:11" ht="30.6" x14ac:dyDescent="0.25">
      <c r="A875" s="14" t="s">
        <v>2565</v>
      </c>
      <c r="B875" s="14" t="s">
        <v>4746</v>
      </c>
      <c r="C875" s="14" t="s">
        <v>4747</v>
      </c>
      <c r="D875" s="16">
        <v>46175</v>
      </c>
      <c r="E875" s="16"/>
      <c r="F875" s="14" t="s">
        <v>4748</v>
      </c>
      <c r="G875" s="14" t="s">
        <v>2822</v>
      </c>
      <c r="H875" s="14" t="s">
        <v>2823</v>
      </c>
      <c r="I875" s="15">
        <v>-7</v>
      </c>
      <c r="J875" s="77">
        <v>5</v>
      </c>
      <c r="K875" s="92"/>
    </row>
    <row r="876" spans="1:11" ht="30.6" x14ac:dyDescent="0.25">
      <c r="A876" s="14" t="s">
        <v>2565</v>
      </c>
      <c r="B876" s="14" t="s">
        <v>4749</v>
      </c>
      <c r="C876" s="14" t="s">
        <v>4750</v>
      </c>
      <c r="D876" s="16">
        <v>46164</v>
      </c>
      <c r="E876" s="16"/>
      <c r="F876" s="14" t="s">
        <v>4751</v>
      </c>
      <c r="G876" s="14" t="s">
        <v>4752</v>
      </c>
      <c r="H876" s="14" t="s">
        <v>4753</v>
      </c>
      <c r="I876" s="15">
        <v>136</v>
      </c>
      <c r="J876" s="77">
        <v>5</v>
      </c>
      <c r="K876" s="92"/>
    </row>
    <row r="877" spans="1:11" ht="30.6" x14ac:dyDescent="0.25">
      <c r="A877" s="14" t="s">
        <v>2565</v>
      </c>
      <c r="B877" s="14" t="s">
        <v>4754</v>
      </c>
      <c r="C877" s="14" t="s">
        <v>4755</v>
      </c>
      <c r="D877" s="16">
        <v>46163</v>
      </c>
      <c r="E877" s="16"/>
      <c r="F877" s="14" t="s">
        <v>4756</v>
      </c>
      <c r="G877" s="14"/>
      <c r="H877" s="14" t="s">
        <v>4408</v>
      </c>
      <c r="I877" s="15">
        <v>100</v>
      </c>
      <c r="J877" s="77">
        <v>5</v>
      </c>
      <c r="K877" s="92"/>
    </row>
    <row r="878" spans="1:11" ht="30.6" x14ac:dyDescent="0.25">
      <c r="A878" s="14" t="s">
        <v>2565</v>
      </c>
      <c r="B878" s="14" t="s">
        <v>4757</v>
      </c>
      <c r="C878" s="14" t="s">
        <v>4758</v>
      </c>
      <c r="D878" s="16">
        <v>46163</v>
      </c>
      <c r="E878" s="16"/>
      <c r="F878" s="14" t="s">
        <v>4756</v>
      </c>
      <c r="G878" s="14"/>
      <c r="H878" s="14" t="s">
        <v>4759</v>
      </c>
      <c r="I878" s="15">
        <v>100</v>
      </c>
      <c r="J878" s="77">
        <v>5</v>
      </c>
      <c r="K878" s="92"/>
    </row>
    <row r="879" spans="1:11" ht="30.6" x14ac:dyDescent="0.25">
      <c r="A879" s="14" t="s">
        <v>2565</v>
      </c>
      <c r="B879" s="14" t="s">
        <v>4760</v>
      </c>
      <c r="C879" s="14" t="s">
        <v>4761</v>
      </c>
      <c r="D879" s="16">
        <v>46163</v>
      </c>
      <c r="E879" s="16"/>
      <c r="F879" s="14" t="s">
        <v>4756</v>
      </c>
      <c r="G879" s="14"/>
      <c r="H879" s="14" t="s">
        <v>3539</v>
      </c>
      <c r="I879" s="15">
        <v>100</v>
      </c>
      <c r="J879" s="77">
        <v>5</v>
      </c>
      <c r="K879" s="92"/>
    </row>
    <row r="880" spans="1:11" ht="30.6" x14ac:dyDescent="0.25">
      <c r="A880" s="14" t="s">
        <v>2565</v>
      </c>
      <c r="B880" s="14" t="s">
        <v>4762</v>
      </c>
      <c r="C880" s="14" t="s">
        <v>4763</v>
      </c>
      <c r="D880" s="16">
        <v>46163</v>
      </c>
      <c r="E880" s="16"/>
      <c r="F880" s="14" t="s">
        <v>4756</v>
      </c>
      <c r="G880" s="14"/>
      <c r="H880" s="14" t="s">
        <v>3557</v>
      </c>
      <c r="I880" s="15">
        <v>100</v>
      </c>
      <c r="J880" s="77">
        <v>5</v>
      </c>
      <c r="K880" s="92"/>
    </row>
    <row r="881" spans="1:11" ht="30.6" x14ac:dyDescent="0.25">
      <c r="A881" s="14" t="s">
        <v>2565</v>
      </c>
      <c r="B881" s="14" t="s">
        <v>4764</v>
      </c>
      <c r="C881" s="14" t="s">
        <v>4765</v>
      </c>
      <c r="D881" s="16">
        <v>46163</v>
      </c>
      <c r="E881" s="16"/>
      <c r="F881" s="14" t="s">
        <v>4756</v>
      </c>
      <c r="G881" s="14"/>
      <c r="H881" s="14" t="s">
        <v>3274</v>
      </c>
      <c r="I881" s="15">
        <v>100</v>
      </c>
      <c r="J881" s="77">
        <v>5</v>
      </c>
      <c r="K881" s="92"/>
    </row>
    <row r="882" spans="1:11" ht="30.6" x14ac:dyDescent="0.25">
      <c r="A882" s="14" t="s">
        <v>2565</v>
      </c>
      <c r="B882" s="14" t="s">
        <v>4766</v>
      </c>
      <c r="C882" s="14" t="s">
        <v>4767</v>
      </c>
      <c r="D882" s="16">
        <v>46163</v>
      </c>
      <c r="E882" s="16"/>
      <c r="F882" s="14" t="s">
        <v>4756</v>
      </c>
      <c r="G882" s="14"/>
      <c r="H882" s="14" t="s">
        <v>3277</v>
      </c>
      <c r="I882" s="15">
        <v>100</v>
      </c>
      <c r="J882" s="77">
        <v>5</v>
      </c>
      <c r="K882" s="92"/>
    </row>
    <row r="883" spans="1:11" ht="30.6" x14ac:dyDescent="0.25">
      <c r="A883" s="14" t="s">
        <v>2565</v>
      </c>
      <c r="B883" s="14" t="s">
        <v>4768</v>
      </c>
      <c r="C883" s="14" t="s">
        <v>4769</v>
      </c>
      <c r="D883" s="16">
        <v>46163</v>
      </c>
      <c r="E883" s="16"/>
      <c r="F883" s="14" t="s">
        <v>4756</v>
      </c>
      <c r="G883" s="14"/>
      <c r="H883" s="14" t="s">
        <v>4385</v>
      </c>
      <c r="I883" s="15">
        <v>100</v>
      </c>
      <c r="J883" s="77">
        <v>5</v>
      </c>
      <c r="K883" s="92"/>
    </row>
    <row r="884" spans="1:11" ht="30.6" x14ac:dyDescent="0.25">
      <c r="A884" s="14" t="s">
        <v>2565</v>
      </c>
      <c r="B884" s="14" t="s">
        <v>4770</v>
      </c>
      <c r="C884" s="14" t="s">
        <v>4771</v>
      </c>
      <c r="D884" s="16">
        <v>46163</v>
      </c>
      <c r="E884" s="16"/>
      <c r="F884" s="14" t="s">
        <v>4756</v>
      </c>
      <c r="G884" s="14"/>
      <c r="H884" s="14" t="s">
        <v>4772</v>
      </c>
      <c r="I884" s="15">
        <v>100</v>
      </c>
      <c r="J884" s="77">
        <v>5</v>
      </c>
      <c r="K884" s="92"/>
    </row>
    <row r="885" spans="1:11" ht="30.6" x14ac:dyDescent="0.25">
      <c r="A885" s="14" t="s">
        <v>2565</v>
      </c>
      <c r="B885" s="14" t="s">
        <v>4773</v>
      </c>
      <c r="C885" s="14" t="s">
        <v>4774</v>
      </c>
      <c r="D885" s="16">
        <v>46163</v>
      </c>
      <c r="E885" s="16"/>
      <c r="F885" s="14" t="s">
        <v>4756</v>
      </c>
      <c r="G885" s="14"/>
      <c r="H885" s="14" t="s">
        <v>4775</v>
      </c>
      <c r="I885" s="15">
        <v>100</v>
      </c>
      <c r="J885" s="77">
        <v>5</v>
      </c>
      <c r="K885" s="92"/>
    </row>
    <row r="886" spans="1:11" ht="30.6" x14ac:dyDescent="0.25">
      <c r="A886" s="14" t="s">
        <v>2565</v>
      </c>
      <c r="B886" s="14" t="s">
        <v>4776</v>
      </c>
      <c r="C886" s="14" t="s">
        <v>4777</v>
      </c>
      <c r="D886" s="16">
        <v>46163</v>
      </c>
      <c r="E886" s="16"/>
      <c r="F886" s="14" t="s">
        <v>4756</v>
      </c>
      <c r="G886" s="14"/>
      <c r="H886" s="14" t="s">
        <v>3554</v>
      </c>
      <c r="I886" s="15">
        <v>100</v>
      </c>
      <c r="J886" s="77">
        <v>5</v>
      </c>
      <c r="K886" s="92"/>
    </row>
    <row r="887" spans="1:11" ht="30.6" x14ac:dyDescent="0.25">
      <c r="A887" s="14" t="s">
        <v>2565</v>
      </c>
      <c r="B887" s="14" t="s">
        <v>4778</v>
      </c>
      <c r="C887" s="14" t="s">
        <v>4779</v>
      </c>
      <c r="D887" s="16">
        <v>46163</v>
      </c>
      <c r="E887" s="16"/>
      <c r="F887" s="14" t="s">
        <v>4756</v>
      </c>
      <c r="G887" s="14"/>
      <c r="H887" s="14" t="s">
        <v>4780</v>
      </c>
      <c r="I887" s="15">
        <v>100</v>
      </c>
      <c r="J887" s="77">
        <v>5</v>
      </c>
      <c r="K887" s="92"/>
    </row>
    <row r="888" spans="1:11" ht="30.6" x14ac:dyDescent="0.25">
      <c r="A888" s="14" t="s">
        <v>2565</v>
      </c>
      <c r="B888" s="14" t="s">
        <v>4781</v>
      </c>
      <c r="C888" s="14" t="s">
        <v>4782</v>
      </c>
      <c r="D888" s="16">
        <v>46163</v>
      </c>
      <c r="E888" s="16"/>
      <c r="F888" s="14" t="s">
        <v>4756</v>
      </c>
      <c r="G888" s="14"/>
      <c r="H888" s="14" t="s">
        <v>3441</v>
      </c>
      <c r="I888" s="15">
        <v>100</v>
      </c>
      <c r="J888" s="77">
        <v>5</v>
      </c>
      <c r="K888" s="92"/>
    </row>
    <row r="889" spans="1:11" ht="30.6" x14ac:dyDescent="0.25">
      <c r="A889" s="14" t="s">
        <v>2565</v>
      </c>
      <c r="B889" s="14" t="s">
        <v>4783</v>
      </c>
      <c r="C889" s="14" t="s">
        <v>4784</v>
      </c>
      <c r="D889" s="16">
        <v>46163</v>
      </c>
      <c r="E889" s="16"/>
      <c r="F889" s="14" t="s">
        <v>4756</v>
      </c>
      <c r="G889" s="14"/>
      <c r="H889" s="14" t="s">
        <v>3471</v>
      </c>
      <c r="I889" s="15">
        <v>100</v>
      </c>
      <c r="J889" s="77">
        <v>5</v>
      </c>
      <c r="K889" s="92"/>
    </row>
    <row r="890" spans="1:11" ht="30.6" x14ac:dyDescent="0.25">
      <c r="A890" s="14" t="s">
        <v>2565</v>
      </c>
      <c r="B890" s="14" t="s">
        <v>4785</v>
      </c>
      <c r="C890" s="14" t="s">
        <v>4786</v>
      </c>
      <c r="D890" s="16">
        <v>46163</v>
      </c>
      <c r="E890" s="16"/>
      <c r="F890" s="14" t="s">
        <v>4756</v>
      </c>
      <c r="G890" s="14"/>
      <c r="H890" s="14" t="s">
        <v>4787</v>
      </c>
      <c r="I890" s="15">
        <v>100</v>
      </c>
      <c r="J890" s="77">
        <v>5</v>
      </c>
      <c r="K890" s="92"/>
    </row>
    <row r="891" spans="1:11" ht="30.6" x14ac:dyDescent="0.25">
      <c r="A891" s="14" t="s">
        <v>2565</v>
      </c>
      <c r="B891" s="14" t="s">
        <v>4788</v>
      </c>
      <c r="C891" s="14" t="s">
        <v>4789</v>
      </c>
      <c r="D891" s="16">
        <v>46163</v>
      </c>
      <c r="E891" s="16"/>
      <c r="F891" s="14" t="s">
        <v>4756</v>
      </c>
      <c r="G891" s="14"/>
      <c r="H891" s="14" t="s">
        <v>4790</v>
      </c>
      <c r="I891" s="15">
        <v>100</v>
      </c>
      <c r="J891" s="77">
        <v>5</v>
      </c>
      <c r="K891" s="92"/>
    </row>
    <row r="892" spans="1:11" ht="30.6" x14ac:dyDescent="0.25">
      <c r="A892" s="14" t="s">
        <v>2565</v>
      </c>
      <c r="B892" s="14" t="s">
        <v>4791</v>
      </c>
      <c r="C892" s="14" t="s">
        <v>4792</v>
      </c>
      <c r="D892" s="16">
        <v>46163</v>
      </c>
      <c r="E892" s="16"/>
      <c r="F892" s="14" t="s">
        <v>4756</v>
      </c>
      <c r="G892" s="14"/>
      <c r="H892" s="14" t="s">
        <v>3572</v>
      </c>
      <c r="I892" s="15">
        <v>100</v>
      </c>
      <c r="J892" s="77">
        <v>5</v>
      </c>
      <c r="K892" s="92"/>
    </row>
    <row r="893" spans="1:11" ht="30.6" x14ac:dyDescent="0.25">
      <c r="A893" s="14" t="s">
        <v>2565</v>
      </c>
      <c r="B893" s="14" t="s">
        <v>4793</v>
      </c>
      <c r="C893" s="14" t="s">
        <v>4794</v>
      </c>
      <c r="D893" s="16">
        <v>46163</v>
      </c>
      <c r="E893" s="16"/>
      <c r="F893" s="14" t="s">
        <v>4756</v>
      </c>
      <c r="G893" s="14"/>
      <c r="H893" s="14" t="s">
        <v>4517</v>
      </c>
      <c r="I893" s="15">
        <v>100</v>
      </c>
      <c r="J893" s="77">
        <v>5</v>
      </c>
      <c r="K893" s="92"/>
    </row>
    <row r="894" spans="1:11" ht="30.6" x14ac:dyDescent="0.25">
      <c r="A894" s="14" t="s">
        <v>2565</v>
      </c>
      <c r="B894" s="14" t="s">
        <v>4795</v>
      </c>
      <c r="C894" s="14" t="s">
        <v>4796</v>
      </c>
      <c r="D894" s="16">
        <v>46163</v>
      </c>
      <c r="E894" s="16"/>
      <c r="F894" s="14" t="s">
        <v>4756</v>
      </c>
      <c r="G894" s="14"/>
      <c r="H894" s="14" t="s">
        <v>3268</v>
      </c>
      <c r="I894" s="15">
        <v>100</v>
      </c>
      <c r="J894" s="77">
        <v>5</v>
      </c>
      <c r="K894" s="92"/>
    </row>
    <row r="895" spans="1:11" ht="30.6" x14ac:dyDescent="0.25">
      <c r="A895" s="14" t="s">
        <v>2565</v>
      </c>
      <c r="B895" s="14" t="s">
        <v>4797</v>
      </c>
      <c r="C895" s="14" t="s">
        <v>4798</v>
      </c>
      <c r="D895" s="16">
        <v>46163</v>
      </c>
      <c r="E895" s="16"/>
      <c r="F895" s="14" t="s">
        <v>4756</v>
      </c>
      <c r="G895" s="14"/>
      <c r="H895" s="14" t="s">
        <v>4639</v>
      </c>
      <c r="I895" s="15">
        <v>100</v>
      </c>
      <c r="J895" s="77">
        <v>5</v>
      </c>
      <c r="K895" s="92"/>
    </row>
    <row r="896" spans="1:11" ht="30.6" x14ac:dyDescent="0.25">
      <c r="A896" s="14" t="s">
        <v>2565</v>
      </c>
      <c r="B896" s="14" t="s">
        <v>4799</v>
      </c>
      <c r="C896" s="14" t="s">
        <v>4800</v>
      </c>
      <c r="D896" s="16">
        <v>46163</v>
      </c>
      <c r="E896" s="16"/>
      <c r="F896" s="14" t="s">
        <v>4756</v>
      </c>
      <c r="G896" s="14"/>
      <c r="H896" s="14" t="s">
        <v>3343</v>
      </c>
      <c r="I896" s="15">
        <v>100</v>
      </c>
      <c r="J896" s="77">
        <v>5</v>
      </c>
      <c r="K896" s="92"/>
    </row>
    <row r="897" spans="1:11" ht="30.6" x14ac:dyDescent="0.25">
      <c r="A897" s="14" t="s">
        <v>2565</v>
      </c>
      <c r="B897" s="14" t="s">
        <v>4801</v>
      </c>
      <c r="C897" s="14" t="s">
        <v>4802</v>
      </c>
      <c r="D897" s="16">
        <v>46163</v>
      </c>
      <c r="E897" s="16"/>
      <c r="F897" s="14" t="s">
        <v>4756</v>
      </c>
      <c r="G897" s="14"/>
      <c r="H897" s="14" t="s">
        <v>3292</v>
      </c>
      <c r="I897" s="15">
        <v>100</v>
      </c>
      <c r="J897" s="77">
        <v>5</v>
      </c>
      <c r="K897" s="92"/>
    </row>
    <row r="898" spans="1:11" ht="30.6" x14ac:dyDescent="0.25">
      <c r="A898" s="14" t="s">
        <v>2565</v>
      </c>
      <c r="B898" s="14" t="s">
        <v>4803</v>
      </c>
      <c r="C898" s="14" t="s">
        <v>4804</v>
      </c>
      <c r="D898" s="16">
        <v>46163</v>
      </c>
      <c r="E898" s="16"/>
      <c r="F898" s="14" t="s">
        <v>4756</v>
      </c>
      <c r="G898" s="14"/>
      <c r="H898" s="14" t="s">
        <v>3569</v>
      </c>
      <c r="I898" s="15">
        <v>100</v>
      </c>
      <c r="J898" s="77">
        <v>5</v>
      </c>
      <c r="K898" s="92"/>
    </row>
    <row r="899" spans="1:11" ht="30.6" x14ac:dyDescent="0.25">
      <c r="A899" s="14" t="s">
        <v>2565</v>
      </c>
      <c r="B899" s="14" t="s">
        <v>4805</v>
      </c>
      <c r="C899" s="14" t="s">
        <v>4806</v>
      </c>
      <c r="D899" s="16">
        <v>46163</v>
      </c>
      <c r="E899" s="16"/>
      <c r="F899" s="14" t="s">
        <v>4756</v>
      </c>
      <c r="G899" s="14"/>
      <c r="H899" s="14" t="s">
        <v>4664</v>
      </c>
      <c r="I899" s="15">
        <v>100</v>
      </c>
      <c r="J899" s="77">
        <v>5</v>
      </c>
      <c r="K899" s="92"/>
    </row>
    <row r="900" spans="1:11" ht="30.6" x14ac:dyDescent="0.25">
      <c r="A900" s="14" t="s">
        <v>2565</v>
      </c>
      <c r="B900" s="14" t="s">
        <v>4807</v>
      </c>
      <c r="C900" s="14" t="s">
        <v>4808</v>
      </c>
      <c r="D900" s="16">
        <v>46163</v>
      </c>
      <c r="E900" s="16"/>
      <c r="F900" s="14" t="s">
        <v>4756</v>
      </c>
      <c r="G900" s="14"/>
      <c r="H900" s="14" t="s">
        <v>4809</v>
      </c>
      <c r="I900" s="15">
        <v>100</v>
      </c>
      <c r="J900" s="77">
        <v>5</v>
      </c>
      <c r="K900" s="92"/>
    </row>
    <row r="901" spans="1:11" ht="30.6" x14ac:dyDescent="0.25">
      <c r="A901" s="14" t="s">
        <v>2565</v>
      </c>
      <c r="B901" s="14" t="s">
        <v>4810</v>
      </c>
      <c r="C901" s="14" t="s">
        <v>4811</v>
      </c>
      <c r="D901" s="16">
        <v>46163</v>
      </c>
      <c r="E901" s="16"/>
      <c r="F901" s="14" t="s">
        <v>4756</v>
      </c>
      <c r="G901" s="14"/>
      <c r="H901" s="14" t="s">
        <v>3364</v>
      </c>
      <c r="I901" s="15">
        <v>100</v>
      </c>
      <c r="J901" s="77">
        <v>5</v>
      </c>
      <c r="K901" s="92"/>
    </row>
    <row r="902" spans="1:11" ht="30.6" x14ac:dyDescent="0.25">
      <c r="A902" s="14" t="s">
        <v>2565</v>
      </c>
      <c r="B902" s="14" t="s">
        <v>4812</v>
      </c>
      <c r="C902" s="14" t="s">
        <v>4813</v>
      </c>
      <c r="D902" s="16">
        <v>46163</v>
      </c>
      <c r="E902" s="16"/>
      <c r="F902" s="14" t="s">
        <v>4756</v>
      </c>
      <c r="G902" s="14"/>
      <c r="H902" s="14" t="s">
        <v>3566</v>
      </c>
      <c r="I902" s="15">
        <v>100</v>
      </c>
      <c r="J902" s="77">
        <v>5</v>
      </c>
      <c r="K902" s="92"/>
    </row>
    <row r="903" spans="1:11" ht="30.6" x14ac:dyDescent="0.25">
      <c r="A903" s="14" t="s">
        <v>2565</v>
      </c>
      <c r="B903" s="14" t="s">
        <v>4814</v>
      </c>
      <c r="C903" s="14" t="s">
        <v>4815</v>
      </c>
      <c r="D903" s="16">
        <v>46163</v>
      </c>
      <c r="E903" s="16"/>
      <c r="F903" s="14" t="s">
        <v>4756</v>
      </c>
      <c r="G903" s="14"/>
      <c r="H903" s="14" t="s">
        <v>3521</v>
      </c>
      <c r="I903" s="15">
        <v>100</v>
      </c>
      <c r="J903" s="77">
        <v>5</v>
      </c>
      <c r="K903" s="92"/>
    </row>
    <row r="904" spans="1:11" ht="30.6" x14ac:dyDescent="0.25">
      <c r="A904" s="14" t="s">
        <v>2565</v>
      </c>
      <c r="B904" s="14" t="s">
        <v>4816</v>
      </c>
      <c r="C904" s="14" t="s">
        <v>4817</v>
      </c>
      <c r="D904" s="16">
        <v>46163</v>
      </c>
      <c r="E904" s="16"/>
      <c r="F904" s="14" t="s">
        <v>4756</v>
      </c>
      <c r="G904" s="14"/>
      <c r="H904" s="14" t="s">
        <v>4818</v>
      </c>
      <c r="I904" s="15">
        <v>100</v>
      </c>
      <c r="J904" s="77">
        <v>5</v>
      </c>
      <c r="K904" s="92"/>
    </row>
    <row r="905" spans="1:11" ht="30.6" x14ac:dyDescent="0.25">
      <c r="A905" s="14" t="s">
        <v>2565</v>
      </c>
      <c r="B905" s="14" t="s">
        <v>4819</v>
      </c>
      <c r="C905" s="14" t="s">
        <v>4820</v>
      </c>
      <c r="D905" s="16">
        <v>46163</v>
      </c>
      <c r="E905" s="16"/>
      <c r="F905" s="14" t="s">
        <v>4821</v>
      </c>
      <c r="G905" s="14"/>
      <c r="H905" s="14" t="s">
        <v>4822</v>
      </c>
      <c r="I905" s="15">
        <v>100</v>
      </c>
      <c r="J905" s="77">
        <v>5</v>
      </c>
      <c r="K905" s="92"/>
    </row>
    <row r="906" spans="1:11" ht="30.6" x14ac:dyDescent="0.25">
      <c r="A906" s="14" t="s">
        <v>2565</v>
      </c>
      <c r="B906" s="14" t="s">
        <v>4823</v>
      </c>
      <c r="C906" s="14" t="s">
        <v>4824</v>
      </c>
      <c r="D906" s="16">
        <v>46163</v>
      </c>
      <c r="E906" s="16"/>
      <c r="F906" s="14" t="s">
        <v>4821</v>
      </c>
      <c r="G906" s="14"/>
      <c r="H906" s="14" t="s">
        <v>4825</v>
      </c>
      <c r="I906" s="15">
        <v>119</v>
      </c>
      <c r="J906" s="77">
        <v>5</v>
      </c>
      <c r="K906" s="92"/>
    </row>
    <row r="907" spans="1:11" ht="30.6" x14ac:dyDescent="0.25">
      <c r="A907" s="14" t="s">
        <v>2565</v>
      </c>
      <c r="B907" s="14" t="s">
        <v>4826</v>
      </c>
      <c r="C907" s="14" t="s">
        <v>4827</v>
      </c>
      <c r="D907" s="16">
        <v>46163</v>
      </c>
      <c r="E907" s="16"/>
      <c r="F907" s="14" t="s">
        <v>4821</v>
      </c>
      <c r="G907" s="14"/>
      <c r="H907" s="14" t="s">
        <v>4828</v>
      </c>
      <c r="I907" s="15">
        <v>119</v>
      </c>
      <c r="J907" s="77">
        <v>5</v>
      </c>
      <c r="K907" s="92"/>
    </row>
    <row r="908" spans="1:11" ht="30.6" x14ac:dyDescent="0.25">
      <c r="A908" s="14" t="s">
        <v>2565</v>
      </c>
      <c r="B908" s="14" t="s">
        <v>4829</v>
      </c>
      <c r="C908" s="14" t="s">
        <v>4830</v>
      </c>
      <c r="D908" s="16">
        <v>46163</v>
      </c>
      <c r="E908" s="16"/>
      <c r="F908" s="14" t="s">
        <v>4821</v>
      </c>
      <c r="G908" s="14"/>
      <c r="H908" s="14" t="s">
        <v>3298</v>
      </c>
      <c r="I908" s="15">
        <v>119</v>
      </c>
      <c r="J908" s="77">
        <v>5</v>
      </c>
      <c r="K908" s="92"/>
    </row>
    <row r="909" spans="1:11" ht="30.6" x14ac:dyDescent="0.25">
      <c r="A909" s="14" t="s">
        <v>2565</v>
      </c>
      <c r="B909" s="14" t="s">
        <v>4831</v>
      </c>
      <c r="C909" s="14" t="s">
        <v>4832</v>
      </c>
      <c r="D909" s="16">
        <v>46163</v>
      </c>
      <c r="E909" s="16"/>
      <c r="F909" s="14" t="s">
        <v>4821</v>
      </c>
      <c r="G909" s="14"/>
      <c r="H909" s="14" t="s">
        <v>4394</v>
      </c>
      <c r="I909" s="15">
        <v>119</v>
      </c>
      <c r="J909" s="77">
        <v>5</v>
      </c>
      <c r="K909" s="92"/>
    </row>
    <row r="910" spans="1:11" ht="30.6" x14ac:dyDescent="0.25">
      <c r="A910" s="14" t="s">
        <v>2565</v>
      </c>
      <c r="B910" s="14" t="s">
        <v>4833</v>
      </c>
      <c r="C910" s="14" t="s">
        <v>4834</v>
      </c>
      <c r="D910" s="16">
        <v>46163</v>
      </c>
      <c r="E910" s="16"/>
      <c r="F910" s="14" t="s">
        <v>4821</v>
      </c>
      <c r="G910" s="14"/>
      <c r="H910" s="14" t="s">
        <v>4835</v>
      </c>
      <c r="I910" s="15">
        <v>119</v>
      </c>
      <c r="J910" s="77">
        <v>5</v>
      </c>
      <c r="K910" s="92"/>
    </row>
    <row r="911" spans="1:11" ht="30.6" x14ac:dyDescent="0.25">
      <c r="A911" s="14" t="s">
        <v>2565</v>
      </c>
      <c r="B911" s="14" t="s">
        <v>4836</v>
      </c>
      <c r="C911" s="14" t="s">
        <v>4837</v>
      </c>
      <c r="D911" s="16">
        <v>46163</v>
      </c>
      <c r="E911" s="16"/>
      <c r="F911" s="14" t="s">
        <v>4821</v>
      </c>
      <c r="G911" s="14"/>
      <c r="H911" s="14" t="s">
        <v>4838</v>
      </c>
      <c r="I911" s="15">
        <v>136</v>
      </c>
      <c r="J911" s="77">
        <v>5</v>
      </c>
      <c r="K911" s="92"/>
    </row>
    <row r="912" spans="1:11" ht="30.6" x14ac:dyDescent="0.25">
      <c r="A912" s="14" t="s">
        <v>2565</v>
      </c>
      <c r="B912" s="14" t="s">
        <v>4839</v>
      </c>
      <c r="C912" s="14" t="s">
        <v>4840</v>
      </c>
      <c r="D912" s="16">
        <v>46163</v>
      </c>
      <c r="E912" s="16"/>
      <c r="F912" s="14" t="s">
        <v>4821</v>
      </c>
      <c r="G912" s="14"/>
      <c r="H912" s="14" t="s">
        <v>4841</v>
      </c>
      <c r="I912" s="15">
        <v>136</v>
      </c>
      <c r="J912" s="77">
        <v>5</v>
      </c>
      <c r="K912" s="92"/>
    </row>
    <row r="913" spans="1:11" ht="30.6" x14ac:dyDescent="0.25">
      <c r="A913" s="14" t="s">
        <v>2565</v>
      </c>
      <c r="B913" s="14" t="s">
        <v>4842</v>
      </c>
      <c r="C913" s="14" t="s">
        <v>4843</v>
      </c>
      <c r="D913" s="16">
        <v>46163</v>
      </c>
      <c r="E913" s="16"/>
      <c r="F913" s="14" t="s">
        <v>4821</v>
      </c>
      <c r="G913" s="14"/>
      <c r="H913" s="14" t="s">
        <v>4844</v>
      </c>
      <c r="I913" s="15">
        <v>136</v>
      </c>
      <c r="J913" s="77">
        <v>5</v>
      </c>
      <c r="K913" s="92"/>
    </row>
    <row r="914" spans="1:11" ht="30.6" x14ac:dyDescent="0.25">
      <c r="A914" s="14" t="s">
        <v>2565</v>
      </c>
      <c r="B914" s="14" t="s">
        <v>4845</v>
      </c>
      <c r="C914" s="14" t="s">
        <v>4846</v>
      </c>
      <c r="D914" s="16">
        <v>46163</v>
      </c>
      <c r="E914" s="16"/>
      <c r="F914" s="14" t="s">
        <v>4821</v>
      </c>
      <c r="G914" s="14"/>
      <c r="H914" s="14" t="s">
        <v>3477</v>
      </c>
      <c r="I914" s="15">
        <v>136</v>
      </c>
      <c r="J914" s="77">
        <v>5</v>
      </c>
      <c r="K914" s="92"/>
    </row>
    <row r="915" spans="1:11" ht="30.6" x14ac:dyDescent="0.25">
      <c r="A915" s="14" t="s">
        <v>2565</v>
      </c>
      <c r="B915" s="14" t="s">
        <v>4847</v>
      </c>
      <c r="C915" s="14" t="s">
        <v>4848</v>
      </c>
      <c r="D915" s="16">
        <v>46167</v>
      </c>
      <c r="E915" s="16"/>
      <c r="F915" s="14" t="s">
        <v>4849</v>
      </c>
      <c r="G915" s="14" t="s">
        <v>4850</v>
      </c>
      <c r="H915" s="14" t="s">
        <v>4851</v>
      </c>
      <c r="I915" s="15">
        <v>1000</v>
      </c>
      <c r="J915" s="77">
        <v>5</v>
      </c>
      <c r="K915" s="92"/>
    </row>
    <row r="916" spans="1:11" ht="30.6" x14ac:dyDescent="0.25">
      <c r="A916" s="14" t="s">
        <v>2565</v>
      </c>
      <c r="B916" s="14" t="s">
        <v>4852</v>
      </c>
      <c r="C916" s="14" t="s">
        <v>4853</v>
      </c>
      <c r="D916" s="16">
        <v>46171</v>
      </c>
      <c r="E916" s="16"/>
      <c r="F916" s="14" t="s">
        <v>4854</v>
      </c>
      <c r="G916" s="14" t="s">
        <v>4855</v>
      </c>
      <c r="H916" s="14" t="s">
        <v>4856</v>
      </c>
      <c r="I916" s="15">
        <v>2051.4</v>
      </c>
      <c r="J916" s="77">
        <v>5</v>
      </c>
      <c r="K916" s="92"/>
    </row>
    <row r="917" spans="1:11" ht="20.399999999999999" x14ac:dyDescent="0.25">
      <c r="A917" s="14" t="s">
        <v>2565</v>
      </c>
      <c r="B917" s="14" t="s">
        <v>4857</v>
      </c>
      <c r="C917" s="14" t="s">
        <v>4858</v>
      </c>
      <c r="D917" s="16">
        <v>46171</v>
      </c>
      <c r="E917" s="16"/>
      <c r="F917" s="14" t="s">
        <v>4859</v>
      </c>
      <c r="G917" s="14" t="s">
        <v>2822</v>
      </c>
      <c r="H917" s="14" t="s">
        <v>2823</v>
      </c>
      <c r="I917" s="15">
        <v>8655</v>
      </c>
      <c r="J917" s="77">
        <v>5</v>
      </c>
      <c r="K917" s="92"/>
    </row>
    <row r="918" spans="1:11" ht="61.2" x14ac:dyDescent="0.25">
      <c r="A918" s="14" t="s">
        <v>2565</v>
      </c>
      <c r="B918" s="14" t="s">
        <v>4860</v>
      </c>
      <c r="C918" s="14" t="s">
        <v>4861</v>
      </c>
      <c r="D918" s="16">
        <v>46178</v>
      </c>
      <c r="E918" s="16"/>
      <c r="F918" s="14" t="s">
        <v>4862</v>
      </c>
      <c r="G918" s="14" t="s">
        <v>4421</v>
      </c>
      <c r="H918" s="14" t="s">
        <v>4863</v>
      </c>
      <c r="I918" s="15">
        <v>1040</v>
      </c>
      <c r="J918" s="77">
        <v>5</v>
      </c>
      <c r="K918" s="92"/>
    </row>
    <row r="919" spans="1:11" ht="91.8" x14ac:dyDescent="0.25">
      <c r="A919" s="14" t="s">
        <v>2565</v>
      </c>
      <c r="B919" s="14"/>
      <c r="C919" s="14"/>
      <c r="D919" s="16"/>
      <c r="E919" s="16"/>
      <c r="F919" s="14" t="s">
        <v>4864</v>
      </c>
      <c r="G919" s="14"/>
      <c r="H919" s="14"/>
      <c r="I919" s="15"/>
      <c r="J919" s="77"/>
      <c r="K919" s="92"/>
    </row>
    <row r="920" spans="1:11" ht="20.399999999999999" x14ac:dyDescent="0.25">
      <c r="A920" s="14" t="s">
        <v>2565</v>
      </c>
      <c r="B920" s="14" t="s">
        <v>4865</v>
      </c>
      <c r="C920" s="14" t="s">
        <v>4866</v>
      </c>
      <c r="D920" s="16">
        <v>46127</v>
      </c>
      <c r="E920" s="16"/>
      <c r="F920" s="14" t="s">
        <v>4867</v>
      </c>
      <c r="G920" s="14" t="s">
        <v>2822</v>
      </c>
      <c r="H920" s="14" t="s">
        <v>2823</v>
      </c>
      <c r="I920" s="15">
        <v>1080</v>
      </c>
      <c r="J920" s="77">
        <v>2</v>
      </c>
      <c r="K920" s="92"/>
    </row>
    <row r="921" spans="1:11" ht="30.6" x14ac:dyDescent="0.25">
      <c r="A921" s="14" t="s">
        <v>2565</v>
      </c>
      <c r="B921" s="14" t="s">
        <v>4868</v>
      </c>
      <c r="C921" s="14" t="s">
        <v>3967</v>
      </c>
      <c r="D921" s="16">
        <v>46139</v>
      </c>
      <c r="E921" s="16"/>
      <c r="F921" s="14" t="s">
        <v>4869</v>
      </c>
      <c r="G921" s="14" t="s">
        <v>2677</v>
      </c>
      <c r="H921" s="14" t="s">
        <v>2678</v>
      </c>
      <c r="I921" s="15">
        <v>180</v>
      </c>
      <c r="J921" s="77">
        <v>2</v>
      </c>
      <c r="K921" s="92"/>
    </row>
    <row r="922" spans="1:11" ht="91.8" x14ac:dyDescent="0.25">
      <c r="A922" s="14" t="s">
        <v>2565</v>
      </c>
      <c r="B922" s="14"/>
      <c r="C922" s="14"/>
      <c r="D922" s="16"/>
      <c r="E922" s="16"/>
      <c r="F922" s="14" t="s">
        <v>4870</v>
      </c>
      <c r="G922" s="14"/>
      <c r="H922" s="14"/>
      <c r="I922" s="15"/>
      <c r="J922" s="77"/>
      <c r="K922" s="92"/>
    </row>
    <row r="923" spans="1:11" ht="30.6" x14ac:dyDescent="0.25">
      <c r="A923" s="14" t="s">
        <v>2565</v>
      </c>
      <c r="B923" s="14" t="s">
        <v>4871</v>
      </c>
      <c r="C923" s="14" t="s">
        <v>4872</v>
      </c>
      <c r="D923" s="16">
        <v>46127</v>
      </c>
      <c r="E923" s="16"/>
      <c r="F923" s="14" t="s">
        <v>4873</v>
      </c>
      <c r="G923" s="14" t="s">
        <v>2596</v>
      </c>
      <c r="H923" s="14" t="s">
        <v>2597</v>
      </c>
      <c r="I923" s="15">
        <v>3825.08</v>
      </c>
      <c r="J923" s="77">
        <v>3</v>
      </c>
      <c r="K923" s="92"/>
    </row>
    <row r="924" spans="1:11" ht="20.399999999999999" x14ac:dyDescent="0.25">
      <c r="A924" s="14" t="s">
        <v>2565</v>
      </c>
      <c r="B924" s="14" t="s">
        <v>4874</v>
      </c>
      <c r="C924" s="14" t="s">
        <v>4875</v>
      </c>
      <c r="D924" s="16">
        <v>46133</v>
      </c>
      <c r="E924" s="16"/>
      <c r="F924" s="14" t="s">
        <v>4876</v>
      </c>
      <c r="G924" s="14" t="s">
        <v>2596</v>
      </c>
      <c r="H924" s="14" t="s">
        <v>2597</v>
      </c>
      <c r="I924" s="15">
        <v>30</v>
      </c>
      <c r="J924" s="77">
        <v>3</v>
      </c>
      <c r="K924" s="92"/>
    </row>
    <row r="925" spans="1:11" ht="20.399999999999999" x14ac:dyDescent="0.25">
      <c r="A925" s="14" t="s">
        <v>2565</v>
      </c>
      <c r="B925" s="14" t="s">
        <v>4877</v>
      </c>
      <c r="C925" s="14" t="s">
        <v>4878</v>
      </c>
      <c r="D925" s="16">
        <v>46128</v>
      </c>
      <c r="E925" s="16"/>
      <c r="F925" s="14" t="s">
        <v>4879</v>
      </c>
      <c r="G925" s="14" t="s">
        <v>3633</v>
      </c>
      <c r="H925" s="14" t="s">
        <v>3634</v>
      </c>
      <c r="I925" s="15">
        <v>79.97</v>
      </c>
      <c r="J925" s="77">
        <v>3</v>
      </c>
      <c r="K925" s="92"/>
    </row>
    <row r="926" spans="1:11" ht="40.799999999999997" x14ac:dyDescent="0.25">
      <c r="A926" s="14" t="s">
        <v>2565</v>
      </c>
      <c r="B926" s="14" t="s">
        <v>4880</v>
      </c>
      <c r="C926" s="14" t="s">
        <v>4881</v>
      </c>
      <c r="D926" s="16">
        <v>46128</v>
      </c>
      <c r="E926" s="16"/>
      <c r="F926" s="14" t="s">
        <v>4882</v>
      </c>
      <c r="G926" s="14" t="s">
        <v>4172</v>
      </c>
      <c r="H926" s="14" t="s">
        <v>4173</v>
      </c>
      <c r="I926" s="15">
        <v>1200</v>
      </c>
      <c r="J926" s="77">
        <v>5</v>
      </c>
      <c r="K926" s="92"/>
    </row>
    <row r="927" spans="1:11" ht="20.399999999999999" x14ac:dyDescent="0.25">
      <c r="A927" s="14" t="s">
        <v>2565</v>
      </c>
      <c r="B927" s="14" t="s">
        <v>4883</v>
      </c>
      <c r="C927" s="14" t="s">
        <v>4884</v>
      </c>
      <c r="D927" s="16">
        <v>46168</v>
      </c>
      <c r="E927" s="16"/>
      <c r="F927" s="14" t="s">
        <v>4885</v>
      </c>
      <c r="G927" s="14"/>
      <c r="H927" s="14" t="s">
        <v>3667</v>
      </c>
      <c r="I927" s="15">
        <v>127.2</v>
      </c>
      <c r="J927" s="77">
        <v>3</v>
      </c>
      <c r="K927" s="92"/>
    </row>
    <row r="928" spans="1:11" ht="112.2" x14ac:dyDescent="0.25">
      <c r="A928" s="14" t="s">
        <v>2565</v>
      </c>
      <c r="B928" s="14"/>
      <c r="C928" s="14"/>
      <c r="D928" s="16"/>
      <c r="E928" s="16"/>
      <c r="F928" s="14" t="s">
        <v>4886</v>
      </c>
      <c r="G928" s="14"/>
      <c r="H928" s="14"/>
      <c r="I928" s="15"/>
      <c r="J928" s="77"/>
      <c r="K928" s="92"/>
    </row>
    <row r="929" spans="1:11" ht="40.799999999999997" x14ac:dyDescent="0.25">
      <c r="A929" s="14" t="s">
        <v>2565</v>
      </c>
      <c r="B929" s="14" t="s">
        <v>4887</v>
      </c>
      <c r="C929" s="14" t="s">
        <v>4888</v>
      </c>
      <c r="D929" s="16">
        <v>46128</v>
      </c>
      <c r="E929" s="16"/>
      <c r="F929" s="14" t="s">
        <v>4889</v>
      </c>
      <c r="G929" s="14" t="s">
        <v>4343</v>
      </c>
      <c r="H929" s="14" t="s">
        <v>4344</v>
      </c>
      <c r="I929" s="15">
        <v>320</v>
      </c>
      <c r="J929" s="77">
        <v>2</v>
      </c>
      <c r="K929" s="92"/>
    </row>
    <row r="930" spans="1:11" ht="20.399999999999999" x14ac:dyDescent="0.25">
      <c r="A930" s="14" t="s">
        <v>2565</v>
      </c>
      <c r="B930" s="14" t="s">
        <v>4890</v>
      </c>
      <c r="C930" s="14" t="s">
        <v>4891</v>
      </c>
      <c r="D930" s="16">
        <v>46126</v>
      </c>
      <c r="E930" s="16"/>
      <c r="F930" s="14" t="s">
        <v>4892</v>
      </c>
      <c r="G930" s="14"/>
      <c r="H930" s="14" t="s">
        <v>4893</v>
      </c>
      <c r="I930" s="15">
        <v>1340</v>
      </c>
      <c r="J930" s="77">
        <v>2</v>
      </c>
      <c r="K930" s="92"/>
    </row>
    <row r="931" spans="1:11" ht="40.799999999999997" x14ac:dyDescent="0.25">
      <c r="A931" s="14" t="s">
        <v>2565</v>
      </c>
      <c r="B931" s="14" t="s">
        <v>4894</v>
      </c>
      <c r="C931" s="14" t="s">
        <v>4895</v>
      </c>
      <c r="D931" s="16">
        <v>46155</v>
      </c>
      <c r="E931" s="16"/>
      <c r="F931" s="14" t="s">
        <v>4896</v>
      </c>
      <c r="G931" s="14"/>
      <c r="H931" s="14" t="s">
        <v>4893</v>
      </c>
      <c r="I931" s="15">
        <v>0</v>
      </c>
      <c r="J931" s="77">
        <v>2</v>
      </c>
      <c r="K931" s="92"/>
    </row>
    <row r="932" spans="1:11" ht="13.2" x14ac:dyDescent="0.25">
      <c r="A932" s="14" t="s">
        <v>2565</v>
      </c>
      <c r="B932" s="14" t="s">
        <v>2843</v>
      </c>
      <c r="C932" s="14"/>
      <c r="D932" s="16" t="s">
        <v>4897</v>
      </c>
      <c r="E932" s="16"/>
      <c r="F932" s="14" t="s">
        <v>4898</v>
      </c>
      <c r="G932" s="14"/>
      <c r="H932" s="14" t="s">
        <v>4899</v>
      </c>
      <c r="I932" s="15">
        <v>800</v>
      </c>
      <c r="J932" s="77">
        <v>3</v>
      </c>
      <c r="K932" s="92"/>
    </row>
    <row r="933" spans="1:11" ht="61.2" x14ac:dyDescent="0.25">
      <c r="A933" s="14" t="s">
        <v>2565</v>
      </c>
      <c r="B933" s="14" t="s">
        <v>4900</v>
      </c>
      <c r="C933" s="14" t="s">
        <v>4901</v>
      </c>
      <c r="D933" s="16">
        <v>46161</v>
      </c>
      <c r="E933" s="16"/>
      <c r="F933" s="14" t="s">
        <v>4902</v>
      </c>
      <c r="G933" s="14"/>
      <c r="H933" s="14" t="s">
        <v>4903</v>
      </c>
      <c r="I933" s="15">
        <v>0</v>
      </c>
      <c r="J933" s="77">
        <v>3</v>
      </c>
      <c r="K933" s="92"/>
    </row>
    <row r="934" spans="1:11" ht="51" x14ac:dyDescent="0.25">
      <c r="A934" s="14" t="s">
        <v>2565</v>
      </c>
      <c r="B934" s="14" t="s">
        <v>4904</v>
      </c>
      <c r="C934" s="14" t="s">
        <v>4905</v>
      </c>
      <c r="D934" s="16">
        <v>46161</v>
      </c>
      <c r="E934" s="16"/>
      <c r="F934" s="14" t="s">
        <v>4906</v>
      </c>
      <c r="G934" s="14"/>
      <c r="H934" s="14" t="s">
        <v>4903</v>
      </c>
      <c r="I934" s="15">
        <v>0</v>
      </c>
      <c r="J934" s="77">
        <v>3</v>
      </c>
      <c r="K934" s="92"/>
    </row>
    <row r="935" spans="1:11" ht="51" x14ac:dyDescent="0.25">
      <c r="A935" s="14" t="s">
        <v>2565</v>
      </c>
      <c r="B935" s="14" t="s">
        <v>4907</v>
      </c>
      <c r="C935" s="14" t="s">
        <v>4908</v>
      </c>
      <c r="D935" s="16">
        <v>46161</v>
      </c>
      <c r="E935" s="16"/>
      <c r="F935" s="14" t="s">
        <v>4909</v>
      </c>
      <c r="G935" s="14"/>
      <c r="H935" s="14" t="s">
        <v>4903</v>
      </c>
      <c r="I935" s="15">
        <v>0</v>
      </c>
      <c r="J935" s="77">
        <v>3</v>
      </c>
      <c r="K935" s="92"/>
    </row>
    <row r="936" spans="1:11" ht="51" x14ac:dyDescent="0.25">
      <c r="A936" s="14" t="s">
        <v>2565</v>
      </c>
      <c r="B936" s="14" t="s">
        <v>4910</v>
      </c>
      <c r="C936" s="14" t="s">
        <v>4911</v>
      </c>
      <c r="D936" s="16">
        <v>46161</v>
      </c>
      <c r="E936" s="16"/>
      <c r="F936" s="14" t="s">
        <v>4912</v>
      </c>
      <c r="G936" s="14"/>
      <c r="H936" s="14" t="s">
        <v>4903</v>
      </c>
      <c r="I936" s="15">
        <v>0</v>
      </c>
      <c r="J936" s="77">
        <v>3</v>
      </c>
      <c r="K936" s="92"/>
    </row>
    <row r="937" spans="1:11" ht="51" x14ac:dyDescent="0.25">
      <c r="A937" s="14" t="s">
        <v>2565</v>
      </c>
      <c r="B937" s="14" t="s">
        <v>4913</v>
      </c>
      <c r="C937" s="14" t="s">
        <v>4914</v>
      </c>
      <c r="D937" s="16">
        <v>46161</v>
      </c>
      <c r="E937" s="16"/>
      <c r="F937" s="14" t="s">
        <v>4915</v>
      </c>
      <c r="G937" s="14"/>
      <c r="H937" s="14" t="s">
        <v>4903</v>
      </c>
      <c r="I937" s="15">
        <v>0</v>
      </c>
      <c r="J937" s="77">
        <v>3</v>
      </c>
      <c r="K937" s="92"/>
    </row>
    <row r="938" spans="1:11" ht="51" x14ac:dyDescent="0.25">
      <c r="A938" s="14" t="s">
        <v>2565</v>
      </c>
      <c r="B938" s="14" t="s">
        <v>4916</v>
      </c>
      <c r="C938" s="14" t="s">
        <v>4917</v>
      </c>
      <c r="D938" s="16">
        <v>46161</v>
      </c>
      <c r="E938" s="16"/>
      <c r="F938" s="14" t="s">
        <v>4918</v>
      </c>
      <c r="G938" s="14"/>
      <c r="H938" s="14" t="s">
        <v>4919</v>
      </c>
      <c r="I938" s="15">
        <v>0</v>
      </c>
      <c r="J938" s="77">
        <v>3</v>
      </c>
      <c r="K938" s="92"/>
    </row>
    <row r="939" spans="1:11" ht="20.399999999999999" x14ac:dyDescent="0.25">
      <c r="A939" s="14" t="s">
        <v>2565</v>
      </c>
      <c r="B939" s="14" t="s">
        <v>3872</v>
      </c>
      <c r="C939" s="14"/>
      <c r="D939" s="16">
        <v>46146</v>
      </c>
      <c r="E939" s="16"/>
      <c r="F939" s="14" t="s">
        <v>4920</v>
      </c>
      <c r="G939" s="14"/>
      <c r="H939" s="14" t="s">
        <v>4899</v>
      </c>
      <c r="I939" s="15">
        <v>-170.96</v>
      </c>
      <c r="J939" s="77">
        <v>3</v>
      </c>
      <c r="K939" s="92"/>
    </row>
    <row r="940" spans="1:11" ht="61.2" x14ac:dyDescent="0.25">
      <c r="A940" s="14" t="s">
        <v>2565</v>
      </c>
      <c r="B940" s="14" t="s">
        <v>4921</v>
      </c>
      <c r="C940" s="14" t="s">
        <v>4922</v>
      </c>
      <c r="D940" s="16">
        <v>46142</v>
      </c>
      <c r="E940" s="16"/>
      <c r="F940" s="14" t="s">
        <v>4923</v>
      </c>
      <c r="G940" s="14" t="s">
        <v>3833</v>
      </c>
      <c r="H940" s="14" t="s">
        <v>3834</v>
      </c>
      <c r="I940" s="15">
        <v>416.86</v>
      </c>
      <c r="J940" s="77">
        <v>2</v>
      </c>
      <c r="K940" s="92"/>
    </row>
    <row r="941" spans="1:11" ht="30.6" x14ac:dyDescent="0.25">
      <c r="A941" s="14" t="s">
        <v>2565</v>
      </c>
      <c r="B941" s="14" t="s">
        <v>2861</v>
      </c>
      <c r="C941" s="14" t="s">
        <v>2862</v>
      </c>
      <c r="D941" s="16">
        <v>46170</v>
      </c>
      <c r="E941" s="16"/>
      <c r="F941" s="14" t="s">
        <v>4924</v>
      </c>
      <c r="G941" s="14" t="s">
        <v>2656</v>
      </c>
      <c r="H941" s="14" t="s">
        <v>2657</v>
      </c>
      <c r="I941" s="15">
        <v>34.5</v>
      </c>
      <c r="J941" s="77">
        <v>3</v>
      </c>
      <c r="K941" s="92"/>
    </row>
    <row r="942" spans="1:11" ht="112.2" x14ac:dyDescent="0.25">
      <c r="A942" s="14" t="s">
        <v>2565</v>
      </c>
      <c r="B942" s="14"/>
      <c r="C942" s="14"/>
      <c r="D942" s="16"/>
      <c r="E942" s="16"/>
      <c r="F942" s="14" t="s">
        <v>4925</v>
      </c>
      <c r="G942" s="14"/>
      <c r="H942" s="14"/>
      <c r="I942" s="15"/>
      <c r="J942" s="77"/>
      <c r="K942" s="92"/>
    </row>
    <row r="943" spans="1:11" ht="20.399999999999999" x14ac:dyDescent="0.25">
      <c r="A943" s="14" t="s">
        <v>2565</v>
      </c>
      <c r="B943" s="14" t="s">
        <v>4926</v>
      </c>
      <c r="C943" s="14" t="s">
        <v>4927</v>
      </c>
      <c r="D943" s="16">
        <v>46126</v>
      </c>
      <c r="E943" s="16"/>
      <c r="F943" s="14" t="s">
        <v>4928</v>
      </c>
      <c r="G943" s="14"/>
      <c r="H943" s="14" t="s">
        <v>4893</v>
      </c>
      <c r="I943" s="15">
        <v>558</v>
      </c>
      <c r="J943" s="77">
        <v>3</v>
      </c>
      <c r="K943" s="92"/>
    </row>
    <row r="944" spans="1:11" ht="40.799999999999997" x14ac:dyDescent="0.25">
      <c r="A944" s="14" t="s">
        <v>2565</v>
      </c>
      <c r="B944" s="14" t="s">
        <v>4929</v>
      </c>
      <c r="C944" s="14" t="s">
        <v>4930</v>
      </c>
      <c r="D944" s="16">
        <v>46142</v>
      </c>
      <c r="E944" s="16"/>
      <c r="F944" s="14" t="s">
        <v>4931</v>
      </c>
      <c r="G944" s="14"/>
      <c r="H944" s="14" t="s">
        <v>4893</v>
      </c>
      <c r="I944" s="15">
        <v>-15</v>
      </c>
      <c r="J944" s="77">
        <v>3</v>
      </c>
      <c r="K944" s="92"/>
    </row>
    <row r="945" spans="1:11" ht="20.399999999999999" x14ac:dyDescent="0.25">
      <c r="A945" s="14" t="s">
        <v>2565</v>
      </c>
      <c r="B945" s="14" t="s">
        <v>2843</v>
      </c>
      <c r="C945" s="14"/>
      <c r="D945" s="16">
        <v>46128</v>
      </c>
      <c r="E945" s="16"/>
      <c r="F945" s="14" t="s">
        <v>4932</v>
      </c>
      <c r="G945" s="14"/>
      <c r="H945" s="14" t="s">
        <v>4899</v>
      </c>
      <c r="I945" s="15">
        <v>200</v>
      </c>
      <c r="J945" s="77">
        <v>2</v>
      </c>
      <c r="K945" s="92"/>
    </row>
    <row r="946" spans="1:11" ht="51" x14ac:dyDescent="0.25">
      <c r="A946" s="14" t="s">
        <v>2565</v>
      </c>
      <c r="B946" s="14" t="s">
        <v>4933</v>
      </c>
      <c r="C946" s="14" t="s">
        <v>4934</v>
      </c>
      <c r="D946" s="16">
        <v>46133</v>
      </c>
      <c r="E946" s="16"/>
      <c r="F946" s="14" t="s">
        <v>4935</v>
      </c>
      <c r="G946" s="14"/>
      <c r="H946" s="14" t="s">
        <v>4936</v>
      </c>
      <c r="I946" s="15">
        <v>0</v>
      </c>
      <c r="J946" s="77">
        <v>2</v>
      </c>
      <c r="K946" s="92"/>
    </row>
    <row r="947" spans="1:11" ht="13.2" x14ac:dyDescent="0.25">
      <c r="A947" s="14" t="s">
        <v>2565</v>
      </c>
      <c r="B947" s="14" t="s">
        <v>2843</v>
      </c>
      <c r="C947" s="14"/>
      <c r="D947" s="16">
        <v>46132</v>
      </c>
      <c r="E947" s="16"/>
      <c r="F947" s="14" t="s">
        <v>4937</v>
      </c>
      <c r="G947" s="14"/>
      <c r="H947" s="14" t="s">
        <v>4899</v>
      </c>
      <c r="I947" s="15">
        <v>-136.88999999999999</v>
      </c>
      <c r="J947" s="77">
        <v>2</v>
      </c>
      <c r="K947" s="92"/>
    </row>
    <row r="948" spans="1:11" ht="71.400000000000006" x14ac:dyDescent="0.25">
      <c r="A948" s="14" t="s">
        <v>2565</v>
      </c>
      <c r="B948" s="14"/>
      <c r="C948" s="14"/>
      <c r="D948" s="16"/>
      <c r="E948" s="16"/>
      <c r="F948" s="14" t="s">
        <v>4938</v>
      </c>
      <c r="G948" s="14"/>
      <c r="H948" s="14"/>
      <c r="I948" s="15"/>
      <c r="J948" s="77"/>
      <c r="K948" s="92"/>
    </row>
    <row r="949" spans="1:11" ht="40.799999999999997" x14ac:dyDescent="0.25">
      <c r="A949" s="14" t="s">
        <v>2565</v>
      </c>
      <c r="B949" s="14" t="s">
        <v>4939</v>
      </c>
      <c r="C949" s="14" t="s">
        <v>4940</v>
      </c>
      <c r="D949" s="16">
        <v>46129</v>
      </c>
      <c r="E949" s="16"/>
      <c r="F949" s="14" t="s">
        <v>4941</v>
      </c>
      <c r="G949" s="14" t="s">
        <v>3317</v>
      </c>
      <c r="H949" s="14" t="s">
        <v>3318</v>
      </c>
      <c r="I949" s="15">
        <v>400</v>
      </c>
      <c r="J949" s="77">
        <v>5</v>
      </c>
      <c r="K949" s="92"/>
    </row>
    <row r="950" spans="1:11" ht="51" x14ac:dyDescent="0.25">
      <c r="A950" s="14" t="s">
        <v>2565</v>
      </c>
      <c r="B950" s="14" t="s">
        <v>4939</v>
      </c>
      <c r="C950" s="14" t="s">
        <v>4940</v>
      </c>
      <c r="D950" s="16">
        <v>46129</v>
      </c>
      <c r="E950" s="16"/>
      <c r="F950" s="14" t="s">
        <v>4942</v>
      </c>
      <c r="G950" s="14" t="s">
        <v>3317</v>
      </c>
      <c r="H950" s="14" t="s">
        <v>3318</v>
      </c>
      <c r="I950" s="15">
        <v>300</v>
      </c>
      <c r="J950" s="77">
        <v>5</v>
      </c>
      <c r="K950" s="92"/>
    </row>
    <row r="951" spans="1:11" ht="51" x14ac:dyDescent="0.25">
      <c r="A951" s="14" t="s">
        <v>2565</v>
      </c>
      <c r="B951" s="14" t="s">
        <v>4939</v>
      </c>
      <c r="C951" s="14" t="s">
        <v>4943</v>
      </c>
      <c r="D951" s="16">
        <v>46123</v>
      </c>
      <c r="E951" s="16">
        <v>46129</v>
      </c>
      <c r="F951" s="14" t="s">
        <v>4944</v>
      </c>
      <c r="G951" s="14" t="s">
        <v>3317</v>
      </c>
      <c r="H951" s="14" t="s">
        <v>3318</v>
      </c>
      <c r="I951" s="15">
        <v>20.56</v>
      </c>
      <c r="J951" s="77">
        <v>5</v>
      </c>
      <c r="K951" s="92"/>
    </row>
    <row r="952" spans="1:11" ht="51" x14ac:dyDescent="0.25">
      <c r="A952" s="14" t="s">
        <v>2565</v>
      </c>
      <c r="B952" s="14" t="s">
        <v>4939</v>
      </c>
      <c r="C952" s="14" t="s">
        <v>4945</v>
      </c>
      <c r="D952" s="16">
        <v>46122</v>
      </c>
      <c r="E952" s="16">
        <v>46129</v>
      </c>
      <c r="F952" s="14" t="s">
        <v>4944</v>
      </c>
      <c r="G952" s="14" t="s">
        <v>3317</v>
      </c>
      <c r="H952" s="14" t="s">
        <v>3318</v>
      </c>
      <c r="I952" s="15">
        <v>59.44</v>
      </c>
      <c r="J952" s="77">
        <v>5</v>
      </c>
      <c r="K952" s="92"/>
    </row>
    <row r="953" spans="1:11" ht="30.6" x14ac:dyDescent="0.25">
      <c r="A953" s="14" t="s">
        <v>2565</v>
      </c>
      <c r="B953" s="14" t="s">
        <v>4946</v>
      </c>
      <c r="C953" s="14" t="s">
        <v>4947</v>
      </c>
      <c r="D953" s="16">
        <v>46141</v>
      </c>
      <c r="E953" s="16"/>
      <c r="F953" s="14" t="s">
        <v>4948</v>
      </c>
      <c r="G953" s="14"/>
      <c r="H953" s="14" t="s">
        <v>4949</v>
      </c>
      <c r="I953" s="15">
        <v>55</v>
      </c>
      <c r="J953" s="77">
        <v>5</v>
      </c>
      <c r="K953" s="92"/>
    </row>
    <row r="954" spans="1:11" ht="30.6" x14ac:dyDescent="0.25">
      <c r="A954" s="14" t="s">
        <v>2565</v>
      </c>
      <c r="B954" s="14" t="s">
        <v>4950</v>
      </c>
      <c r="C954" s="14" t="s">
        <v>4951</v>
      </c>
      <c r="D954" s="16">
        <v>46141</v>
      </c>
      <c r="E954" s="16"/>
      <c r="F954" s="14" t="s">
        <v>4948</v>
      </c>
      <c r="G954" s="14"/>
      <c r="H954" s="14" t="s">
        <v>3262</v>
      </c>
      <c r="I954" s="15">
        <v>55</v>
      </c>
      <c r="J954" s="77">
        <v>5</v>
      </c>
      <c r="K954" s="92"/>
    </row>
    <row r="955" spans="1:11" ht="30.6" x14ac:dyDescent="0.25">
      <c r="A955" s="14" t="s">
        <v>2565</v>
      </c>
      <c r="B955" s="14" t="s">
        <v>4952</v>
      </c>
      <c r="C955" s="14" t="s">
        <v>4953</v>
      </c>
      <c r="D955" s="16">
        <v>46141</v>
      </c>
      <c r="E955" s="16"/>
      <c r="F955" s="14" t="s">
        <v>4948</v>
      </c>
      <c r="G955" s="14"/>
      <c r="H955" s="14" t="s">
        <v>4954</v>
      </c>
      <c r="I955" s="15">
        <v>55</v>
      </c>
      <c r="J955" s="77">
        <v>5</v>
      </c>
      <c r="K955" s="92"/>
    </row>
    <row r="956" spans="1:11" ht="30.6" x14ac:dyDescent="0.25">
      <c r="A956" s="14" t="s">
        <v>2565</v>
      </c>
      <c r="B956" s="14" t="s">
        <v>4955</v>
      </c>
      <c r="C956" s="14" t="s">
        <v>4956</v>
      </c>
      <c r="D956" s="16">
        <v>46141</v>
      </c>
      <c r="E956" s="16"/>
      <c r="F956" s="14" t="s">
        <v>4948</v>
      </c>
      <c r="G956" s="14"/>
      <c r="H956" s="14" t="s">
        <v>3247</v>
      </c>
      <c r="I956" s="15">
        <v>55</v>
      </c>
      <c r="J956" s="77">
        <v>5</v>
      </c>
      <c r="K956" s="92"/>
    </row>
    <row r="957" spans="1:11" ht="30.6" x14ac:dyDescent="0.25">
      <c r="A957" s="14" t="s">
        <v>2565</v>
      </c>
      <c r="B957" s="14" t="s">
        <v>4957</v>
      </c>
      <c r="C957" s="14" t="s">
        <v>4958</v>
      </c>
      <c r="D957" s="16">
        <v>46141</v>
      </c>
      <c r="E957" s="16"/>
      <c r="F957" s="14" t="s">
        <v>4948</v>
      </c>
      <c r="G957" s="14"/>
      <c r="H957" s="14" t="s">
        <v>3253</v>
      </c>
      <c r="I957" s="15">
        <v>55</v>
      </c>
      <c r="J957" s="77">
        <v>5</v>
      </c>
      <c r="K957" s="92"/>
    </row>
    <row r="958" spans="1:11" ht="30.6" x14ac:dyDescent="0.25">
      <c r="A958" s="14" t="s">
        <v>2565</v>
      </c>
      <c r="B958" s="14" t="s">
        <v>4959</v>
      </c>
      <c r="C958" s="14" t="s">
        <v>4960</v>
      </c>
      <c r="D958" s="16">
        <v>46141</v>
      </c>
      <c r="E958" s="16"/>
      <c r="F958" s="14" t="s">
        <v>4948</v>
      </c>
      <c r="G958" s="14"/>
      <c r="H958" s="14" t="s">
        <v>3301</v>
      </c>
      <c r="I958" s="15">
        <v>55</v>
      </c>
      <c r="J958" s="77">
        <v>5</v>
      </c>
      <c r="K958" s="92"/>
    </row>
    <row r="959" spans="1:11" ht="30.6" x14ac:dyDescent="0.25">
      <c r="A959" s="14" t="s">
        <v>2565</v>
      </c>
      <c r="B959" s="14" t="s">
        <v>4961</v>
      </c>
      <c r="C959" s="14" t="s">
        <v>4962</v>
      </c>
      <c r="D959" s="16">
        <v>46141</v>
      </c>
      <c r="E959" s="16"/>
      <c r="F959" s="14" t="s">
        <v>4948</v>
      </c>
      <c r="G959" s="14"/>
      <c r="H959" s="14" t="s">
        <v>3265</v>
      </c>
      <c r="I959" s="15">
        <v>55</v>
      </c>
      <c r="J959" s="77">
        <v>5</v>
      </c>
      <c r="K959" s="92"/>
    </row>
    <row r="960" spans="1:11" ht="30.6" x14ac:dyDescent="0.25">
      <c r="A960" s="14" t="s">
        <v>2565</v>
      </c>
      <c r="B960" s="14" t="s">
        <v>4963</v>
      </c>
      <c r="C960" s="14" t="s">
        <v>4964</v>
      </c>
      <c r="D960" s="16">
        <v>46141</v>
      </c>
      <c r="E960" s="16"/>
      <c r="F960" s="14" t="s">
        <v>4948</v>
      </c>
      <c r="G960" s="14"/>
      <c r="H960" s="14" t="s">
        <v>4965</v>
      </c>
      <c r="I960" s="15">
        <v>55</v>
      </c>
      <c r="J960" s="77">
        <v>5</v>
      </c>
      <c r="K960" s="92"/>
    </row>
    <row r="961" spans="1:11" ht="30.6" x14ac:dyDescent="0.25">
      <c r="A961" s="14" t="s">
        <v>2565</v>
      </c>
      <c r="B961" s="14" t="s">
        <v>4966</v>
      </c>
      <c r="C961" s="14" t="s">
        <v>4967</v>
      </c>
      <c r="D961" s="16">
        <v>46141</v>
      </c>
      <c r="E961" s="16"/>
      <c r="F961" s="14" t="s">
        <v>4948</v>
      </c>
      <c r="G961" s="14"/>
      <c r="H961" s="14" t="s">
        <v>3256</v>
      </c>
      <c r="I961" s="15">
        <v>55</v>
      </c>
      <c r="J961" s="77">
        <v>5</v>
      </c>
      <c r="K961" s="92"/>
    </row>
    <row r="962" spans="1:11" ht="30.6" x14ac:dyDescent="0.25">
      <c r="A962" s="14" t="s">
        <v>2565</v>
      </c>
      <c r="B962" s="14" t="s">
        <v>4968</v>
      </c>
      <c r="C962" s="14" t="s">
        <v>4969</v>
      </c>
      <c r="D962" s="16">
        <v>46141</v>
      </c>
      <c r="E962" s="16"/>
      <c r="F962" s="14" t="s">
        <v>4948</v>
      </c>
      <c r="G962" s="14"/>
      <c r="H962" s="14" t="s">
        <v>3271</v>
      </c>
      <c r="I962" s="15">
        <v>55</v>
      </c>
      <c r="J962" s="77">
        <v>5</v>
      </c>
      <c r="K962" s="92"/>
    </row>
    <row r="963" spans="1:11" ht="30.6" x14ac:dyDescent="0.25">
      <c r="A963" s="14" t="s">
        <v>2565</v>
      </c>
      <c r="B963" s="14" t="s">
        <v>4970</v>
      </c>
      <c r="C963" s="14" t="s">
        <v>4971</v>
      </c>
      <c r="D963" s="16">
        <v>46141</v>
      </c>
      <c r="E963" s="16"/>
      <c r="F963" s="14" t="s">
        <v>4948</v>
      </c>
      <c r="G963" s="14"/>
      <c r="H963" s="14" t="s">
        <v>4972</v>
      </c>
      <c r="I963" s="15">
        <v>55</v>
      </c>
      <c r="J963" s="77">
        <v>5</v>
      </c>
      <c r="K963" s="92"/>
    </row>
    <row r="964" spans="1:11" ht="30.6" x14ac:dyDescent="0.25">
      <c r="A964" s="14" t="s">
        <v>2565</v>
      </c>
      <c r="B964" s="14" t="s">
        <v>4973</v>
      </c>
      <c r="C964" s="14" t="s">
        <v>4974</v>
      </c>
      <c r="D964" s="16">
        <v>46141</v>
      </c>
      <c r="E964" s="16"/>
      <c r="F964" s="14" t="s">
        <v>4948</v>
      </c>
      <c r="G964" s="14"/>
      <c r="H964" s="14" t="s">
        <v>3277</v>
      </c>
      <c r="I964" s="15">
        <v>55</v>
      </c>
      <c r="J964" s="77">
        <v>5</v>
      </c>
      <c r="K964" s="92"/>
    </row>
    <row r="965" spans="1:11" ht="30.6" x14ac:dyDescent="0.25">
      <c r="A965" s="14" t="s">
        <v>2565</v>
      </c>
      <c r="B965" s="14" t="s">
        <v>4975</v>
      </c>
      <c r="C965" s="14" t="s">
        <v>4976</v>
      </c>
      <c r="D965" s="16">
        <v>46141</v>
      </c>
      <c r="E965" s="16"/>
      <c r="F965" s="14" t="s">
        <v>4948</v>
      </c>
      <c r="G965" s="14"/>
      <c r="H965" s="14" t="s">
        <v>3292</v>
      </c>
      <c r="I965" s="15">
        <v>55</v>
      </c>
      <c r="J965" s="77">
        <v>5</v>
      </c>
      <c r="K965" s="92"/>
    </row>
    <row r="966" spans="1:11" ht="30.6" x14ac:dyDescent="0.25">
      <c r="A966" s="14" t="s">
        <v>2565</v>
      </c>
      <c r="B966" s="14" t="s">
        <v>4977</v>
      </c>
      <c r="C966" s="14" t="s">
        <v>4978</v>
      </c>
      <c r="D966" s="16">
        <v>46141</v>
      </c>
      <c r="E966" s="16"/>
      <c r="F966" s="14" t="s">
        <v>4948</v>
      </c>
      <c r="G966" s="14"/>
      <c r="H966" s="14" t="s">
        <v>3268</v>
      </c>
      <c r="I966" s="15">
        <v>55</v>
      </c>
      <c r="J966" s="77">
        <v>5</v>
      </c>
      <c r="K966" s="92"/>
    </row>
    <row r="967" spans="1:11" ht="30.6" x14ac:dyDescent="0.25">
      <c r="A967" s="14" t="s">
        <v>2565</v>
      </c>
      <c r="B967" s="14" t="s">
        <v>4979</v>
      </c>
      <c r="C967" s="14" t="s">
        <v>4980</v>
      </c>
      <c r="D967" s="16">
        <v>46141</v>
      </c>
      <c r="E967" s="16"/>
      <c r="F967" s="14" t="s">
        <v>4948</v>
      </c>
      <c r="G967" s="14"/>
      <c r="H967" s="14" t="s">
        <v>3250</v>
      </c>
      <c r="I967" s="15">
        <v>55</v>
      </c>
      <c r="J967" s="77">
        <v>5</v>
      </c>
      <c r="K967" s="92"/>
    </row>
    <row r="968" spans="1:11" ht="30.6" x14ac:dyDescent="0.25">
      <c r="A968" s="14" t="s">
        <v>2565</v>
      </c>
      <c r="B968" s="14" t="s">
        <v>4981</v>
      </c>
      <c r="C968" s="14" t="s">
        <v>4982</v>
      </c>
      <c r="D968" s="16">
        <v>46141</v>
      </c>
      <c r="E968" s="16"/>
      <c r="F968" s="14" t="s">
        <v>4948</v>
      </c>
      <c r="G968" s="14"/>
      <c r="H968" s="14" t="s">
        <v>4983</v>
      </c>
      <c r="I968" s="15">
        <v>55</v>
      </c>
      <c r="J968" s="77">
        <v>5</v>
      </c>
      <c r="K968" s="92"/>
    </row>
    <row r="969" spans="1:11" ht="30.6" x14ac:dyDescent="0.25">
      <c r="A969" s="14" t="s">
        <v>2565</v>
      </c>
      <c r="B969" s="14" t="s">
        <v>4984</v>
      </c>
      <c r="C969" s="14" t="s">
        <v>4985</v>
      </c>
      <c r="D969" s="16">
        <v>46141</v>
      </c>
      <c r="E969" s="16"/>
      <c r="F969" s="14" t="s">
        <v>4948</v>
      </c>
      <c r="G969" s="14"/>
      <c r="H969" s="14" t="s">
        <v>3280</v>
      </c>
      <c r="I969" s="15">
        <v>55</v>
      </c>
      <c r="J969" s="77">
        <v>5</v>
      </c>
      <c r="K969" s="92"/>
    </row>
    <row r="970" spans="1:11" ht="30.6" x14ac:dyDescent="0.25">
      <c r="A970" s="14" t="s">
        <v>2565</v>
      </c>
      <c r="B970" s="14" t="s">
        <v>4986</v>
      </c>
      <c r="C970" s="14" t="s">
        <v>4987</v>
      </c>
      <c r="D970" s="16">
        <v>46141</v>
      </c>
      <c r="E970" s="16"/>
      <c r="F970" s="14" t="s">
        <v>4948</v>
      </c>
      <c r="G970" s="14"/>
      <c r="H970" s="14" t="s">
        <v>3295</v>
      </c>
      <c r="I970" s="15">
        <v>55</v>
      </c>
      <c r="J970" s="77">
        <v>5</v>
      </c>
      <c r="K970" s="92"/>
    </row>
    <row r="971" spans="1:11" ht="30.6" x14ac:dyDescent="0.25">
      <c r="A971" s="14" t="s">
        <v>2565</v>
      </c>
      <c r="B971" s="14" t="s">
        <v>4988</v>
      </c>
      <c r="C971" s="14" t="s">
        <v>4989</v>
      </c>
      <c r="D971" s="16">
        <v>46141</v>
      </c>
      <c r="E971" s="16"/>
      <c r="F971" s="14" t="s">
        <v>4948</v>
      </c>
      <c r="G971" s="14"/>
      <c r="H971" s="14" t="s">
        <v>3310</v>
      </c>
      <c r="I971" s="15">
        <v>70</v>
      </c>
      <c r="J971" s="77">
        <v>5</v>
      </c>
      <c r="K971" s="92"/>
    </row>
    <row r="972" spans="1:11" ht="30.6" x14ac:dyDescent="0.25">
      <c r="A972" s="14" t="s">
        <v>2565</v>
      </c>
      <c r="B972" s="14" t="s">
        <v>4990</v>
      </c>
      <c r="C972" s="14" t="s">
        <v>4991</v>
      </c>
      <c r="D972" s="16">
        <v>46141</v>
      </c>
      <c r="E972" s="16"/>
      <c r="F972" s="14" t="s">
        <v>4948</v>
      </c>
      <c r="G972" s="14"/>
      <c r="H972" s="14" t="s">
        <v>4787</v>
      </c>
      <c r="I972" s="15">
        <v>70</v>
      </c>
      <c r="J972" s="77">
        <v>5</v>
      </c>
      <c r="K972" s="92"/>
    </row>
    <row r="973" spans="1:11" ht="30.6" x14ac:dyDescent="0.25">
      <c r="A973" s="14" t="s">
        <v>2565</v>
      </c>
      <c r="B973" s="14" t="s">
        <v>4992</v>
      </c>
      <c r="C973" s="14" t="s">
        <v>4993</v>
      </c>
      <c r="D973" s="16">
        <v>46141</v>
      </c>
      <c r="E973" s="16"/>
      <c r="F973" s="14" t="s">
        <v>4948</v>
      </c>
      <c r="G973" s="14"/>
      <c r="H973" s="14" t="s">
        <v>3304</v>
      </c>
      <c r="I973" s="15">
        <v>87</v>
      </c>
      <c r="J973" s="77">
        <v>5</v>
      </c>
      <c r="K973" s="92"/>
    </row>
    <row r="974" spans="1:11" ht="30.6" x14ac:dyDescent="0.25">
      <c r="A974" s="14" t="s">
        <v>2565</v>
      </c>
      <c r="B974" s="14" t="s">
        <v>4994</v>
      </c>
      <c r="C974" s="14" t="s">
        <v>4995</v>
      </c>
      <c r="D974" s="16">
        <v>46141</v>
      </c>
      <c r="E974" s="16"/>
      <c r="F974" s="14" t="s">
        <v>4948</v>
      </c>
      <c r="G974" s="14"/>
      <c r="H974" s="14" t="s">
        <v>3307</v>
      </c>
      <c r="I974" s="15">
        <v>87</v>
      </c>
      <c r="J974" s="77">
        <v>5</v>
      </c>
      <c r="K974" s="92"/>
    </row>
    <row r="975" spans="1:11" ht="30.6" x14ac:dyDescent="0.25">
      <c r="A975" s="14" t="s">
        <v>2565</v>
      </c>
      <c r="B975" s="14" t="s">
        <v>4996</v>
      </c>
      <c r="C975" s="14" t="s">
        <v>4997</v>
      </c>
      <c r="D975" s="16">
        <v>46142</v>
      </c>
      <c r="E975" s="16"/>
      <c r="F975" s="14" t="s">
        <v>4948</v>
      </c>
      <c r="G975" s="14"/>
      <c r="H975" s="14" t="s">
        <v>4998</v>
      </c>
      <c r="I975" s="15">
        <v>70</v>
      </c>
      <c r="J975" s="77">
        <v>5</v>
      </c>
      <c r="K975" s="92"/>
    </row>
    <row r="976" spans="1:11" ht="30.6" x14ac:dyDescent="0.25">
      <c r="A976" s="14" t="s">
        <v>2565</v>
      </c>
      <c r="B976" s="14" t="s">
        <v>4999</v>
      </c>
      <c r="C976" s="14" t="s">
        <v>5000</v>
      </c>
      <c r="D976" s="16">
        <v>46164</v>
      </c>
      <c r="E976" s="16"/>
      <c r="F976" s="14" t="s">
        <v>5001</v>
      </c>
      <c r="G976" s="14" t="s">
        <v>3225</v>
      </c>
      <c r="H976" s="14" t="s">
        <v>3226</v>
      </c>
      <c r="I976" s="15">
        <v>5040</v>
      </c>
      <c r="J976" s="77">
        <v>5</v>
      </c>
      <c r="K976" s="92"/>
    </row>
    <row r="977" spans="1:11" ht="71.400000000000006" x14ac:dyDescent="0.25">
      <c r="A977" s="14" t="s">
        <v>2565</v>
      </c>
      <c r="B977" s="14"/>
      <c r="C977" s="14"/>
      <c r="D977" s="16"/>
      <c r="E977" s="16"/>
      <c r="F977" s="14" t="s">
        <v>5002</v>
      </c>
      <c r="G977" s="14"/>
      <c r="H977" s="14"/>
      <c r="I977" s="15"/>
      <c r="J977" s="77"/>
      <c r="K977" s="92"/>
    </row>
    <row r="978" spans="1:11" ht="30.6" x14ac:dyDescent="0.25">
      <c r="A978" s="14" t="s">
        <v>2565</v>
      </c>
      <c r="B978" s="14" t="s">
        <v>5003</v>
      </c>
      <c r="C978" s="14" t="s">
        <v>5004</v>
      </c>
      <c r="D978" s="16">
        <v>46129</v>
      </c>
      <c r="E978" s="16"/>
      <c r="F978" s="14" t="s">
        <v>5005</v>
      </c>
      <c r="G978" s="14" t="s">
        <v>3317</v>
      </c>
      <c r="H978" s="14" t="s">
        <v>3318</v>
      </c>
      <c r="I978" s="15">
        <v>400</v>
      </c>
      <c r="J978" s="77">
        <v>5</v>
      </c>
      <c r="K978" s="92"/>
    </row>
    <row r="979" spans="1:11" ht="51" x14ac:dyDescent="0.25">
      <c r="A979" s="14" t="s">
        <v>2565</v>
      </c>
      <c r="B979" s="14" t="s">
        <v>5003</v>
      </c>
      <c r="C979" s="14" t="s">
        <v>5004</v>
      </c>
      <c r="D979" s="16">
        <v>46129</v>
      </c>
      <c r="E979" s="16"/>
      <c r="F979" s="14" t="s">
        <v>5006</v>
      </c>
      <c r="G979" s="14" t="s">
        <v>3317</v>
      </c>
      <c r="H979" s="14" t="s">
        <v>3318</v>
      </c>
      <c r="I979" s="15">
        <v>300</v>
      </c>
      <c r="J979" s="77">
        <v>5</v>
      </c>
      <c r="K979" s="92"/>
    </row>
    <row r="980" spans="1:11" ht="40.799999999999997" x14ac:dyDescent="0.25">
      <c r="A980" s="14" t="s">
        <v>2565</v>
      </c>
      <c r="B980" s="14" t="s">
        <v>5003</v>
      </c>
      <c r="C980" s="14" t="s">
        <v>5007</v>
      </c>
      <c r="D980" s="16">
        <v>46122</v>
      </c>
      <c r="E980" s="16">
        <v>46129</v>
      </c>
      <c r="F980" s="14" t="s">
        <v>5008</v>
      </c>
      <c r="G980" s="14" t="s">
        <v>3317</v>
      </c>
      <c r="H980" s="14" t="s">
        <v>3318</v>
      </c>
      <c r="I980" s="15">
        <v>67.92</v>
      </c>
      <c r="J980" s="77">
        <v>5</v>
      </c>
      <c r="K980" s="92"/>
    </row>
    <row r="981" spans="1:11" ht="40.799999999999997" x14ac:dyDescent="0.25">
      <c r="A981" s="14" t="s">
        <v>2565</v>
      </c>
      <c r="B981" s="14" t="s">
        <v>5003</v>
      </c>
      <c r="C981" s="14" t="s">
        <v>4943</v>
      </c>
      <c r="D981" s="16">
        <v>46123</v>
      </c>
      <c r="E981" s="16">
        <v>46129</v>
      </c>
      <c r="F981" s="14" t="s">
        <v>5008</v>
      </c>
      <c r="G981" s="14" t="s">
        <v>3317</v>
      </c>
      <c r="H981" s="14" t="s">
        <v>3318</v>
      </c>
      <c r="I981" s="15">
        <v>12.08</v>
      </c>
      <c r="J981" s="77">
        <v>5</v>
      </c>
      <c r="K981" s="92"/>
    </row>
    <row r="982" spans="1:11" ht="30.6" x14ac:dyDescent="0.25">
      <c r="A982" s="14" t="s">
        <v>2565</v>
      </c>
      <c r="B982" s="14" t="s">
        <v>5009</v>
      </c>
      <c r="C982" s="14" t="s">
        <v>5010</v>
      </c>
      <c r="D982" s="16">
        <v>46142</v>
      </c>
      <c r="E982" s="16"/>
      <c r="F982" s="14" t="s">
        <v>5011</v>
      </c>
      <c r="G982" s="14"/>
      <c r="H982" s="14" t="s">
        <v>4949</v>
      </c>
      <c r="I982" s="15">
        <v>55</v>
      </c>
      <c r="J982" s="77">
        <v>5</v>
      </c>
      <c r="K982" s="92"/>
    </row>
    <row r="983" spans="1:11" ht="30.6" x14ac:dyDescent="0.25">
      <c r="A983" s="14" t="s">
        <v>2565</v>
      </c>
      <c r="B983" s="14" t="s">
        <v>5012</v>
      </c>
      <c r="C983" s="14" t="s">
        <v>5013</v>
      </c>
      <c r="D983" s="16">
        <v>46142</v>
      </c>
      <c r="E983" s="16"/>
      <c r="F983" s="14" t="s">
        <v>5011</v>
      </c>
      <c r="G983" s="14"/>
      <c r="H983" s="14" t="s">
        <v>3262</v>
      </c>
      <c r="I983" s="15">
        <v>55</v>
      </c>
      <c r="J983" s="77">
        <v>5</v>
      </c>
      <c r="K983" s="92"/>
    </row>
    <row r="984" spans="1:11" ht="30.6" x14ac:dyDescent="0.25">
      <c r="A984" s="14" t="s">
        <v>2565</v>
      </c>
      <c r="B984" s="14" t="s">
        <v>5014</v>
      </c>
      <c r="C984" s="14" t="s">
        <v>5015</v>
      </c>
      <c r="D984" s="16">
        <v>46142</v>
      </c>
      <c r="E984" s="16"/>
      <c r="F984" s="14" t="s">
        <v>5011</v>
      </c>
      <c r="G984" s="14"/>
      <c r="H984" s="14" t="s">
        <v>3280</v>
      </c>
      <c r="I984" s="15">
        <v>55</v>
      </c>
      <c r="J984" s="77">
        <v>5</v>
      </c>
      <c r="K984" s="92"/>
    </row>
    <row r="985" spans="1:11" ht="30.6" x14ac:dyDescent="0.25">
      <c r="A985" s="14" t="s">
        <v>2565</v>
      </c>
      <c r="B985" s="14" t="s">
        <v>5016</v>
      </c>
      <c r="C985" s="14" t="s">
        <v>5017</v>
      </c>
      <c r="D985" s="16">
        <v>46142</v>
      </c>
      <c r="E985" s="16"/>
      <c r="F985" s="14" t="s">
        <v>5011</v>
      </c>
      <c r="G985" s="14"/>
      <c r="H985" s="14" t="s">
        <v>3247</v>
      </c>
      <c r="I985" s="15">
        <v>55</v>
      </c>
      <c r="J985" s="77">
        <v>5</v>
      </c>
      <c r="K985" s="92"/>
    </row>
    <row r="986" spans="1:11" ht="30.6" x14ac:dyDescent="0.25">
      <c r="A986" s="14" t="s">
        <v>2565</v>
      </c>
      <c r="B986" s="14" t="s">
        <v>5018</v>
      </c>
      <c r="C986" s="14" t="s">
        <v>5019</v>
      </c>
      <c r="D986" s="16">
        <v>46142</v>
      </c>
      <c r="E986" s="16"/>
      <c r="F986" s="14" t="s">
        <v>5011</v>
      </c>
      <c r="G986" s="14"/>
      <c r="H986" s="14" t="s">
        <v>5020</v>
      </c>
      <c r="I986" s="15">
        <v>55</v>
      </c>
      <c r="J986" s="77">
        <v>5</v>
      </c>
      <c r="K986" s="92"/>
    </row>
    <row r="987" spans="1:11" ht="30.6" x14ac:dyDescent="0.25">
      <c r="A987" s="14" t="s">
        <v>2565</v>
      </c>
      <c r="B987" s="14" t="s">
        <v>5021</v>
      </c>
      <c r="C987" s="14" t="s">
        <v>5022</v>
      </c>
      <c r="D987" s="16">
        <v>46142</v>
      </c>
      <c r="E987" s="16"/>
      <c r="F987" s="14" t="s">
        <v>5011</v>
      </c>
      <c r="G987" s="14"/>
      <c r="H987" s="14" t="s">
        <v>3265</v>
      </c>
      <c r="I987" s="15">
        <v>55</v>
      </c>
      <c r="J987" s="77">
        <v>5</v>
      </c>
      <c r="K987" s="92"/>
    </row>
    <row r="988" spans="1:11" ht="30.6" x14ac:dyDescent="0.25">
      <c r="A988" s="14" t="s">
        <v>2565</v>
      </c>
      <c r="B988" s="14" t="s">
        <v>5023</v>
      </c>
      <c r="C988" s="14" t="s">
        <v>5024</v>
      </c>
      <c r="D988" s="16">
        <v>46142</v>
      </c>
      <c r="E988" s="16"/>
      <c r="F988" s="14" t="s">
        <v>5011</v>
      </c>
      <c r="G988" s="14"/>
      <c r="H988" s="14" t="s">
        <v>4965</v>
      </c>
      <c r="I988" s="15">
        <v>55</v>
      </c>
      <c r="J988" s="77">
        <v>5</v>
      </c>
      <c r="K988" s="92"/>
    </row>
    <row r="989" spans="1:11" ht="30.6" x14ac:dyDescent="0.25">
      <c r="A989" s="14" t="s">
        <v>2565</v>
      </c>
      <c r="B989" s="14" t="s">
        <v>5025</v>
      </c>
      <c r="C989" s="14" t="s">
        <v>5026</v>
      </c>
      <c r="D989" s="16">
        <v>46142</v>
      </c>
      <c r="E989" s="16"/>
      <c r="F989" s="14" t="s">
        <v>5011</v>
      </c>
      <c r="G989" s="14"/>
      <c r="H989" s="14" t="s">
        <v>3256</v>
      </c>
      <c r="I989" s="15">
        <v>55</v>
      </c>
      <c r="J989" s="77">
        <v>5</v>
      </c>
      <c r="K989" s="92"/>
    </row>
    <row r="990" spans="1:11" ht="30.6" x14ac:dyDescent="0.25">
      <c r="A990" s="14" t="s">
        <v>2565</v>
      </c>
      <c r="B990" s="14" t="s">
        <v>5027</v>
      </c>
      <c r="C990" s="14" t="s">
        <v>5028</v>
      </c>
      <c r="D990" s="16">
        <v>46142</v>
      </c>
      <c r="E990" s="16"/>
      <c r="F990" s="14" t="s">
        <v>5011</v>
      </c>
      <c r="G990" s="14"/>
      <c r="H990" s="14" t="s">
        <v>3271</v>
      </c>
      <c r="I990" s="15">
        <v>55</v>
      </c>
      <c r="J990" s="77">
        <v>5</v>
      </c>
      <c r="K990" s="92"/>
    </row>
    <row r="991" spans="1:11" ht="30.6" x14ac:dyDescent="0.25">
      <c r="A991" s="14" t="s">
        <v>2565</v>
      </c>
      <c r="B991" s="14" t="s">
        <v>5029</v>
      </c>
      <c r="C991" s="14" t="s">
        <v>5030</v>
      </c>
      <c r="D991" s="16">
        <v>46142</v>
      </c>
      <c r="E991" s="16"/>
      <c r="F991" s="14" t="s">
        <v>5011</v>
      </c>
      <c r="G991" s="14"/>
      <c r="H991" s="14" t="s">
        <v>5031</v>
      </c>
      <c r="I991" s="15">
        <v>55</v>
      </c>
      <c r="J991" s="77">
        <v>5</v>
      </c>
      <c r="K991" s="92"/>
    </row>
    <row r="992" spans="1:11" ht="30.6" x14ac:dyDescent="0.25">
      <c r="A992" s="14" t="s">
        <v>2565</v>
      </c>
      <c r="B992" s="14" t="s">
        <v>5032</v>
      </c>
      <c r="C992" s="14" t="s">
        <v>5033</v>
      </c>
      <c r="D992" s="16">
        <v>46142</v>
      </c>
      <c r="E992" s="16"/>
      <c r="F992" s="14" t="s">
        <v>5011</v>
      </c>
      <c r="G992" s="14"/>
      <c r="H992" s="14" t="s">
        <v>3277</v>
      </c>
      <c r="I992" s="15">
        <v>55</v>
      </c>
      <c r="J992" s="77">
        <v>5</v>
      </c>
      <c r="K992" s="92"/>
    </row>
    <row r="993" spans="1:11" ht="30.6" x14ac:dyDescent="0.25">
      <c r="A993" s="14" t="s">
        <v>2565</v>
      </c>
      <c r="B993" s="14" t="s">
        <v>5034</v>
      </c>
      <c r="C993" s="14" t="s">
        <v>5035</v>
      </c>
      <c r="D993" s="16">
        <v>46142</v>
      </c>
      <c r="E993" s="16"/>
      <c r="F993" s="14" t="s">
        <v>5011</v>
      </c>
      <c r="G993" s="14"/>
      <c r="H993" s="14" t="s">
        <v>4972</v>
      </c>
      <c r="I993" s="15">
        <v>55</v>
      </c>
      <c r="J993" s="77">
        <v>5</v>
      </c>
      <c r="K993" s="92"/>
    </row>
    <row r="994" spans="1:11" ht="30.6" x14ac:dyDescent="0.25">
      <c r="A994" s="14" t="s">
        <v>2565</v>
      </c>
      <c r="B994" s="14" t="s">
        <v>5036</v>
      </c>
      <c r="C994" s="14" t="s">
        <v>5037</v>
      </c>
      <c r="D994" s="16">
        <v>46142</v>
      </c>
      <c r="E994" s="16"/>
      <c r="F994" s="14" t="s">
        <v>5011</v>
      </c>
      <c r="G994" s="14"/>
      <c r="H994" s="14" t="s">
        <v>4954</v>
      </c>
      <c r="I994" s="15">
        <v>55</v>
      </c>
      <c r="J994" s="77">
        <v>5</v>
      </c>
      <c r="K994" s="92"/>
    </row>
    <row r="995" spans="1:11" ht="30.6" x14ac:dyDescent="0.25">
      <c r="A995" s="14" t="s">
        <v>2565</v>
      </c>
      <c r="B995" s="14" t="s">
        <v>5038</v>
      </c>
      <c r="C995" s="14" t="s">
        <v>5039</v>
      </c>
      <c r="D995" s="16">
        <v>46142</v>
      </c>
      <c r="E995" s="16"/>
      <c r="F995" s="14" t="s">
        <v>5011</v>
      </c>
      <c r="G995" s="14"/>
      <c r="H995" s="14" t="s">
        <v>3268</v>
      </c>
      <c r="I995" s="15">
        <v>55</v>
      </c>
      <c r="J995" s="77">
        <v>5</v>
      </c>
      <c r="K995" s="92"/>
    </row>
    <row r="996" spans="1:11" ht="30.6" x14ac:dyDescent="0.25">
      <c r="A996" s="14" t="s">
        <v>2565</v>
      </c>
      <c r="B996" s="14" t="s">
        <v>5040</v>
      </c>
      <c r="C996" s="14" t="s">
        <v>5041</v>
      </c>
      <c r="D996" s="16">
        <v>46142</v>
      </c>
      <c r="E996" s="16"/>
      <c r="F996" s="14" t="s">
        <v>5011</v>
      </c>
      <c r="G996" s="14"/>
      <c r="H996" s="14" t="s">
        <v>4983</v>
      </c>
      <c r="I996" s="15">
        <v>55</v>
      </c>
      <c r="J996" s="77">
        <v>5</v>
      </c>
      <c r="K996" s="92"/>
    </row>
    <row r="997" spans="1:11" ht="30.6" x14ac:dyDescent="0.25">
      <c r="A997" s="14" t="s">
        <v>2565</v>
      </c>
      <c r="B997" s="14" t="s">
        <v>5042</v>
      </c>
      <c r="C997" s="14" t="s">
        <v>5043</v>
      </c>
      <c r="D997" s="16">
        <v>46142</v>
      </c>
      <c r="E997" s="16"/>
      <c r="F997" s="14" t="s">
        <v>5011</v>
      </c>
      <c r="G997" s="14"/>
      <c r="H997" s="14" t="s">
        <v>4787</v>
      </c>
      <c r="I997" s="15">
        <v>55</v>
      </c>
      <c r="J997" s="77">
        <v>5</v>
      </c>
      <c r="K997" s="92"/>
    </row>
    <row r="998" spans="1:11" ht="30.6" x14ac:dyDescent="0.25">
      <c r="A998" s="14" t="s">
        <v>2565</v>
      </c>
      <c r="B998" s="14" t="s">
        <v>5044</v>
      </c>
      <c r="C998" s="14" t="s">
        <v>5045</v>
      </c>
      <c r="D998" s="16">
        <v>46142</v>
      </c>
      <c r="E998" s="16"/>
      <c r="F998" s="14" t="s">
        <v>5011</v>
      </c>
      <c r="G998" s="14"/>
      <c r="H998" s="14" t="s">
        <v>3292</v>
      </c>
      <c r="I998" s="15">
        <v>55</v>
      </c>
      <c r="J998" s="77">
        <v>5</v>
      </c>
      <c r="K998" s="92"/>
    </row>
    <row r="999" spans="1:11" ht="30.6" x14ac:dyDescent="0.25">
      <c r="A999" s="14" t="s">
        <v>2565</v>
      </c>
      <c r="B999" s="14" t="s">
        <v>5046</v>
      </c>
      <c r="C999" s="14" t="s">
        <v>5047</v>
      </c>
      <c r="D999" s="16">
        <v>46142</v>
      </c>
      <c r="E999" s="16"/>
      <c r="F999" s="14" t="s">
        <v>5011</v>
      </c>
      <c r="G999" s="14"/>
      <c r="H999" s="14" t="s">
        <v>3295</v>
      </c>
      <c r="I999" s="15">
        <v>55</v>
      </c>
      <c r="J999" s="77">
        <v>5</v>
      </c>
      <c r="K999" s="92"/>
    </row>
    <row r="1000" spans="1:11" ht="30.6" x14ac:dyDescent="0.25">
      <c r="A1000" s="14" t="s">
        <v>2565</v>
      </c>
      <c r="B1000" s="14" t="s">
        <v>5048</v>
      </c>
      <c r="C1000" s="14" t="s">
        <v>5049</v>
      </c>
      <c r="D1000" s="16">
        <v>46142</v>
      </c>
      <c r="E1000" s="16"/>
      <c r="F1000" s="14" t="s">
        <v>5011</v>
      </c>
      <c r="G1000" s="14"/>
      <c r="H1000" s="14" t="s">
        <v>4998</v>
      </c>
      <c r="I1000" s="15">
        <v>70</v>
      </c>
      <c r="J1000" s="77">
        <v>5</v>
      </c>
      <c r="K1000" s="92"/>
    </row>
    <row r="1001" spans="1:11" ht="30.6" x14ac:dyDescent="0.25">
      <c r="A1001" s="14" t="s">
        <v>2565</v>
      </c>
      <c r="B1001" s="14" t="s">
        <v>5050</v>
      </c>
      <c r="C1001" s="14" t="s">
        <v>5051</v>
      </c>
      <c r="D1001" s="16">
        <v>46142</v>
      </c>
      <c r="E1001" s="16"/>
      <c r="F1001" s="14" t="s">
        <v>5011</v>
      </c>
      <c r="G1001" s="14"/>
      <c r="H1001" s="14" t="s">
        <v>3301</v>
      </c>
      <c r="I1001" s="15">
        <v>70</v>
      </c>
      <c r="J1001" s="77">
        <v>5</v>
      </c>
      <c r="K1001" s="92"/>
    </row>
    <row r="1002" spans="1:11" ht="30.6" x14ac:dyDescent="0.25">
      <c r="A1002" s="14" t="s">
        <v>2565</v>
      </c>
      <c r="B1002" s="14" t="s">
        <v>5052</v>
      </c>
      <c r="C1002" s="14" t="s">
        <v>5053</v>
      </c>
      <c r="D1002" s="16">
        <v>46142</v>
      </c>
      <c r="E1002" s="16"/>
      <c r="F1002" s="14" t="s">
        <v>5011</v>
      </c>
      <c r="G1002" s="14"/>
      <c r="H1002" s="14" t="s">
        <v>3304</v>
      </c>
      <c r="I1002" s="15">
        <v>70</v>
      </c>
      <c r="J1002" s="77">
        <v>5</v>
      </c>
      <c r="K1002" s="92"/>
    </row>
    <row r="1003" spans="1:11" ht="30.6" x14ac:dyDescent="0.25">
      <c r="A1003" s="14" t="s">
        <v>2565</v>
      </c>
      <c r="B1003" s="14" t="s">
        <v>5054</v>
      </c>
      <c r="C1003" s="14" t="s">
        <v>5055</v>
      </c>
      <c r="D1003" s="16">
        <v>46142</v>
      </c>
      <c r="E1003" s="16"/>
      <c r="F1003" s="14" t="s">
        <v>5011</v>
      </c>
      <c r="G1003" s="14"/>
      <c r="H1003" s="14" t="s">
        <v>3310</v>
      </c>
      <c r="I1003" s="15">
        <v>87</v>
      </c>
      <c r="J1003" s="77">
        <v>5</v>
      </c>
      <c r="K1003" s="92"/>
    </row>
    <row r="1004" spans="1:11" ht="30.6" x14ac:dyDescent="0.25">
      <c r="A1004" s="14" t="s">
        <v>2565</v>
      </c>
      <c r="B1004" s="14" t="s">
        <v>5056</v>
      </c>
      <c r="C1004" s="14" t="s">
        <v>5057</v>
      </c>
      <c r="D1004" s="16">
        <v>46142</v>
      </c>
      <c r="E1004" s="16"/>
      <c r="F1004" s="14" t="s">
        <v>5011</v>
      </c>
      <c r="G1004" s="14"/>
      <c r="H1004" s="14" t="s">
        <v>3307</v>
      </c>
      <c r="I1004" s="15">
        <v>87</v>
      </c>
      <c r="J1004" s="77">
        <v>5</v>
      </c>
      <c r="K1004" s="92"/>
    </row>
    <row r="1005" spans="1:11" ht="20.399999999999999" x14ac:dyDescent="0.25">
      <c r="A1005" s="14" t="s">
        <v>2565</v>
      </c>
      <c r="B1005" s="14" t="s">
        <v>5058</v>
      </c>
      <c r="C1005" s="14" t="s">
        <v>5059</v>
      </c>
      <c r="D1005" s="16">
        <v>46129</v>
      </c>
      <c r="E1005" s="16"/>
      <c r="F1005" s="14" t="s">
        <v>5060</v>
      </c>
      <c r="G1005" s="14" t="s">
        <v>3995</v>
      </c>
      <c r="H1005" s="14" t="s">
        <v>3996</v>
      </c>
      <c r="I1005" s="15">
        <v>500</v>
      </c>
      <c r="J1005" s="77">
        <v>2</v>
      </c>
      <c r="K1005" s="92"/>
    </row>
    <row r="1006" spans="1:11" ht="20.399999999999999" x14ac:dyDescent="0.25">
      <c r="A1006" s="14" t="s">
        <v>2565</v>
      </c>
      <c r="B1006" s="14" t="s">
        <v>5061</v>
      </c>
      <c r="C1006" s="14" t="s">
        <v>5062</v>
      </c>
      <c r="D1006" s="16">
        <v>46129</v>
      </c>
      <c r="E1006" s="16"/>
      <c r="F1006" s="14" t="s">
        <v>5063</v>
      </c>
      <c r="G1006" s="14" t="s">
        <v>5064</v>
      </c>
      <c r="H1006" s="14" t="s">
        <v>5065</v>
      </c>
      <c r="I1006" s="15">
        <v>51.66</v>
      </c>
      <c r="J1006" s="77">
        <v>4</v>
      </c>
      <c r="K1006" s="92"/>
    </row>
    <row r="1007" spans="1:11" ht="40.799999999999997" x14ac:dyDescent="0.25">
      <c r="A1007" s="14" t="s">
        <v>2565</v>
      </c>
      <c r="B1007" s="14" t="s">
        <v>5066</v>
      </c>
      <c r="C1007" s="14" t="s">
        <v>5067</v>
      </c>
      <c r="D1007" s="16">
        <v>46129</v>
      </c>
      <c r="E1007" s="16"/>
      <c r="F1007" s="14" t="s">
        <v>5068</v>
      </c>
      <c r="G1007" s="14" t="s">
        <v>3092</v>
      </c>
      <c r="H1007" s="14" t="s">
        <v>3093</v>
      </c>
      <c r="I1007" s="15">
        <v>69.599999999999994</v>
      </c>
      <c r="J1007" s="77">
        <v>5</v>
      </c>
      <c r="K1007" s="92"/>
    </row>
    <row r="1008" spans="1:11" ht="20.399999999999999" x14ac:dyDescent="0.25">
      <c r="A1008" s="14" t="s">
        <v>2565</v>
      </c>
      <c r="B1008" s="14" t="s">
        <v>5069</v>
      </c>
      <c r="C1008" s="14" t="s">
        <v>5070</v>
      </c>
      <c r="D1008" s="16">
        <v>46133</v>
      </c>
      <c r="E1008" s="16"/>
      <c r="F1008" s="14" t="s">
        <v>5071</v>
      </c>
      <c r="G1008" s="14" t="s">
        <v>4444</v>
      </c>
      <c r="H1008" s="14" t="s">
        <v>4445</v>
      </c>
      <c r="I1008" s="15">
        <v>100.77</v>
      </c>
      <c r="J1008" s="77">
        <v>4</v>
      </c>
      <c r="K1008" s="92"/>
    </row>
    <row r="1009" spans="1:11" ht="20.399999999999999" x14ac:dyDescent="0.25">
      <c r="A1009" s="14" t="s">
        <v>2565</v>
      </c>
      <c r="B1009" s="14" t="s">
        <v>5072</v>
      </c>
      <c r="C1009" s="14" t="s">
        <v>5073</v>
      </c>
      <c r="D1009" s="16">
        <v>46133</v>
      </c>
      <c r="E1009" s="16"/>
      <c r="F1009" s="14" t="s">
        <v>5074</v>
      </c>
      <c r="G1009" s="14" t="s">
        <v>3638</v>
      </c>
      <c r="H1009" s="14" t="s">
        <v>3639</v>
      </c>
      <c r="I1009" s="15">
        <v>238</v>
      </c>
      <c r="J1009" s="77">
        <v>5</v>
      </c>
      <c r="K1009" s="92"/>
    </row>
    <row r="1010" spans="1:11" ht="13.2" x14ac:dyDescent="0.25">
      <c r="A1010" s="14" t="s">
        <v>2565</v>
      </c>
      <c r="B1010" s="14" t="s">
        <v>5075</v>
      </c>
      <c r="C1010" s="14" t="s">
        <v>5072</v>
      </c>
      <c r="D1010" s="16">
        <v>46136</v>
      </c>
      <c r="E1010" s="16"/>
      <c r="F1010" s="14" t="s">
        <v>5076</v>
      </c>
      <c r="G1010" s="14"/>
      <c r="H1010" s="14" t="s">
        <v>4182</v>
      </c>
      <c r="I1010" s="15">
        <v>54.74</v>
      </c>
      <c r="J1010" s="77">
        <v>5</v>
      </c>
      <c r="K1010" s="92"/>
    </row>
    <row r="1011" spans="1:11" ht="20.399999999999999" x14ac:dyDescent="0.25">
      <c r="A1011" s="14" t="s">
        <v>2565</v>
      </c>
      <c r="B1011" s="14" t="s">
        <v>5077</v>
      </c>
      <c r="C1011" s="14" t="s">
        <v>5078</v>
      </c>
      <c r="D1011" s="16">
        <v>46111</v>
      </c>
      <c r="E1011" s="16"/>
      <c r="F1011" s="14" t="s">
        <v>5079</v>
      </c>
      <c r="G1011" s="14" t="s">
        <v>5080</v>
      </c>
      <c r="H1011" s="14" t="s">
        <v>5081</v>
      </c>
      <c r="I1011" s="15">
        <v>0</v>
      </c>
      <c r="J1011" s="77">
        <v>3</v>
      </c>
      <c r="K1011" s="92"/>
    </row>
    <row r="1012" spans="1:11" ht="13.2" x14ac:dyDescent="0.25">
      <c r="A1012" s="14" t="s">
        <v>2565</v>
      </c>
      <c r="B1012" s="14" t="s">
        <v>5082</v>
      </c>
      <c r="C1012" s="14" t="s">
        <v>5077</v>
      </c>
      <c r="D1012" s="16">
        <v>46136</v>
      </c>
      <c r="E1012" s="16"/>
      <c r="F1012" s="14" t="s">
        <v>5083</v>
      </c>
      <c r="G1012" s="14"/>
      <c r="H1012" s="14" t="s">
        <v>4182</v>
      </c>
      <c r="I1012" s="15">
        <v>1150.92</v>
      </c>
      <c r="J1012" s="77">
        <v>3</v>
      </c>
      <c r="K1012" s="92"/>
    </row>
    <row r="1013" spans="1:11" ht="20.399999999999999" x14ac:dyDescent="0.25">
      <c r="A1013" s="14" t="s">
        <v>2565</v>
      </c>
      <c r="B1013" s="14" t="s">
        <v>5084</v>
      </c>
      <c r="C1013" s="14" t="s">
        <v>5085</v>
      </c>
      <c r="D1013" s="16">
        <v>46100</v>
      </c>
      <c r="E1013" s="16"/>
      <c r="F1013" s="14" t="s">
        <v>5086</v>
      </c>
      <c r="G1013" s="14" t="s">
        <v>5080</v>
      </c>
      <c r="H1013" s="14" t="s">
        <v>5081</v>
      </c>
      <c r="I1013" s="15">
        <v>0</v>
      </c>
      <c r="J1013" s="77">
        <v>3</v>
      </c>
      <c r="K1013" s="92"/>
    </row>
    <row r="1014" spans="1:11" ht="13.2" x14ac:dyDescent="0.25">
      <c r="A1014" s="14" t="s">
        <v>2565</v>
      </c>
      <c r="B1014" s="14" t="s">
        <v>5087</v>
      </c>
      <c r="C1014" s="14" t="s">
        <v>5084</v>
      </c>
      <c r="D1014" s="16">
        <v>46136</v>
      </c>
      <c r="E1014" s="16"/>
      <c r="F1014" s="14" t="s">
        <v>5088</v>
      </c>
      <c r="G1014" s="14"/>
      <c r="H1014" s="14" t="s">
        <v>4182</v>
      </c>
      <c r="I1014" s="15">
        <v>289.77999999999997</v>
      </c>
      <c r="J1014" s="77">
        <v>3</v>
      </c>
      <c r="K1014" s="92"/>
    </row>
    <row r="1015" spans="1:11" ht="51" x14ac:dyDescent="0.25">
      <c r="A1015" s="14" t="s">
        <v>2565</v>
      </c>
      <c r="B1015" s="14" t="s">
        <v>5089</v>
      </c>
      <c r="C1015" s="14" t="s">
        <v>5090</v>
      </c>
      <c r="D1015" s="16">
        <v>46091</v>
      </c>
      <c r="E1015" s="16"/>
      <c r="F1015" s="14" t="s">
        <v>5091</v>
      </c>
      <c r="G1015" s="14" t="s">
        <v>5080</v>
      </c>
      <c r="H1015" s="14" t="s">
        <v>5081</v>
      </c>
      <c r="I1015" s="15">
        <v>0</v>
      </c>
      <c r="J1015" s="77">
        <v>3</v>
      </c>
      <c r="K1015" s="92"/>
    </row>
    <row r="1016" spans="1:11" ht="13.2" x14ac:dyDescent="0.25">
      <c r="A1016" s="14" t="s">
        <v>2565</v>
      </c>
      <c r="B1016" s="14" t="s">
        <v>5092</v>
      </c>
      <c r="C1016" s="14" t="s">
        <v>5089</v>
      </c>
      <c r="D1016" s="16">
        <v>46136</v>
      </c>
      <c r="E1016" s="16"/>
      <c r="F1016" s="14" t="s">
        <v>5093</v>
      </c>
      <c r="G1016" s="14"/>
      <c r="H1016" s="14" t="s">
        <v>4182</v>
      </c>
      <c r="I1016" s="15">
        <v>3267.51</v>
      </c>
      <c r="J1016" s="77">
        <v>3</v>
      </c>
      <c r="K1016" s="92"/>
    </row>
    <row r="1017" spans="1:11" ht="91.8" x14ac:dyDescent="0.25">
      <c r="A1017" s="14" t="s">
        <v>2565</v>
      </c>
      <c r="B1017" s="14"/>
      <c r="C1017" s="14"/>
      <c r="D1017" s="16"/>
      <c r="E1017" s="16"/>
      <c r="F1017" s="14" t="s">
        <v>5094</v>
      </c>
      <c r="G1017" s="14"/>
      <c r="H1017" s="14"/>
      <c r="I1017" s="15"/>
      <c r="J1017" s="77"/>
      <c r="K1017" s="92"/>
    </row>
    <row r="1018" spans="1:11" ht="40.799999999999997" x14ac:dyDescent="0.25">
      <c r="A1018" s="14" t="s">
        <v>2565</v>
      </c>
      <c r="B1018" s="14" t="s">
        <v>5095</v>
      </c>
      <c r="C1018" s="14" t="s">
        <v>5096</v>
      </c>
      <c r="D1018" s="16">
        <v>46133</v>
      </c>
      <c r="E1018" s="16"/>
      <c r="F1018" s="14" t="s">
        <v>5097</v>
      </c>
      <c r="G1018" s="14" t="s">
        <v>3658</v>
      </c>
      <c r="H1018" s="14" t="s">
        <v>3659</v>
      </c>
      <c r="I1018" s="15">
        <v>5102</v>
      </c>
      <c r="J1018" s="77">
        <v>2</v>
      </c>
      <c r="K1018" s="92"/>
    </row>
    <row r="1019" spans="1:11" ht="91.8" x14ac:dyDescent="0.25">
      <c r="A1019" s="14" t="s">
        <v>2565</v>
      </c>
      <c r="B1019" s="14"/>
      <c r="C1019" s="14"/>
      <c r="D1019" s="16"/>
      <c r="E1019" s="16"/>
      <c r="F1019" s="14" t="s">
        <v>5098</v>
      </c>
      <c r="G1019" s="14"/>
      <c r="H1019" s="14"/>
      <c r="I1019" s="15"/>
      <c r="J1019" s="77"/>
      <c r="K1019" s="92"/>
    </row>
    <row r="1020" spans="1:11" ht="13.2" x14ac:dyDescent="0.25">
      <c r="A1020" s="14" t="s">
        <v>2565</v>
      </c>
      <c r="B1020" s="14" t="s">
        <v>2843</v>
      </c>
      <c r="C1020" s="14"/>
      <c r="D1020" s="16">
        <v>46133</v>
      </c>
      <c r="E1020" s="16"/>
      <c r="F1020" s="14" t="s">
        <v>5099</v>
      </c>
      <c r="G1020" s="14"/>
      <c r="H1020" s="14" t="s">
        <v>5100</v>
      </c>
      <c r="I1020" s="15">
        <v>500</v>
      </c>
      <c r="J1020" s="77">
        <v>3</v>
      </c>
      <c r="K1020" s="92"/>
    </row>
    <row r="1021" spans="1:11" ht="51" x14ac:dyDescent="0.25">
      <c r="A1021" s="14" t="s">
        <v>2565</v>
      </c>
      <c r="B1021" s="14" t="s">
        <v>5101</v>
      </c>
      <c r="C1021" s="14" t="s">
        <v>5102</v>
      </c>
      <c r="D1021" s="16">
        <v>46163</v>
      </c>
      <c r="E1021" s="16"/>
      <c r="F1021" s="14" t="s">
        <v>5103</v>
      </c>
      <c r="G1021" s="14"/>
      <c r="H1021" s="14" t="s">
        <v>5104</v>
      </c>
      <c r="I1021" s="15">
        <v>0</v>
      </c>
      <c r="J1021" s="77">
        <v>3</v>
      </c>
      <c r="K1021" s="92"/>
    </row>
    <row r="1022" spans="1:11" ht="20.399999999999999" x14ac:dyDescent="0.25">
      <c r="A1022" s="14" t="s">
        <v>2565</v>
      </c>
      <c r="B1022" s="14" t="s">
        <v>2843</v>
      </c>
      <c r="C1022" s="14"/>
      <c r="D1022" s="16">
        <v>46142</v>
      </c>
      <c r="E1022" s="16"/>
      <c r="F1022" s="14" t="s">
        <v>5105</v>
      </c>
      <c r="G1022" s="14"/>
      <c r="H1022" s="14" t="s">
        <v>5100</v>
      </c>
      <c r="I1022" s="15">
        <v>-248.55</v>
      </c>
      <c r="J1022" s="77">
        <v>3</v>
      </c>
      <c r="K1022" s="92"/>
    </row>
    <row r="1023" spans="1:11" ht="20.399999999999999" x14ac:dyDescent="0.25">
      <c r="A1023" s="14" t="s">
        <v>2565</v>
      </c>
      <c r="B1023" s="14" t="s">
        <v>5106</v>
      </c>
      <c r="C1023" s="14" t="s">
        <v>5107</v>
      </c>
      <c r="D1023" s="16">
        <v>46134</v>
      </c>
      <c r="E1023" s="16"/>
      <c r="F1023" s="14" t="s">
        <v>5108</v>
      </c>
      <c r="G1023" s="14"/>
      <c r="H1023" s="14" t="s">
        <v>5109</v>
      </c>
      <c r="I1023" s="15">
        <v>644</v>
      </c>
      <c r="J1023" s="77">
        <v>3</v>
      </c>
      <c r="K1023" s="92"/>
    </row>
    <row r="1024" spans="1:11" ht="30.6" x14ac:dyDescent="0.25">
      <c r="A1024" s="14" t="s">
        <v>2565</v>
      </c>
      <c r="B1024" s="14" t="s">
        <v>5110</v>
      </c>
      <c r="C1024" s="14" t="s">
        <v>5111</v>
      </c>
      <c r="D1024" s="16">
        <v>46142</v>
      </c>
      <c r="E1024" s="16"/>
      <c r="F1024" s="14" t="s">
        <v>5112</v>
      </c>
      <c r="G1024" s="14"/>
      <c r="H1024" s="14" t="s">
        <v>5113</v>
      </c>
      <c r="I1024" s="15">
        <v>6192</v>
      </c>
      <c r="J1024" s="77">
        <v>3</v>
      </c>
      <c r="K1024" s="92"/>
    </row>
    <row r="1025" spans="1:11" ht="30.6" x14ac:dyDescent="0.25">
      <c r="A1025" s="14" t="s">
        <v>2565</v>
      </c>
      <c r="B1025" s="14" t="s">
        <v>5114</v>
      </c>
      <c r="C1025" s="14" t="s">
        <v>5115</v>
      </c>
      <c r="D1025" s="16">
        <v>46142</v>
      </c>
      <c r="E1025" s="16"/>
      <c r="F1025" s="14" t="s">
        <v>5116</v>
      </c>
      <c r="G1025" s="14" t="s">
        <v>4197</v>
      </c>
      <c r="H1025" s="14" t="s">
        <v>4198</v>
      </c>
      <c r="I1025" s="15">
        <v>1800</v>
      </c>
      <c r="J1025" s="77">
        <v>3</v>
      </c>
      <c r="K1025" s="92"/>
    </row>
    <row r="1026" spans="1:11" ht="30.6" x14ac:dyDescent="0.25">
      <c r="A1026" s="14" t="s">
        <v>2565</v>
      </c>
      <c r="B1026" s="14" t="s">
        <v>5117</v>
      </c>
      <c r="C1026" s="14" t="s">
        <v>5118</v>
      </c>
      <c r="D1026" s="16">
        <v>46149</v>
      </c>
      <c r="E1026" s="16"/>
      <c r="F1026" s="14" t="s">
        <v>5119</v>
      </c>
      <c r="G1026" s="14" t="s">
        <v>2701</v>
      </c>
      <c r="H1026" s="14" t="s">
        <v>2702</v>
      </c>
      <c r="I1026" s="15">
        <v>172</v>
      </c>
      <c r="J1026" s="77">
        <v>3</v>
      </c>
      <c r="K1026" s="92"/>
    </row>
    <row r="1027" spans="1:11" ht="30.6" x14ac:dyDescent="0.25">
      <c r="A1027" s="14" t="s">
        <v>2565</v>
      </c>
      <c r="B1027" s="14" t="s">
        <v>2861</v>
      </c>
      <c r="C1027" s="14" t="s">
        <v>2862</v>
      </c>
      <c r="D1027" s="16">
        <v>46170</v>
      </c>
      <c r="E1027" s="16"/>
      <c r="F1027" s="14" t="s">
        <v>5120</v>
      </c>
      <c r="G1027" s="14" t="s">
        <v>2656</v>
      </c>
      <c r="H1027" s="14" t="s">
        <v>2657</v>
      </c>
      <c r="I1027" s="15">
        <v>47.3</v>
      </c>
      <c r="J1027" s="77">
        <v>3</v>
      </c>
      <c r="K1027" s="92"/>
    </row>
    <row r="1028" spans="1:11" ht="13.2" x14ac:dyDescent="0.25">
      <c r="A1028" s="14" t="s">
        <v>2565</v>
      </c>
      <c r="B1028" s="14" t="s">
        <v>5121</v>
      </c>
      <c r="C1028" s="14" t="s">
        <v>5122</v>
      </c>
      <c r="D1028" s="16">
        <v>46136</v>
      </c>
      <c r="E1028" s="16"/>
      <c r="F1028" s="14" t="s">
        <v>5123</v>
      </c>
      <c r="G1028" s="14" t="s">
        <v>4005</v>
      </c>
      <c r="H1028" s="14" t="s">
        <v>4006</v>
      </c>
      <c r="I1028" s="15">
        <v>73.760000000000005</v>
      </c>
      <c r="J1028" s="77">
        <v>5</v>
      </c>
      <c r="K1028" s="92"/>
    </row>
    <row r="1029" spans="1:11" ht="20.399999999999999" x14ac:dyDescent="0.25">
      <c r="A1029" s="14" t="s">
        <v>2565</v>
      </c>
      <c r="B1029" s="14" t="s">
        <v>5124</v>
      </c>
      <c r="C1029" s="14" t="s">
        <v>5125</v>
      </c>
      <c r="D1029" s="16">
        <v>46135</v>
      </c>
      <c r="E1029" s="16"/>
      <c r="F1029" s="14" t="s">
        <v>5126</v>
      </c>
      <c r="G1029" s="14" t="s">
        <v>5127</v>
      </c>
      <c r="H1029" s="14" t="s">
        <v>5128</v>
      </c>
      <c r="I1029" s="15">
        <v>84.08</v>
      </c>
      <c r="J1029" s="77">
        <v>4</v>
      </c>
      <c r="K1029" s="92"/>
    </row>
    <row r="1030" spans="1:11" ht="71.400000000000006" x14ac:dyDescent="0.25">
      <c r="A1030" s="14" t="s">
        <v>2565</v>
      </c>
      <c r="B1030" s="14"/>
      <c r="C1030" s="14"/>
      <c r="D1030" s="16"/>
      <c r="E1030" s="16"/>
      <c r="F1030" s="14" t="s">
        <v>5129</v>
      </c>
      <c r="G1030" s="14"/>
      <c r="H1030" s="14"/>
      <c r="I1030" s="15"/>
      <c r="J1030" s="77"/>
      <c r="K1030" s="92"/>
    </row>
    <row r="1031" spans="1:11" ht="20.399999999999999" x14ac:dyDescent="0.25">
      <c r="A1031" s="14" t="s">
        <v>2565</v>
      </c>
      <c r="B1031" s="14" t="s">
        <v>5130</v>
      </c>
      <c r="C1031" s="14" t="s">
        <v>5131</v>
      </c>
      <c r="D1031" s="16">
        <v>46154</v>
      </c>
      <c r="E1031" s="16"/>
      <c r="F1031" s="14" t="s">
        <v>5132</v>
      </c>
      <c r="G1031" s="14" t="s">
        <v>3417</v>
      </c>
      <c r="H1031" s="14" t="s">
        <v>3418</v>
      </c>
      <c r="I1031" s="15">
        <v>7.65</v>
      </c>
      <c r="J1031" s="77">
        <v>5</v>
      </c>
      <c r="K1031" s="92"/>
    </row>
    <row r="1032" spans="1:11" ht="20.399999999999999" x14ac:dyDescent="0.25">
      <c r="A1032" s="14" t="s">
        <v>2565</v>
      </c>
      <c r="B1032" s="14" t="s">
        <v>5133</v>
      </c>
      <c r="C1032" s="14" t="s">
        <v>5134</v>
      </c>
      <c r="D1032" s="16">
        <v>46155</v>
      </c>
      <c r="E1032" s="16"/>
      <c r="F1032" s="14" t="s">
        <v>5135</v>
      </c>
      <c r="G1032" s="14"/>
      <c r="H1032" s="14" t="s">
        <v>3581</v>
      </c>
      <c r="I1032" s="15">
        <v>55</v>
      </c>
      <c r="J1032" s="77">
        <v>5</v>
      </c>
      <c r="K1032" s="92"/>
    </row>
    <row r="1033" spans="1:11" ht="20.399999999999999" x14ac:dyDescent="0.25">
      <c r="A1033" s="14" t="s">
        <v>2565</v>
      </c>
      <c r="B1033" s="14" t="s">
        <v>5136</v>
      </c>
      <c r="C1033" s="14" t="s">
        <v>5137</v>
      </c>
      <c r="D1033" s="16">
        <v>46155</v>
      </c>
      <c r="E1033" s="16"/>
      <c r="F1033" s="14" t="s">
        <v>5135</v>
      </c>
      <c r="G1033" s="14"/>
      <c r="H1033" s="14" t="s">
        <v>4659</v>
      </c>
      <c r="I1033" s="15">
        <v>55</v>
      </c>
      <c r="J1033" s="77">
        <v>5</v>
      </c>
      <c r="K1033" s="92"/>
    </row>
    <row r="1034" spans="1:11" ht="20.399999999999999" x14ac:dyDescent="0.25">
      <c r="A1034" s="14" t="s">
        <v>2565</v>
      </c>
      <c r="B1034" s="14" t="s">
        <v>5138</v>
      </c>
      <c r="C1034" s="14" t="s">
        <v>5139</v>
      </c>
      <c r="D1034" s="16">
        <v>46155</v>
      </c>
      <c r="E1034" s="16"/>
      <c r="F1034" s="14" t="s">
        <v>5135</v>
      </c>
      <c r="G1034" s="14"/>
      <c r="H1034" s="14" t="s">
        <v>3524</v>
      </c>
      <c r="I1034" s="15">
        <v>55</v>
      </c>
      <c r="J1034" s="77">
        <v>5</v>
      </c>
      <c r="K1034" s="92"/>
    </row>
    <row r="1035" spans="1:11" ht="20.399999999999999" x14ac:dyDescent="0.25">
      <c r="A1035" s="14" t="s">
        <v>2565</v>
      </c>
      <c r="B1035" s="14" t="s">
        <v>5140</v>
      </c>
      <c r="C1035" s="14" t="s">
        <v>5141</v>
      </c>
      <c r="D1035" s="16">
        <v>46155</v>
      </c>
      <c r="E1035" s="16"/>
      <c r="F1035" s="14" t="s">
        <v>5135</v>
      </c>
      <c r="G1035" s="14"/>
      <c r="H1035" s="14" t="s">
        <v>3518</v>
      </c>
      <c r="I1035" s="15">
        <v>55</v>
      </c>
      <c r="J1035" s="77">
        <v>5</v>
      </c>
      <c r="K1035" s="92"/>
    </row>
    <row r="1036" spans="1:11" ht="20.399999999999999" x14ac:dyDescent="0.25">
      <c r="A1036" s="14" t="s">
        <v>2565</v>
      </c>
      <c r="B1036" s="14" t="s">
        <v>5142</v>
      </c>
      <c r="C1036" s="14" t="s">
        <v>5143</v>
      </c>
      <c r="D1036" s="16">
        <v>46155</v>
      </c>
      <c r="E1036" s="16"/>
      <c r="F1036" s="14" t="s">
        <v>5135</v>
      </c>
      <c r="G1036" s="14"/>
      <c r="H1036" s="14" t="s">
        <v>3521</v>
      </c>
      <c r="I1036" s="15">
        <v>55</v>
      </c>
      <c r="J1036" s="77">
        <v>5</v>
      </c>
      <c r="K1036" s="92"/>
    </row>
    <row r="1037" spans="1:11" ht="20.399999999999999" x14ac:dyDescent="0.25">
      <c r="A1037" s="14" t="s">
        <v>2565</v>
      </c>
      <c r="B1037" s="14" t="s">
        <v>5144</v>
      </c>
      <c r="C1037" s="14" t="s">
        <v>5145</v>
      </c>
      <c r="D1037" s="16">
        <v>46155</v>
      </c>
      <c r="E1037" s="16"/>
      <c r="F1037" s="14" t="s">
        <v>5135</v>
      </c>
      <c r="G1037" s="14"/>
      <c r="H1037" s="14" t="s">
        <v>5146</v>
      </c>
      <c r="I1037" s="15">
        <v>55</v>
      </c>
      <c r="J1037" s="77">
        <v>5</v>
      </c>
      <c r="K1037" s="92"/>
    </row>
    <row r="1038" spans="1:11" ht="20.399999999999999" x14ac:dyDescent="0.25">
      <c r="A1038" s="14" t="s">
        <v>2565</v>
      </c>
      <c r="B1038" s="14" t="s">
        <v>5147</v>
      </c>
      <c r="C1038" s="14" t="s">
        <v>5148</v>
      </c>
      <c r="D1038" s="16">
        <v>46155</v>
      </c>
      <c r="E1038" s="16"/>
      <c r="F1038" s="14" t="s">
        <v>5135</v>
      </c>
      <c r="G1038" s="14"/>
      <c r="H1038" s="14" t="s">
        <v>3527</v>
      </c>
      <c r="I1038" s="15">
        <v>55</v>
      </c>
      <c r="J1038" s="77">
        <v>5</v>
      </c>
      <c r="K1038" s="92"/>
    </row>
    <row r="1039" spans="1:11" ht="20.399999999999999" x14ac:dyDescent="0.25">
      <c r="A1039" s="14" t="s">
        <v>2565</v>
      </c>
      <c r="B1039" s="14" t="s">
        <v>5149</v>
      </c>
      <c r="C1039" s="14" t="s">
        <v>5150</v>
      </c>
      <c r="D1039" s="16">
        <v>46155</v>
      </c>
      <c r="E1039" s="16"/>
      <c r="F1039" s="14" t="s">
        <v>5135</v>
      </c>
      <c r="G1039" s="14"/>
      <c r="H1039" s="14" t="s">
        <v>5151</v>
      </c>
      <c r="I1039" s="15">
        <v>55</v>
      </c>
      <c r="J1039" s="77">
        <v>5</v>
      </c>
      <c r="K1039" s="92"/>
    </row>
    <row r="1040" spans="1:11" ht="20.399999999999999" x14ac:dyDescent="0.25">
      <c r="A1040" s="14" t="s">
        <v>2565</v>
      </c>
      <c r="B1040" s="14" t="s">
        <v>5152</v>
      </c>
      <c r="C1040" s="14" t="s">
        <v>5153</v>
      </c>
      <c r="D1040" s="16">
        <v>46155</v>
      </c>
      <c r="E1040" s="16"/>
      <c r="F1040" s="14" t="s">
        <v>5135</v>
      </c>
      <c r="G1040" s="14"/>
      <c r="H1040" s="14" t="s">
        <v>4382</v>
      </c>
      <c r="I1040" s="15">
        <v>55</v>
      </c>
      <c r="J1040" s="77">
        <v>5</v>
      </c>
      <c r="K1040" s="92"/>
    </row>
    <row r="1041" spans="1:11" ht="20.399999999999999" x14ac:dyDescent="0.25">
      <c r="A1041" s="14" t="s">
        <v>2565</v>
      </c>
      <c r="B1041" s="14" t="s">
        <v>5154</v>
      </c>
      <c r="C1041" s="14" t="s">
        <v>5155</v>
      </c>
      <c r="D1041" s="16">
        <v>46155</v>
      </c>
      <c r="E1041" s="16"/>
      <c r="F1041" s="14" t="s">
        <v>5135</v>
      </c>
      <c r="G1041" s="14"/>
      <c r="H1041" s="14" t="s">
        <v>3515</v>
      </c>
      <c r="I1041" s="15">
        <v>55</v>
      </c>
      <c r="J1041" s="77">
        <v>5</v>
      </c>
      <c r="K1041" s="92"/>
    </row>
    <row r="1042" spans="1:11" ht="20.399999999999999" x14ac:dyDescent="0.25">
      <c r="A1042" s="14" t="s">
        <v>2565</v>
      </c>
      <c r="B1042" s="14" t="s">
        <v>5156</v>
      </c>
      <c r="C1042" s="14" t="s">
        <v>5157</v>
      </c>
      <c r="D1042" s="16">
        <v>46155</v>
      </c>
      <c r="E1042" s="16"/>
      <c r="F1042" s="14" t="s">
        <v>5135</v>
      </c>
      <c r="G1042" s="14"/>
      <c r="H1042" s="14" t="s">
        <v>3557</v>
      </c>
      <c r="I1042" s="15">
        <v>55</v>
      </c>
      <c r="J1042" s="77">
        <v>5</v>
      </c>
      <c r="K1042" s="92"/>
    </row>
    <row r="1043" spans="1:11" ht="20.399999999999999" x14ac:dyDescent="0.25">
      <c r="A1043" s="14" t="s">
        <v>2565</v>
      </c>
      <c r="B1043" s="14" t="s">
        <v>5158</v>
      </c>
      <c r="C1043" s="14" t="s">
        <v>5159</v>
      </c>
      <c r="D1043" s="16">
        <v>46155</v>
      </c>
      <c r="E1043" s="16"/>
      <c r="F1043" s="14" t="s">
        <v>5135</v>
      </c>
      <c r="G1043" s="14"/>
      <c r="H1043" s="14" t="s">
        <v>3551</v>
      </c>
      <c r="I1043" s="15">
        <v>55</v>
      </c>
      <c r="J1043" s="77">
        <v>5</v>
      </c>
      <c r="K1043" s="92"/>
    </row>
    <row r="1044" spans="1:11" ht="20.399999999999999" x14ac:dyDescent="0.25">
      <c r="A1044" s="14" t="s">
        <v>2565</v>
      </c>
      <c r="B1044" s="14" t="s">
        <v>5160</v>
      </c>
      <c r="C1044" s="14" t="s">
        <v>5161</v>
      </c>
      <c r="D1044" s="16">
        <v>46155</v>
      </c>
      <c r="E1044" s="16"/>
      <c r="F1044" s="14" t="s">
        <v>5135</v>
      </c>
      <c r="G1044" s="14"/>
      <c r="H1044" s="14" t="s">
        <v>3566</v>
      </c>
      <c r="I1044" s="15">
        <v>55</v>
      </c>
      <c r="J1044" s="77">
        <v>5</v>
      </c>
      <c r="K1044" s="92"/>
    </row>
    <row r="1045" spans="1:11" ht="20.399999999999999" x14ac:dyDescent="0.25">
      <c r="A1045" s="14" t="s">
        <v>2565</v>
      </c>
      <c r="B1045" s="14" t="s">
        <v>5162</v>
      </c>
      <c r="C1045" s="14" t="s">
        <v>5163</v>
      </c>
      <c r="D1045" s="16">
        <v>46155</v>
      </c>
      <c r="E1045" s="16"/>
      <c r="F1045" s="14" t="s">
        <v>5135</v>
      </c>
      <c r="G1045" s="14"/>
      <c r="H1045" s="14" t="s">
        <v>5164</v>
      </c>
      <c r="I1045" s="15">
        <v>55</v>
      </c>
      <c r="J1045" s="77">
        <v>5</v>
      </c>
      <c r="K1045" s="92"/>
    </row>
    <row r="1046" spans="1:11" ht="20.399999999999999" x14ac:dyDescent="0.25">
      <c r="A1046" s="14" t="s">
        <v>2565</v>
      </c>
      <c r="B1046" s="14" t="s">
        <v>5165</v>
      </c>
      <c r="C1046" s="14" t="s">
        <v>5166</v>
      </c>
      <c r="D1046" s="16">
        <v>46155</v>
      </c>
      <c r="E1046" s="16"/>
      <c r="F1046" s="14" t="s">
        <v>5135</v>
      </c>
      <c r="G1046" s="14"/>
      <c r="H1046" s="14" t="s">
        <v>3554</v>
      </c>
      <c r="I1046" s="15">
        <v>55</v>
      </c>
      <c r="J1046" s="77">
        <v>5</v>
      </c>
      <c r="K1046" s="92"/>
    </row>
    <row r="1047" spans="1:11" ht="20.399999999999999" x14ac:dyDescent="0.25">
      <c r="A1047" s="14" t="s">
        <v>2565</v>
      </c>
      <c r="B1047" s="14" t="s">
        <v>5167</v>
      </c>
      <c r="C1047" s="14" t="s">
        <v>5168</v>
      </c>
      <c r="D1047" s="16">
        <v>46155</v>
      </c>
      <c r="E1047" s="16"/>
      <c r="F1047" s="14" t="s">
        <v>5135</v>
      </c>
      <c r="G1047" s="14"/>
      <c r="H1047" s="14" t="s">
        <v>3569</v>
      </c>
      <c r="I1047" s="15">
        <v>55</v>
      </c>
      <c r="J1047" s="77">
        <v>5</v>
      </c>
      <c r="K1047" s="92"/>
    </row>
    <row r="1048" spans="1:11" ht="20.399999999999999" x14ac:dyDescent="0.25">
      <c r="A1048" s="14" t="s">
        <v>2565</v>
      </c>
      <c r="B1048" s="14" t="s">
        <v>5169</v>
      </c>
      <c r="C1048" s="14" t="s">
        <v>5170</v>
      </c>
      <c r="D1048" s="16">
        <v>46155</v>
      </c>
      <c r="E1048" s="16"/>
      <c r="F1048" s="14" t="s">
        <v>5135</v>
      </c>
      <c r="G1048" s="14"/>
      <c r="H1048" s="14" t="s">
        <v>3560</v>
      </c>
      <c r="I1048" s="15">
        <v>55</v>
      </c>
      <c r="J1048" s="77">
        <v>5</v>
      </c>
      <c r="K1048" s="92"/>
    </row>
    <row r="1049" spans="1:11" ht="20.399999999999999" x14ac:dyDescent="0.25">
      <c r="A1049" s="14" t="s">
        <v>2565</v>
      </c>
      <c r="B1049" s="14" t="s">
        <v>5171</v>
      </c>
      <c r="C1049" s="14" t="s">
        <v>5172</v>
      </c>
      <c r="D1049" s="16">
        <v>46155</v>
      </c>
      <c r="E1049" s="16"/>
      <c r="F1049" s="14" t="s">
        <v>5135</v>
      </c>
      <c r="G1049" s="14"/>
      <c r="H1049" s="14" t="s">
        <v>3572</v>
      </c>
      <c r="I1049" s="15">
        <v>55</v>
      </c>
      <c r="J1049" s="77">
        <v>5</v>
      </c>
      <c r="K1049" s="92"/>
    </row>
    <row r="1050" spans="1:11" ht="20.399999999999999" x14ac:dyDescent="0.25">
      <c r="A1050" s="14" t="s">
        <v>2565</v>
      </c>
      <c r="B1050" s="14" t="s">
        <v>5173</v>
      </c>
      <c r="C1050" s="14" t="s">
        <v>5174</v>
      </c>
      <c r="D1050" s="16">
        <v>46155</v>
      </c>
      <c r="E1050" s="16"/>
      <c r="F1050" s="14" t="s">
        <v>5135</v>
      </c>
      <c r="G1050" s="14" t="s">
        <v>5175</v>
      </c>
      <c r="H1050" s="14" t="s">
        <v>3575</v>
      </c>
      <c r="I1050" s="15">
        <v>55</v>
      </c>
      <c r="J1050" s="77">
        <v>5</v>
      </c>
      <c r="K1050" s="92"/>
    </row>
    <row r="1051" spans="1:11" ht="20.399999999999999" x14ac:dyDescent="0.25">
      <c r="A1051" s="14" t="s">
        <v>2565</v>
      </c>
      <c r="B1051" s="14" t="s">
        <v>5176</v>
      </c>
      <c r="C1051" s="14" t="s">
        <v>5177</v>
      </c>
      <c r="D1051" s="16">
        <v>46155</v>
      </c>
      <c r="E1051" s="16"/>
      <c r="F1051" s="14" t="s">
        <v>5135</v>
      </c>
      <c r="G1051" s="14"/>
      <c r="H1051" s="14" t="s">
        <v>5178</v>
      </c>
      <c r="I1051" s="15">
        <v>70</v>
      </c>
      <c r="J1051" s="77">
        <v>5</v>
      </c>
      <c r="K1051" s="92"/>
    </row>
    <row r="1052" spans="1:11" ht="20.399999999999999" x14ac:dyDescent="0.25">
      <c r="A1052" s="14" t="s">
        <v>2565</v>
      </c>
      <c r="B1052" s="14" t="s">
        <v>5179</v>
      </c>
      <c r="C1052" s="14" t="s">
        <v>5180</v>
      </c>
      <c r="D1052" s="16">
        <v>46155</v>
      </c>
      <c r="E1052" s="16"/>
      <c r="F1052" s="14" t="s">
        <v>5135</v>
      </c>
      <c r="G1052" s="14"/>
      <c r="H1052" s="14" t="s">
        <v>3539</v>
      </c>
      <c r="I1052" s="15">
        <v>70</v>
      </c>
      <c r="J1052" s="77">
        <v>5</v>
      </c>
      <c r="K1052" s="92"/>
    </row>
    <row r="1053" spans="1:11" ht="20.399999999999999" x14ac:dyDescent="0.25">
      <c r="A1053" s="14" t="s">
        <v>2565</v>
      </c>
      <c r="B1053" s="14" t="s">
        <v>5181</v>
      </c>
      <c r="C1053" s="14" t="s">
        <v>5182</v>
      </c>
      <c r="D1053" s="16">
        <v>46155</v>
      </c>
      <c r="E1053" s="16"/>
      <c r="F1053" s="14" t="s">
        <v>5135</v>
      </c>
      <c r="G1053" s="14"/>
      <c r="H1053" s="14" t="s">
        <v>3584</v>
      </c>
      <c r="I1053" s="15">
        <v>70</v>
      </c>
      <c r="J1053" s="77">
        <v>5</v>
      </c>
      <c r="K1053" s="92"/>
    </row>
    <row r="1054" spans="1:11" ht="20.399999999999999" x14ac:dyDescent="0.25">
      <c r="A1054" s="14" t="s">
        <v>2565</v>
      </c>
      <c r="B1054" s="14" t="s">
        <v>5183</v>
      </c>
      <c r="C1054" s="14" t="s">
        <v>5184</v>
      </c>
      <c r="D1054" s="16">
        <v>46155</v>
      </c>
      <c r="E1054" s="16"/>
      <c r="F1054" s="14" t="s">
        <v>5135</v>
      </c>
      <c r="G1054" s="14"/>
      <c r="H1054" s="14" t="s">
        <v>5185</v>
      </c>
      <c r="I1054" s="15">
        <v>87</v>
      </c>
      <c r="J1054" s="77">
        <v>5</v>
      </c>
      <c r="K1054" s="92"/>
    </row>
    <row r="1055" spans="1:11" ht="20.399999999999999" x14ac:dyDescent="0.25">
      <c r="A1055" s="14" t="s">
        <v>2565</v>
      </c>
      <c r="B1055" s="14" t="s">
        <v>5186</v>
      </c>
      <c r="C1055" s="14" t="s">
        <v>5187</v>
      </c>
      <c r="D1055" s="16">
        <v>46155</v>
      </c>
      <c r="E1055" s="16"/>
      <c r="F1055" s="14" t="s">
        <v>5135</v>
      </c>
      <c r="G1055" s="14"/>
      <c r="H1055" s="14" t="s">
        <v>3599</v>
      </c>
      <c r="I1055" s="15">
        <v>87</v>
      </c>
      <c r="J1055" s="77">
        <v>5</v>
      </c>
      <c r="K1055" s="92"/>
    </row>
    <row r="1056" spans="1:11" ht="40.799999999999997" x14ac:dyDescent="0.25">
      <c r="A1056" s="14" t="s">
        <v>2565</v>
      </c>
      <c r="B1056" s="14" t="s">
        <v>5188</v>
      </c>
      <c r="C1056" s="14" t="s">
        <v>5189</v>
      </c>
      <c r="D1056" s="16">
        <v>46141</v>
      </c>
      <c r="E1056" s="16">
        <v>46149</v>
      </c>
      <c r="F1056" s="14" t="s">
        <v>5190</v>
      </c>
      <c r="G1056" s="14" t="s">
        <v>3602</v>
      </c>
      <c r="H1056" s="14" t="s">
        <v>3603</v>
      </c>
      <c r="I1056" s="15">
        <v>71.63</v>
      </c>
      <c r="J1056" s="77">
        <v>5</v>
      </c>
      <c r="K1056" s="92"/>
    </row>
    <row r="1057" spans="1:11" ht="51" x14ac:dyDescent="0.25">
      <c r="A1057" s="14" t="s">
        <v>2565</v>
      </c>
      <c r="B1057" s="14" t="s">
        <v>5188</v>
      </c>
      <c r="C1057" s="14" t="s">
        <v>5189</v>
      </c>
      <c r="D1057" s="16">
        <v>46141</v>
      </c>
      <c r="E1057" s="16">
        <v>46149</v>
      </c>
      <c r="F1057" s="14" t="s">
        <v>5191</v>
      </c>
      <c r="G1057" s="14" t="s">
        <v>3602</v>
      </c>
      <c r="H1057" s="14" t="s">
        <v>3603</v>
      </c>
      <c r="I1057" s="15">
        <v>400</v>
      </c>
      <c r="J1057" s="77">
        <v>5</v>
      </c>
      <c r="K1057" s="92"/>
    </row>
    <row r="1058" spans="1:11" ht="51" x14ac:dyDescent="0.25">
      <c r="A1058" s="14" t="s">
        <v>2565</v>
      </c>
      <c r="B1058" s="14" t="s">
        <v>5188</v>
      </c>
      <c r="C1058" s="14" t="s">
        <v>5189</v>
      </c>
      <c r="D1058" s="16">
        <v>46141</v>
      </c>
      <c r="E1058" s="16">
        <v>46149</v>
      </c>
      <c r="F1058" s="14" t="s">
        <v>5192</v>
      </c>
      <c r="G1058" s="14" t="s">
        <v>3602</v>
      </c>
      <c r="H1058" s="14" t="s">
        <v>3603</v>
      </c>
      <c r="I1058" s="15">
        <v>10</v>
      </c>
      <c r="J1058" s="77">
        <v>5</v>
      </c>
      <c r="K1058" s="92"/>
    </row>
    <row r="1059" spans="1:11" ht="51" x14ac:dyDescent="0.25">
      <c r="A1059" s="14" t="s">
        <v>2565</v>
      </c>
      <c r="B1059" s="14" t="s">
        <v>5188</v>
      </c>
      <c r="C1059" s="14" t="s">
        <v>5189</v>
      </c>
      <c r="D1059" s="16">
        <v>46141</v>
      </c>
      <c r="E1059" s="16">
        <v>46149</v>
      </c>
      <c r="F1059" s="14" t="s">
        <v>5193</v>
      </c>
      <c r="G1059" s="14" t="s">
        <v>3602</v>
      </c>
      <c r="H1059" s="14" t="s">
        <v>3603</v>
      </c>
      <c r="I1059" s="15">
        <v>300</v>
      </c>
      <c r="J1059" s="77">
        <v>5</v>
      </c>
      <c r="K1059" s="92"/>
    </row>
    <row r="1060" spans="1:11" ht="20.399999999999999" x14ac:dyDescent="0.25">
      <c r="A1060" s="14" t="s">
        <v>2565</v>
      </c>
      <c r="B1060" s="14" t="s">
        <v>5194</v>
      </c>
      <c r="C1060" s="14" t="s">
        <v>5195</v>
      </c>
      <c r="D1060" s="16">
        <v>46153</v>
      </c>
      <c r="E1060" s="16"/>
      <c r="F1060" s="14" t="s">
        <v>5196</v>
      </c>
      <c r="G1060" s="14" t="s">
        <v>3504</v>
      </c>
      <c r="H1060" s="14" t="s">
        <v>3505</v>
      </c>
      <c r="I1060" s="15">
        <v>1230</v>
      </c>
      <c r="J1060" s="77">
        <v>5</v>
      </c>
      <c r="K1060" s="92"/>
    </row>
    <row r="1061" spans="1:11" ht="20.399999999999999" x14ac:dyDescent="0.25">
      <c r="A1061" s="14" t="s">
        <v>2565</v>
      </c>
      <c r="B1061" s="14" t="s">
        <v>5197</v>
      </c>
      <c r="C1061" s="14" t="s">
        <v>5198</v>
      </c>
      <c r="D1061" s="16">
        <v>46136</v>
      </c>
      <c r="E1061" s="16"/>
      <c r="F1061" s="14" t="s">
        <v>5199</v>
      </c>
      <c r="G1061" s="14" t="s">
        <v>4444</v>
      </c>
      <c r="H1061" s="14" t="s">
        <v>4445</v>
      </c>
      <c r="I1061" s="15">
        <v>113.97</v>
      </c>
      <c r="J1061" s="77">
        <v>4</v>
      </c>
      <c r="K1061" s="92"/>
    </row>
    <row r="1062" spans="1:11" ht="30.6" x14ac:dyDescent="0.25">
      <c r="A1062" s="14" t="s">
        <v>2565</v>
      </c>
      <c r="B1062" s="14" t="s">
        <v>5200</v>
      </c>
      <c r="C1062" s="14" t="s">
        <v>5201</v>
      </c>
      <c r="D1062" s="16">
        <v>46136</v>
      </c>
      <c r="E1062" s="16"/>
      <c r="F1062" s="14" t="s">
        <v>5202</v>
      </c>
      <c r="G1062" s="14" t="s">
        <v>3638</v>
      </c>
      <c r="H1062" s="14" t="s">
        <v>3639</v>
      </c>
      <c r="I1062" s="15">
        <v>1186.5999999999999</v>
      </c>
      <c r="J1062" s="77">
        <v>5</v>
      </c>
      <c r="K1062" s="92"/>
    </row>
    <row r="1063" spans="1:11" ht="13.2" x14ac:dyDescent="0.25">
      <c r="A1063" s="14" t="s">
        <v>2565</v>
      </c>
      <c r="B1063" s="14" t="s">
        <v>5203</v>
      </c>
      <c r="C1063" s="14" t="s">
        <v>5200</v>
      </c>
      <c r="D1063" s="16">
        <v>46163</v>
      </c>
      <c r="E1063" s="16"/>
      <c r="F1063" s="14" t="s">
        <v>5204</v>
      </c>
      <c r="G1063" s="14"/>
      <c r="H1063" s="14" t="s">
        <v>4182</v>
      </c>
      <c r="I1063" s="15">
        <v>272.92</v>
      </c>
      <c r="J1063" s="77">
        <v>5</v>
      </c>
      <c r="K1063" s="92"/>
    </row>
    <row r="1064" spans="1:11" ht="91.8" x14ac:dyDescent="0.25">
      <c r="A1064" s="14" t="s">
        <v>2565</v>
      </c>
      <c r="B1064" s="14"/>
      <c r="C1064" s="14"/>
      <c r="D1064" s="16"/>
      <c r="E1064" s="16"/>
      <c r="F1064" s="14" t="s">
        <v>5205</v>
      </c>
      <c r="G1064" s="14"/>
      <c r="H1064" s="14"/>
      <c r="I1064" s="15"/>
      <c r="J1064" s="77"/>
      <c r="K1064" s="92"/>
    </row>
    <row r="1065" spans="1:11" ht="20.399999999999999" x14ac:dyDescent="0.25">
      <c r="A1065" s="14" t="s">
        <v>2565</v>
      </c>
      <c r="B1065" s="14" t="s">
        <v>5206</v>
      </c>
      <c r="C1065" s="14" t="s">
        <v>5207</v>
      </c>
      <c r="D1065" s="16">
        <v>46140</v>
      </c>
      <c r="E1065" s="16"/>
      <c r="F1065" s="14" t="s">
        <v>5208</v>
      </c>
      <c r="G1065" s="14"/>
      <c r="H1065" s="14" t="s">
        <v>2732</v>
      </c>
      <c r="I1065" s="15">
        <v>221.47</v>
      </c>
      <c r="J1065" s="77">
        <v>3</v>
      </c>
      <c r="K1065" s="92"/>
    </row>
    <row r="1066" spans="1:11" ht="30.6" x14ac:dyDescent="0.25">
      <c r="A1066" s="14" t="s">
        <v>2565</v>
      </c>
      <c r="B1066" s="14" t="s">
        <v>5209</v>
      </c>
      <c r="C1066" s="14" t="s">
        <v>5210</v>
      </c>
      <c r="D1066" s="16">
        <v>46140</v>
      </c>
      <c r="E1066" s="16"/>
      <c r="F1066" s="14" t="s">
        <v>5211</v>
      </c>
      <c r="G1066" s="14" t="s">
        <v>2596</v>
      </c>
      <c r="H1066" s="14" t="s">
        <v>2597</v>
      </c>
      <c r="I1066" s="15">
        <v>2550.0500000000002</v>
      </c>
      <c r="J1066" s="77">
        <v>3</v>
      </c>
      <c r="K1066" s="92"/>
    </row>
    <row r="1067" spans="1:11" ht="20.399999999999999" x14ac:dyDescent="0.25">
      <c r="A1067" s="14" t="s">
        <v>2565</v>
      </c>
      <c r="B1067" s="14" t="s">
        <v>5212</v>
      </c>
      <c r="C1067" s="14" t="s">
        <v>5213</v>
      </c>
      <c r="D1067" s="16">
        <v>46140</v>
      </c>
      <c r="E1067" s="16"/>
      <c r="F1067" s="14" t="s">
        <v>5214</v>
      </c>
      <c r="G1067" s="14" t="s">
        <v>4237</v>
      </c>
      <c r="H1067" s="14" t="s">
        <v>4238</v>
      </c>
      <c r="I1067" s="15">
        <v>102.8</v>
      </c>
      <c r="J1067" s="77">
        <v>3</v>
      </c>
      <c r="K1067" s="92"/>
    </row>
    <row r="1068" spans="1:11" ht="20.399999999999999" x14ac:dyDescent="0.25">
      <c r="A1068" s="14" t="s">
        <v>2565</v>
      </c>
      <c r="B1068" s="14" t="s">
        <v>5212</v>
      </c>
      <c r="C1068" s="14" t="s">
        <v>5213</v>
      </c>
      <c r="D1068" s="16">
        <v>46140</v>
      </c>
      <c r="E1068" s="16"/>
      <c r="F1068" s="14" t="s">
        <v>5214</v>
      </c>
      <c r="G1068" s="14" t="s">
        <v>4237</v>
      </c>
      <c r="H1068" s="14" t="s">
        <v>4238</v>
      </c>
      <c r="I1068" s="15">
        <v>77.959999999999994</v>
      </c>
      <c r="J1068" s="77">
        <v>5</v>
      </c>
      <c r="K1068" s="92"/>
    </row>
    <row r="1069" spans="1:11" ht="20.399999999999999" x14ac:dyDescent="0.25">
      <c r="A1069" s="14" t="s">
        <v>2565</v>
      </c>
      <c r="B1069" s="14" t="s">
        <v>5212</v>
      </c>
      <c r="C1069" s="14" t="s">
        <v>5213</v>
      </c>
      <c r="D1069" s="16">
        <v>46140</v>
      </c>
      <c r="E1069" s="16"/>
      <c r="F1069" s="14" t="s">
        <v>5214</v>
      </c>
      <c r="G1069" s="14" t="s">
        <v>4237</v>
      </c>
      <c r="H1069" s="14" t="s">
        <v>4238</v>
      </c>
      <c r="I1069" s="15">
        <v>33.83</v>
      </c>
      <c r="J1069" s="77">
        <v>5</v>
      </c>
      <c r="K1069" s="92"/>
    </row>
    <row r="1070" spans="1:11" ht="20.399999999999999" x14ac:dyDescent="0.25">
      <c r="A1070" s="14" t="s">
        <v>2565</v>
      </c>
      <c r="B1070" s="14" t="s">
        <v>5212</v>
      </c>
      <c r="C1070" s="14" t="s">
        <v>5213</v>
      </c>
      <c r="D1070" s="16">
        <v>46140</v>
      </c>
      <c r="E1070" s="16"/>
      <c r="F1070" s="14" t="s">
        <v>5214</v>
      </c>
      <c r="G1070" s="14" t="s">
        <v>4237</v>
      </c>
      <c r="H1070" s="14" t="s">
        <v>4238</v>
      </c>
      <c r="I1070" s="15">
        <v>448.54</v>
      </c>
      <c r="J1070" s="77">
        <v>4</v>
      </c>
      <c r="K1070" s="92"/>
    </row>
    <row r="1071" spans="1:11" ht="71.400000000000006" x14ac:dyDescent="0.25">
      <c r="A1071" s="14" t="s">
        <v>2565</v>
      </c>
      <c r="B1071" s="14"/>
      <c r="C1071" s="14"/>
      <c r="D1071" s="16"/>
      <c r="E1071" s="16"/>
      <c r="F1071" s="14" t="s">
        <v>5215</v>
      </c>
      <c r="G1071" s="14"/>
      <c r="H1071" s="14"/>
      <c r="I1071" s="15"/>
      <c r="J1071" s="77"/>
      <c r="K1071" s="92"/>
    </row>
    <row r="1072" spans="1:11" ht="20.399999999999999" x14ac:dyDescent="0.25">
      <c r="A1072" s="14" t="s">
        <v>2565</v>
      </c>
      <c r="B1072" s="14" t="s">
        <v>5216</v>
      </c>
      <c r="C1072" s="14" t="s">
        <v>5217</v>
      </c>
      <c r="D1072" s="16">
        <v>46141</v>
      </c>
      <c r="E1072" s="16"/>
      <c r="F1072" s="14" t="s">
        <v>5218</v>
      </c>
      <c r="G1072" s="14"/>
      <c r="H1072" s="14" t="s">
        <v>3674</v>
      </c>
      <c r="I1072" s="15">
        <v>162</v>
      </c>
      <c r="J1072" s="77">
        <v>5</v>
      </c>
      <c r="K1072" s="92"/>
    </row>
    <row r="1073" spans="1:11" ht="20.399999999999999" x14ac:dyDescent="0.25">
      <c r="A1073" s="14" t="s">
        <v>2565</v>
      </c>
      <c r="B1073" s="14" t="s">
        <v>5219</v>
      </c>
      <c r="C1073" s="14" t="s">
        <v>5220</v>
      </c>
      <c r="D1073" s="16">
        <v>46141</v>
      </c>
      <c r="E1073" s="16"/>
      <c r="F1073" s="14" t="s">
        <v>5218</v>
      </c>
      <c r="G1073" s="14"/>
      <c r="H1073" s="14" t="s">
        <v>3231</v>
      </c>
      <c r="I1073" s="15">
        <v>162</v>
      </c>
      <c r="J1073" s="77">
        <v>5</v>
      </c>
      <c r="K1073" s="92"/>
    </row>
    <row r="1074" spans="1:11" ht="20.399999999999999" x14ac:dyDescent="0.25">
      <c r="A1074" s="14" t="s">
        <v>2565</v>
      </c>
      <c r="B1074" s="14" t="s">
        <v>5221</v>
      </c>
      <c r="C1074" s="14" t="s">
        <v>5222</v>
      </c>
      <c r="D1074" s="16">
        <v>46141</v>
      </c>
      <c r="E1074" s="16"/>
      <c r="F1074" s="14" t="s">
        <v>5218</v>
      </c>
      <c r="G1074" s="14"/>
      <c r="H1074" s="14" t="s">
        <v>4140</v>
      </c>
      <c r="I1074" s="15">
        <v>162</v>
      </c>
      <c r="J1074" s="77">
        <v>5</v>
      </c>
      <c r="K1074" s="92"/>
    </row>
    <row r="1075" spans="1:11" ht="20.399999999999999" x14ac:dyDescent="0.25">
      <c r="A1075" s="14" t="s">
        <v>2565</v>
      </c>
      <c r="B1075" s="14" t="s">
        <v>5223</v>
      </c>
      <c r="C1075" s="14" t="s">
        <v>5224</v>
      </c>
      <c r="D1075" s="16">
        <v>46141</v>
      </c>
      <c r="E1075" s="16"/>
      <c r="F1075" s="14" t="s">
        <v>5218</v>
      </c>
      <c r="G1075" s="14"/>
      <c r="H1075" s="14" t="s">
        <v>5225</v>
      </c>
      <c r="I1075" s="15">
        <v>162</v>
      </c>
      <c r="J1075" s="77">
        <v>5</v>
      </c>
      <c r="K1075" s="92"/>
    </row>
    <row r="1076" spans="1:11" ht="20.399999999999999" x14ac:dyDescent="0.25">
      <c r="A1076" s="14" t="s">
        <v>2565</v>
      </c>
      <c r="B1076" s="14" t="s">
        <v>5226</v>
      </c>
      <c r="C1076" s="14" t="s">
        <v>5227</v>
      </c>
      <c r="D1076" s="16">
        <v>46141</v>
      </c>
      <c r="E1076" s="16"/>
      <c r="F1076" s="14" t="s">
        <v>5218</v>
      </c>
      <c r="G1076" s="14"/>
      <c r="H1076" s="14" t="s">
        <v>5228</v>
      </c>
      <c r="I1076" s="15">
        <v>162</v>
      </c>
      <c r="J1076" s="77">
        <v>5</v>
      </c>
      <c r="K1076" s="92"/>
    </row>
    <row r="1077" spans="1:11" ht="20.399999999999999" x14ac:dyDescent="0.25">
      <c r="A1077" s="14" t="s">
        <v>2565</v>
      </c>
      <c r="B1077" s="14" t="s">
        <v>5229</v>
      </c>
      <c r="C1077" s="14" t="s">
        <v>5230</v>
      </c>
      <c r="D1077" s="16">
        <v>46153</v>
      </c>
      <c r="E1077" s="16"/>
      <c r="F1077" s="14" t="s">
        <v>5231</v>
      </c>
      <c r="G1077" s="14" t="s">
        <v>5232</v>
      </c>
      <c r="H1077" s="14" t="s">
        <v>5233</v>
      </c>
      <c r="I1077" s="15">
        <v>240</v>
      </c>
      <c r="J1077" s="77">
        <v>5</v>
      </c>
      <c r="K1077" s="92"/>
    </row>
    <row r="1078" spans="1:11" ht="20.399999999999999" x14ac:dyDescent="0.25">
      <c r="A1078" s="14" t="s">
        <v>2565</v>
      </c>
      <c r="B1078" s="14" t="s">
        <v>5234</v>
      </c>
      <c r="C1078" s="14" t="s">
        <v>5235</v>
      </c>
      <c r="D1078" s="16">
        <v>46141</v>
      </c>
      <c r="E1078" s="16"/>
      <c r="F1078" s="14" t="s">
        <v>5236</v>
      </c>
      <c r="G1078" s="14" t="s">
        <v>5237</v>
      </c>
      <c r="H1078" s="14" t="s">
        <v>5238</v>
      </c>
      <c r="I1078" s="15">
        <v>110.7</v>
      </c>
      <c r="J1078" s="77">
        <v>4</v>
      </c>
      <c r="K1078" s="92"/>
    </row>
    <row r="1079" spans="1:11" ht="91.8" x14ac:dyDescent="0.25">
      <c r="A1079" s="14" t="s">
        <v>2565</v>
      </c>
      <c r="B1079" s="14"/>
      <c r="C1079" s="14"/>
      <c r="D1079" s="16"/>
      <c r="E1079" s="16"/>
      <c r="F1079" s="14" t="s">
        <v>5239</v>
      </c>
      <c r="G1079" s="14"/>
      <c r="H1079" s="14"/>
      <c r="I1079" s="15"/>
      <c r="J1079" s="77"/>
      <c r="K1079" s="92"/>
    </row>
    <row r="1080" spans="1:11" ht="30.6" x14ac:dyDescent="0.25">
      <c r="A1080" s="14" t="s">
        <v>2565</v>
      </c>
      <c r="B1080" s="14" t="s">
        <v>5240</v>
      </c>
      <c r="C1080" s="14" t="s">
        <v>5241</v>
      </c>
      <c r="D1080" s="16">
        <v>46142</v>
      </c>
      <c r="E1080" s="16"/>
      <c r="F1080" s="14" t="s">
        <v>5242</v>
      </c>
      <c r="G1080" s="14"/>
      <c r="H1080" s="14" t="s">
        <v>5243</v>
      </c>
      <c r="I1080" s="15">
        <v>29580.73</v>
      </c>
      <c r="J1080" s="77">
        <v>3</v>
      </c>
      <c r="K1080" s="92"/>
    </row>
    <row r="1081" spans="1:11" ht="20.399999999999999" x14ac:dyDescent="0.25">
      <c r="A1081" s="14" t="s">
        <v>2565</v>
      </c>
      <c r="B1081" s="14" t="s">
        <v>5244</v>
      </c>
      <c r="C1081" s="14" t="s">
        <v>5245</v>
      </c>
      <c r="D1081" s="16">
        <v>46157</v>
      </c>
      <c r="E1081" s="16"/>
      <c r="F1081" s="14" t="s">
        <v>5246</v>
      </c>
      <c r="G1081" s="14" t="s">
        <v>5247</v>
      </c>
      <c r="H1081" s="14" t="s">
        <v>5248</v>
      </c>
      <c r="I1081" s="15">
        <v>1470</v>
      </c>
      <c r="J1081" s="77">
        <v>3</v>
      </c>
      <c r="K1081" s="92"/>
    </row>
    <row r="1082" spans="1:11" ht="30.6" x14ac:dyDescent="0.25">
      <c r="A1082" s="14" t="s">
        <v>2565</v>
      </c>
      <c r="B1082" s="14" t="s">
        <v>5249</v>
      </c>
      <c r="C1082" s="14" t="s">
        <v>5250</v>
      </c>
      <c r="D1082" s="16">
        <v>46167</v>
      </c>
      <c r="E1082" s="16"/>
      <c r="F1082" s="14" t="s">
        <v>5251</v>
      </c>
      <c r="G1082" s="14"/>
      <c r="H1082" s="14" t="s">
        <v>5243</v>
      </c>
      <c r="I1082" s="15">
        <v>4500</v>
      </c>
      <c r="J1082" s="77">
        <v>2</v>
      </c>
      <c r="K1082" s="92"/>
    </row>
    <row r="1083" spans="1:11" ht="30.6" x14ac:dyDescent="0.25">
      <c r="A1083" s="14" t="s">
        <v>2565</v>
      </c>
      <c r="B1083" s="14" t="s">
        <v>5249</v>
      </c>
      <c r="C1083" s="14" t="s">
        <v>5250</v>
      </c>
      <c r="D1083" s="16">
        <v>46167</v>
      </c>
      <c r="E1083" s="16"/>
      <c r="F1083" s="14" t="s">
        <v>5251</v>
      </c>
      <c r="G1083" s="14"/>
      <c r="H1083" s="14" t="s">
        <v>5243</v>
      </c>
      <c r="I1083" s="15">
        <v>540</v>
      </c>
      <c r="J1083" s="77">
        <v>3</v>
      </c>
      <c r="K1083" s="92"/>
    </row>
    <row r="1084" spans="1:11" ht="51" x14ac:dyDescent="0.25">
      <c r="A1084" s="14" t="s">
        <v>2565</v>
      </c>
      <c r="B1084" s="14" t="s">
        <v>5252</v>
      </c>
      <c r="C1084" s="14" t="s">
        <v>5253</v>
      </c>
      <c r="D1084" s="16">
        <v>46176</v>
      </c>
      <c r="E1084" s="16"/>
      <c r="F1084" s="14" t="s">
        <v>5254</v>
      </c>
      <c r="G1084" s="14" t="s">
        <v>2586</v>
      </c>
      <c r="H1084" s="14" t="s">
        <v>2587</v>
      </c>
      <c r="I1084" s="15">
        <v>560</v>
      </c>
      <c r="J1084" s="77">
        <v>3</v>
      </c>
      <c r="K1084" s="92"/>
    </row>
    <row r="1085" spans="1:11" ht="13.2" x14ac:dyDescent="0.25">
      <c r="A1085" s="14" t="s">
        <v>2565</v>
      </c>
      <c r="B1085" s="14" t="s">
        <v>2843</v>
      </c>
      <c r="C1085" s="14"/>
      <c r="D1085" s="16">
        <v>46142</v>
      </c>
      <c r="E1085" s="16"/>
      <c r="F1085" s="14" t="s">
        <v>4219</v>
      </c>
      <c r="G1085" s="14"/>
      <c r="H1085" s="14" t="s">
        <v>3854</v>
      </c>
      <c r="I1085" s="15">
        <v>22</v>
      </c>
      <c r="J1085" s="77">
        <v>4</v>
      </c>
      <c r="K1085" s="92"/>
    </row>
    <row r="1086" spans="1:11" ht="91.8" x14ac:dyDescent="0.25">
      <c r="A1086" s="14" t="s">
        <v>2565</v>
      </c>
      <c r="B1086" s="14"/>
      <c r="C1086" s="14"/>
      <c r="D1086" s="16"/>
      <c r="E1086" s="16"/>
      <c r="F1086" s="14" t="s">
        <v>5255</v>
      </c>
      <c r="G1086" s="14"/>
      <c r="H1086" s="14"/>
      <c r="I1086" s="15"/>
      <c r="J1086" s="77"/>
      <c r="K1086" s="92"/>
    </row>
    <row r="1087" spans="1:11" ht="40.799999999999997" x14ac:dyDescent="0.25">
      <c r="A1087" s="14" t="s">
        <v>2565</v>
      </c>
      <c r="B1087" s="14" t="s">
        <v>5256</v>
      </c>
      <c r="C1087" s="14" t="s">
        <v>5257</v>
      </c>
      <c r="D1087" s="16">
        <v>46142</v>
      </c>
      <c r="E1087" s="16"/>
      <c r="F1087" s="14" t="s">
        <v>5258</v>
      </c>
      <c r="G1087" s="14"/>
      <c r="H1087" s="14" t="s">
        <v>5259</v>
      </c>
      <c r="I1087" s="15">
        <v>3420</v>
      </c>
      <c r="J1087" s="77">
        <v>2</v>
      </c>
      <c r="K1087" s="92"/>
    </row>
    <row r="1088" spans="1:11" ht="30.6" x14ac:dyDescent="0.25">
      <c r="A1088" s="14" t="s">
        <v>2565</v>
      </c>
      <c r="B1088" s="14" t="s">
        <v>5260</v>
      </c>
      <c r="C1088" s="14" t="s">
        <v>5261</v>
      </c>
      <c r="D1088" s="16">
        <v>46192</v>
      </c>
      <c r="E1088" s="16"/>
      <c r="F1088" s="14" t="s">
        <v>5262</v>
      </c>
      <c r="G1088" s="14"/>
      <c r="H1088" s="14" t="s">
        <v>5263</v>
      </c>
      <c r="I1088" s="15">
        <v>250</v>
      </c>
      <c r="J1088" s="77">
        <v>3</v>
      </c>
      <c r="K1088" s="92"/>
    </row>
    <row r="1089" spans="1:11" ht="20.399999999999999" x14ac:dyDescent="0.25">
      <c r="A1089" s="14" t="s">
        <v>2565</v>
      </c>
      <c r="B1089" s="14" t="s">
        <v>5264</v>
      </c>
      <c r="C1089" s="14" t="s">
        <v>5265</v>
      </c>
      <c r="D1089" s="16">
        <v>46189</v>
      </c>
      <c r="E1089" s="16"/>
      <c r="F1089" s="14" t="s">
        <v>5266</v>
      </c>
      <c r="G1089" s="14"/>
      <c r="H1089" s="14" t="s">
        <v>4899</v>
      </c>
      <c r="I1089" s="15">
        <v>500</v>
      </c>
      <c r="J1089" s="77">
        <v>2</v>
      </c>
      <c r="K1089" s="92"/>
    </row>
    <row r="1090" spans="1:11" ht="20.399999999999999" x14ac:dyDescent="0.25">
      <c r="A1090" s="14" t="s">
        <v>2565</v>
      </c>
      <c r="B1090" s="14" t="s">
        <v>5264</v>
      </c>
      <c r="C1090" s="14" t="s">
        <v>5264</v>
      </c>
      <c r="D1090" s="16">
        <v>46203</v>
      </c>
      <c r="E1090" s="16"/>
      <c r="F1090" s="14" t="s">
        <v>5267</v>
      </c>
      <c r="G1090" s="14"/>
      <c r="H1090" s="14" t="s">
        <v>4899</v>
      </c>
      <c r="I1090" s="15">
        <v>-208.6</v>
      </c>
      <c r="J1090" s="77">
        <v>2</v>
      </c>
      <c r="K1090" s="92"/>
    </row>
    <row r="1091" spans="1:11" ht="13.2" x14ac:dyDescent="0.25">
      <c r="A1091" s="14" t="s">
        <v>2565</v>
      </c>
      <c r="B1091" s="14" t="s">
        <v>2864</v>
      </c>
      <c r="C1091" s="14"/>
      <c r="D1091" s="16">
        <v>46142</v>
      </c>
      <c r="E1091" s="16"/>
      <c r="F1091" s="14" t="s">
        <v>5268</v>
      </c>
      <c r="G1091" s="14"/>
      <c r="H1091" s="14" t="s">
        <v>2748</v>
      </c>
      <c r="I1091" s="15">
        <v>408.8</v>
      </c>
      <c r="J1091" s="77">
        <v>5</v>
      </c>
      <c r="K1091" s="92"/>
    </row>
    <row r="1092" spans="1:11" ht="13.2" x14ac:dyDescent="0.25">
      <c r="A1092" s="14" t="s">
        <v>2565</v>
      </c>
      <c r="B1092" s="14" t="s">
        <v>2864</v>
      </c>
      <c r="C1092" s="14"/>
      <c r="D1092" s="16">
        <v>46142</v>
      </c>
      <c r="E1092" s="16"/>
      <c r="F1092" s="14" t="s">
        <v>5268</v>
      </c>
      <c r="G1092" s="14"/>
      <c r="H1092" s="14" t="s">
        <v>2748</v>
      </c>
      <c r="I1092" s="15">
        <v>204.4</v>
      </c>
      <c r="J1092" s="77">
        <v>3</v>
      </c>
      <c r="K1092" s="92"/>
    </row>
    <row r="1093" spans="1:11" ht="13.2" x14ac:dyDescent="0.25">
      <c r="A1093" s="14" t="s">
        <v>2565</v>
      </c>
      <c r="B1093" s="14" t="s">
        <v>2864</v>
      </c>
      <c r="C1093" s="14"/>
      <c r="D1093" s="16">
        <v>46142</v>
      </c>
      <c r="E1093" s="16"/>
      <c r="F1093" s="14" t="s">
        <v>5268</v>
      </c>
      <c r="G1093" s="14"/>
      <c r="H1093" s="14" t="s">
        <v>2748</v>
      </c>
      <c r="I1093" s="15">
        <v>306.60000000000002</v>
      </c>
      <c r="J1093" s="77">
        <v>4</v>
      </c>
      <c r="K1093" s="92"/>
    </row>
    <row r="1094" spans="1:11" ht="13.2" x14ac:dyDescent="0.25">
      <c r="A1094" s="14" t="s">
        <v>2565</v>
      </c>
      <c r="B1094" s="14" t="s">
        <v>5269</v>
      </c>
      <c r="C1094" s="14" t="s">
        <v>5270</v>
      </c>
      <c r="D1094" s="16">
        <v>46153</v>
      </c>
      <c r="E1094" s="16"/>
      <c r="F1094" s="14" t="s">
        <v>5271</v>
      </c>
      <c r="G1094" s="14" t="s">
        <v>4005</v>
      </c>
      <c r="H1094" s="14" t="s">
        <v>4006</v>
      </c>
      <c r="I1094" s="15">
        <v>167.43</v>
      </c>
      <c r="J1094" s="77">
        <v>5</v>
      </c>
      <c r="K1094" s="92"/>
    </row>
    <row r="1095" spans="1:11" ht="51" x14ac:dyDescent="0.25">
      <c r="A1095" s="14" t="s">
        <v>2565</v>
      </c>
      <c r="B1095" s="14" t="s">
        <v>5272</v>
      </c>
      <c r="C1095" s="14" t="s">
        <v>5273</v>
      </c>
      <c r="D1095" s="16">
        <v>46147</v>
      </c>
      <c r="E1095" s="16"/>
      <c r="F1095" s="14" t="s">
        <v>5274</v>
      </c>
      <c r="G1095" s="14" t="s">
        <v>4165</v>
      </c>
      <c r="H1095" s="14" t="s">
        <v>4166</v>
      </c>
      <c r="I1095" s="15">
        <v>1500</v>
      </c>
      <c r="J1095" s="77">
        <v>2</v>
      </c>
      <c r="K1095" s="92"/>
    </row>
    <row r="1096" spans="1:11" ht="61.2" x14ac:dyDescent="0.25">
      <c r="A1096" s="14" t="s">
        <v>2565</v>
      </c>
      <c r="B1096" s="14" t="s">
        <v>5272</v>
      </c>
      <c r="C1096" s="14" t="s">
        <v>5273</v>
      </c>
      <c r="D1096" s="16">
        <v>46078</v>
      </c>
      <c r="E1096" s="16">
        <v>46147</v>
      </c>
      <c r="F1096" s="14" t="s">
        <v>5275</v>
      </c>
      <c r="G1096" s="14" t="s">
        <v>4165</v>
      </c>
      <c r="H1096" s="14" t="s">
        <v>4166</v>
      </c>
      <c r="I1096" s="15">
        <v>840</v>
      </c>
      <c r="J1096" s="77">
        <v>2</v>
      </c>
      <c r="K1096" s="92"/>
    </row>
    <row r="1097" spans="1:11" ht="61.2" x14ac:dyDescent="0.25">
      <c r="A1097" s="14" t="s">
        <v>2565</v>
      </c>
      <c r="B1097" s="14" t="s">
        <v>5272</v>
      </c>
      <c r="C1097" s="14" t="s">
        <v>5273</v>
      </c>
      <c r="D1097" s="16">
        <v>46091</v>
      </c>
      <c r="E1097" s="16">
        <v>46147</v>
      </c>
      <c r="F1097" s="14" t="s">
        <v>5276</v>
      </c>
      <c r="G1097" s="14" t="s">
        <v>4165</v>
      </c>
      <c r="H1097" s="14" t="s">
        <v>4166</v>
      </c>
      <c r="I1097" s="15">
        <v>640</v>
      </c>
      <c r="J1097" s="77">
        <v>2</v>
      </c>
      <c r="K1097" s="92"/>
    </row>
    <row r="1098" spans="1:11" ht="51" x14ac:dyDescent="0.25">
      <c r="A1098" s="14" t="s">
        <v>2565</v>
      </c>
      <c r="B1098" s="14" t="s">
        <v>5277</v>
      </c>
      <c r="C1098" s="14" t="s">
        <v>5278</v>
      </c>
      <c r="D1098" s="16">
        <v>46147</v>
      </c>
      <c r="E1098" s="16"/>
      <c r="F1098" s="14" t="s">
        <v>5279</v>
      </c>
      <c r="G1098" s="14" t="s">
        <v>4165</v>
      </c>
      <c r="H1098" s="14" t="s">
        <v>4166</v>
      </c>
      <c r="I1098" s="15">
        <v>2070</v>
      </c>
      <c r="J1098" s="77">
        <v>3</v>
      </c>
      <c r="K1098" s="92"/>
    </row>
    <row r="1099" spans="1:11" ht="61.2" x14ac:dyDescent="0.25">
      <c r="A1099" s="14" t="s">
        <v>5280</v>
      </c>
      <c r="B1099" s="14" t="s">
        <v>5281</v>
      </c>
      <c r="C1099" s="14" t="s">
        <v>5282</v>
      </c>
      <c r="D1099" s="16">
        <v>46147</v>
      </c>
      <c r="E1099" s="16"/>
      <c r="F1099" s="14" t="s">
        <v>5283</v>
      </c>
      <c r="G1099" s="14" t="s">
        <v>4165</v>
      </c>
      <c r="H1099" s="14" t="s">
        <v>4166</v>
      </c>
      <c r="I1099" s="15">
        <v>3180</v>
      </c>
      <c r="J1099" s="77"/>
      <c r="K1099" s="92"/>
    </row>
    <row r="1100" spans="1:11" ht="61.2" x14ac:dyDescent="0.25">
      <c r="A1100" s="14" t="s">
        <v>5280</v>
      </c>
      <c r="B1100" s="14" t="s">
        <v>5281</v>
      </c>
      <c r="C1100" s="14" t="s">
        <v>5282</v>
      </c>
      <c r="D1100" s="16">
        <v>46135</v>
      </c>
      <c r="E1100" s="16">
        <v>46147</v>
      </c>
      <c r="F1100" s="14" t="s">
        <v>5284</v>
      </c>
      <c r="G1100" s="14" t="s">
        <v>4165</v>
      </c>
      <c r="H1100" s="14" t="s">
        <v>4166</v>
      </c>
      <c r="I1100" s="15">
        <v>344.2</v>
      </c>
      <c r="J1100" s="77"/>
      <c r="K1100" s="92"/>
    </row>
    <row r="1101" spans="1:11" ht="30.6" x14ac:dyDescent="0.25">
      <c r="A1101" s="14" t="s">
        <v>2565</v>
      </c>
      <c r="B1101" s="14" t="s">
        <v>5285</v>
      </c>
      <c r="C1101" s="14" t="s">
        <v>5286</v>
      </c>
      <c r="D1101" s="16">
        <v>46148</v>
      </c>
      <c r="E1101" s="16"/>
      <c r="F1101" s="14" t="s">
        <v>5287</v>
      </c>
      <c r="G1101" s="14" t="s">
        <v>4293</v>
      </c>
      <c r="H1101" s="14" t="s">
        <v>4294</v>
      </c>
      <c r="I1101" s="15">
        <v>419.4</v>
      </c>
      <c r="J1101" s="77">
        <v>4</v>
      </c>
      <c r="K1101" s="92"/>
    </row>
    <row r="1102" spans="1:11" ht="20.399999999999999" x14ac:dyDescent="0.25">
      <c r="A1102" s="14" t="s">
        <v>2565</v>
      </c>
      <c r="B1102" s="14" t="s">
        <v>5288</v>
      </c>
      <c r="C1102" s="14" t="s">
        <v>5289</v>
      </c>
      <c r="D1102" s="16">
        <v>46148</v>
      </c>
      <c r="E1102" s="16"/>
      <c r="F1102" s="14" t="s">
        <v>5290</v>
      </c>
      <c r="G1102" s="14" t="s">
        <v>4444</v>
      </c>
      <c r="H1102" s="14" t="s">
        <v>4445</v>
      </c>
      <c r="I1102" s="15">
        <v>5475.3</v>
      </c>
      <c r="J1102" s="77">
        <v>4</v>
      </c>
      <c r="K1102" s="92"/>
    </row>
    <row r="1103" spans="1:11" ht="51" x14ac:dyDescent="0.25">
      <c r="A1103" s="14" t="s">
        <v>2565</v>
      </c>
      <c r="B1103" s="14" t="s">
        <v>3872</v>
      </c>
      <c r="C1103" s="14"/>
      <c r="D1103" s="16">
        <v>46149</v>
      </c>
      <c r="E1103" s="16"/>
      <c r="F1103" s="14" t="s">
        <v>5291</v>
      </c>
      <c r="G1103" s="14"/>
      <c r="H1103" s="14" t="s">
        <v>2873</v>
      </c>
      <c r="I1103" s="15">
        <v>11707.15</v>
      </c>
      <c r="J1103" s="77">
        <v>3</v>
      </c>
      <c r="K1103" s="92"/>
    </row>
    <row r="1104" spans="1:11" ht="51" x14ac:dyDescent="0.25">
      <c r="A1104" s="14" t="s">
        <v>2565</v>
      </c>
      <c r="B1104" s="14" t="s">
        <v>3872</v>
      </c>
      <c r="C1104" s="14"/>
      <c r="D1104" s="16">
        <v>46149</v>
      </c>
      <c r="E1104" s="16"/>
      <c r="F1104" s="14" t="s">
        <v>5292</v>
      </c>
      <c r="G1104" s="14"/>
      <c r="H1104" s="14" t="s">
        <v>4103</v>
      </c>
      <c r="I1104" s="15">
        <v>15491.21</v>
      </c>
      <c r="J1104" s="77">
        <v>4</v>
      </c>
      <c r="K1104" s="92"/>
    </row>
    <row r="1105" spans="1:11" ht="51" x14ac:dyDescent="0.25">
      <c r="A1105" s="14" t="s">
        <v>2565</v>
      </c>
      <c r="B1105" s="14" t="s">
        <v>3872</v>
      </c>
      <c r="C1105" s="14"/>
      <c r="D1105" s="16">
        <v>46149</v>
      </c>
      <c r="E1105" s="16"/>
      <c r="F1105" s="14" t="s">
        <v>5293</v>
      </c>
      <c r="G1105" s="14"/>
      <c r="H1105" s="14" t="s">
        <v>5294</v>
      </c>
      <c r="I1105" s="15">
        <v>14378.26</v>
      </c>
      <c r="J1105" s="77">
        <v>5</v>
      </c>
      <c r="K1105" s="92"/>
    </row>
    <row r="1106" spans="1:11" ht="20.399999999999999" x14ac:dyDescent="0.25">
      <c r="A1106" s="14" t="s">
        <v>2565</v>
      </c>
      <c r="B1106" s="14" t="s">
        <v>5295</v>
      </c>
      <c r="C1106" s="14" t="s">
        <v>5296</v>
      </c>
      <c r="D1106" s="16">
        <v>46153</v>
      </c>
      <c r="E1106" s="16"/>
      <c r="F1106" s="14" t="s">
        <v>5297</v>
      </c>
      <c r="G1106" s="14" t="s">
        <v>4724</v>
      </c>
      <c r="H1106" s="14" t="s">
        <v>4725</v>
      </c>
      <c r="I1106" s="15">
        <v>57.65</v>
      </c>
      <c r="J1106" s="77">
        <v>4</v>
      </c>
      <c r="K1106" s="92"/>
    </row>
    <row r="1107" spans="1:11" ht="30.6" x14ac:dyDescent="0.25">
      <c r="A1107" s="14" t="s">
        <v>2565</v>
      </c>
      <c r="B1107" s="14" t="s">
        <v>5298</v>
      </c>
      <c r="C1107" s="14" t="s">
        <v>5299</v>
      </c>
      <c r="D1107" s="16">
        <v>46153</v>
      </c>
      <c r="E1107" s="16"/>
      <c r="F1107" s="14" t="s">
        <v>5300</v>
      </c>
      <c r="G1107" s="14" t="s">
        <v>3881</v>
      </c>
      <c r="H1107" s="14" t="s">
        <v>3882</v>
      </c>
      <c r="I1107" s="15">
        <v>750</v>
      </c>
      <c r="J1107" s="77">
        <v>3</v>
      </c>
      <c r="K1107" s="92"/>
    </row>
    <row r="1108" spans="1:11" ht="20.399999999999999" x14ac:dyDescent="0.25">
      <c r="A1108" s="14" t="s">
        <v>2565</v>
      </c>
      <c r="B1108" s="14" t="s">
        <v>5301</v>
      </c>
      <c r="C1108" s="14" t="s">
        <v>2594</v>
      </c>
      <c r="D1108" s="16">
        <v>46153</v>
      </c>
      <c r="E1108" s="16"/>
      <c r="F1108" s="14" t="s">
        <v>5302</v>
      </c>
      <c r="G1108" s="14" t="s">
        <v>3840</v>
      </c>
      <c r="H1108" s="14" t="s">
        <v>3841</v>
      </c>
      <c r="I1108" s="15">
        <v>1250</v>
      </c>
      <c r="J1108" s="77">
        <v>5</v>
      </c>
      <c r="K1108" s="92"/>
    </row>
    <row r="1109" spans="1:11" ht="20.399999999999999" x14ac:dyDescent="0.25">
      <c r="A1109" s="14" t="s">
        <v>2565</v>
      </c>
      <c r="B1109" s="14" t="s">
        <v>5303</v>
      </c>
      <c r="C1109" s="14" t="s">
        <v>5304</v>
      </c>
      <c r="D1109" s="16">
        <v>46153</v>
      </c>
      <c r="E1109" s="16"/>
      <c r="F1109" s="14" t="s">
        <v>5305</v>
      </c>
      <c r="G1109" s="14" t="s">
        <v>3653</v>
      </c>
      <c r="H1109" s="14" t="s">
        <v>3654</v>
      </c>
      <c r="I1109" s="15">
        <v>1250</v>
      </c>
      <c r="J1109" s="77">
        <v>3</v>
      </c>
      <c r="K1109" s="92"/>
    </row>
    <row r="1110" spans="1:11" ht="30.6" x14ac:dyDescent="0.25">
      <c r="A1110" s="14" t="s">
        <v>2565</v>
      </c>
      <c r="B1110" s="14" t="s">
        <v>5306</v>
      </c>
      <c r="C1110" s="14" t="s">
        <v>5230</v>
      </c>
      <c r="D1110" s="16">
        <v>46153</v>
      </c>
      <c r="E1110" s="16"/>
      <c r="F1110" s="14" t="s">
        <v>5307</v>
      </c>
      <c r="G1110" s="14" t="s">
        <v>4434</v>
      </c>
      <c r="H1110" s="14" t="s">
        <v>4435</v>
      </c>
      <c r="I1110" s="15">
        <v>996.3</v>
      </c>
      <c r="J1110" s="77">
        <v>4</v>
      </c>
      <c r="K1110" s="92"/>
    </row>
    <row r="1111" spans="1:11" ht="20.399999999999999" x14ac:dyDescent="0.25">
      <c r="A1111" s="14" t="s">
        <v>2565</v>
      </c>
      <c r="B1111" s="14" t="s">
        <v>5308</v>
      </c>
      <c r="C1111" s="14" t="s">
        <v>5309</v>
      </c>
      <c r="D1111" s="16">
        <v>46153</v>
      </c>
      <c r="E1111" s="16"/>
      <c r="F1111" s="14" t="s">
        <v>5310</v>
      </c>
      <c r="G1111" s="14" t="s">
        <v>4298</v>
      </c>
      <c r="H1111" s="14" t="s">
        <v>4299</v>
      </c>
      <c r="I1111" s="15">
        <v>386.96</v>
      </c>
      <c r="J1111" s="77">
        <v>4</v>
      </c>
      <c r="K1111" s="92"/>
    </row>
    <row r="1112" spans="1:11" ht="30.6" x14ac:dyDescent="0.25">
      <c r="A1112" s="14" t="s">
        <v>2565</v>
      </c>
      <c r="B1112" s="14" t="s">
        <v>5311</v>
      </c>
      <c r="C1112" s="14" t="s">
        <v>5312</v>
      </c>
      <c r="D1112" s="16">
        <v>46153</v>
      </c>
      <c r="E1112" s="16"/>
      <c r="F1112" s="14" t="s">
        <v>5313</v>
      </c>
      <c r="G1112" s="14" t="s">
        <v>3881</v>
      </c>
      <c r="H1112" s="14" t="s">
        <v>3882</v>
      </c>
      <c r="I1112" s="15">
        <v>750</v>
      </c>
      <c r="J1112" s="77">
        <v>3</v>
      </c>
      <c r="K1112" s="92"/>
    </row>
    <row r="1113" spans="1:11" ht="30.6" x14ac:dyDescent="0.25">
      <c r="A1113" s="14" t="s">
        <v>2565</v>
      </c>
      <c r="B1113" s="14" t="s">
        <v>5314</v>
      </c>
      <c r="C1113" s="14" t="s">
        <v>5315</v>
      </c>
      <c r="D1113" s="16">
        <v>46153</v>
      </c>
      <c r="E1113" s="16"/>
      <c r="F1113" s="14" t="s">
        <v>5316</v>
      </c>
      <c r="G1113" s="14" t="s">
        <v>4439</v>
      </c>
      <c r="H1113" s="14" t="s">
        <v>4440</v>
      </c>
      <c r="I1113" s="15">
        <v>407.75</v>
      </c>
      <c r="J1113" s="77">
        <v>4</v>
      </c>
      <c r="K1113" s="92"/>
    </row>
    <row r="1114" spans="1:11" ht="20.399999999999999" x14ac:dyDescent="0.25">
      <c r="A1114" s="14" t="s">
        <v>2565</v>
      </c>
      <c r="B1114" s="14" t="s">
        <v>5317</v>
      </c>
      <c r="C1114" s="14" t="s">
        <v>5318</v>
      </c>
      <c r="D1114" s="16">
        <v>46153</v>
      </c>
      <c r="E1114" s="16"/>
      <c r="F1114" s="14" t="s">
        <v>5319</v>
      </c>
      <c r="G1114" s="14" t="s">
        <v>5320</v>
      </c>
      <c r="H1114" s="14" t="s">
        <v>5321</v>
      </c>
      <c r="I1114" s="15">
        <v>1096.5999999999999</v>
      </c>
      <c r="J1114" s="77">
        <v>4</v>
      </c>
      <c r="K1114" s="92"/>
    </row>
    <row r="1115" spans="1:11" ht="30.6" x14ac:dyDescent="0.25">
      <c r="A1115" s="14" t="s">
        <v>2565</v>
      </c>
      <c r="B1115" s="14" t="s">
        <v>5322</v>
      </c>
      <c r="C1115" s="14" t="s">
        <v>5323</v>
      </c>
      <c r="D1115" s="16">
        <v>46154</v>
      </c>
      <c r="E1115" s="16"/>
      <c r="F1115" s="14" t="s">
        <v>5324</v>
      </c>
      <c r="G1115" s="14" t="s">
        <v>4426</v>
      </c>
      <c r="H1115" s="14" t="s">
        <v>4427</v>
      </c>
      <c r="I1115" s="15">
        <v>60.89</v>
      </c>
      <c r="J1115" s="77">
        <v>4</v>
      </c>
      <c r="K1115" s="92"/>
    </row>
    <row r="1116" spans="1:11" ht="20.399999999999999" x14ac:dyDescent="0.25">
      <c r="A1116" s="14" t="s">
        <v>2565</v>
      </c>
      <c r="B1116" s="14" t="s">
        <v>5325</v>
      </c>
      <c r="C1116" s="14" t="s">
        <v>3974</v>
      </c>
      <c r="D1116" s="16">
        <v>46155</v>
      </c>
      <c r="E1116" s="16"/>
      <c r="F1116" s="14" t="s">
        <v>5326</v>
      </c>
      <c r="G1116" s="14" t="s">
        <v>5327</v>
      </c>
      <c r="H1116" s="14" t="s">
        <v>5328</v>
      </c>
      <c r="I1116" s="15">
        <v>2616.4</v>
      </c>
      <c r="J1116" s="77">
        <v>4</v>
      </c>
      <c r="K1116" s="92"/>
    </row>
    <row r="1117" spans="1:11" ht="13.2" x14ac:dyDescent="0.25">
      <c r="A1117" s="14" t="s">
        <v>2565</v>
      </c>
      <c r="B1117" s="14" t="s">
        <v>5329</v>
      </c>
      <c r="C1117" s="14" t="s">
        <v>5330</v>
      </c>
      <c r="D1117" s="16">
        <v>46155</v>
      </c>
      <c r="E1117" s="16"/>
      <c r="F1117" s="14" t="s">
        <v>5331</v>
      </c>
      <c r="G1117" s="14" t="s">
        <v>5080</v>
      </c>
      <c r="H1117" s="14" t="s">
        <v>5332</v>
      </c>
      <c r="I1117" s="15">
        <v>7.8</v>
      </c>
      <c r="J1117" s="77">
        <v>3</v>
      </c>
      <c r="K1117" s="92"/>
    </row>
    <row r="1118" spans="1:11" ht="13.2" x14ac:dyDescent="0.25">
      <c r="A1118" s="14" t="s">
        <v>2565</v>
      </c>
      <c r="B1118" s="14" t="s">
        <v>5333</v>
      </c>
      <c r="C1118" s="14" t="s">
        <v>5329</v>
      </c>
      <c r="D1118" s="16">
        <v>46163</v>
      </c>
      <c r="E1118" s="16"/>
      <c r="F1118" s="14" t="s">
        <v>5334</v>
      </c>
      <c r="G1118" s="14"/>
      <c r="H1118" s="14" t="s">
        <v>4182</v>
      </c>
      <c r="I1118" s="15">
        <v>1.79</v>
      </c>
      <c r="J1118" s="77">
        <v>3</v>
      </c>
      <c r="K1118" s="92"/>
    </row>
    <row r="1119" spans="1:11" ht="20.399999999999999" x14ac:dyDescent="0.25">
      <c r="A1119" s="14" t="s">
        <v>2565</v>
      </c>
      <c r="B1119" s="14" t="s">
        <v>5335</v>
      </c>
      <c r="C1119" s="14" t="s">
        <v>5336</v>
      </c>
      <c r="D1119" s="16">
        <v>46157</v>
      </c>
      <c r="E1119" s="16"/>
      <c r="F1119" s="14" t="s">
        <v>5337</v>
      </c>
      <c r="G1119" s="14" t="s">
        <v>4449</v>
      </c>
      <c r="H1119" s="14" t="s">
        <v>4450</v>
      </c>
      <c r="I1119" s="15">
        <v>123</v>
      </c>
      <c r="J1119" s="77">
        <v>4</v>
      </c>
      <c r="K1119" s="92"/>
    </row>
    <row r="1120" spans="1:11" ht="20.399999999999999" x14ac:dyDescent="0.25">
      <c r="A1120" s="14" t="s">
        <v>2565</v>
      </c>
      <c r="B1120" s="14" t="s">
        <v>5338</v>
      </c>
      <c r="C1120" s="14" t="s">
        <v>5339</v>
      </c>
      <c r="D1120" s="16">
        <v>46157</v>
      </c>
      <c r="E1120" s="16"/>
      <c r="F1120" s="14" t="s">
        <v>5340</v>
      </c>
      <c r="G1120" s="14" t="s">
        <v>3638</v>
      </c>
      <c r="H1120" s="14" t="s">
        <v>3639</v>
      </c>
      <c r="I1120" s="15">
        <v>238</v>
      </c>
      <c r="J1120" s="77">
        <v>5</v>
      </c>
      <c r="K1120" s="92"/>
    </row>
    <row r="1121" spans="1:11" ht="13.2" x14ac:dyDescent="0.25">
      <c r="A1121" s="14" t="s">
        <v>2565</v>
      </c>
      <c r="B1121" s="14" t="s">
        <v>5341</v>
      </c>
      <c r="C1121" s="14" t="s">
        <v>5338</v>
      </c>
      <c r="D1121" s="16">
        <v>46163</v>
      </c>
      <c r="E1121" s="16"/>
      <c r="F1121" s="14" t="s">
        <v>5342</v>
      </c>
      <c r="G1121" s="14"/>
      <c r="H1121" s="14" t="s">
        <v>4182</v>
      </c>
      <c r="I1121" s="15">
        <v>54.74</v>
      </c>
      <c r="J1121" s="77">
        <v>5</v>
      </c>
      <c r="K1121" s="92"/>
    </row>
    <row r="1122" spans="1:11" ht="30.6" x14ac:dyDescent="0.25">
      <c r="A1122" s="14" t="s">
        <v>2565</v>
      </c>
      <c r="B1122" s="14" t="s">
        <v>5343</v>
      </c>
      <c r="C1122" s="14" t="s">
        <v>5344</v>
      </c>
      <c r="D1122" s="16">
        <v>46157</v>
      </c>
      <c r="E1122" s="16"/>
      <c r="F1122" s="14" t="s">
        <v>5345</v>
      </c>
      <c r="G1122" s="14" t="s">
        <v>3638</v>
      </c>
      <c r="H1122" s="14" t="s">
        <v>3639</v>
      </c>
      <c r="I1122" s="15">
        <v>1186.5999999999999</v>
      </c>
      <c r="J1122" s="77">
        <v>5</v>
      </c>
      <c r="K1122" s="92"/>
    </row>
    <row r="1123" spans="1:11" ht="13.2" x14ac:dyDescent="0.25">
      <c r="A1123" s="14" t="s">
        <v>2565</v>
      </c>
      <c r="B1123" s="14" t="s">
        <v>5346</v>
      </c>
      <c r="C1123" s="14" t="s">
        <v>5343</v>
      </c>
      <c r="D1123" s="16">
        <v>46163</v>
      </c>
      <c r="E1123" s="16"/>
      <c r="F1123" s="14" t="s">
        <v>5347</v>
      </c>
      <c r="G1123" s="14"/>
      <c r="H1123" s="14" t="s">
        <v>4182</v>
      </c>
      <c r="I1123" s="15">
        <v>272.92</v>
      </c>
      <c r="J1123" s="77">
        <v>5</v>
      </c>
      <c r="K1123" s="92"/>
    </row>
    <row r="1124" spans="1:11" ht="102" x14ac:dyDescent="0.25">
      <c r="A1124" s="14" t="s">
        <v>2565</v>
      </c>
      <c r="B1124" s="14"/>
      <c r="C1124" s="14"/>
      <c r="D1124" s="16"/>
      <c r="E1124" s="16"/>
      <c r="F1124" s="14" t="s">
        <v>5348</v>
      </c>
      <c r="G1124" s="14"/>
      <c r="H1124" s="14"/>
      <c r="I1124" s="15"/>
      <c r="J1124" s="77"/>
      <c r="K1124" s="92"/>
    </row>
    <row r="1125" spans="1:11" ht="30.6" x14ac:dyDescent="0.25">
      <c r="A1125" s="14" t="s">
        <v>2565</v>
      </c>
      <c r="B1125" s="14" t="s">
        <v>5349</v>
      </c>
      <c r="C1125" s="14" t="s">
        <v>5350</v>
      </c>
      <c r="D1125" s="16">
        <v>46147</v>
      </c>
      <c r="E1125" s="16"/>
      <c r="F1125" s="14" t="s">
        <v>5351</v>
      </c>
      <c r="G1125" s="14" t="s">
        <v>2586</v>
      </c>
      <c r="H1125" s="14" t="s">
        <v>2587</v>
      </c>
      <c r="I1125" s="15">
        <v>698.94</v>
      </c>
      <c r="J1125" s="77">
        <v>3</v>
      </c>
      <c r="K1125" s="92"/>
    </row>
    <row r="1126" spans="1:11" ht="30.6" x14ac:dyDescent="0.25">
      <c r="A1126" s="14" t="s">
        <v>2565</v>
      </c>
      <c r="B1126" s="14" t="s">
        <v>5352</v>
      </c>
      <c r="C1126" s="14" t="s">
        <v>5353</v>
      </c>
      <c r="D1126" s="16">
        <v>46157</v>
      </c>
      <c r="E1126" s="16"/>
      <c r="F1126" s="14" t="s">
        <v>5354</v>
      </c>
      <c r="G1126" s="14"/>
      <c r="H1126" s="14" t="s">
        <v>3829</v>
      </c>
      <c r="I1126" s="15">
        <v>2144</v>
      </c>
      <c r="J1126" s="77">
        <v>3</v>
      </c>
      <c r="K1126" s="92"/>
    </row>
    <row r="1127" spans="1:11" ht="30.6" x14ac:dyDescent="0.25">
      <c r="A1127" s="14" t="s">
        <v>2565</v>
      </c>
      <c r="B1127" s="14" t="s">
        <v>5355</v>
      </c>
      <c r="C1127" s="14" t="s">
        <v>5356</v>
      </c>
      <c r="D1127" s="16">
        <v>46171</v>
      </c>
      <c r="E1127" s="16"/>
      <c r="F1127" s="14" t="s">
        <v>5357</v>
      </c>
      <c r="G1127" s="14" t="s">
        <v>2586</v>
      </c>
      <c r="H1127" s="14" t="s">
        <v>2587</v>
      </c>
      <c r="I1127" s="15">
        <v>2805</v>
      </c>
      <c r="J1127" s="77">
        <v>3</v>
      </c>
      <c r="K1127" s="92"/>
    </row>
    <row r="1128" spans="1:11" ht="40.799999999999997" x14ac:dyDescent="0.25">
      <c r="A1128" s="14" t="s">
        <v>2565</v>
      </c>
      <c r="B1128" s="14" t="s">
        <v>5358</v>
      </c>
      <c r="C1128" s="14" t="s">
        <v>5359</v>
      </c>
      <c r="D1128" s="16">
        <v>46188</v>
      </c>
      <c r="E1128" s="16"/>
      <c r="F1128" s="14" t="s">
        <v>5360</v>
      </c>
      <c r="G1128" s="14" t="s">
        <v>5361</v>
      </c>
      <c r="H1128" s="14" t="s">
        <v>5362</v>
      </c>
      <c r="I1128" s="15">
        <v>213.31</v>
      </c>
      <c r="J1128" s="77">
        <v>3</v>
      </c>
      <c r="K1128" s="92"/>
    </row>
    <row r="1129" spans="1:11" ht="30.6" x14ac:dyDescent="0.25">
      <c r="A1129" s="14" t="s">
        <v>2565</v>
      </c>
      <c r="B1129" s="14" t="s">
        <v>5363</v>
      </c>
      <c r="C1129" s="14" t="s">
        <v>5364</v>
      </c>
      <c r="D1129" s="16">
        <v>46174</v>
      </c>
      <c r="E1129" s="16"/>
      <c r="F1129" s="14" t="s">
        <v>5365</v>
      </c>
      <c r="G1129" s="14"/>
      <c r="H1129" s="14" t="s">
        <v>3829</v>
      </c>
      <c r="I1129" s="15">
        <v>4907</v>
      </c>
      <c r="J1129" s="77">
        <v>3</v>
      </c>
      <c r="K1129" s="92"/>
    </row>
    <row r="1130" spans="1:11" ht="40.799999999999997" x14ac:dyDescent="0.25">
      <c r="A1130" s="14" t="s">
        <v>2565</v>
      </c>
      <c r="B1130" s="14" t="s">
        <v>5363</v>
      </c>
      <c r="C1130" s="14" t="s">
        <v>5364</v>
      </c>
      <c r="D1130" s="16">
        <v>46174</v>
      </c>
      <c r="E1130" s="16"/>
      <c r="F1130" s="14" t="s">
        <v>5366</v>
      </c>
      <c r="G1130" s="14"/>
      <c r="H1130" s="14" t="s">
        <v>3829</v>
      </c>
      <c r="I1130" s="15">
        <v>2907</v>
      </c>
      <c r="J1130" s="77">
        <v>3</v>
      </c>
      <c r="K1130" s="92"/>
    </row>
    <row r="1131" spans="1:11" ht="30.6" x14ac:dyDescent="0.25">
      <c r="A1131" s="14" t="s">
        <v>2565</v>
      </c>
      <c r="B1131" s="14" t="s">
        <v>5363</v>
      </c>
      <c r="C1131" s="14" t="s">
        <v>5364</v>
      </c>
      <c r="D1131" s="16">
        <v>46174</v>
      </c>
      <c r="E1131" s="16"/>
      <c r="F1131" s="14" t="s">
        <v>5367</v>
      </c>
      <c r="G1131" s="14"/>
      <c r="H1131" s="14" t="s">
        <v>3829</v>
      </c>
      <c r="I1131" s="15">
        <v>1422</v>
      </c>
      <c r="J1131" s="77">
        <v>3</v>
      </c>
      <c r="K1131" s="92"/>
    </row>
    <row r="1132" spans="1:11" ht="30.6" x14ac:dyDescent="0.25">
      <c r="A1132" s="14" t="s">
        <v>2565</v>
      </c>
      <c r="B1132" s="14" t="s">
        <v>5363</v>
      </c>
      <c r="C1132" s="14" t="s">
        <v>5364</v>
      </c>
      <c r="D1132" s="16">
        <v>46174</v>
      </c>
      <c r="E1132" s="16"/>
      <c r="F1132" s="14" t="s">
        <v>5368</v>
      </c>
      <c r="G1132" s="14"/>
      <c r="H1132" s="14" t="s">
        <v>3829</v>
      </c>
      <c r="I1132" s="15">
        <v>12532.5</v>
      </c>
      <c r="J1132" s="77">
        <v>3</v>
      </c>
      <c r="K1132" s="92"/>
    </row>
    <row r="1133" spans="1:11" ht="30.6" x14ac:dyDescent="0.25">
      <c r="A1133" s="14" t="s">
        <v>2565</v>
      </c>
      <c r="B1133" s="14" t="s">
        <v>5369</v>
      </c>
      <c r="C1133" s="14" t="s">
        <v>5370</v>
      </c>
      <c r="D1133" s="16">
        <v>46197</v>
      </c>
      <c r="E1133" s="16"/>
      <c r="F1133" s="14" t="s">
        <v>5371</v>
      </c>
      <c r="G1133" s="14"/>
      <c r="H1133" s="14" t="s">
        <v>3829</v>
      </c>
      <c r="I1133" s="15">
        <v>19503.5</v>
      </c>
      <c r="J1133" s="77">
        <v>3</v>
      </c>
      <c r="K1133" s="92"/>
    </row>
    <row r="1134" spans="1:11" ht="71.400000000000006" x14ac:dyDescent="0.25">
      <c r="A1134" s="14" t="s">
        <v>2565</v>
      </c>
      <c r="B1134" s="14"/>
      <c r="C1134" s="14"/>
      <c r="D1134" s="16"/>
      <c r="E1134" s="16"/>
      <c r="F1134" s="14" t="s">
        <v>5372</v>
      </c>
      <c r="G1134" s="14"/>
      <c r="H1134" s="14"/>
      <c r="I1134" s="15"/>
      <c r="J1134" s="77"/>
      <c r="K1134" s="92"/>
    </row>
    <row r="1135" spans="1:11" ht="20.399999999999999" x14ac:dyDescent="0.25">
      <c r="A1135" s="14" t="s">
        <v>2565</v>
      </c>
      <c r="B1135" s="14" t="s">
        <v>5373</v>
      </c>
      <c r="C1135" s="14" t="s">
        <v>5374</v>
      </c>
      <c r="D1135" s="16">
        <v>46147</v>
      </c>
      <c r="E1135" s="16"/>
      <c r="F1135" s="14" t="s">
        <v>5375</v>
      </c>
      <c r="G1135" s="14" t="s">
        <v>3915</v>
      </c>
      <c r="H1135" s="14" t="s">
        <v>3916</v>
      </c>
      <c r="I1135" s="15">
        <v>175.5</v>
      </c>
      <c r="J1135" s="77">
        <v>5</v>
      </c>
      <c r="K1135" s="92"/>
    </row>
    <row r="1136" spans="1:11" ht="20.399999999999999" x14ac:dyDescent="0.25">
      <c r="A1136" s="14" t="s">
        <v>2565</v>
      </c>
      <c r="B1136" s="14" t="s">
        <v>5376</v>
      </c>
      <c r="C1136" s="14" t="s">
        <v>5377</v>
      </c>
      <c r="D1136" s="16">
        <v>46161</v>
      </c>
      <c r="E1136" s="16"/>
      <c r="F1136" s="14" t="s">
        <v>5378</v>
      </c>
      <c r="G1136" s="14"/>
      <c r="H1136" s="14" t="s">
        <v>3667</v>
      </c>
      <c r="I1136" s="15">
        <v>180</v>
      </c>
      <c r="J1136" s="77">
        <v>5</v>
      </c>
      <c r="K1136" s="92"/>
    </row>
    <row r="1137" spans="1:11" ht="20.399999999999999" x14ac:dyDescent="0.25">
      <c r="A1137" s="14" t="s">
        <v>2565</v>
      </c>
      <c r="B1137" s="14" t="s">
        <v>5379</v>
      </c>
      <c r="C1137" s="14" t="s">
        <v>5380</v>
      </c>
      <c r="D1137" s="16">
        <v>46161</v>
      </c>
      <c r="E1137" s="16"/>
      <c r="F1137" s="14" t="s">
        <v>5378</v>
      </c>
      <c r="G1137" s="14"/>
      <c r="H1137" s="14" t="s">
        <v>3920</v>
      </c>
      <c r="I1137" s="15">
        <v>180</v>
      </c>
      <c r="J1137" s="77">
        <v>5</v>
      </c>
      <c r="K1137" s="92"/>
    </row>
    <row r="1138" spans="1:11" ht="20.399999999999999" x14ac:dyDescent="0.25">
      <c r="A1138" s="14" t="s">
        <v>2565</v>
      </c>
      <c r="B1138" s="14" t="s">
        <v>5381</v>
      </c>
      <c r="C1138" s="14" t="s">
        <v>5382</v>
      </c>
      <c r="D1138" s="16">
        <v>46161</v>
      </c>
      <c r="E1138" s="16"/>
      <c r="F1138" s="14" t="s">
        <v>5378</v>
      </c>
      <c r="G1138" s="14"/>
      <c r="H1138" s="14" t="s">
        <v>3234</v>
      </c>
      <c r="I1138" s="15">
        <v>180</v>
      </c>
      <c r="J1138" s="77">
        <v>5</v>
      </c>
      <c r="K1138" s="92"/>
    </row>
    <row r="1139" spans="1:11" ht="71.400000000000006" x14ac:dyDescent="0.25">
      <c r="A1139" s="14" t="s">
        <v>2565</v>
      </c>
      <c r="B1139" s="14"/>
      <c r="C1139" s="14"/>
      <c r="D1139" s="16"/>
      <c r="E1139" s="16"/>
      <c r="F1139" s="14" t="s">
        <v>5383</v>
      </c>
      <c r="G1139" s="14"/>
      <c r="H1139" s="14"/>
      <c r="I1139" s="15"/>
      <c r="J1139" s="77"/>
      <c r="K1139" s="92"/>
    </row>
    <row r="1140" spans="1:11" ht="20.399999999999999" x14ac:dyDescent="0.25">
      <c r="A1140" s="14" t="s">
        <v>2565</v>
      </c>
      <c r="B1140" s="14" t="s">
        <v>5384</v>
      </c>
      <c r="C1140" s="14" t="s">
        <v>5385</v>
      </c>
      <c r="D1140" s="16">
        <v>46148</v>
      </c>
      <c r="E1140" s="16"/>
      <c r="F1140" s="14" t="s">
        <v>5386</v>
      </c>
      <c r="G1140" s="14" t="s">
        <v>2596</v>
      </c>
      <c r="H1140" s="14" t="s">
        <v>2597</v>
      </c>
      <c r="I1140" s="15">
        <v>120</v>
      </c>
      <c r="J1140" s="77">
        <v>5</v>
      </c>
      <c r="K1140" s="92"/>
    </row>
    <row r="1141" spans="1:11" ht="20.399999999999999" x14ac:dyDescent="0.25">
      <c r="A1141" s="14" t="s">
        <v>2565</v>
      </c>
      <c r="B1141" s="14" t="s">
        <v>5387</v>
      </c>
      <c r="C1141" s="14" t="s">
        <v>5388</v>
      </c>
      <c r="D1141" s="16">
        <v>46160</v>
      </c>
      <c r="E1141" s="16"/>
      <c r="F1141" s="14" t="s">
        <v>5389</v>
      </c>
      <c r="G1141" s="14"/>
      <c r="H1141" s="14" t="s">
        <v>3687</v>
      </c>
      <c r="I1141" s="15">
        <v>162</v>
      </c>
      <c r="J1141" s="77">
        <v>5</v>
      </c>
      <c r="K1141" s="92"/>
    </row>
    <row r="1142" spans="1:11" ht="20.399999999999999" x14ac:dyDescent="0.25">
      <c r="A1142" s="14" t="s">
        <v>2565</v>
      </c>
      <c r="B1142" s="14" t="s">
        <v>5390</v>
      </c>
      <c r="C1142" s="14" t="s">
        <v>5391</v>
      </c>
      <c r="D1142" s="16">
        <v>46160</v>
      </c>
      <c r="E1142" s="16"/>
      <c r="F1142" s="14" t="s">
        <v>5389</v>
      </c>
      <c r="G1142" s="14"/>
      <c r="H1142" s="14" t="s">
        <v>4117</v>
      </c>
      <c r="I1142" s="15">
        <v>162</v>
      </c>
      <c r="J1142" s="77">
        <v>5</v>
      </c>
      <c r="K1142" s="92"/>
    </row>
    <row r="1143" spans="1:11" ht="20.399999999999999" x14ac:dyDescent="0.25">
      <c r="A1143" s="14" t="s">
        <v>2565</v>
      </c>
      <c r="B1143" s="14" t="s">
        <v>5392</v>
      </c>
      <c r="C1143" s="14" t="s">
        <v>5393</v>
      </c>
      <c r="D1143" s="16">
        <v>46160</v>
      </c>
      <c r="E1143" s="16"/>
      <c r="F1143" s="14" t="s">
        <v>5389</v>
      </c>
      <c r="G1143" s="14"/>
      <c r="H1143" s="14" t="s">
        <v>3908</v>
      </c>
      <c r="I1143" s="15">
        <v>162</v>
      </c>
      <c r="J1143" s="77">
        <v>5</v>
      </c>
      <c r="K1143" s="92"/>
    </row>
    <row r="1144" spans="1:11" ht="20.399999999999999" x14ac:dyDescent="0.25">
      <c r="A1144" s="14" t="s">
        <v>2565</v>
      </c>
      <c r="B1144" s="14" t="s">
        <v>5394</v>
      </c>
      <c r="C1144" s="14" t="s">
        <v>5395</v>
      </c>
      <c r="D1144" s="16">
        <v>46160</v>
      </c>
      <c r="E1144" s="16"/>
      <c r="F1144" s="14" t="s">
        <v>5389</v>
      </c>
      <c r="G1144" s="14"/>
      <c r="H1144" s="14" t="s">
        <v>5396</v>
      </c>
      <c r="I1144" s="15">
        <v>162</v>
      </c>
      <c r="J1144" s="77">
        <v>5</v>
      </c>
      <c r="K1144" s="92"/>
    </row>
    <row r="1145" spans="1:11" ht="20.399999999999999" x14ac:dyDescent="0.25">
      <c r="A1145" s="14" t="s">
        <v>2565</v>
      </c>
      <c r="B1145" s="14" t="s">
        <v>5397</v>
      </c>
      <c r="C1145" s="14" t="s">
        <v>5398</v>
      </c>
      <c r="D1145" s="16">
        <v>46160</v>
      </c>
      <c r="E1145" s="16"/>
      <c r="F1145" s="14" t="s">
        <v>5389</v>
      </c>
      <c r="G1145" s="14"/>
      <c r="H1145" s="14" t="s">
        <v>3684</v>
      </c>
      <c r="I1145" s="15">
        <v>162</v>
      </c>
      <c r="J1145" s="77">
        <v>5</v>
      </c>
      <c r="K1145" s="92"/>
    </row>
    <row r="1146" spans="1:11" ht="91.8" x14ac:dyDescent="0.25">
      <c r="A1146" s="14" t="s">
        <v>2565</v>
      </c>
      <c r="B1146" s="14"/>
      <c r="C1146" s="14"/>
      <c r="D1146" s="16"/>
      <c r="E1146" s="16"/>
      <c r="F1146" s="14" t="s">
        <v>5399</v>
      </c>
      <c r="G1146" s="14"/>
      <c r="H1146" s="14"/>
      <c r="I1146" s="15"/>
      <c r="J1146" s="77"/>
      <c r="K1146" s="92"/>
    </row>
    <row r="1147" spans="1:11" ht="30.6" x14ac:dyDescent="0.25">
      <c r="A1147" s="14" t="s">
        <v>2565</v>
      </c>
      <c r="B1147" s="14" t="s">
        <v>5400</v>
      </c>
      <c r="C1147" s="14" t="s">
        <v>5401</v>
      </c>
      <c r="D1147" s="16">
        <v>46148</v>
      </c>
      <c r="E1147" s="16"/>
      <c r="F1147" s="14" t="s">
        <v>5402</v>
      </c>
      <c r="G1147" s="14" t="s">
        <v>5403</v>
      </c>
      <c r="H1147" s="14" t="s">
        <v>5404</v>
      </c>
      <c r="I1147" s="15">
        <v>270</v>
      </c>
      <c r="J1147" s="77">
        <v>2</v>
      </c>
      <c r="K1147" s="92"/>
    </row>
    <row r="1148" spans="1:11" ht="30.6" x14ac:dyDescent="0.25">
      <c r="A1148" s="14" t="s">
        <v>2565</v>
      </c>
      <c r="B1148" s="14" t="s">
        <v>5405</v>
      </c>
      <c r="C1148" s="14" t="s">
        <v>5406</v>
      </c>
      <c r="D1148" s="16">
        <v>46148</v>
      </c>
      <c r="E1148" s="16"/>
      <c r="F1148" s="14" t="s">
        <v>5402</v>
      </c>
      <c r="G1148" s="14" t="s">
        <v>5407</v>
      </c>
      <c r="H1148" s="14" t="s">
        <v>5408</v>
      </c>
      <c r="I1148" s="15">
        <v>180</v>
      </c>
      <c r="J1148" s="77">
        <v>2</v>
      </c>
      <c r="K1148" s="92"/>
    </row>
    <row r="1149" spans="1:11" ht="30.6" x14ac:dyDescent="0.25">
      <c r="A1149" s="14" t="s">
        <v>2565</v>
      </c>
      <c r="B1149" s="14" t="s">
        <v>5409</v>
      </c>
      <c r="C1149" s="14" t="s">
        <v>5410</v>
      </c>
      <c r="D1149" s="16">
        <v>46153</v>
      </c>
      <c r="E1149" s="16"/>
      <c r="F1149" s="14" t="s">
        <v>5411</v>
      </c>
      <c r="G1149" s="14" t="s">
        <v>4133</v>
      </c>
      <c r="H1149" s="14" t="s">
        <v>4134</v>
      </c>
      <c r="I1149" s="15">
        <v>642.25</v>
      </c>
      <c r="J1149" s="77">
        <v>2</v>
      </c>
      <c r="K1149" s="92"/>
    </row>
    <row r="1150" spans="1:11" ht="30.6" x14ac:dyDescent="0.25">
      <c r="A1150" s="14" t="s">
        <v>2565</v>
      </c>
      <c r="B1150" s="14" t="s">
        <v>5412</v>
      </c>
      <c r="C1150" s="14" t="s">
        <v>5413</v>
      </c>
      <c r="D1150" s="16">
        <v>46153</v>
      </c>
      <c r="E1150" s="16"/>
      <c r="F1150" s="14" t="s">
        <v>5414</v>
      </c>
      <c r="G1150" s="14" t="s">
        <v>4590</v>
      </c>
      <c r="H1150" s="14" t="s">
        <v>4591</v>
      </c>
      <c r="I1150" s="15">
        <v>430.5</v>
      </c>
      <c r="J1150" s="77">
        <v>2</v>
      </c>
      <c r="K1150" s="92"/>
    </row>
    <row r="1151" spans="1:11" ht="30.6" x14ac:dyDescent="0.25">
      <c r="A1151" s="14" t="s">
        <v>2565</v>
      </c>
      <c r="B1151" s="14" t="s">
        <v>5415</v>
      </c>
      <c r="C1151" s="14" t="s">
        <v>5312</v>
      </c>
      <c r="D1151" s="16">
        <v>46153</v>
      </c>
      <c r="E1151" s="16"/>
      <c r="F1151" s="14" t="s">
        <v>5416</v>
      </c>
      <c r="G1151" s="14" t="s">
        <v>5417</v>
      </c>
      <c r="H1151" s="14" t="s">
        <v>5418</v>
      </c>
      <c r="I1151" s="15">
        <v>15</v>
      </c>
      <c r="J1151" s="77">
        <v>2</v>
      </c>
      <c r="K1151" s="92"/>
    </row>
    <row r="1152" spans="1:11" ht="71.400000000000006" x14ac:dyDescent="0.25">
      <c r="A1152" s="14" t="s">
        <v>2565</v>
      </c>
      <c r="B1152" s="14"/>
      <c r="C1152" s="14"/>
      <c r="D1152" s="16"/>
      <c r="E1152" s="16"/>
      <c r="F1152" s="14" t="s">
        <v>5419</v>
      </c>
      <c r="G1152" s="14"/>
      <c r="H1152" s="14"/>
      <c r="I1152" s="15"/>
      <c r="J1152" s="77"/>
      <c r="K1152" s="92"/>
    </row>
    <row r="1153" spans="1:11" ht="20.399999999999999" x14ac:dyDescent="0.25">
      <c r="A1153" s="14" t="s">
        <v>2565</v>
      </c>
      <c r="B1153" s="14" t="s">
        <v>5420</v>
      </c>
      <c r="C1153" s="14" t="s">
        <v>5421</v>
      </c>
      <c r="D1153" s="16">
        <v>46148</v>
      </c>
      <c r="E1153" s="16"/>
      <c r="F1153" s="14" t="s">
        <v>5422</v>
      </c>
      <c r="G1153" s="14" t="s">
        <v>3417</v>
      </c>
      <c r="H1153" s="14" t="s">
        <v>3418</v>
      </c>
      <c r="I1153" s="15">
        <v>7.65</v>
      </c>
      <c r="J1153" s="77">
        <v>5</v>
      </c>
      <c r="K1153" s="92"/>
    </row>
    <row r="1154" spans="1:11" ht="20.399999999999999" x14ac:dyDescent="0.25">
      <c r="A1154" s="14" t="s">
        <v>2565</v>
      </c>
      <c r="B1154" s="14" t="s">
        <v>5423</v>
      </c>
      <c r="C1154" s="14" t="s">
        <v>2957</v>
      </c>
      <c r="D1154" s="16">
        <v>46157</v>
      </c>
      <c r="E1154" s="16"/>
      <c r="F1154" s="14" t="s">
        <v>5424</v>
      </c>
      <c r="G1154" s="14" t="s">
        <v>4752</v>
      </c>
      <c r="H1154" s="14" t="s">
        <v>4753</v>
      </c>
      <c r="I1154" s="15">
        <v>87</v>
      </c>
      <c r="J1154" s="77">
        <v>5</v>
      </c>
      <c r="K1154" s="92"/>
    </row>
    <row r="1155" spans="1:11" ht="40.799999999999997" x14ac:dyDescent="0.25">
      <c r="A1155" s="14" t="s">
        <v>2565</v>
      </c>
      <c r="B1155" s="14" t="s">
        <v>5425</v>
      </c>
      <c r="C1155" s="14" t="s">
        <v>2672</v>
      </c>
      <c r="D1155" s="16">
        <v>46164</v>
      </c>
      <c r="E1155" s="16"/>
      <c r="F1155" s="14" t="s">
        <v>5426</v>
      </c>
      <c r="G1155" s="14" t="s">
        <v>5427</v>
      </c>
      <c r="H1155" s="14" t="s">
        <v>5428</v>
      </c>
      <c r="I1155" s="15">
        <v>700</v>
      </c>
      <c r="J1155" s="77">
        <v>5</v>
      </c>
      <c r="K1155" s="92"/>
    </row>
    <row r="1156" spans="1:11" ht="30.6" x14ac:dyDescent="0.25">
      <c r="A1156" s="14" t="s">
        <v>2565</v>
      </c>
      <c r="B1156" s="14" t="s">
        <v>5425</v>
      </c>
      <c r="C1156" s="14" t="s">
        <v>5429</v>
      </c>
      <c r="D1156" s="16">
        <v>46153</v>
      </c>
      <c r="E1156" s="16">
        <v>46164</v>
      </c>
      <c r="F1156" s="14" t="s">
        <v>5430</v>
      </c>
      <c r="G1156" s="14" t="s">
        <v>5427</v>
      </c>
      <c r="H1156" s="14" t="s">
        <v>5428</v>
      </c>
      <c r="I1156" s="15">
        <v>80</v>
      </c>
      <c r="J1156" s="77">
        <v>5</v>
      </c>
      <c r="K1156" s="92"/>
    </row>
    <row r="1157" spans="1:11" ht="20.399999999999999" x14ac:dyDescent="0.25">
      <c r="A1157" s="14" t="s">
        <v>2565</v>
      </c>
      <c r="B1157" s="14" t="s">
        <v>5431</v>
      </c>
      <c r="C1157" s="14" t="s">
        <v>5432</v>
      </c>
      <c r="D1157" s="16">
        <v>46162</v>
      </c>
      <c r="E1157" s="16"/>
      <c r="F1157" s="14" t="s">
        <v>5433</v>
      </c>
      <c r="G1157" s="14"/>
      <c r="H1157" s="14" t="s">
        <v>4636</v>
      </c>
      <c r="I1157" s="15">
        <v>55</v>
      </c>
      <c r="J1157" s="77">
        <v>5</v>
      </c>
      <c r="K1157" s="92"/>
    </row>
    <row r="1158" spans="1:11" ht="20.399999999999999" x14ac:dyDescent="0.25">
      <c r="A1158" s="14" t="s">
        <v>2565</v>
      </c>
      <c r="B1158" s="14" t="s">
        <v>5434</v>
      </c>
      <c r="C1158" s="14" t="s">
        <v>5435</v>
      </c>
      <c r="D1158" s="16">
        <v>46162</v>
      </c>
      <c r="E1158" s="16"/>
      <c r="F1158" s="14" t="s">
        <v>5433</v>
      </c>
      <c r="G1158" s="14"/>
      <c r="H1158" s="14" t="s">
        <v>3370</v>
      </c>
      <c r="I1158" s="15">
        <v>55</v>
      </c>
      <c r="J1158" s="77">
        <v>5</v>
      </c>
      <c r="K1158" s="92"/>
    </row>
    <row r="1159" spans="1:11" ht="20.399999999999999" x14ac:dyDescent="0.25">
      <c r="A1159" s="14" t="s">
        <v>2565</v>
      </c>
      <c r="B1159" s="14" t="s">
        <v>5436</v>
      </c>
      <c r="C1159" s="14" t="s">
        <v>5437</v>
      </c>
      <c r="D1159" s="16">
        <v>46162</v>
      </c>
      <c r="E1159" s="16"/>
      <c r="F1159" s="14" t="s">
        <v>5433</v>
      </c>
      <c r="G1159" s="14"/>
      <c r="H1159" s="14" t="s">
        <v>5438</v>
      </c>
      <c r="I1159" s="15">
        <v>55</v>
      </c>
      <c r="J1159" s="77">
        <v>5</v>
      </c>
      <c r="K1159" s="92"/>
    </row>
    <row r="1160" spans="1:11" ht="20.399999999999999" x14ac:dyDescent="0.25">
      <c r="A1160" s="14" t="s">
        <v>2565</v>
      </c>
      <c r="B1160" s="14" t="s">
        <v>5439</v>
      </c>
      <c r="C1160" s="14" t="s">
        <v>5440</v>
      </c>
      <c r="D1160" s="16">
        <v>46162</v>
      </c>
      <c r="E1160" s="16"/>
      <c r="F1160" s="14" t="s">
        <v>5433</v>
      </c>
      <c r="G1160" s="14"/>
      <c r="H1160" s="14" t="s">
        <v>5441</v>
      </c>
      <c r="I1160" s="15">
        <v>55</v>
      </c>
      <c r="J1160" s="77">
        <v>5</v>
      </c>
      <c r="K1160" s="92"/>
    </row>
    <row r="1161" spans="1:11" ht="20.399999999999999" x14ac:dyDescent="0.25">
      <c r="A1161" s="14" t="s">
        <v>2565</v>
      </c>
      <c r="B1161" s="14" t="s">
        <v>5442</v>
      </c>
      <c r="C1161" s="14" t="s">
        <v>5443</v>
      </c>
      <c r="D1161" s="16">
        <v>46162</v>
      </c>
      <c r="E1161" s="16"/>
      <c r="F1161" s="14" t="s">
        <v>5433</v>
      </c>
      <c r="G1161" s="14"/>
      <c r="H1161" s="14" t="s">
        <v>5444</v>
      </c>
      <c r="I1161" s="15">
        <v>55</v>
      </c>
      <c r="J1161" s="77">
        <v>5</v>
      </c>
      <c r="K1161" s="92"/>
    </row>
    <row r="1162" spans="1:11" ht="20.399999999999999" x14ac:dyDescent="0.25">
      <c r="A1162" s="14" t="s">
        <v>2565</v>
      </c>
      <c r="B1162" s="14" t="s">
        <v>5445</v>
      </c>
      <c r="C1162" s="14" t="s">
        <v>5446</v>
      </c>
      <c r="D1162" s="16">
        <v>46162</v>
      </c>
      <c r="E1162" s="16"/>
      <c r="F1162" s="14" t="s">
        <v>5433</v>
      </c>
      <c r="G1162" s="14"/>
      <c r="H1162" s="14" t="s">
        <v>4614</v>
      </c>
      <c r="I1162" s="15">
        <v>55</v>
      </c>
      <c r="J1162" s="77">
        <v>5</v>
      </c>
      <c r="K1162" s="92"/>
    </row>
    <row r="1163" spans="1:11" ht="20.399999999999999" x14ac:dyDescent="0.25">
      <c r="A1163" s="14" t="s">
        <v>2565</v>
      </c>
      <c r="B1163" s="14" t="s">
        <v>5447</v>
      </c>
      <c r="C1163" s="14" t="s">
        <v>5448</v>
      </c>
      <c r="D1163" s="16">
        <v>46162</v>
      </c>
      <c r="E1163" s="16"/>
      <c r="F1163" s="14" t="s">
        <v>5433</v>
      </c>
      <c r="G1163" s="14"/>
      <c r="H1163" s="14" t="s">
        <v>3352</v>
      </c>
      <c r="I1163" s="15">
        <v>55</v>
      </c>
      <c r="J1163" s="77">
        <v>5</v>
      </c>
      <c r="K1163" s="92"/>
    </row>
    <row r="1164" spans="1:11" ht="20.399999999999999" x14ac:dyDescent="0.25">
      <c r="A1164" s="14" t="s">
        <v>2565</v>
      </c>
      <c r="B1164" s="14" t="s">
        <v>5449</v>
      </c>
      <c r="C1164" s="14" t="s">
        <v>5450</v>
      </c>
      <c r="D1164" s="16">
        <v>46162</v>
      </c>
      <c r="E1164" s="16"/>
      <c r="F1164" s="14" t="s">
        <v>5433</v>
      </c>
      <c r="G1164" s="14"/>
      <c r="H1164" s="14" t="s">
        <v>5451</v>
      </c>
      <c r="I1164" s="15">
        <v>55</v>
      </c>
      <c r="J1164" s="77">
        <v>5</v>
      </c>
      <c r="K1164" s="92"/>
    </row>
    <row r="1165" spans="1:11" ht="20.399999999999999" x14ac:dyDescent="0.25">
      <c r="A1165" s="14" t="s">
        <v>2565</v>
      </c>
      <c r="B1165" s="14" t="s">
        <v>5452</v>
      </c>
      <c r="C1165" s="14" t="s">
        <v>5453</v>
      </c>
      <c r="D1165" s="16">
        <v>46162</v>
      </c>
      <c r="E1165" s="16"/>
      <c r="F1165" s="14" t="s">
        <v>5433</v>
      </c>
      <c r="G1165" s="14"/>
      <c r="H1165" s="14" t="s">
        <v>3441</v>
      </c>
      <c r="I1165" s="15">
        <v>55</v>
      </c>
      <c r="J1165" s="77">
        <v>5</v>
      </c>
      <c r="K1165" s="92"/>
    </row>
    <row r="1166" spans="1:11" ht="20.399999999999999" x14ac:dyDescent="0.25">
      <c r="A1166" s="14" t="s">
        <v>2565</v>
      </c>
      <c r="B1166" s="14" t="s">
        <v>5454</v>
      </c>
      <c r="C1166" s="14" t="s">
        <v>5455</v>
      </c>
      <c r="D1166" s="16">
        <v>46162</v>
      </c>
      <c r="E1166" s="16"/>
      <c r="F1166" s="14" t="s">
        <v>5433</v>
      </c>
      <c r="G1166" s="14"/>
      <c r="H1166" s="14" t="s">
        <v>5456</v>
      </c>
      <c r="I1166" s="15">
        <v>55</v>
      </c>
      <c r="J1166" s="77">
        <v>5</v>
      </c>
      <c r="K1166" s="92"/>
    </row>
    <row r="1167" spans="1:11" ht="20.399999999999999" x14ac:dyDescent="0.25">
      <c r="A1167" s="14" t="s">
        <v>2565</v>
      </c>
      <c r="B1167" s="14" t="s">
        <v>5457</v>
      </c>
      <c r="C1167" s="14" t="s">
        <v>5458</v>
      </c>
      <c r="D1167" s="16">
        <v>46162</v>
      </c>
      <c r="E1167" s="16"/>
      <c r="F1167" s="14" t="s">
        <v>5433</v>
      </c>
      <c r="G1167" s="14"/>
      <c r="H1167" s="14" t="s">
        <v>3355</v>
      </c>
      <c r="I1167" s="15">
        <v>55</v>
      </c>
      <c r="J1167" s="77">
        <v>5</v>
      </c>
      <c r="K1167" s="92"/>
    </row>
    <row r="1168" spans="1:11" ht="20.399999999999999" x14ac:dyDescent="0.25">
      <c r="A1168" s="14" t="s">
        <v>2565</v>
      </c>
      <c r="B1168" s="14" t="s">
        <v>5459</v>
      </c>
      <c r="C1168" s="14" t="s">
        <v>5460</v>
      </c>
      <c r="D1168" s="16">
        <v>46162</v>
      </c>
      <c r="E1168" s="16"/>
      <c r="F1168" s="14" t="s">
        <v>5433</v>
      </c>
      <c r="G1168" s="14"/>
      <c r="H1168" s="14" t="s">
        <v>4639</v>
      </c>
      <c r="I1168" s="15">
        <v>55</v>
      </c>
      <c r="J1168" s="77">
        <v>5</v>
      </c>
      <c r="K1168" s="92"/>
    </row>
    <row r="1169" spans="1:11" ht="20.399999999999999" x14ac:dyDescent="0.25">
      <c r="A1169" s="14" t="s">
        <v>2565</v>
      </c>
      <c r="B1169" s="14" t="s">
        <v>5461</v>
      </c>
      <c r="C1169" s="14" t="s">
        <v>5462</v>
      </c>
      <c r="D1169" s="16">
        <v>46162</v>
      </c>
      <c r="E1169" s="16"/>
      <c r="F1169" s="14" t="s">
        <v>5433</v>
      </c>
      <c r="G1169" s="14"/>
      <c r="H1169" s="14" t="s">
        <v>5463</v>
      </c>
      <c r="I1169" s="15">
        <v>55</v>
      </c>
      <c r="J1169" s="77">
        <v>5</v>
      </c>
      <c r="K1169" s="92"/>
    </row>
    <row r="1170" spans="1:11" ht="20.399999999999999" x14ac:dyDescent="0.25">
      <c r="A1170" s="14" t="s">
        <v>2565</v>
      </c>
      <c r="B1170" s="14" t="s">
        <v>5464</v>
      </c>
      <c r="C1170" s="14" t="s">
        <v>5465</v>
      </c>
      <c r="D1170" s="16">
        <v>46162</v>
      </c>
      <c r="E1170" s="16"/>
      <c r="F1170" s="14" t="s">
        <v>5433</v>
      </c>
      <c r="G1170" s="14"/>
      <c r="H1170" s="14" t="s">
        <v>5466</v>
      </c>
      <c r="I1170" s="15">
        <v>55</v>
      </c>
      <c r="J1170" s="77">
        <v>5</v>
      </c>
      <c r="K1170" s="92"/>
    </row>
    <row r="1171" spans="1:11" ht="20.399999999999999" x14ac:dyDescent="0.25">
      <c r="A1171" s="14" t="s">
        <v>2565</v>
      </c>
      <c r="B1171" s="14" t="s">
        <v>5467</v>
      </c>
      <c r="C1171" s="14" t="s">
        <v>5468</v>
      </c>
      <c r="D1171" s="16">
        <v>46162</v>
      </c>
      <c r="E1171" s="16"/>
      <c r="F1171" s="14" t="s">
        <v>5433</v>
      </c>
      <c r="G1171" s="14"/>
      <c r="H1171" s="14" t="s">
        <v>5469</v>
      </c>
      <c r="I1171" s="15">
        <v>55</v>
      </c>
      <c r="J1171" s="77">
        <v>5</v>
      </c>
      <c r="K1171" s="92"/>
    </row>
    <row r="1172" spans="1:11" ht="20.399999999999999" x14ac:dyDescent="0.25">
      <c r="A1172" s="14" t="s">
        <v>2565</v>
      </c>
      <c r="B1172" s="14" t="s">
        <v>5470</v>
      </c>
      <c r="C1172" s="14" t="s">
        <v>5471</v>
      </c>
      <c r="D1172" s="16">
        <v>46162</v>
      </c>
      <c r="E1172" s="16"/>
      <c r="F1172" s="14" t="s">
        <v>5433</v>
      </c>
      <c r="G1172" s="14"/>
      <c r="H1172" s="14" t="s">
        <v>5472</v>
      </c>
      <c r="I1172" s="15">
        <v>55</v>
      </c>
      <c r="J1172" s="77">
        <v>5</v>
      </c>
      <c r="K1172" s="92"/>
    </row>
    <row r="1173" spans="1:11" ht="20.399999999999999" x14ac:dyDescent="0.25">
      <c r="A1173" s="14" t="s">
        <v>2565</v>
      </c>
      <c r="B1173" s="14" t="s">
        <v>5473</v>
      </c>
      <c r="C1173" s="14" t="s">
        <v>5474</v>
      </c>
      <c r="D1173" s="16">
        <v>46162</v>
      </c>
      <c r="E1173" s="16"/>
      <c r="F1173" s="14" t="s">
        <v>5433</v>
      </c>
      <c r="G1173" s="14"/>
      <c r="H1173" s="14" t="s">
        <v>4611</v>
      </c>
      <c r="I1173" s="15">
        <v>70</v>
      </c>
      <c r="J1173" s="77">
        <v>5</v>
      </c>
      <c r="K1173" s="92"/>
    </row>
    <row r="1174" spans="1:11" ht="20.399999999999999" x14ac:dyDescent="0.25">
      <c r="A1174" s="14" t="s">
        <v>2565</v>
      </c>
      <c r="B1174" s="14" t="s">
        <v>5475</v>
      </c>
      <c r="C1174" s="14" t="s">
        <v>5476</v>
      </c>
      <c r="D1174" s="16">
        <v>46162</v>
      </c>
      <c r="E1174" s="16"/>
      <c r="F1174" s="14" t="s">
        <v>5433</v>
      </c>
      <c r="G1174" s="14"/>
      <c r="H1174" s="14" t="s">
        <v>3388</v>
      </c>
      <c r="I1174" s="15">
        <v>70</v>
      </c>
      <c r="J1174" s="77">
        <v>5</v>
      </c>
      <c r="K1174" s="92"/>
    </row>
    <row r="1175" spans="1:11" ht="20.399999999999999" x14ac:dyDescent="0.25">
      <c r="A1175" s="14" t="s">
        <v>2565</v>
      </c>
      <c r="B1175" s="14" t="s">
        <v>5477</v>
      </c>
      <c r="C1175" s="14" t="s">
        <v>5478</v>
      </c>
      <c r="D1175" s="16">
        <v>46162</v>
      </c>
      <c r="E1175" s="16"/>
      <c r="F1175" s="14" t="s">
        <v>5433</v>
      </c>
      <c r="G1175" s="14"/>
      <c r="H1175" s="14" t="s">
        <v>4631</v>
      </c>
      <c r="I1175" s="15">
        <v>70</v>
      </c>
      <c r="J1175" s="77">
        <v>5</v>
      </c>
      <c r="K1175" s="92"/>
    </row>
    <row r="1176" spans="1:11" ht="20.399999999999999" x14ac:dyDescent="0.25">
      <c r="A1176" s="14" t="s">
        <v>2565</v>
      </c>
      <c r="B1176" s="14" t="s">
        <v>5479</v>
      </c>
      <c r="C1176" s="14" t="s">
        <v>5480</v>
      </c>
      <c r="D1176" s="16">
        <v>46162</v>
      </c>
      <c r="E1176" s="16"/>
      <c r="F1176" s="14" t="s">
        <v>5433</v>
      </c>
      <c r="G1176" s="14"/>
      <c r="H1176" s="14" t="s">
        <v>3379</v>
      </c>
      <c r="I1176" s="15">
        <v>87</v>
      </c>
      <c r="J1176" s="77">
        <v>5</v>
      </c>
      <c r="K1176" s="92"/>
    </row>
    <row r="1177" spans="1:11" ht="20.399999999999999" x14ac:dyDescent="0.25">
      <c r="A1177" s="14" t="s">
        <v>2565</v>
      </c>
      <c r="B1177" s="14" t="s">
        <v>5481</v>
      </c>
      <c r="C1177" s="14" t="s">
        <v>5482</v>
      </c>
      <c r="D1177" s="16">
        <v>46162</v>
      </c>
      <c r="E1177" s="16"/>
      <c r="F1177" s="14" t="s">
        <v>5433</v>
      </c>
      <c r="G1177" s="14"/>
      <c r="H1177" s="14" t="s">
        <v>3397</v>
      </c>
      <c r="I1177" s="15">
        <v>87</v>
      </c>
      <c r="J1177" s="77">
        <v>5</v>
      </c>
      <c r="K1177" s="92"/>
    </row>
    <row r="1178" spans="1:11" ht="91.8" x14ac:dyDescent="0.25">
      <c r="A1178" s="14" t="s">
        <v>2565</v>
      </c>
      <c r="B1178" s="14"/>
      <c r="C1178" s="14"/>
      <c r="D1178" s="16"/>
      <c r="E1178" s="16"/>
      <c r="F1178" s="14" t="s">
        <v>5483</v>
      </c>
      <c r="G1178" s="14"/>
      <c r="H1178" s="14"/>
      <c r="I1178" s="15"/>
      <c r="J1178" s="77"/>
      <c r="K1178" s="92"/>
    </row>
    <row r="1179" spans="1:11" ht="20.399999999999999" x14ac:dyDescent="0.25">
      <c r="A1179" s="14" t="s">
        <v>2565</v>
      </c>
      <c r="B1179" s="14" t="s">
        <v>5484</v>
      </c>
      <c r="C1179" s="14" t="s">
        <v>5485</v>
      </c>
      <c r="D1179" s="16">
        <v>46154</v>
      </c>
      <c r="E1179" s="16"/>
      <c r="F1179" s="14" t="s">
        <v>5486</v>
      </c>
      <c r="G1179" s="14" t="s">
        <v>3658</v>
      </c>
      <c r="H1179" s="14" t="s">
        <v>3659</v>
      </c>
      <c r="I1179" s="15">
        <v>2784</v>
      </c>
      <c r="J1179" s="77">
        <v>2</v>
      </c>
      <c r="K1179" s="92"/>
    </row>
    <row r="1180" spans="1:11" ht="71.400000000000006" x14ac:dyDescent="0.25">
      <c r="A1180" s="14" t="s">
        <v>2565</v>
      </c>
      <c r="B1180" s="14"/>
      <c r="C1180" s="14"/>
      <c r="D1180" s="16"/>
      <c r="E1180" s="16"/>
      <c r="F1180" s="14" t="s">
        <v>5487</v>
      </c>
      <c r="G1180" s="14"/>
      <c r="H1180" s="14"/>
      <c r="I1180" s="15"/>
      <c r="J1180" s="77"/>
      <c r="K1180" s="92"/>
    </row>
    <row r="1181" spans="1:11" ht="20.399999999999999" x14ac:dyDescent="0.25">
      <c r="A1181" s="14" t="s">
        <v>2565</v>
      </c>
      <c r="B1181" s="14" t="s">
        <v>5488</v>
      </c>
      <c r="C1181" s="14" t="s">
        <v>5489</v>
      </c>
      <c r="D1181" s="16">
        <v>46154</v>
      </c>
      <c r="E1181" s="16"/>
      <c r="F1181" s="14" t="s">
        <v>5490</v>
      </c>
      <c r="G1181" s="14" t="s">
        <v>3417</v>
      </c>
      <c r="H1181" s="14" t="s">
        <v>3418</v>
      </c>
      <c r="I1181" s="15">
        <v>7.65</v>
      </c>
      <c r="J1181" s="77">
        <v>5</v>
      </c>
      <c r="K1181" s="92"/>
    </row>
    <row r="1182" spans="1:11" ht="40.799999999999997" x14ac:dyDescent="0.25">
      <c r="A1182" s="14" t="s">
        <v>2565</v>
      </c>
      <c r="B1182" s="14" t="s">
        <v>5491</v>
      </c>
      <c r="C1182" s="14" t="s">
        <v>5492</v>
      </c>
      <c r="D1182" s="16">
        <v>46157</v>
      </c>
      <c r="E1182" s="16"/>
      <c r="F1182" s="14" t="s">
        <v>5493</v>
      </c>
      <c r="G1182" s="14" t="s">
        <v>2107</v>
      </c>
      <c r="H1182" s="14" t="s">
        <v>5494</v>
      </c>
      <c r="I1182" s="15">
        <v>700</v>
      </c>
      <c r="J1182" s="77">
        <v>5</v>
      </c>
      <c r="K1182" s="92"/>
    </row>
    <row r="1183" spans="1:11" ht="30.6" x14ac:dyDescent="0.25">
      <c r="A1183" s="14" t="s">
        <v>2565</v>
      </c>
      <c r="B1183" s="14" t="s">
        <v>5495</v>
      </c>
      <c r="C1183" s="14" t="s">
        <v>5496</v>
      </c>
      <c r="D1183" s="16">
        <v>46157</v>
      </c>
      <c r="E1183" s="16"/>
      <c r="F1183" s="14" t="s">
        <v>5497</v>
      </c>
      <c r="G1183" s="14" t="s">
        <v>2107</v>
      </c>
      <c r="H1183" s="14" t="s">
        <v>5494</v>
      </c>
      <c r="I1183" s="15">
        <v>80</v>
      </c>
      <c r="J1183" s="77">
        <v>5</v>
      </c>
      <c r="K1183" s="92"/>
    </row>
    <row r="1184" spans="1:11" ht="30.6" x14ac:dyDescent="0.25">
      <c r="A1184" s="14" t="s">
        <v>2565</v>
      </c>
      <c r="B1184" s="14" t="s">
        <v>5495</v>
      </c>
      <c r="C1184" s="14" t="s">
        <v>5496</v>
      </c>
      <c r="D1184" s="16">
        <v>46157</v>
      </c>
      <c r="E1184" s="16"/>
      <c r="F1184" s="14" t="s">
        <v>5498</v>
      </c>
      <c r="G1184" s="14" t="s">
        <v>2107</v>
      </c>
      <c r="H1184" s="14" t="s">
        <v>5494</v>
      </c>
      <c r="I1184" s="15">
        <v>10</v>
      </c>
      <c r="J1184" s="77">
        <v>5</v>
      </c>
      <c r="K1184" s="92"/>
    </row>
    <row r="1185" spans="1:11" ht="20.399999999999999" x14ac:dyDescent="0.25">
      <c r="A1185" s="14" t="s">
        <v>2565</v>
      </c>
      <c r="B1185" s="14" t="s">
        <v>5499</v>
      </c>
      <c r="C1185" s="14" t="s">
        <v>5500</v>
      </c>
      <c r="D1185" s="16">
        <v>46164</v>
      </c>
      <c r="E1185" s="16"/>
      <c r="F1185" s="14" t="s">
        <v>5501</v>
      </c>
      <c r="G1185" s="14" t="s">
        <v>3424</v>
      </c>
      <c r="H1185" s="14" t="s">
        <v>3425</v>
      </c>
      <c r="I1185" s="15">
        <v>4481.1400000000003</v>
      </c>
      <c r="J1185" s="77">
        <v>5</v>
      </c>
      <c r="K1185" s="92"/>
    </row>
    <row r="1186" spans="1:11" ht="20.399999999999999" x14ac:dyDescent="0.25">
      <c r="A1186" s="14" t="s">
        <v>2565</v>
      </c>
      <c r="B1186" s="14" t="s">
        <v>5502</v>
      </c>
      <c r="C1186" s="14" t="s">
        <v>5503</v>
      </c>
      <c r="D1186" s="16">
        <v>46162</v>
      </c>
      <c r="E1186" s="16"/>
      <c r="F1186" s="14" t="s">
        <v>5504</v>
      </c>
      <c r="G1186" s="14"/>
      <c r="H1186" s="14" t="s">
        <v>3474</v>
      </c>
      <c r="I1186" s="15">
        <v>55</v>
      </c>
      <c r="J1186" s="77">
        <v>5</v>
      </c>
      <c r="K1186" s="92"/>
    </row>
    <row r="1187" spans="1:11" ht="20.399999999999999" x14ac:dyDescent="0.25">
      <c r="A1187" s="14" t="s">
        <v>2565</v>
      </c>
      <c r="B1187" s="14" t="s">
        <v>5505</v>
      </c>
      <c r="C1187" s="14" t="s">
        <v>5506</v>
      </c>
      <c r="D1187" s="16">
        <v>46162</v>
      </c>
      <c r="E1187" s="16"/>
      <c r="F1187" s="14" t="s">
        <v>5504</v>
      </c>
      <c r="G1187" s="14"/>
      <c r="H1187" s="14" t="s">
        <v>4523</v>
      </c>
      <c r="I1187" s="15">
        <v>55</v>
      </c>
      <c r="J1187" s="77">
        <v>5</v>
      </c>
      <c r="K1187" s="92"/>
    </row>
    <row r="1188" spans="1:11" ht="20.399999999999999" x14ac:dyDescent="0.25">
      <c r="A1188" s="14" t="s">
        <v>2565</v>
      </c>
      <c r="B1188" s="14" t="s">
        <v>5507</v>
      </c>
      <c r="C1188" s="14" t="s">
        <v>5508</v>
      </c>
      <c r="D1188" s="16">
        <v>46162</v>
      </c>
      <c r="E1188" s="16"/>
      <c r="F1188" s="14" t="s">
        <v>5504</v>
      </c>
      <c r="G1188" s="14"/>
      <c r="H1188" s="14" t="s">
        <v>3465</v>
      </c>
      <c r="I1188" s="15">
        <v>55</v>
      </c>
      <c r="J1188" s="77">
        <v>5</v>
      </c>
      <c r="K1188" s="92"/>
    </row>
    <row r="1189" spans="1:11" ht="20.399999999999999" x14ac:dyDescent="0.25">
      <c r="A1189" s="14" t="s">
        <v>2565</v>
      </c>
      <c r="B1189" s="14" t="s">
        <v>5509</v>
      </c>
      <c r="C1189" s="14" t="s">
        <v>5510</v>
      </c>
      <c r="D1189" s="16">
        <v>46162</v>
      </c>
      <c r="E1189" s="16"/>
      <c r="F1189" s="14" t="s">
        <v>5504</v>
      </c>
      <c r="G1189" s="14"/>
      <c r="H1189" s="14" t="s">
        <v>4659</v>
      </c>
      <c r="I1189" s="15">
        <v>55</v>
      </c>
      <c r="J1189" s="77">
        <v>5</v>
      </c>
      <c r="K1189" s="92"/>
    </row>
    <row r="1190" spans="1:11" ht="20.399999999999999" x14ac:dyDescent="0.25">
      <c r="A1190" s="14" t="s">
        <v>2565</v>
      </c>
      <c r="B1190" s="14" t="s">
        <v>5511</v>
      </c>
      <c r="C1190" s="14" t="s">
        <v>5512</v>
      </c>
      <c r="D1190" s="16">
        <v>46162</v>
      </c>
      <c r="E1190" s="16"/>
      <c r="F1190" s="14" t="s">
        <v>5504</v>
      </c>
      <c r="G1190" s="14"/>
      <c r="H1190" s="14" t="s">
        <v>5513</v>
      </c>
      <c r="I1190" s="15">
        <v>55</v>
      </c>
      <c r="J1190" s="77">
        <v>5</v>
      </c>
      <c r="K1190" s="92"/>
    </row>
    <row r="1191" spans="1:11" ht="20.399999999999999" x14ac:dyDescent="0.25">
      <c r="A1191" s="14" t="s">
        <v>2565</v>
      </c>
      <c r="B1191" s="14" t="s">
        <v>5514</v>
      </c>
      <c r="C1191" s="14" t="s">
        <v>5515</v>
      </c>
      <c r="D1191" s="16">
        <v>46162</v>
      </c>
      <c r="E1191" s="16"/>
      <c r="F1191" s="14" t="s">
        <v>5504</v>
      </c>
      <c r="G1191" s="14"/>
      <c r="H1191" s="14" t="s">
        <v>3450</v>
      </c>
      <c r="I1191" s="15">
        <v>55</v>
      </c>
      <c r="J1191" s="77">
        <v>5</v>
      </c>
      <c r="K1191" s="92"/>
    </row>
    <row r="1192" spans="1:11" ht="20.399999999999999" x14ac:dyDescent="0.25">
      <c r="A1192" s="14" t="s">
        <v>2565</v>
      </c>
      <c r="B1192" s="14" t="s">
        <v>5516</v>
      </c>
      <c r="C1192" s="14" t="s">
        <v>5517</v>
      </c>
      <c r="D1192" s="16">
        <v>46162</v>
      </c>
      <c r="E1192" s="16"/>
      <c r="F1192" s="14" t="s">
        <v>5504</v>
      </c>
      <c r="G1192" s="14"/>
      <c r="H1192" s="14" t="s">
        <v>4517</v>
      </c>
      <c r="I1192" s="15">
        <v>55</v>
      </c>
      <c r="J1192" s="77">
        <v>5</v>
      </c>
      <c r="K1192" s="92"/>
    </row>
    <row r="1193" spans="1:11" ht="20.399999999999999" x14ac:dyDescent="0.25">
      <c r="A1193" s="14" t="s">
        <v>2565</v>
      </c>
      <c r="B1193" s="14" t="s">
        <v>5518</v>
      </c>
      <c r="C1193" s="14" t="s">
        <v>5519</v>
      </c>
      <c r="D1193" s="16">
        <v>46162</v>
      </c>
      <c r="E1193" s="16"/>
      <c r="F1193" s="14" t="s">
        <v>5504</v>
      </c>
      <c r="G1193" s="14"/>
      <c r="H1193" s="14" t="s">
        <v>3447</v>
      </c>
      <c r="I1193" s="15">
        <v>55</v>
      </c>
      <c r="J1193" s="77">
        <v>5</v>
      </c>
      <c r="K1193" s="92"/>
    </row>
    <row r="1194" spans="1:11" ht="20.399999999999999" x14ac:dyDescent="0.25">
      <c r="A1194" s="14" t="s">
        <v>2565</v>
      </c>
      <c r="B1194" s="14" t="s">
        <v>5520</v>
      </c>
      <c r="C1194" s="14" t="s">
        <v>5521</v>
      </c>
      <c r="D1194" s="16">
        <v>46162</v>
      </c>
      <c r="E1194" s="16"/>
      <c r="F1194" s="14" t="s">
        <v>5504</v>
      </c>
      <c r="G1194" s="14"/>
      <c r="H1194" s="14" t="s">
        <v>5522</v>
      </c>
      <c r="I1194" s="15">
        <v>55</v>
      </c>
      <c r="J1194" s="77">
        <v>5</v>
      </c>
      <c r="K1194" s="92"/>
    </row>
    <row r="1195" spans="1:11" ht="20.399999999999999" x14ac:dyDescent="0.25">
      <c r="A1195" s="14" t="s">
        <v>2565</v>
      </c>
      <c r="B1195" s="14" t="s">
        <v>5523</v>
      </c>
      <c r="C1195" s="14" t="s">
        <v>5524</v>
      </c>
      <c r="D1195" s="16">
        <v>46162</v>
      </c>
      <c r="E1195" s="16"/>
      <c r="F1195" s="14" t="s">
        <v>5504</v>
      </c>
      <c r="G1195" s="14"/>
      <c r="H1195" s="14" t="s">
        <v>4504</v>
      </c>
      <c r="I1195" s="15">
        <v>55</v>
      </c>
      <c r="J1195" s="77">
        <v>5</v>
      </c>
      <c r="K1195" s="92"/>
    </row>
    <row r="1196" spans="1:11" ht="20.399999999999999" x14ac:dyDescent="0.25">
      <c r="A1196" s="14" t="s">
        <v>2565</v>
      </c>
      <c r="B1196" s="14" t="s">
        <v>5525</v>
      </c>
      <c r="C1196" s="14" t="s">
        <v>5526</v>
      </c>
      <c r="D1196" s="16">
        <v>46162</v>
      </c>
      <c r="E1196" s="16"/>
      <c r="F1196" s="14" t="s">
        <v>5504</v>
      </c>
      <c r="G1196" s="14"/>
      <c r="H1196" s="14" t="s">
        <v>3453</v>
      </c>
      <c r="I1196" s="15">
        <v>55</v>
      </c>
      <c r="J1196" s="77">
        <v>5</v>
      </c>
      <c r="K1196" s="92"/>
    </row>
    <row r="1197" spans="1:11" ht="20.399999999999999" x14ac:dyDescent="0.25">
      <c r="A1197" s="14" t="s">
        <v>2565</v>
      </c>
      <c r="B1197" s="14" t="s">
        <v>5527</v>
      </c>
      <c r="C1197" s="14" t="s">
        <v>5528</v>
      </c>
      <c r="D1197" s="16">
        <v>46162</v>
      </c>
      <c r="E1197" s="16"/>
      <c r="F1197" s="14" t="s">
        <v>5504</v>
      </c>
      <c r="G1197" s="14"/>
      <c r="H1197" s="14" t="s">
        <v>3468</v>
      </c>
      <c r="I1197" s="15">
        <v>55</v>
      </c>
      <c r="J1197" s="77">
        <v>5</v>
      </c>
      <c r="K1197" s="92"/>
    </row>
    <row r="1198" spans="1:11" ht="20.399999999999999" x14ac:dyDescent="0.25">
      <c r="A1198" s="14" t="s">
        <v>2565</v>
      </c>
      <c r="B1198" s="14" t="s">
        <v>5529</v>
      </c>
      <c r="C1198" s="14" t="s">
        <v>5530</v>
      </c>
      <c r="D1198" s="16">
        <v>46162</v>
      </c>
      <c r="E1198" s="16"/>
      <c r="F1198" s="14" t="s">
        <v>5504</v>
      </c>
      <c r="G1198" s="14"/>
      <c r="H1198" s="14" t="s">
        <v>3477</v>
      </c>
      <c r="I1198" s="15">
        <v>70</v>
      </c>
      <c r="J1198" s="77">
        <v>5</v>
      </c>
      <c r="K1198" s="92"/>
    </row>
    <row r="1199" spans="1:11" ht="20.399999999999999" x14ac:dyDescent="0.25">
      <c r="A1199" s="14" t="s">
        <v>2565</v>
      </c>
      <c r="B1199" s="14" t="s">
        <v>5531</v>
      </c>
      <c r="C1199" s="14" t="s">
        <v>5532</v>
      </c>
      <c r="D1199" s="16">
        <v>46162</v>
      </c>
      <c r="E1199" s="16"/>
      <c r="F1199" s="14" t="s">
        <v>5504</v>
      </c>
      <c r="G1199" s="14"/>
      <c r="H1199" s="14" t="s">
        <v>4825</v>
      </c>
      <c r="I1199" s="15">
        <v>70</v>
      </c>
      <c r="J1199" s="77">
        <v>5</v>
      </c>
      <c r="K1199" s="92"/>
    </row>
    <row r="1200" spans="1:11" ht="20.399999999999999" x14ac:dyDescent="0.25">
      <c r="A1200" s="14" t="s">
        <v>2565</v>
      </c>
      <c r="B1200" s="14" t="s">
        <v>5533</v>
      </c>
      <c r="C1200" s="14" t="s">
        <v>5534</v>
      </c>
      <c r="D1200" s="16">
        <v>46162</v>
      </c>
      <c r="E1200" s="16"/>
      <c r="F1200" s="14" t="s">
        <v>5504</v>
      </c>
      <c r="G1200" s="14"/>
      <c r="H1200" s="14" t="s">
        <v>3480</v>
      </c>
      <c r="I1200" s="15">
        <v>70</v>
      </c>
      <c r="J1200" s="77">
        <v>5</v>
      </c>
      <c r="K1200" s="92"/>
    </row>
    <row r="1201" spans="1:11" ht="20.399999999999999" x14ac:dyDescent="0.25">
      <c r="A1201" s="14" t="s">
        <v>2565</v>
      </c>
      <c r="B1201" s="14" t="s">
        <v>5535</v>
      </c>
      <c r="C1201" s="14" t="s">
        <v>5536</v>
      </c>
      <c r="D1201" s="16">
        <v>46162</v>
      </c>
      <c r="E1201" s="16"/>
      <c r="F1201" s="14" t="s">
        <v>5504</v>
      </c>
      <c r="G1201" s="14"/>
      <c r="H1201" s="14" t="s">
        <v>5537</v>
      </c>
      <c r="I1201" s="15">
        <v>87</v>
      </c>
      <c r="J1201" s="77">
        <v>5</v>
      </c>
      <c r="K1201" s="92"/>
    </row>
    <row r="1202" spans="1:11" ht="20.399999999999999" x14ac:dyDescent="0.25">
      <c r="A1202" s="14" t="s">
        <v>2565</v>
      </c>
      <c r="B1202" s="14" t="s">
        <v>5538</v>
      </c>
      <c r="C1202" s="14" t="s">
        <v>5539</v>
      </c>
      <c r="D1202" s="16">
        <v>46162</v>
      </c>
      <c r="E1202" s="16"/>
      <c r="F1202" s="14" t="s">
        <v>5504</v>
      </c>
      <c r="G1202" s="14"/>
      <c r="H1202" s="14" t="s">
        <v>5540</v>
      </c>
      <c r="I1202" s="15">
        <v>87</v>
      </c>
      <c r="J1202" s="77">
        <v>5</v>
      </c>
      <c r="K1202" s="92"/>
    </row>
    <row r="1203" spans="1:11" ht="20.399999999999999" x14ac:dyDescent="0.25">
      <c r="A1203" s="14" t="s">
        <v>2565</v>
      </c>
      <c r="B1203" s="14" t="s">
        <v>5541</v>
      </c>
      <c r="C1203" s="14" t="s">
        <v>5542</v>
      </c>
      <c r="D1203" s="16">
        <v>46162</v>
      </c>
      <c r="E1203" s="16"/>
      <c r="F1203" s="14" t="s">
        <v>5504</v>
      </c>
      <c r="G1203" s="14"/>
      <c r="H1203" s="14" t="s">
        <v>4490</v>
      </c>
      <c r="I1203" s="15">
        <v>55</v>
      </c>
      <c r="J1203" s="77">
        <v>5</v>
      </c>
      <c r="K1203" s="92"/>
    </row>
    <row r="1204" spans="1:11" ht="20.399999999999999" x14ac:dyDescent="0.25">
      <c r="A1204" s="14" t="s">
        <v>2565</v>
      </c>
      <c r="B1204" s="14" t="s">
        <v>5543</v>
      </c>
      <c r="C1204" s="14" t="s">
        <v>5544</v>
      </c>
      <c r="D1204" s="16">
        <v>46197</v>
      </c>
      <c r="E1204" s="16"/>
      <c r="F1204" s="14" t="s">
        <v>5504</v>
      </c>
      <c r="G1204" s="14"/>
      <c r="H1204" s="14" t="s">
        <v>4493</v>
      </c>
      <c r="I1204" s="15">
        <v>55</v>
      </c>
      <c r="J1204" s="77">
        <v>5</v>
      </c>
      <c r="K1204" s="92"/>
    </row>
    <row r="1205" spans="1:11" ht="71.400000000000006" x14ac:dyDescent="0.25">
      <c r="A1205" s="14" t="s">
        <v>2565</v>
      </c>
      <c r="B1205" s="14"/>
      <c r="C1205" s="14"/>
      <c r="D1205" s="16"/>
      <c r="E1205" s="16"/>
      <c r="F1205" s="14" t="s">
        <v>5545</v>
      </c>
      <c r="G1205" s="14"/>
      <c r="H1205" s="14"/>
      <c r="I1205" s="15"/>
      <c r="J1205" s="77"/>
      <c r="K1205" s="92"/>
    </row>
    <row r="1206" spans="1:11" ht="20.399999999999999" x14ac:dyDescent="0.25">
      <c r="A1206" s="14" t="s">
        <v>2565</v>
      </c>
      <c r="B1206" s="14" t="s">
        <v>5546</v>
      </c>
      <c r="C1206" s="14" t="s">
        <v>5547</v>
      </c>
      <c r="D1206" s="16">
        <v>46157</v>
      </c>
      <c r="E1206" s="16"/>
      <c r="F1206" s="14" t="s">
        <v>5548</v>
      </c>
      <c r="G1206" s="14" t="s">
        <v>5549</v>
      </c>
      <c r="H1206" s="14" t="s">
        <v>5550</v>
      </c>
      <c r="I1206" s="15">
        <v>91.8</v>
      </c>
      <c r="J1206" s="77">
        <v>5</v>
      </c>
      <c r="K1206" s="92"/>
    </row>
    <row r="1207" spans="1:11" ht="20.399999999999999" x14ac:dyDescent="0.25">
      <c r="A1207" s="14" t="s">
        <v>2565</v>
      </c>
      <c r="B1207" s="14" t="s">
        <v>5551</v>
      </c>
      <c r="C1207" s="14" t="s">
        <v>5552</v>
      </c>
      <c r="D1207" s="16">
        <v>46160</v>
      </c>
      <c r="E1207" s="16"/>
      <c r="F1207" s="14" t="s">
        <v>5553</v>
      </c>
      <c r="G1207" s="14"/>
      <c r="H1207" s="14" t="s">
        <v>4140</v>
      </c>
      <c r="I1207" s="15">
        <v>218</v>
      </c>
      <c r="J1207" s="77">
        <v>5</v>
      </c>
      <c r="K1207" s="92"/>
    </row>
    <row r="1208" spans="1:11" ht="20.399999999999999" x14ac:dyDescent="0.25">
      <c r="A1208" s="14" t="s">
        <v>2565</v>
      </c>
      <c r="B1208" s="14" t="s">
        <v>5554</v>
      </c>
      <c r="C1208" s="14" t="s">
        <v>5555</v>
      </c>
      <c r="D1208" s="16">
        <v>46160</v>
      </c>
      <c r="E1208" s="16"/>
      <c r="F1208" s="14" t="s">
        <v>5553</v>
      </c>
      <c r="G1208" s="14"/>
      <c r="H1208" s="14" t="s">
        <v>3231</v>
      </c>
      <c r="I1208" s="15">
        <v>218</v>
      </c>
      <c r="J1208" s="77">
        <v>5</v>
      </c>
      <c r="K1208" s="92"/>
    </row>
    <row r="1209" spans="1:11" ht="71.400000000000006" x14ac:dyDescent="0.25">
      <c r="A1209" s="14" t="s">
        <v>2565</v>
      </c>
      <c r="B1209" s="14"/>
      <c r="C1209" s="14"/>
      <c r="D1209" s="16"/>
      <c r="E1209" s="16"/>
      <c r="F1209" s="14" t="s">
        <v>5556</v>
      </c>
      <c r="G1209" s="14"/>
      <c r="H1209" s="14"/>
      <c r="I1209" s="15"/>
      <c r="J1209" s="77"/>
      <c r="K1209" s="92"/>
    </row>
    <row r="1210" spans="1:11" ht="20.399999999999999" x14ac:dyDescent="0.25">
      <c r="A1210" s="14" t="s">
        <v>2565</v>
      </c>
      <c r="B1210" s="14" t="s">
        <v>5557</v>
      </c>
      <c r="C1210" s="14" t="s">
        <v>5558</v>
      </c>
      <c r="D1210" s="16">
        <v>46157</v>
      </c>
      <c r="E1210" s="16"/>
      <c r="F1210" s="14" t="s">
        <v>5559</v>
      </c>
      <c r="G1210" s="14" t="s">
        <v>2701</v>
      </c>
      <c r="H1210" s="14" t="s">
        <v>2702</v>
      </c>
      <c r="I1210" s="15">
        <v>38</v>
      </c>
      <c r="J1210" s="77">
        <v>5</v>
      </c>
      <c r="K1210" s="92"/>
    </row>
    <row r="1211" spans="1:11" ht="20.399999999999999" x14ac:dyDescent="0.25">
      <c r="A1211" s="14" t="s">
        <v>2565</v>
      </c>
      <c r="B1211" s="14" t="s">
        <v>5560</v>
      </c>
      <c r="C1211" s="14" t="s">
        <v>5561</v>
      </c>
      <c r="D1211" s="16">
        <v>46160</v>
      </c>
      <c r="E1211" s="16"/>
      <c r="F1211" s="14" t="s">
        <v>5562</v>
      </c>
      <c r="G1211" s="14"/>
      <c r="H1211" s="14" t="s">
        <v>3231</v>
      </c>
      <c r="I1211" s="15">
        <v>100</v>
      </c>
      <c r="J1211" s="77">
        <v>5</v>
      </c>
      <c r="K1211" s="92"/>
    </row>
    <row r="1212" spans="1:11" ht="20.399999999999999" x14ac:dyDescent="0.25">
      <c r="A1212" s="14" t="s">
        <v>2565</v>
      </c>
      <c r="B1212" s="14" t="s">
        <v>5563</v>
      </c>
      <c r="C1212" s="14" t="s">
        <v>5564</v>
      </c>
      <c r="D1212" s="16">
        <v>46160</v>
      </c>
      <c r="E1212" s="16"/>
      <c r="F1212" s="14" t="s">
        <v>5562</v>
      </c>
      <c r="G1212" s="14"/>
      <c r="H1212" s="14" t="s">
        <v>2903</v>
      </c>
      <c r="I1212" s="15">
        <v>100</v>
      </c>
      <c r="J1212" s="77">
        <v>5</v>
      </c>
      <c r="K1212" s="92"/>
    </row>
    <row r="1213" spans="1:11" ht="20.399999999999999" x14ac:dyDescent="0.25">
      <c r="A1213" s="14" t="s">
        <v>2565</v>
      </c>
      <c r="B1213" s="14" t="s">
        <v>5565</v>
      </c>
      <c r="C1213" s="14" t="s">
        <v>5566</v>
      </c>
      <c r="D1213" s="16">
        <v>46160</v>
      </c>
      <c r="E1213" s="16"/>
      <c r="F1213" s="14" t="s">
        <v>5562</v>
      </c>
      <c r="G1213" s="14"/>
      <c r="H1213" s="14" t="s">
        <v>5567</v>
      </c>
      <c r="I1213" s="15">
        <v>100</v>
      </c>
      <c r="J1213" s="77">
        <v>5</v>
      </c>
      <c r="K1213" s="92"/>
    </row>
    <row r="1214" spans="1:11" ht="91.8" x14ac:dyDescent="0.25">
      <c r="A1214" s="14" t="s">
        <v>2565</v>
      </c>
      <c r="B1214" s="14"/>
      <c r="C1214" s="14"/>
      <c r="D1214" s="16"/>
      <c r="E1214" s="16"/>
      <c r="F1214" s="14" t="s">
        <v>5568</v>
      </c>
      <c r="G1214" s="14"/>
      <c r="H1214" s="14"/>
      <c r="I1214" s="15"/>
      <c r="J1214" s="77"/>
      <c r="K1214" s="92"/>
    </row>
    <row r="1215" spans="1:11" ht="30.6" x14ac:dyDescent="0.25">
      <c r="A1215" s="14" t="s">
        <v>2565</v>
      </c>
      <c r="B1215" s="14" t="s">
        <v>5569</v>
      </c>
      <c r="C1215" s="14" t="s">
        <v>5570</v>
      </c>
      <c r="D1215" s="16">
        <v>46157</v>
      </c>
      <c r="E1215" s="16"/>
      <c r="F1215" s="14" t="s">
        <v>5571</v>
      </c>
      <c r="G1215" s="14" t="s">
        <v>2596</v>
      </c>
      <c r="H1215" s="14" t="s">
        <v>2597</v>
      </c>
      <c r="I1215" s="15">
        <v>4275.09</v>
      </c>
      <c r="J1215" s="77">
        <v>2</v>
      </c>
      <c r="K1215" s="92"/>
    </row>
    <row r="1216" spans="1:11" ht="20.399999999999999" x14ac:dyDescent="0.25">
      <c r="A1216" s="14" t="s">
        <v>2565</v>
      </c>
      <c r="B1216" s="14" t="s">
        <v>5572</v>
      </c>
      <c r="C1216" s="14" t="s">
        <v>5312</v>
      </c>
      <c r="D1216" s="16">
        <v>46168</v>
      </c>
      <c r="E1216" s="16"/>
      <c r="F1216" s="14" t="s">
        <v>5573</v>
      </c>
      <c r="G1216" s="14" t="s">
        <v>3653</v>
      </c>
      <c r="H1216" s="14" t="s">
        <v>3654</v>
      </c>
      <c r="I1216" s="15">
        <v>414.6</v>
      </c>
      <c r="J1216" s="77">
        <v>2</v>
      </c>
      <c r="K1216" s="92"/>
    </row>
    <row r="1217" spans="1:11" ht="30.6" x14ac:dyDescent="0.25">
      <c r="A1217" s="14" t="s">
        <v>2565</v>
      </c>
      <c r="B1217" s="14" t="s">
        <v>5574</v>
      </c>
      <c r="C1217" s="14" t="s">
        <v>5575</v>
      </c>
      <c r="D1217" s="16">
        <v>46195</v>
      </c>
      <c r="E1217" s="16"/>
      <c r="F1217" s="14" t="s">
        <v>5576</v>
      </c>
      <c r="G1217" s="14" t="s">
        <v>3695</v>
      </c>
      <c r="H1217" s="14" t="s">
        <v>3696</v>
      </c>
      <c r="I1217" s="15">
        <v>360</v>
      </c>
      <c r="J1217" s="77">
        <v>2</v>
      </c>
      <c r="K1217" s="92"/>
    </row>
    <row r="1218" spans="1:11" ht="71.400000000000006" x14ac:dyDescent="0.25">
      <c r="A1218" s="14" t="s">
        <v>2565</v>
      </c>
      <c r="B1218" s="14"/>
      <c r="C1218" s="14"/>
      <c r="D1218" s="16"/>
      <c r="E1218" s="16"/>
      <c r="F1218" s="14" t="s">
        <v>5577</v>
      </c>
      <c r="G1218" s="14"/>
      <c r="H1218" s="14"/>
      <c r="I1218" s="15"/>
      <c r="J1218" s="77"/>
      <c r="K1218" s="92"/>
    </row>
    <row r="1219" spans="1:11" ht="20.399999999999999" x14ac:dyDescent="0.25">
      <c r="A1219" s="14" t="s">
        <v>2565</v>
      </c>
      <c r="B1219" s="14" t="s">
        <v>5578</v>
      </c>
      <c r="C1219" s="14" t="s">
        <v>5579</v>
      </c>
      <c r="D1219" s="16">
        <v>46157</v>
      </c>
      <c r="E1219" s="16"/>
      <c r="F1219" s="14" t="s">
        <v>5580</v>
      </c>
      <c r="G1219" s="14" t="s">
        <v>3915</v>
      </c>
      <c r="H1219" s="14" t="s">
        <v>3916</v>
      </c>
      <c r="I1219" s="15">
        <v>137</v>
      </c>
      <c r="J1219" s="77">
        <v>5</v>
      </c>
      <c r="K1219" s="92"/>
    </row>
    <row r="1220" spans="1:11" ht="20.399999999999999" x14ac:dyDescent="0.25">
      <c r="A1220" s="14" t="s">
        <v>2565</v>
      </c>
      <c r="B1220" s="14" t="s">
        <v>5581</v>
      </c>
      <c r="C1220" s="14" t="s">
        <v>5582</v>
      </c>
      <c r="D1220" s="16">
        <v>46170</v>
      </c>
      <c r="E1220" s="16"/>
      <c r="F1220" s="14" t="s">
        <v>5583</v>
      </c>
      <c r="G1220" s="14"/>
      <c r="H1220" s="14" t="s">
        <v>2608</v>
      </c>
      <c r="I1220" s="15">
        <v>192</v>
      </c>
      <c r="J1220" s="77">
        <v>5</v>
      </c>
      <c r="K1220" s="92"/>
    </row>
    <row r="1221" spans="1:11" ht="20.399999999999999" x14ac:dyDescent="0.25">
      <c r="A1221" s="14" t="s">
        <v>2565</v>
      </c>
      <c r="B1221" s="14" t="s">
        <v>5584</v>
      </c>
      <c r="C1221" s="14" t="s">
        <v>5585</v>
      </c>
      <c r="D1221" s="16">
        <v>46170</v>
      </c>
      <c r="E1221" s="16"/>
      <c r="F1221" s="14" t="s">
        <v>5583</v>
      </c>
      <c r="G1221" s="14"/>
      <c r="H1221" s="14" t="s">
        <v>4125</v>
      </c>
      <c r="I1221" s="15">
        <v>192</v>
      </c>
      <c r="J1221" s="77">
        <v>5</v>
      </c>
      <c r="K1221" s="92"/>
    </row>
    <row r="1222" spans="1:11" ht="71.400000000000006" x14ac:dyDescent="0.25">
      <c r="A1222" s="14" t="s">
        <v>2565</v>
      </c>
      <c r="B1222" s="14"/>
      <c r="C1222" s="14"/>
      <c r="D1222" s="16"/>
      <c r="E1222" s="16"/>
      <c r="F1222" s="14" t="s">
        <v>5586</v>
      </c>
      <c r="G1222" s="14"/>
      <c r="H1222" s="14"/>
      <c r="I1222" s="15"/>
      <c r="J1222" s="77"/>
      <c r="K1222" s="92"/>
    </row>
    <row r="1223" spans="1:11" ht="20.399999999999999" x14ac:dyDescent="0.25">
      <c r="A1223" s="14" t="s">
        <v>2565</v>
      </c>
      <c r="B1223" s="14" t="s">
        <v>5587</v>
      </c>
      <c r="C1223" s="14" t="s">
        <v>5588</v>
      </c>
      <c r="D1223" s="16">
        <v>46157</v>
      </c>
      <c r="E1223" s="16"/>
      <c r="F1223" s="14" t="s">
        <v>5589</v>
      </c>
      <c r="G1223" s="14" t="s">
        <v>5590</v>
      </c>
      <c r="H1223" s="14" t="s">
        <v>5591</v>
      </c>
      <c r="I1223" s="15">
        <v>47</v>
      </c>
      <c r="J1223" s="77">
        <v>5</v>
      </c>
      <c r="K1223" s="92"/>
    </row>
    <row r="1224" spans="1:11" ht="71.400000000000006" x14ac:dyDescent="0.25">
      <c r="A1224" s="14" t="s">
        <v>2565</v>
      </c>
      <c r="B1224" s="14"/>
      <c r="C1224" s="14"/>
      <c r="D1224" s="16"/>
      <c r="E1224" s="16"/>
      <c r="F1224" s="14" t="s">
        <v>5592</v>
      </c>
      <c r="G1224" s="14"/>
      <c r="H1224" s="14"/>
      <c r="I1224" s="15"/>
      <c r="J1224" s="77"/>
      <c r="K1224" s="92"/>
    </row>
    <row r="1225" spans="1:11" ht="20.399999999999999" x14ac:dyDescent="0.25">
      <c r="A1225" s="14" t="s">
        <v>2565</v>
      </c>
      <c r="B1225" s="14" t="s">
        <v>5593</v>
      </c>
      <c r="C1225" s="14" t="s">
        <v>5594</v>
      </c>
      <c r="D1225" s="16">
        <v>46168</v>
      </c>
      <c r="E1225" s="16"/>
      <c r="F1225" s="14" t="s">
        <v>5595</v>
      </c>
      <c r="G1225" s="14" t="s">
        <v>5596</v>
      </c>
      <c r="H1225" s="14" t="s">
        <v>5597</v>
      </c>
      <c r="I1225" s="15">
        <v>144</v>
      </c>
      <c r="J1225" s="77">
        <v>5</v>
      </c>
      <c r="K1225" s="92"/>
    </row>
    <row r="1226" spans="1:11" ht="20.399999999999999" x14ac:dyDescent="0.25">
      <c r="A1226" s="14" t="s">
        <v>2565</v>
      </c>
      <c r="B1226" s="14" t="s">
        <v>5598</v>
      </c>
      <c r="C1226" s="14" t="s">
        <v>5599</v>
      </c>
      <c r="D1226" s="16">
        <v>46169</v>
      </c>
      <c r="E1226" s="16"/>
      <c r="F1226" s="14" t="s">
        <v>5600</v>
      </c>
      <c r="G1226" s="14"/>
      <c r="H1226" s="14" t="s">
        <v>5601</v>
      </c>
      <c r="I1226" s="15">
        <v>123</v>
      </c>
      <c r="J1226" s="77">
        <v>5</v>
      </c>
      <c r="K1226" s="92"/>
    </row>
    <row r="1227" spans="1:11" ht="20.399999999999999" x14ac:dyDescent="0.25">
      <c r="A1227" s="14" t="s">
        <v>2565</v>
      </c>
      <c r="B1227" s="14" t="s">
        <v>5602</v>
      </c>
      <c r="C1227" s="14" t="s">
        <v>5603</v>
      </c>
      <c r="D1227" s="16">
        <v>46169</v>
      </c>
      <c r="E1227" s="16"/>
      <c r="F1227" s="14" t="s">
        <v>5600</v>
      </c>
      <c r="G1227" s="14"/>
      <c r="H1227" s="14" t="s">
        <v>3684</v>
      </c>
      <c r="I1227" s="15">
        <v>162</v>
      </c>
      <c r="J1227" s="77">
        <v>5</v>
      </c>
      <c r="K1227" s="92"/>
    </row>
    <row r="1228" spans="1:11" ht="20.399999999999999" x14ac:dyDescent="0.25">
      <c r="A1228" s="14" t="s">
        <v>2565</v>
      </c>
      <c r="B1228" s="14" t="s">
        <v>5604</v>
      </c>
      <c r="C1228" s="14" t="s">
        <v>5605</v>
      </c>
      <c r="D1228" s="16">
        <v>46169</v>
      </c>
      <c r="E1228" s="16"/>
      <c r="F1228" s="14" t="s">
        <v>5600</v>
      </c>
      <c r="G1228" s="14"/>
      <c r="H1228" s="14" t="s">
        <v>3687</v>
      </c>
      <c r="I1228" s="15">
        <v>162</v>
      </c>
      <c r="J1228" s="77">
        <v>5</v>
      </c>
      <c r="K1228" s="92"/>
    </row>
    <row r="1229" spans="1:11" ht="102" x14ac:dyDescent="0.25">
      <c r="A1229" s="14" t="s">
        <v>2565</v>
      </c>
      <c r="B1229" s="14"/>
      <c r="C1229" s="14"/>
      <c r="D1229" s="16"/>
      <c r="E1229" s="16"/>
      <c r="F1229" s="14" t="s">
        <v>5606</v>
      </c>
      <c r="G1229" s="14"/>
      <c r="H1229" s="14"/>
      <c r="I1229" s="15"/>
      <c r="J1229" s="77"/>
      <c r="K1229" s="92"/>
    </row>
    <row r="1230" spans="1:11" ht="40.799999999999997" x14ac:dyDescent="0.25">
      <c r="A1230" s="14" t="s">
        <v>2565</v>
      </c>
      <c r="B1230" s="14" t="s">
        <v>5607</v>
      </c>
      <c r="C1230" s="14" t="s">
        <v>5608</v>
      </c>
      <c r="D1230" s="16">
        <v>46148</v>
      </c>
      <c r="E1230" s="16"/>
      <c r="F1230" s="14" t="s">
        <v>5609</v>
      </c>
      <c r="G1230" s="14" t="s">
        <v>3658</v>
      </c>
      <c r="H1230" s="14" t="s">
        <v>3659</v>
      </c>
      <c r="I1230" s="15">
        <v>5787.6</v>
      </c>
      <c r="J1230" s="77">
        <v>2</v>
      </c>
      <c r="K1230" s="92"/>
    </row>
    <row r="1231" spans="1:11" ht="20.399999999999999" x14ac:dyDescent="0.25">
      <c r="A1231" s="14" t="s">
        <v>2565</v>
      </c>
      <c r="B1231" s="14" t="s">
        <v>5610</v>
      </c>
      <c r="C1231" s="14" t="s">
        <v>5611</v>
      </c>
      <c r="D1231" s="16">
        <v>46185</v>
      </c>
      <c r="E1231" s="16"/>
      <c r="F1231" s="14" t="s">
        <v>5612</v>
      </c>
      <c r="G1231" s="14" t="s">
        <v>5613</v>
      </c>
      <c r="H1231" s="14" t="s">
        <v>5614</v>
      </c>
      <c r="I1231" s="15">
        <v>864</v>
      </c>
      <c r="J1231" s="77">
        <v>2</v>
      </c>
      <c r="K1231" s="92"/>
    </row>
    <row r="1232" spans="1:11" ht="20.399999999999999" x14ac:dyDescent="0.25">
      <c r="A1232" s="14" t="s">
        <v>2565</v>
      </c>
      <c r="B1232" s="14" t="s">
        <v>5615</v>
      </c>
      <c r="C1232" s="14" t="s">
        <v>5616</v>
      </c>
      <c r="D1232" s="16">
        <v>46185</v>
      </c>
      <c r="E1232" s="16"/>
      <c r="F1232" s="14" t="s">
        <v>5612</v>
      </c>
      <c r="G1232" s="14" t="s">
        <v>5617</v>
      </c>
      <c r="H1232" s="14" t="s">
        <v>5618</v>
      </c>
      <c r="I1232" s="15">
        <v>420</v>
      </c>
      <c r="J1232" s="77">
        <v>2</v>
      </c>
      <c r="K1232" s="92"/>
    </row>
    <row r="1233" spans="1:11" ht="30.6" x14ac:dyDescent="0.25">
      <c r="A1233" s="14" t="s">
        <v>2565</v>
      </c>
      <c r="B1233" s="14" t="s">
        <v>5619</v>
      </c>
      <c r="C1233" s="14" t="s">
        <v>5620</v>
      </c>
      <c r="D1233" s="16">
        <v>46192</v>
      </c>
      <c r="E1233" s="16"/>
      <c r="F1233" s="14" t="s">
        <v>5621</v>
      </c>
      <c r="G1233" s="14" t="s">
        <v>2669</v>
      </c>
      <c r="H1233" s="14" t="s">
        <v>2670</v>
      </c>
      <c r="I1233" s="15">
        <v>180</v>
      </c>
      <c r="J1233" s="77">
        <v>2</v>
      </c>
      <c r="K1233" s="92"/>
    </row>
    <row r="1234" spans="1:11" ht="71.400000000000006" x14ac:dyDescent="0.25">
      <c r="A1234" s="14" t="s">
        <v>2565</v>
      </c>
      <c r="B1234" s="14"/>
      <c r="C1234" s="14"/>
      <c r="D1234" s="16"/>
      <c r="E1234" s="16"/>
      <c r="F1234" s="14" t="s">
        <v>5622</v>
      </c>
      <c r="G1234" s="14"/>
      <c r="H1234" s="14"/>
      <c r="I1234" s="15"/>
      <c r="J1234" s="77"/>
      <c r="K1234" s="92"/>
    </row>
    <row r="1235" spans="1:11" ht="40.799999999999997" x14ac:dyDescent="0.25">
      <c r="A1235" s="14" t="s">
        <v>2565</v>
      </c>
      <c r="B1235" s="14" t="s">
        <v>5623</v>
      </c>
      <c r="C1235" s="14" t="s">
        <v>5624</v>
      </c>
      <c r="D1235" s="16">
        <v>46148</v>
      </c>
      <c r="E1235" s="16"/>
      <c r="F1235" s="14" t="s">
        <v>5625</v>
      </c>
      <c r="G1235" s="14" t="s">
        <v>3658</v>
      </c>
      <c r="H1235" s="14" t="s">
        <v>3659</v>
      </c>
      <c r="I1235" s="15">
        <v>13562</v>
      </c>
      <c r="J1235" s="77">
        <v>5</v>
      </c>
      <c r="K1235" s="92"/>
    </row>
    <row r="1236" spans="1:11" ht="30.6" x14ac:dyDescent="0.25">
      <c r="A1236" s="14" t="s">
        <v>2565</v>
      </c>
      <c r="B1236" s="14" t="s">
        <v>5626</v>
      </c>
      <c r="C1236" s="14" t="s">
        <v>5627</v>
      </c>
      <c r="D1236" s="16">
        <v>46203</v>
      </c>
      <c r="E1236" s="16"/>
      <c r="F1236" s="14" t="s">
        <v>5628</v>
      </c>
      <c r="G1236" s="14" t="s">
        <v>3107</v>
      </c>
      <c r="H1236" s="14" t="s">
        <v>3108</v>
      </c>
      <c r="I1236" s="15">
        <v>63.59</v>
      </c>
      <c r="J1236" s="77">
        <v>5</v>
      </c>
      <c r="K1236" s="92"/>
    </row>
    <row r="1237" spans="1:11" ht="30.6" x14ac:dyDescent="0.25">
      <c r="A1237" s="14" t="s">
        <v>2565</v>
      </c>
      <c r="B1237" s="14" t="s">
        <v>5629</v>
      </c>
      <c r="C1237" s="14" t="s">
        <v>5630</v>
      </c>
      <c r="D1237" s="16">
        <v>46203</v>
      </c>
      <c r="E1237" s="16"/>
      <c r="F1237" s="14" t="s">
        <v>5628</v>
      </c>
      <c r="G1237" s="14" t="s">
        <v>3107</v>
      </c>
      <c r="H1237" s="14" t="s">
        <v>3108</v>
      </c>
      <c r="I1237" s="15">
        <v>32.700000000000003</v>
      </c>
      <c r="J1237" s="77">
        <v>5</v>
      </c>
      <c r="K1237" s="92"/>
    </row>
    <row r="1238" spans="1:11" ht="30.6" x14ac:dyDescent="0.25">
      <c r="A1238" s="14" t="s">
        <v>2565</v>
      </c>
      <c r="B1238" s="14" t="s">
        <v>5631</v>
      </c>
      <c r="C1238" s="14" t="s">
        <v>5632</v>
      </c>
      <c r="D1238" s="16">
        <v>46203</v>
      </c>
      <c r="E1238" s="16"/>
      <c r="F1238" s="14" t="s">
        <v>5633</v>
      </c>
      <c r="G1238" s="14" t="s">
        <v>3107</v>
      </c>
      <c r="H1238" s="14" t="s">
        <v>3108</v>
      </c>
      <c r="I1238" s="15">
        <v>22.54</v>
      </c>
      <c r="J1238" s="77">
        <v>5</v>
      </c>
      <c r="K1238" s="92"/>
    </row>
    <row r="1239" spans="1:11" ht="30.6" x14ac:dyDescent="0.25">
      <c r="A1239" s="14" t="s">
        <v>2565</v>
      </c>
      <c r="B1239" s="14" t="s">
        <v>5634</v>
      </c>
      <c r="C1239" s="14" t="s">
        <v>5635</v>
      </c>
      <c r="D1239" s="16">
        <v>46203</v>
      </c>
      <c r="E1239" s="16"/>
      <c r="F1239" s="14" t="s">
        <v>5628</v>
      </c>
      <c r="G1239" s="14" t="s">
        <v>3107</v>
      </c>
      <c r="H1239" s="14" t="s">
        <v>3108</v>
      </c>
      <c r="I1239" s="15">
        <v>224.22</v>
      </c>
      <c r="J1239" s="77">
        <v>5</v>
      </c>
      <c r="K1239" s="92"/>
    </row>
    <row r="1240" spans="1:11" ht="20.399999999999999" x14ac:dyDescent="0.25">
      <c r="A1240" s="14" t="s">
        <v>2565</v>
      </c>
      <c r="B1240" s="14" t="s">
        <v>5636</v>
      </c>
      <c r="C1240" s="14" t="s">
        <v>5637</v>
      </c>
      <c r="D1240" s="16">
        <v>46148</v>
      </c>
      <c r="E1240" s="16"/>
      <c r="F1240" s="14" t="s">
        <v>5638</v>
      </c>
      <c r="G1240" s="14" t="s">
        <v>5639</v>
      </c>
      <c r="H1240" s="14" t="s">
        <v>5640</v>
      </c>
      <c r="I1240" s="15">
        <v>198</v>
      </c>
      <c r="J1240" s="77">
        <v>4</v>
      </c>
      <c r="K1240" s="92"/>
    </row>
    <row r="1241" spans="1:11" ht="30.6" x14ac:dyDescent="0.25">
      <c r="A1241" s="14" t="s">
        <v>2565</v>
      </c>
      <c r="B1241" s="14" t="s">
        <v>5641</v>
      </c>
      <c r="C1241" s="14" t="s">
        <v>5642</v>
      </c>
      <c r="D1241" s="16">
        <v>46189</v>
      </c>
      <c r="E1241" s="16"/>
      <c r="F1241" s="14" t="s">
        <v>5643</v>
      </c>
      <c r="G1241" s="14" t="s">
        <v>5639</v>
      </c>
      <c r="H1241" s="14" t="s">
        <v>5640</v>
      </c>
      <c r="I1241" s="15">
        <v>0</v>
      </c>
      <c r="J1241" s="77">
        <v>4</v>
      </c>
      <c r="K1241" s="92"/>
    </row>
    <row r="1242" spans="1:11" ht="91.8" x14ac:dyDescent="0.25">
      <c r="A1242" s="14" t="s">
        <v>2565</v>
      </c>
      <c r="B1242" s="14"/>
      <c r="C1242" s="14"/>
      <c r="D1242" s="16"/>
      <c r="E1242" s="16"/>
      <c r="F1242" s="14" t="s">
        <v>5644</v>
      </c>
      <c r="G1242" s="14"/>
      <c r="H1242" s="14"/>
      <c r="I1242" s="15"/>
      <c r="J1242" s="77"/>
      <c r="K1242" s="92"/>
    </row>
    <row r="1243" spans="1:11" ht="30.6" x14ac:dyDescent="0.25">
      <c r="A1243" s="14" t="s">
        <v>2565</v>
      </c>
      <c r="B1243" s="14" t="s">
        <v>5645</v>
      </c>
      <c r="C1243" s="14" t="s">
        <v>5646</v>
      </c>
      <c r="D1243" s="16">
        <v>46149</v>
      </c>
      <c r="E1243" s="16"/>
      <c r="F1243" s="14" t="s">
        <v>5647</v>
      </c>
      <c r="G1243" s="14"/>
      <c r="H1243" s="14" t="s">
        <v>4028</v>
      </c>
      <c r="I1243" s="15">
        <v>1000</v>
      </c>
      <c r="J1243" s="77">
        <v>3</v>
      </c>
      <c r="K1243" s="92"/>
    </row>
    <row r="1244" spans="1:11" ht="91.8" x14ac:dyDescent="0.25">
      <c r="A1244" s="14" t="s">
        <v>2565</v>
      </c>
      <c r="B1244" s="14"/>
      <c r="C1244" s="14"/>
      <c r="D1244" s="16"/>
      <c r="E1244" s="16"/>
      <c r="F1244" s="14" t="s">
        <v>5648</v>
      </c>
      <c r="G1244" s="14"/>
      <c r="H1244" s="14"/>
      <c r="I1244" s="15"/>
      <c r="J1244" s="77"/>
      <c r="K1244" s="92"/>
    </row>
    <row r="1245" spans="1:11" ht="40.799999999999997" x14ac:dyDescent="0.25">
      <c r="A1245" s="14" t="s">
        <v>2565</v>
      </c>
      <c r="B1245" s="14" t="s">
        <v>5649</v>
      </c>
      <c r="C1245" s="14" t="s">
        <v>5650</v>
      </c>
      <c r="D1245" s="16">
        <v>46155</v>
      </c>
      <c r="E1245" s="16"/>
      <c r="F1245" s="14" t="s">
        <v>5651</v>
      </c>
      <c r="G1245" s="14"/>
      <c r="H1245" s="14" t="s">
        <v>5652</v>
      </c>
      <c r="I1245" s="15">
        <v>5737.1</v>
      </c>
      <c r="J1245" s="77">
        <v>2</v>
      </c>
      <c r="K1245" s="92"/>
    </row>
    <row r="1246" spans="1:11" ht="40.799999999999997" x14ac:dyDescent="0.25">
      <c r="A1246" s="14" t="s">
        <v>2565</v>
      </c>
      <c r="B1246" s="14" t="s">
        <v>5653</v>
      </c>
      <c r="C1246" s="14" t="s">
        <v>5654</v>
      </c>
      <c r="D1246" s="16">
        <v>46203</v>
      </c>
      <c r="E1246" s="16"/>
      <c r="F1246" s="14" t="s">
        <v>5655</v>
      </c>
      <c r="G1246" s="14"/>
      <c r="H1246" s="14" t="s">
        <v>5652</v>
      </c>
      <c r="I1246" s="15">
        <v>0</v>
      </c>
      <c r="J1246" s="77">
        <v>2</v>
      </c>
      <c r="K1246" s="92"/>
    </row>
    <row r="1247" spans="1:11" ht="30.6" x14ac:dyDescent="0.25">
      <c r="A1247" s="14" t="s">
        <v>2565</v>
      </c>
      <c r="B1247" s="14" t="s">
        <v>5656</v>
      </c>
      <c r="C1247" s="14" t="s">
        <v>5657</v>
      </c>
      <c r="D1247" s="16">
        <v>46162</v>
      </c>
      <c r="E1247" s="16"/>
      <c r="F1247" s="14" t="s">
        <v>5658</v>
      </c>
      <c r="G1247" s="14" t="s">
        <v>2586</v>
      </c>
      <c r="H1247" s="14" t="s">
        <v>2587</v>
      </c>
      <c r="I1247" s="15">
        <v>4899.72</v>
      </c>
      <c r="J1247" s="77">
        <v>3</v>
      </c>
      <c r="K1247" s="92"/>
    </row>
    <row r="1248" spans="1:11" ht="40.799999999999997" x14ac:dyDescent="0.25">
      <c r="A1248" s="14" t="s">
        <v>2565</v>
      </c>
      <c r="B1248" s="14" t="s">
        <v>5659</v>
      </c>
      <c r="C1248" s="14" t="s">
        <v>5660</v>
      </c>
      <c r="D1248" s="16">
        <v>46190</v>
      </c>
      <c r="E1248" s="16"/>
      <c r="F1248" s="14" t="s">
        <v>5661</v>
      </c>
      <c r="G1248" s="14" t="s">
        <v>3833</v>
      </c>
      <c r="H1248" s="14" t="s">
        <v>3834</v>
      </c>
      <c r="I1248" s="15">
        <v>435</v>
      </c>
      <c r="J1248" s="77">
        <v>2</v>
      </c>
      <c r="K1248" s="92"/>
    </row>
    <row r="1249" spans="1:11" ht="20.399999999999999" x14ac:dyDescent="0.25">
      <c r="A1249" s="14" t="s">
        <v>2565</v>
      </c>
      <c r="B1249" s="14" t="s">
        <v>5264</v>
      </c>
      <c r="C1249" s="14" t="s">
        <v>5662</v>
      </c>
      <c r="D1249" s="16">
        <v>46174</v>
      </c>
      <c r="E1249" s="16"/>
      <c r="F1249" s="14" t="s">
        <v>5663</v>
      </c>
      <c r="G1249" s="14"/>
      <c r="H1249" s="14" t="s">
        <v>5664</v>
      </c>
      <c r="I1249" s="15">
        <v>1000</v>
      </c>
      <c r="J1249" s="77">
        <v>2</v>
      </c>
      <c r="K1249" s="92"/>
    </row>
    <row r="1250" spans="1:11" ht="51" x14ac:dyDescent="0.25">
      <c r="A1250" s="14" t="s">
        <v>2565</v>
      </c>
      <c r="B1250" s="14" t="s">
        <v>5665</v>
      </c>
      <c r="C1250" s="14" t="s">
        <v>5666</v>
      </c>
      <c r="D1250" s="16">
        <v>46203</v>
      </c>
      <c r="E1250" s="16"/>
      <c r="F1250" s="14" t="s">
        <v>5667</v>
      </c>
      <c r="G1250" s="14"/>
      <c r="H1250" s="14" t="s">
        <v>5668</v>
      </c>
      <c r="I1250" s="15">
        <v>0</v>
      </c>
      <c r="J1250" s="77">
        <v>2</v>
      </c>
      <c r="K1250" s="92"/>
    </row>
    <row r="1251" spans="1:11" ht="51" x14ac:dyDescent="0.25">
      <c r="A1251" s="14" t="s">
        <v>2565</v>
      </c>
      <c r="B1251" s="14" t="s">
        <v>5669</v>
      </c>
      <c r="C1251" s="14" t="s">
        <v>5670</v>
      </c>
      <c r="D1251" s="16">
        <v>46203</v>
      </c>
      <c r="E1251" s="16"/>
      <c r="F1251" s="14" t="s">
        <v>5671</v>
      </c>
      <c r="G1251" s="14"/>
      <c r="H1251" s="14" t="s">
        <v>5668</v>
      </c>
      <c r="I1251" s="15">
        <v>0</v>
      </c>
      <c r="J1251" s="77">
        <v>2</v>
      </c>
      <c r="K1251" s="92"/>
    </row>
    <row r="1252" spans="1:11" ht="51" x14ac:dyDescent="0.25">
      <c r="A1252" s="14" t="s">
        <v>2565</v>
      </c>
      <c r="B1252" s="14" t="s">
        <v>5672</v>
      </c>
      <c r="C1252" s="14" t="s">
        <v>5673</v>
      </c>
      <c r="D1252" s="16">
        <v>46203</v>
      </c>
      <c r="E1252" s="16"/>
      <c r="F1252" s="14" t="s">
        <v>5674</v>
      </c>
      <c r="G1252" s="14"/>
      <c r="H1252" s="14" t="s">
        <v>5675</v>
      </c>
      <c r="I1252" s="15">
        <v>0</v>
      </c>
      <c r="J1252" s="77">
        <v>2</v>
      </c>
      <c r="K1252" s="92"/>
    </row>
    <row r="1253" spans="1:11" ht="20.399999999999999" x14ac:dyDescent="0.25">
      <c r="A1253" s="14" t="s">
        <v>2565</v>
      </c>
      <c r="B1253" s="14" t="s">
        <v>5264</v>
      </c>
      <c r="C1253" s="14" t="s">
        <v>5264</v>
      </c>
      <c r="D1253" s="16">
        <v>46184</v>
      </c>
      <c r="E1253" s="16"/>
      <c r="F1253" s="14" t="s">
        <v>5676</v>
      </c>
      <c r="G1253" s="14"/>
      <c r="H1253" s="14" t="s">
        <v>5664</v>
      </c>
      <c r="I1253" s="15">
        <v>-614.16999999999996</v>
      </c>
      <c r="J1253" s="77">
        <v>2</v>
      </c>
      <c r="K1253" s="92"/>
    </row>
    <row r="1254" spans="1:11" ht="91.8" x14ac:dyDescent="0.25">
      <c r="A1254" s="14" t="s">
        <v>2565</v>
      </c>
      <c r="B1254" s="14"/>
      <c r="C1254" s="14"/>
      <c r="D1254" s="16"/>
      <c r="E1254" s="16"/>
      <c r="F1254" s="14" t="s">
        <v>5677</v>
      </c>
      <c r="G1254" s="14"/>
      <c r="H1254" s="14"/>
      <c r="I1254" s="15"/>
      <c r="J1254" s="77"/>
      <c r="K1254" s="92"/>
    </row>
    <row r="1255" spans="1:11" ht="30.6" x14ac:dyDescent="0.25">
      <c r="A1255" s="14" t="s">
        <v>5678</v>
      </c>
      <c r="B1255" s="14" t="s">
        <v>5679</v>
      </c>
      <c r="C1255" s="14" t="s">
        <v>5680</v>
      </c>
      <c r="D1255" s="16">
        <v>46157</v>
      </c>
      <c r="E1255" s="16"/>
      <c r="F1255" s="14" t="s">
        <v>5681</v>
      </c>
      <c r="G1255" s="14"/>
      <c r="H1255" s="14" t="s">
        <v>5682</v>
      </c>
      <c r="I1255" s="15">
        <v>485.4</v>
      </c>
      <c r="J1255" s="77"/>
      <c r="K1255" s="92"/>
    </row>
    <row r="1256" spans="1:11" ht="30.6" x14ac:dyDescent="0.25">
      <c r="A1256" s="14" t="s">
        <v>5678</v>
      </c>
      <c r="B1256" s="14" t="s">
        <v>5683</v>
      </c>
      <c r="C1256" s="14" t="s">
        <v>5684</v>
      </c>
      <c r="D1256" s="16">
        <v>46177</v>
      </c>
      <c r="E1256" s="16"/>
      <c r="F1256" s="14" t="s">
        <v>5685</v>
      </c>
      <c r="G1256" s="14"/>
      <c r="H1256" s="14" t="s">
        <v>5686</v>
      </c>
      <c r="I1256" s="15">
        <v>84</v>
      </c>
      <c r="J1256" s="77"/>
      <c r="K1256" s="92"/>
    </row>
    <row r="1257" spans="1:11" ht="91.8" x14ac:dyDescent="0.25">
      <c r="A1257" s="14" t="s">
        <v>2565</v>
      </c>
      <c r="B1257" s="14"/>
      <c r="C1257" s="14"/>
      <c r="D1257" s="16"/>
      <c r="E1257" s="16"/>
      <c r="F1257" s="14" t="s">
        <v>5687</v>
      </c>
      <c r="G1257" s="14"/>
      <c r="H1257" s="14"/>
      <c r="I1257" s="15"/>
      <c r="J1257" s="77"/>
      <c r="K1257" s="92"/>
    </row>
    <row r="1258" spans="1:11" ht="30.6" x14ac:dyDescent="0.25">
      <c r="A1258" s="14" t="s">
        <v>2565</v>
      </c>
      <c r="B1258" s="14" t="s">
        <v>5688</v>
      </c>
      <c r="C1258" s="14" t="s">
        <v>5689</v>
      </c>
      <c r="D1258" s="16">
        <v>46149</v>
      </c>
      <c r="E1258" s="16"/>
      <c r="F1258" s="14" t="s">
        <v>5690</v>
      </c>
      <c r="G1258" s="14"/>
      <c r="H1258" s="14" t="s">
        <v>5691</v>
      </c>
      <c r="I1258" s="15">
        <v>72.77</v>
      </c>
      <c r="J1258" s="77">
        <v>3</v>
      </c>
      <c r="K1258" s="92"/>
    </row>
    <row r="1259" spans="1:11" ht="40.799999999999997" x14ac:dyDescent="0.25">
      <c r="A1259" s="14" t="s">
        <v>2565</v>
      </c>
      <c r="B1259" s="14" t="s">
        <v>5692</v>
      </c>
      <c r="C1259" s="14" t="s">
        <v>5693</v>
      </c>
      <c r="D1259" s="16">
        <v>46185</v>
      </c>
      <c r="E1259" s="16"/>
      <c r="F1259" s="14" t="s">
        <v>5694</v>
      </c>
      <c r="G1259" s="14"/>
      <c r="H1259" s="14" t="s">
        <v>5695</v>
      </c>
      <c r="I1259" s="15">
        <v>416.32</v>
      </c>
      <c r="J1259" s="77">
        <v>3</v>
      </c>
      <c r="K1259" s="92"/>
    </row>
    <row r="1260" spans="1:11" ht="30.6" x14ac:dyDescent="0.25">
      <c r="A1260" s="14" t="s">
        <v>2565</v>
      </c>
      <c r="B1260" s="14" t="s">
        <v>5696</v>
      </c>
      <c r="C1260" s="14" t="s">
        <v>5697</v>
      </c>
      <c r="D1260" s="16">
        <v>46185</v>
      </c>
      <c r="E1260" s="16"/>
      <c r="F1260" s="14" t="s">
        <v>5698</v>
      </c>
      <c r="G1260" s="14"/>
      <c r="H1260" s="14" t="s">
        <v>5699</v>
      </c>
      <c r="I1260" s="15">
        <v>889.18</v>
      </c>
      <c r="J1260" s="77">
        <v>3</v>
      </c>
      <c r="K1260" s="92"/>
    </row>
    <row r="1261" spans="1:11" ht="91.8" x14ac:dyDescent="0.25">
      <c r="A1261" s="14" t="s">
        <v>2565</v>
      </c>
      <c r="B1261" s="14"/>
      <c r="C1261" s="14"/>
      <c r="D1261" s="16"/>
      <c r="E1261" s="16"/>
      <c r="F1261" s="14" t="s">
        <v>5700</v>
      </c>
      <c r="G1261" s="14"/>
      <c r="H1261" s="14"/>
      <c r="I1261" s="15"/>
      <c r="J1261" s="77"/>
      <c r="K1261" s="92"/>
    </row>
    <row r="1262" spans="1:11" ht="30.6" x14ac:dyDescent="0.25">
      <c r="A1262" s="14" t="s">
        <v>2565</v>
      </c>
      <c r="B1262" s="14" t="s">
        <v>5701</v>
      </c>
      <c r="C1262" s="14" t="s">
        <v>5702</v>
      </c>
      <c r="D1262" s="16">
        <v>46149</v>
      </c>
      <c r="E1262" s="16"/>
      <c r="F1262" s="14" t="s">
        <v>5703</v>
      </c>
      <c r="G1262" s="14"/>
      <c r="H1262" s="14" t="s">
        <v>5704</v>
      </c>
      <c r="I1262" s="15">
        <v>63.43</v>
      </c>
      <c r="J1262" s="77">
        <v>3</v>
      </c>
      <c r="K1262" s="92"/>
    </row>
    <row r="1263" spans="1:11" ht="30.6" x14ac:dyDescent="0.25">
      <c r="A1263" s="14" t="s">
        <v>2565</v>
      </c>
      <c r="B1263" s="14" t="s">
        <v>5705</v>
      </c>
      <c r="C1263" s="14" t="s">
        <v>5706</v>
      </c>
      <c r="D1263" s="16">
        <v>46149</v>
      </c>
      <c r="E1263" s="16"/>
      <c r="F1263" s="14" t="s">
        <v>5707</v>
      </c>
      <c r="G1263" s="14"/>
      <c r="H1263" s="14" t="s">
        <v>5708</v>
      </c>
      <c r="I1263" s="15">
        <v>494.03</v>
      </c>
      <c r="J1263" s="77">
        <v>3</v>
      </c>
      <c r="K1263" s="92"/>
    </row>
    <row r="1264" spans="1:11" ht="20.399999999999999" x14ac:dyDescent="0.25">
      <c r="A1264" s="14" t="s">
        <v>2565</v>
      </c>
      <c r="B1264" s="14" t="s">
        <v>5709</v>
      </c>
      <c r="C1264" s="14" t="s">
        <v>5710</v>
      </c>
      <c r="D1264" s="16">
        <v>46149</v>
      </c>
      <c r="E1264" s="16"/>
      <c r="F1264" s="14" t="s">
        <v>5711</v>
      </c>
      <c r="G1264" s="14"/>
      <c r="H1264" s="14" t="s">
        <v>5712</v>
      </c>
      <c r="I1264" s="15">
        <v>234.68</v>
      </c>
      <c r="J1264" s="77">
        <v>3</v>
      </c>
      <c r="K1264" s="92"/>
    </row>
    <row r="1265" spans="1:11" ht="91.8" x14ac:dyDescent="0.25">
      <c r="A1265" s="14" t="s">
        <v>2565</v>
      </c>
      <c r="B1265" s="14"/>
      <c r="C1265" s="14"/>
      <c r="D1265" s="16"/>
      <c r="E1265" s="16"/>
      <c r="F1265" s="14" t="s">
        <v>5713</v>
      </c>
      <c r="G1265" s="14"/>
      <c r="H1265" s="14"/>
      <c r="I1265" s="15"/>
      <c r="J1265" s="77"/>
      <c r="K1265" s="92"/>
    </row>
    <row r="1266" spans="1:11" ht="20.399999999999999" x14ac:dyDescent="0.25">
      <c r="A1266" s="14" t="s">
        <v>2565</v>
      </c>
      <c r="B1266" s="14" t="s">
        <v>5714</v>
      </c>
      <c r="C1266" s="14" t="s">
        <v>5715</v>
      </c>
      <c r="D1266" s="16">
        <v>46153</v>
      </c>
      <c r="E1266" s="16"/>
      <c r="F1266" s="14" t="s">
        <v>5716</v>
      </c>
      <c r="G1266" s="14" t="s">
        <v>5717</v>
      </c>
      <c r="H1266" s="14" t="s">
        <v>5718</v>
      </c>
      <c r="I1266" s="15">
        <v>12.35</v>
      </c>
      <c r="J1266" s="77">
        <v>2</v>
      </c>
      <c r="K1266" s="92"/>
    </row>
    <row r="1267" spans="1:11" ht="20.399999999999999" x14ac:dyDescent="0.25">
      <c r="A1267" s="14" t="s">
        <v>2565</v>
      </c>
      <c r="B1267" s="14" t="s">
        <v>5719</v>
      </c>
      <c r="C1267" s="14" t="s">
        <v>5720</v>
      </c>
      <c r="D1267" s="16">
        <v>46153</v>
      </c>
      <c r="E1267" s="16"/>
      <c r="F1267" s="14" t="s">
        <v>5721</v>
      </c>
      <c r="G1267" s="14" t="s">
        <v>5722</v>
      </c>
      <c r="H1267" s="14" t="s">
        <v>5723</v>
      </c>
      <c r="I1267" s="15">
        <v>25</v>
      </c>
      <c r="J1267" s="77">
        <v>2</v>
      </c>
      <c r="K1267" s="92"/>
    </row>
    <row r="1268" spans="1:11" ht="20.399999999999999" x14ac:dyDescent="0.25">
      <c r="A1268" s="14" t="s">
        <v>2565</v>
      </c>
      <c r="B1268" s="14" t="s">
        <v>5724</v>
      </c>
      <c r="C1268" s="14" t="s">
        <v>5725</v>
      </c>
      <c r="D1268" s="16">
        <v>46153</v>
      </c>
      <c r="E1268" s="16"/>
      <c r="F1268" s="14" t="s">
        <v>5726</v>
      </c>
      <c r="G1268" s="14" t="s">
        <v>5727</v>
      </c>
      <c r="H1268" s="14" t="s">
        <v>5728</v>
      </c>
      <c r="I1268" s="15">
        <v>1148.1600000000001</v>
      </c>
      <c r="J1268" s="77">
        <v>4</v>
      </c>
      <c r="K1268" s="92"/>
    </row>
    <row r="1269" spans="1:11" ht="71.400000000000006" x14ac:dyDescent="0.25">
      <c r="A1269" s="14" t="s">
        <v>2565</v>
      </c>
      <c r="B1269" s="14"/>
      <c r="C1269" s="14"/>
      <c r="D1269" s="16"/>
      <c r="E1269" s="16"/>
      <c r="F1269" s="14" t="s">
        <v>5729</v>
      </c>
      <c r="G1269" s="14"/>
      <c r="H1269" s="14"/>
      <c r="I1269" s="15"/>
      <c r="J1269" s="77"/>
      <c r="K1269" s="92"/>
    </row>
    <row r="1270" spans="1:11" ht="20.399999999999999" x14ac:dyDescent="0.25">
      <c r="A1270" s="14" t="s">
        <v>2565</v>
      </c>
      <c r="B1270" s="14" t="s">
        <v>5730</v>
      </c>
      <c r="C1270" s="14" t="s">
        <v>5731</v>
      </c>
      <c r="D1270" s="16">
        <v>46157</v>
      </c>
      <c r="E1270" s="16"/>
      <c r="F1270" s="14" t="s">
        <v>5732</v>
      </c>
      <c r="G1270" s="14"/>
      <c r="H1270" s="14" t="s">
        <v>3674</v>
      </c>
      <c r="I1270" s="15">
        <v>100</v>
      </c>
      <c r="J1270" s="77">
        <v>5</v>
      </c>
      <c r="K1270" s="92"/>
    </row>
    <row r="1271" spans="1:11" ht="20.399999999999999" x14ac:dyDescent="0.25">
      <c r="A1271" s="14" t="s">
        <v>2565</v>
      </c>
      <c r="B1271" s="14" t="s">
        <v>5733</v>
      </c>
      <c r="C1271" s="14" t="s">
        <v>5734</v>
      </c>
      <c r="D1271" s="16">
        <v>46157</v>
      </c>
      <c r="E1271" s="16"/>
      <c r="F1271" s="14" t="s">
        <v>5732</v>
      </c>
      <c r="G1271" s="14"/>
      <c r="H1271" s="14" t="s">
        <v>3684</v>
      </c>
      <c r="I1271" s="15">
        <v>100</v>
      </c>
      <c r="J1271" s="77">
        <v>5</v>
      </c>
      <c r="K1271" s="92"/>
    </row>
    <row r="1272" spans="1:11" ht="20.399999999999999" x14ac:dyDescent="0.25">
      <c r="A1272" s="14" t="s">
        <v>2565</v>
      </c>
      <c r="B1272" s="14" t="s">
        <v>5735</v>
      </c>
      <c r="C1272" s="14" t="s">
        <v>5736</v>
      </c>
      <c r="D1272" s="16">
        <v>46157</v>
      </c>
      <c r="E1272" s="16"/>
      <c r="F1272" s="14" t="s">
        <v>5732</v>
      </c>
      <c r="G1272" s="14"/>
      <c r="H1272" s="14" t="s">
        <v>3664</v>
      </c>
      <c r="I1272" s="15">
        <v>100</v>
      </c>
      <c r="J1272" s="77">
        <v>5</v>
      </c>
      <c r="K1272" s="92"/>
    </row>
    <row r="1273" spans="1:11" ht="91.8" x14ac:dyDescent="0.25">
      <c r="A1273" s="14" t="s">
        <v>2565</v>
      </c>
      <c r="B1273" s="14"/>
      <c r="C1273" s="14"/>
      <c r="D1273" s="16"/>
      <c r="E1273" s="16"/>
      <c r="F1273" s="14" t="s">
        <v>5737</v>
      </c>
      <c r="G1273" s="14"/>
      <c r="H1273" s="14"/>
      <c r="I1273" s="15"/>
      <c r="J1273" s="77"/>
      <c r="K1273" s="92"/>
    </row>
    <row r="1274" spans="1:11" ht="30.6" x14ac:dyDescent="0.25">
      <c r="A1274" s="14" t="s">
        <v>5678</v>
      </c>
      <c r="B1274" s="14" t="s">
        <v>5738</v>
      </c>
      <c r="C1274" s="14" t="s">
        <v>5739</v>
      </c>
      <c r="D1274" s="16">
        <v>46160</v>
      </c>
      <c r="E1274" s="16"/>
      <c r="F1274" s="14" t="s">
        <v>5740</v>
      </c>
      <c r="G1274" s="14"/>
      <c r="H1274" s="14" t="s">
        <v>1356</v>
      </c>
      <c r="I1274" s="15">
        <v>845.5</v>
      </c>
      <c r="J1274" s="77"/>
      <c r="K1274" s="92"/>
    </row>
    <row r="1275" spans="1:11" ht="71.400000000000006" x14ac:dyDescent="0.25">
      <c r="A1275" s="14" t="s">
        <v>2565</v>
      </c>
      <c r="B1275" s="14"/>
      <c r="C1275" s="14"/>
      <c r="D1275" s="16"/>
      <c r="E1275" s="16"/>
      <c r="F1275" s="14" t="s">
        <v>5741</v>
      </c>
      <c r="G1275" s="14"/>
      <c r="H1275" s="14"/>
      <c r="I1275" s="15"/>
      <c r="J1275" s="77"/>
      <c r="K1275" s="92"/>
    </row>
    <row r="1276" spans="1:11" ht="20.399999999999999" x14ac:dyDescent="0.25">
      <c r="A1276" s="14" t="s">
        <v>2565</v>
      </c>
      <c r="B1276" s="14" t="s">
        <v>5742</v>
      </c>
      <c r="C1276" s="14" t="s">
        <v>5743</v>
      </c>
      <c r="D1276" s="16">
        <v>46160</v>
      </c>
      <c r="E1276" s="16"/>
      <c r="F1276" s="14" t="s">
        <v>5744</v>
      </c>
      <c r="G1276" s="14"/>
      <c r="H1276" s="14" t="s">
        <v>3234</v>
      </c>
      <c r="I1276" s="15">
        <v>121</v>
      </c>
      <c r="J1276" s="77">
        <v>5</v>
      </c>
      <c r="K1276" s="92"/>
    </row>
    <row r="1277" spans="1:11" ht="20.399999999999999" x14ac:dyDescent="0.25">
      <c r="A1277" s="14" t="s">
        <v>2565</v>
      </c>
      <c r="B1277" s="14" t="s">
        <v>5745</v>
      </c>
      <c r="C1277" s="14" t="s">
        <v>5746</v>
      </c>
      <c r="D1277" s="16">
        <v>46160</v>
      </c>
      <c r="E1277" s="16"/>
      <c r="F1277" s="14" t="s">
        <v>5744</v>
      </c>
      <c r="G1277" s="14"/>
      <c r="H1277" s="14" t="s">
        <v>3667</v>
      </c>
      <c r="I1277" s="15">
        <v>121</v>
      </c>
      <c r="J1277" s="77">
        <v>5</v>
      </c>
      <c r="K1277" s="92"/>
    </row>
    <row r="1278" spans="1:11" ht="20.399999999999999" x14ac:dyDescent="0.25">
      <c r="A1278" s="14" t="s">
        <v>2565</v>
      </c>
      <c r="B1278" s="14" t="s">
        <v>5747</v>
      </c>
      <c r="C1278" s="14" t="s">
        <v>5748</v>
      </c>
      <c r="D1278" s="16">
        <v>46160</v>
      </c>
      <c r="E1278" s="16"/>
      <c r="F1278" s="14" t="s">
        <v>5744</v>
      </c>
      <c r="G1278" s="14"/>
      <c r="H1278" s="14" t="s">
        <v>2766</v>
      </c>
      <c r="I1278" s="15">
        <v>168</v>
      </c>
      <c r="J1278" s="77">
        <v>5</v>
      </c>
      <c r="K1278" s="92"/>
    </row>
    <row r="1279" spans="1:11" ht="20.399999999999999" x14ac:dyDescent="0.25">
      <c r="A1279" s="14" t="s">
        <v>2565</v>
      </c>
      <c r="B1279" s="14" t="s">
        <v>5749</v>
      </c>
      <c r="C1279" s="14" t="s">
        <v>5750</v>
      </c>
      <c r="D1279" s="16">
        <v>46160</v>
      </c>
      <c r="E1279" s="16"/>
      <c r="F1279" s="14" t="s">
        <v>5744</v>
      </c>
      <c r="G1279" s="14"/>
      <c r="H1279" s="14" t="s">
        <v>4125</v>
      </c>
      <c r="I1279" s="15">
        <v>168</v>
      </c>
      <c r="J1279" s="77">
        <v>5</v>
      </c>
      <c r="K1279" s="92"/>
    </row>
    <row r="1280" spans="1:11" ht="71.400000000000006" x14ac:dyDescent="0.25">
      <c r="A1280" s="14" t="s">
        <v>2565</v>
      </c>
      <c r="B1280" s="14"/>
      <c r="C1280" s="14"/>
      <c r="D1280" s="16"/>
      <c r="E1280" s="16"/>
      <c r="F1280" s="14" t="s">
        <v>5751</v>
      </c>
      <c r="G1280" s="14"/>
      <c r="H1280" s="14"/>
      <c r="I1280" s="15"/>
      <c r="J1280" s="77"/>
      <c r="K1280" s="92"/>
    </row>
    <row r="1281" spans="1:11" ht="20.399999999999999" x14ac:dyDescent="0.25">
      <c r="A1281" s="14" t="s">
        <v>2565</v>
      </c>
      <c r="B1281" s="14" t="s">
        <v>5752</v>
      </c>
      <c r="C1281" s="14" t="s">
        <v>5753</v>
      </c>
      <c r="D1281" s="16">
        <v>46161</v>
      </c>
      <c r="E1281" s="16"/>
      <c r="F1281" s="14" t="s">
        <v>5754</v>
      </c>
      <c r="G1281" s="14"/>
      <c r="H1281" s="14" t="s">
        <v>3664</v>
      </c>
      <c r="I1281" s="15">
        <v>100</v>
      </c>
      <c r="J1281" s="77">
        <v>5</v>
      </c>
      <c r="K1281" s="92"/>
    </row>
    <row r="1282" spans="1:11" ht="20.399999999999999" x14ac:dyDescent="0.25">
      <c r="A1282" s="14" t="s">
        <v>2565</v>
      </c>
      <c r="B1282" s="14" t="s">
        <v>5755</v>
      </c>
      <c r="C1282" s="14" t="s">
        <v>5756</v>
      </c>
      <c r="D1282" s="16">
        <v>46161</v>
      </c>
      <c r="E1282" s="16"/>
      <c r="F1282" s="14" t="s">
        <v>5754</v>
      </c>
      <c r="G1282" s="14"/>
      <c r="H1282" s="14" t="s">
        <v>4088</v>
      </c>
      <c r="I1282" s="15">
        <v>100</v>
      </c>
      <c r="J1282" s="77">
        <v>5</v>
      </c>
      <c r="K1282" s="92"/>
    </row>
    <row r="1283" spans="1:11" ht="20.399999999999999" x14ac:dyDescent="0.25">
      <c r="A1283" s="14" t="s">
        <v>2565</v>
      </c>
      <c r="B1283" s="14" t="s">
        <v>5757</v>
      </c>
      <c r="C1283" s="14" t="s">
        <v>5758</v>
      </c>
      <c r="D1283" s="16">
        <v>46161</v>
      </c>
      <c r="E1283" s="16"/>
      <c r="F1283" s="14" t="s">
        <v>5754</v>
      </c>
      <c r="G1283" s="14"/>
      <c r="H1283" s="14" t="s">
        <v>2903</v>
      </c>
      <c r="I1283" s="15">
        <v>100</v>
      </c>
      <c r="J1283" s="77">
        <v>5</v>
      </c>
      <c r="K1283" s="92"/>
    </row>
    <row r="1284" spans="1:11" ht="71.400000000000006" x14ac:dyDescent="0.25">
      <c r="A1284" s="14" t="s">
        <v>2565</v>
      </c>
      <c r="B1284" s="14"/>
      <c r="C1284" s="14"/>
      <c r="D1284" s="16"/>
      <c r="E1284" s="16"/>
      <c r="F1284" s="14" t="s">
        <v>5759</v>
      </c>
      <c r="G1284" s="14"/>
      <c r="H1284" s="14"/>
      <c r="I1284" s="15"/>
      <c r="J1284" s="77"/>
      <c r="K1284" s="92"/>
    </row>
    <row r="1285" spans="1:11" ht="20.399999999999999" x14ac:dyDescent="0.25">
      <c r="A1285" s="14" t="s">
        <v>2565</v>
      </c>
      <c r="B1285" s="14" t="s">
        <v>5760</v>
      </c>
      <c r="C1285" s="14" t="s">
        <v>5761</v>
      </c>
      <c r="D1285" s="16">
        <v>46161</v>
      </c>
      <c r="E1285" s="16"/>
      <c r="F1285" s="14" t="s">
        <v>5762</v>
      </c>
      <c r="G1285" s="14"/>
      <c r="H1285" s="14" t="s">
        <v>3664</v>
      </c>
      <c r="I1285" s="15">
        <v>100</v>
      </c>
      <c r="J1285" s="77">
        <v>5</v>
      </c>
      <c r="K1285" s="92"/>
    </row>
    <row r="1286" spans="1:11" ht="20.399999999999999" x14ac:dyDescent="0.25">
      <c r="A1286" s="14" t="s">
        <v>2565</v>
      </c>
      <c r="B1286" s="14" t="s">
        <v>5763</v>
      </c>
      <c r="C1286" s="14" t="s">
        <v>5764</v>
      </c>
      <c r="D1286" s="16">
        <v>46161</v>
      </c>
      <c r="E1286" s="16"/>
      <c r="F1286" s="14" t="s">
        <v>5762</v>
      </c>
      <c r="G1286" s="14"/>
      <c r="H1286" s="14" t="s">
        <v>4088</v>
      </c>
      <c r="I1286" s="15">
        <v>100</v>
      </c>
      <c r="J1286" s="77">
        <v>5</v>
      </c>
      <c r="K1286" s="92"/>
    </row>
    <row r="1287" spans="1:11" ht="20.399999999999999" x14ac:dyDescent="0.25">
      <c r="A1287" s="14" t="s">
        <v>2565</v>
      </c>
      <c r="B1287" s="14" t="s">
        <v>5765</v>
      </c>
      <c r="C1287" s="14" t="s">
        <v>5766</v>
      </c>
      <c r="D1287" s="16">
        <v>46161</v>
      </c>
      <c r="E1287" s="16"/>
      <c r="F1287" s="14" t="s">
        <v>5762</v>
      </c>
      <c r="G1287" s="14"/>
      <c r="H1287" s="14" t="s">
        <v>2903</v>
      </c>
      <c r="I1287" s="15">
        <v>100</v>
      </c>
      <c r="J1287" s="77">
        <v>5</v>
      </c>
      <c r="K1287" s="92"/>
    </row>
    <row r="1288" spans="1:11" ht="71.400000000000006" x14ac:dyDescent="0.25">
      <c r="A1288" s="14" t="s">
        <v>2565</v>
      </c>
      <c r="B1288" s="14"/>
      <c r="C1288" s="14"/>
      <c r="D1288" s="16"/>
      <c r="E1288" s="16"/>
      <c r="F1288" s="14" t="s">
        <v>5767</v>
      </c>
      <c r="G1288" s="14"/>
      <c r="H1288" s="14"/>
      <c r="I1288" s="15"/>
      <c r="J1288" s="77"/>
      <c r="K1288" s="92"/>
    </row>
    <row r="1289" spans="1:11" ht="20.399999999999999" x14ac:dyDescent="0.25">
      <c r="A1289" s="14" t="s">
        <v>2565</v>
      </c>
      <c r="B1289" s="14" t="s">
        <v>5768</v>
      </c>
      <c r="C1289" s="14" t="s">
        <v>5769</v>
      </c>
      <c r="D1289" s="16">
        <v>46161</v>
      </c>
      <c r="E1289" s="16"/>
      <c r="F1289" s="14" t="s">
        <v>5770</v>
      </c>
      <c r="G1289" s="14"/>
      <c r="H1289" s="14" t="s">
        <v>4117</v>
      </c>
      <c r="I1289" s="15">
        <v>192</v>
      </c>
      <c r="J1289" s="77">
        <v>5</v>
      </c>
      <c r="K1289" s="92"/>
    </row>
    <row r="1290" spans="1:11" ht="20.399999999999999" x14ac:dyDescent="0.25">
      <c r="A1290" s="14" t="s">
        <v>2565</v>
      </c>
      <c r="B1290" s="14" t="s">
        <v>5771</v>
      </c>
      <c r="C1290" s="14" t="s">
        <v>5772</v>
      </c>
      <c r="D1290" s="16">
        <v>46161</v>
      </c>
      <c r="E1290" s="16"/>
      <c r="F1290" s="14" t="s">
        <v>5770</v>
      </c>
      <c r="G1290" s="14"/>
      <c r="H1290" s="14" t="s">
        <v>5396</v>
      </c>
      <c r="I1290" s="15">
        <v>192</v>
      </c>
      <c r="J1290" s="77">
        <v>5</v>
      </c>
      <c r="K1290" s="92"/>
    </row>
    <row r="1291" spans="1:11" ht="20.399999999999999" x14ac:dyDescent="0.25">
      <c r="A1291" s="14" t="s">
        <v>2565</v>
      </c>
      <c r="B1291" s="14" t="s">
        <v>5773</v>
      </c>
      <c r="C1291" s="14" t="s">
        <v>5774</v>
      </c>
      <c r="D1291" s="16">
        <v>46162</v>
      </c>
      <c r="E1291" s="16"/>
      <c r="F1291" s="14" t="s">
        <v>5775</v>
      </c>
      <c r="G1291" s="14" t="s">
        <v>3995</v>
      </c>
      <c r="H1291" s="14" t="s">
        <v>3996</v>
      </c>
      <c r="I1291" s="15">
        <v>500</v>
      </c>
      <c r="J1291" s="77">
        <v>2</v>
      </c>
      <c r="K1291" s="92"/>
    </row>
    <row r="1292" spans="1:11" ht="20.399999999999999" x14ac:dyDescent="0.25">
      <c r="A1292" s="14" t="s">
        <v>2565</v>
      </c>
      <c r="B1292" s="14" t="s">
        <v>5776</v>
      </c>
      <c r="C1292" s="14" t="s">
        <v>5777</v>
      </c>
      <c r="D1292" s="16">
        <v>46162</v>
      </c>
      <c r="E1292" s="16"/>
      <c r="F1292" s="14" t="s">
        <v>5778</v>
      </c>
      <c r="G1292" s="14" t="s">
        <v>4444</v>
      </c>
      <c r="H1292" s="14" t="s">
        <v>4445</v>
      </c>
      <c r="I1292" s="15">
        <v>104.33</v>
      </c>
      <c r="J1292" s="77">
        <v>4</v>
      </c>
      <c r="K1292" s="92"/>
    </row>
    <row r="1293" spans="1:11" ht="71.400000000000006" x14ac:dyDescent="0.25">
      <c r="A1293" s="14" t="s">
        <v>2565</v>
      </c>
      <c r="B1293" s="14"/>
      <c r="C1293" s="14"/>
      <c r="D1293" s="16"/>
      <c r="E1293" s="16"/>
      <c r="F1293" s="14" t="s">
        <v>5779</v>
      </c>
      <c r="G1293" s="14"/>
      <c r="H1293" s="14"/>
      <c r="I1293" s="15"/>
      <c r="J1293" s="77"/>
      <c r="K1293" s="92"/>
    </row>
    <row r="1294" spans="1:11" ht="40.799999999999997" x14ac:dyDescent="0.25">
      <c r="A1294" s="14" t="s">
        <v>2565</v>
      </c>
      <c r="B1294" s="14" t="s">
        <v>5780</v>
      </c>
      <c r="C1294" s="14" t="s">
        <v>5781</v>
      </c>
      <c r="D1294" s="16">
        <v>46163</v>
      </c>
      <c r="E1294" s="16"/>
      <c r="F1294" s="14" t="s">
        <v>5782</v>
      </c>
      <c r="G1294" s="14" t="s">
        <v>5783</v>
      </c>
      <c r="H1294" s="14" t="s">
        <v>5784</v>
      </c>
      <c r="I1294" s="15">
        <v>2000</v>
      </c>
      <c r="J1294" s="77">
        <v>5</v>
      </c>
      <c r="K1294" s="92"/>
    </row>
    <row r="1295" spans="1:11" ht="30.6" x14ac:dyDescent="0.25">
      <c r="A1295" s="14" t="s">
        <v>2565</v>
      </c>
      <c r="B1295" s="14" t="s">
        <v>5785</v>
      </c>
      <c r="C1295" s="14" t="s">
        <v>5786</v>
      </c>
      <c r="D1295" s="16">
        <v>46167</v>
      </c>
      <c r="E1295" s="16"/>
      <c r="F1295" s="14" t="s">
        <v>5787</v>
      </c>
      <c r="G1295" s="14" t="s">
        <v>5788</v>
      </c>
      <c r="H1295" s="14" t="s">
        <v>5789</v>
      </c>
      <c r="I1295" s="15">
        <v>227.5</v>
      </c>
      <c r="J1295" s="77">
        <v>5</v>
      </c>
      <c r="K1295" s="92"/>
    </row>
    <row r="1296" spans="1:11" ht="30.6" x14ac:dyDescent="0.25">
      <c r="A1296" s="14" t="s">
        <v>2565</v>
      </c>
      <c r="B1296" s="14" t="s">
        <v>5790</v>
      </c>
      <c r="C1296" s="14" t="s">
        <v>5791</v>
      </c>
      <c r="D1296" s="16">
        <v>46167</v>
      </c>
      <c r="E1296" s="16"/>
      <c r="F1296" s="14" t="s">
        <v>5792</v>
      </c>
      <c r="G1296" s="14" t="s">
        <v>5793</v>
      </c>
      <c r="H1296" s="14" t="s">
        <v>5794</v>
      </c>
      <c r="I1296" s="15">
        <v>247.09</v>
      </c>
      <c r="J1296" s="77">
        <v>5</v>
      </c>
      <c r="K1296" s="92"/>
    </row>
    <row r="1297" spans="1:11" ht="30.6" x14ac:dyDescent="0.25">
      <c r="A1297" s="14" t="s">
        <v>2565</v>
      </c>
      <c r="B1297" s="14" t="s">
        <v>5795</v>
      </c>
      <c r="C1297" s="14" t="s">
        <v>5796</v>
      </c>
      <c r="D1297" s="16">
        <v>46169</v>
      </c>
      <c r="E1297" s="16"/>
      <c r="F1297" s="14" t="s">
        <v>5797</v>
      </c>
      <c r="G1297" s="14" t="s">
        <v>5798</v>
      </c>
      <c r="H1297" s="14" t="s">
        <v>5799</v>
      </c>
      <c r="I1297" s="15">
        <v>51</v>
      </c>
      <c r="J1297" s="77">
        <v>3</v>
      </c>
      <c r="K1297" s="92"/>
    </row>
    <row r="1298" spans="1:11" ht="20.399999999999999" x14ac:dyDescent="0.25">
      <c r="A1298" s="14" t="s">
        <v>2565</v>
      </c>
      <c r="B1298" s="14" t="s">
        <v>5800</v>
      </c>
      <c r="C1298" s="14" t="s">
        <v>106</v>
      </c>
      <c r="D1298" s="16">
        <v>46169</v>
      </c>
      <c r="E1298" s="16"/>
      <c r="F1298" s="14" t="s">
        <v>5801</v>
      </c>
      <c r="G1298" s="14" t="s">
        <v>5798</v>
      </c>
      <c r="H1298" s="14" t="s">
        <v>5799</v>
      </c>
      <c r="I1298" s="15">
        <v>51</v>
      </c>
      <c r="J1298" s="77">
        <v>3</v>
      </c>
      <c r="K1298" s="92"/>
    </row>
    <row r="1299" spans="1:11" ht="13.2" x14ac:dyDescent="0.25">
      <c r="A1299" s="14" t="s">
        <v>2565</v>
      </c>
      <c r="B1299" s="14" t="s">
        <v>5802</v>
      </c>
      <c r="C1299" s="14" t="s">
        <v>5803</v>
      </c>
      <c r="D1299" s="16">
        <v>46164</v>
      </c>
      <c r="E1299" s="16"/>
      <c r="F1299" s="14" t="s">
        <v>5804</v>
      </c>
      <c r="G1299" s="14"/>
      <c r="H1299" s="14" t="s">
        <v>2687</v>
      </c>
      <c r="I1299" s="15">
        <v>40</v>
      </c>
      <c r="J1299" s="77">
        <v>5</v>
      </c>
      <c r="K1299" s="92"/>
    </row>
    <row r="1300" spans="1:11" ht="40.799999999999997" x14ac:dyDescent="0.25">
      <c r="A1300" s="14" t="s">
        <v>2565</v>
      </c>
      <c r="B1300" s="14" t="s">
        <v>5805</v>
      </c>
      <c r="C1300" s="14" t="s">
        <v>5806</v>
      </c>
      <c r="D1300" s="16">
        <v>46164</v>
      </c>
      <c r="E1300" s="16"/>
      <c r="F1300" s="14" t="s">
        <v>5807</v>
      </c>
      <c r="G1300" s="14" t="s">
        <v>4172</v>
      </c>
      <c r="H1300" s="14" t="s">
        <v>4173</v>
      </c>
      <c r="I1300" s="15">
        <v>1200</v>
      </c>
      <c r="J1300" s="77">
        <v>5</v>
      </c>
      <c r="K1300" s="92"/>
    </row>
    <row r="1301" spans="1:11" ht="20.399999999999999" x14ac:dyDescent="0.25">
      <c r="A1301" s="14" t="s">
        <v>2565</v>
      </c>
      <c r="B1301" s="14" t="s">
        <v>5808</v>
      </c>
      <c r="C1301" s="14" t="s">
        <v>5809</v>
      </c>
      <c r="D1301" s="16">
        <v>46164</v>
      </c>
      <c r="E1301" s="16"/>
      <c r="F1301" s="14" t="s">
        <v>5810</v>
      </c>
      <c r="G1301" s="14" t="s">
        <v>5064</v>
      </c>
      <c r="H1301" s="14" t="s">
        <v>5065</v>
      </c>
      <c r="I1301" s="15">
        <v>51.66</v>
      </c>
      <c r="J1301" s="77">
        <v>4</v>
      </c>
      <c r="K1301" s="92"/>
    </row>
    <row r="1302" spans="1:11" ht="81.599999999999994" x14ac:dyDescent="0.25">
      <c r="A1302" s="14" t="s">
        <v>2565</v>
      </c>
      <c r="B1302" s="14"/>
      <c r="C1302" s="14"/>
      <c r="D1302" s="16"/>
      <c r="E1302" s="16"/>
      <c r="F1302" s="14" t="s">
        <v>5811</v>
      </c>
      <c r="G1302" s="14"/>
      <c r="H1302" s="14"/>
      <c r="I1302" s="15"/>
      <c r="J1302" s="77"/>
      <c r="K1302" s="92"/>
    </row>
    <row r="1303" spans="1:11" ht="30.6" x14ac:dyDescent="0.25">
      <c r="A1303" s="14" t="s">
        <v>2565</v>
      </c>
      <c r="B1303" s="14" t="s">
        <v>5812</v>
      </c>
      <c r="C1303" s="14" t="s">
        <v>5813</v>
      </c>
      <c r="D1303" s="16">
        <v>46164</v>
      </c>
      <c r="E1303" s="16"/>
      <c r="F1303" s="14" t="s">
        <v>5814</v>
      </c>
      <c r="G1303" s="14" t="s">
        <v>3092</v>
      </c>
      <c r="H1303" s="14" t="s">
        <v>3093</v>
      </c>
      <c r="I1303" s="15">
        <v>350</v>
      </c>
      <c r="J1303" s="77">
        <v>5</v>
      </c>
      <c r="K1303" s="92"/>
    </row>
    <row r="1304" spans="1:11" ht="30.6" x14ac:dyDescent="0.25">
      <c r="A1304" s="14" t="s">
        <v>2565</v>
      </c>
      <c r="B1304" s="14" t="s">
        <v>5815</v>
      </c>
      <c r="C1304" s="14" t="s">
        <v>5816</v>
      </c>
      <c r="D1304" s="16">
        <v>46164</v>
      </c>
      <c r="E1304" s="16"/>
      <c r="F1304" s="14" t="s">
        <v>5817</v>
      </c>
      <c r="G1304" s="14" t="s">
        <v>3097</v>
      </c>
      <c r="H1304" s="14" t="s">
        <v>3098</v>
      </c>
      <c r="I1304" s="15">
        <v>306.94</v>
      </c>
      <c r="J1304" s="77">
        <v>5</v>
      </c>
      <c r="K1304" s="92"/>
    </row>
    <row r="1305" spans="1:11" ht="40.799999999999997" x14ac:dyDescent="0.25">
      <c r="A1305" s="14" t="s">
        <v>2565</v>
      </c>
      <c r="B1305" s="14" t="s">
        <v>5818</v>
      </c>
      <c r="C1305" s="14" t="s">
        <v>5819</v>
      </c>
      <c r="D1305" s="16">
        <v>46164</v>
      </c>
      <c r="E1305" s="16"/>
      <c r="F1305" s="14" t="s">
        <v>5820</v>
      </c>
      <c r="G1305" s="14" t="s">
        <v>3107</v>
      </c>
      <c r="H1305" s="14" t="s">
        <v>3108</v>
      </c>
      <c r="I1305" s="15">
        <v>215.1</v>
      </c>
      <c r="J1305" s="77">
        <v>5</v>
      </c>
      <c r="K1305" s="92"/>
    </row>
    <row r="1306" spans="1:11" ht="30.6" x14ac:dyDescent="0.25">
      <c r="A1306" s="14" t="s">
        <v>2565</v>
      </c>
      <c r="B1306" s="14" t="s">
        <v>5821</v>
      </c>
      <c r="C1306" s="14" t="s">
        <v>5822</v>
      </c>
      <c r="D1306" s="16">
        <v>46168</v>
      </c>
      <c r="E1306" s="16"/>
      <c r="F1306" s="14" t="s">
        <v>5823</v>
      </c>
      <c r="G1306" s="14"/>
      <c r="H1306" s="14" t="s">
        <v>5824</v>
      </c>
      <c r="I1306" s="15">
        <v>36</v>
      </c>
      <c r="J1306" s="77">
        <v>5</v>
      </c>
      <c r="K1306" s="92"/>
    </row>
    <row r="1307" spans="1:11" ht="30.6" x14ac:dyDescent="0.25">
      <c r="A1307" s="14" t="s">
        <v>2565</v>
      </c>
      <c r="B1307" s="14" t="s">
        <v>5825</v>
      </c>
      <c r="C1307" s="14" t="s">
        <v>5826</v>
      </c>
      <c r="D1307" s="16">
        <v>46168</v>
      </c>
      <c r="E1307" s="16"/>
      <c r="F1307" s="14" t="s">
        <v>5823</v>
      </c>
      <c r="G1307" s="14"/>
      <c r="H1307" s="14" t="s">
        <v>3010</v>
      </c>
      <c r="I1307" s="15">
        <v>36</v>
      </c>
      <c r="J1307" s="77">
        <v>5</v>
      </c>
      <c r="K1307" s="92"/>
    </row>
    <row r="1308" spans="1:11" ht="30.6" x14ac:dyDescent="0.25">
      <c r="A1308" s="14" t="s">
        <v>2565</v>
      </c>
      <c r="B1308" s="14" t="s">
        <v>5827</v>
      </c>
      <c r="C1308" s="14" t="s">
        <v>5828</v>
      </c>
      <c r="D1308" s="16">
        <v>46168</v>
      </c>
      <c r="E1308" s="16"/>
      <c r="F1308" s="14" t="s">
        <v>5823</v>
      </c>
      <c r="G1308" s="14"/>
      <c r="H1308" s="14" t="s">
        <v>3140</v>
      </c>
      <c r="I1308" s="15">
        <v>36</v>
      </c>
      <c r="J1308" s="77">
        <v>5</v>
      </c>
      <c r="K1308" s="92"/>
    </row>
    <row r="1309" spans="1:11" ht="30.6" x14ac:dyDescent="0.25">
      <c r="A1309" s="14" t="s">
        <v>2565</v>
      </c>
      <c r="B1309" s="14" t="s">
        <v>5829</v>
      </c>
      <c r="C1309" s="14" t="s">
        <v>5830</v>
      </c>
      <c r="D1309" s="16">
        <v>46168</v>
      </c>
      <c r="E1309" s="16"/>
      <c r="F1309" s="14" t="s">
        <v>5823</v>
      </c>
      <c r="G1309" s="14"/>
      <c r="H1309" s="14" t="s">
        <v>5831</v>
      </c>
      <c r="I1309" s="15">
        <v>36</v>
      </c>
      <c r="J1309" s="77">
        <v>5</v>
      </c>
      <c r="K1309" s="92"/>
    </row>
    <row r="1310" spans="1:11" ht="30.6" x14ac:dyDescent="0.25">
      <c r="A1310" s="14" t="s">
        <v>2565</v>
      </c>
      <c r="B1310" s="14" t="s">
        <v>5832</v>
      </c>
      <c r="C1310" s="14" t="s">
        <v>5833</v>
      </c>
      <c r="D1310" s="16">
        <v>46168</v>
      </c>
      <c r="E1310" s="16"/>
      <c r="F1310" s="14" t="s">
        <v>5823</v>
      </c>
      <c r="G1310" s="14"/>
      <c r="H1310" s="14" t="s">
        <v>3064</v>
      </c>
      <c r="I1310" s="15">
        <v>36</v>
      </c>
      <c r="J1310" s="77">
        <v>5</v>
      </c>
      <c r="K1310" s="92"/>
    </row>
    <row r="1311" spans="1:11" ht="30.6" x14ac:dyDescent="0.25">
      <c r="A1311" s="14" t="s">
        <v>2565</v>
      </c>
      <c r="B1311" s="14" t="s">
        <v>5834</v>
      </c>
      <c r="C1311" s="14" t="s">
        <v>5835</v>
      </c>
      <c r="D1311" s="16">
        <v>46168</v>
      </c>
      <c r="E1311" s="16"/>
      <c r="F1311" s="14" t="s">
        <v>5823</v>
      </c>
      <c r="G1311" s="14"/>
      <c r="H1311" s="14" t="s">
        <v>3189</v>
      </c>
      <c r="I1311" s="15">
        <v>61</v>
      </c>
      <c r="J1311" s="77">
        <v>5</v>
      </c>
      <c r="K1311" s="92"/>
    </row>
    <row r="1312" spans="1:11" ht="30.6" x14ac:dyDescent="0.25">
      <c r="A1312" s="14" t="s">
        <v>2565</v>
      </c>
      <c r="B1312" s="14" t="s">
        <v>5836</v>
      </c>
      <c r="C1312" s="14" t="s">
        <v>5837</v>
      </c>
      <c r="D1312" s="16">
        <v>46168</v>
      </c>
      <c r="E1312" s="16"/>
      <c r="F1312" s="14" t="s">
        <v>5823</v>
      </c>
      <c r="G1312" s="14"/>
      <c r="H1312" s="14" t="s">
        <v>5838</v>
      </c>
      <c r="I1312" s="15">
        <v>61</v>
      </c>
      <c r="J1312" s="77">
        <v>5</v>
      </c>
      <c r="K1312" s="92"/>
    </row>
    <row r="1313" spans="1:11" ht="30.6" x14ac:dyDescent="0.25">
      <c r="A1313" s="14" t="s">
        <v>2565</v>
      </c>
      <c r="B1313" s="14" t="s">
        <v>5839</v>
      </c>
      <c r="C1313" s="14" t="s">
        <v>5840</v>
      </c>
      <c r="D1313" s="16">
        <v>46168</v>
      </c>
      <c r="E1313" s="16"/>
      <c r="F1313" s="14" t="s">
        <v>5823</v>
      </c>
      <c r="G1313" s="14"/>
      <c r="H1313" s="14" t="s">
        <v>3049</v>
      </c>
      <c r="I1313" s="15">
        <v>61</v>
      </c>
      <c r="J1313" s="77">
        <v>5</v>
      </c>
      <c r="K1313" s="92"/>
    </row>
    <row r="1314" spans="1:11" ht="30.6" x14ac:dyDescent="0.25">
      <c r="A1314" s="14" t="s">
        <v>2565</v>
      </c>
      <c r="B1314" s="14" t="s">
        <v>5841</v>
      </c>
      <c r="C1314" s="14" t="s">
        <v>5842</v>
      </c>
      <c r="D1314" s="16">
        <v>46168</v>
      </c>
      <c r="E1314" s="16"/>
      <c r="F1314" s="14" t="s">
        <v>5823</v>
      </c>
      <c r="G1314" s="14"/>
      <c r="H1314" s="14" t="s">
        <v>3173</v>
      </c>
      <c r="I1314" s="15">
        <v>61</v>
      </c>
      <c r="J1314" s="77">
        <v>5</v>
      </c>
      <c r="K1314" s="92"/>
    </row>
    <row r="1315" spans="1:11" ht="30.6" x14ac:dyDescent="0.25">
      <c r="A1315" s="14" t="s">
        <v>2565</v>
      </c>
      <c r="B1315" s="14" t="s">
        <v>5843</v>
      </c>
      <c r="C1315" s="14" t="s">
        <v>5844</v>
      </c>
      <c r="D1315" s="16">
        <v>46168</v>
      </c>
      <c r="E1315" s="16"/>
      <c r="F1315" s="14" t="s">
        <v>5823</v>
      </c>
      <c r="G1315" s="14"/>
      <c r="H1315" s="14" t="s">
        <v>3073</v>
      </c>
      <c r="I1315" s="15">
        <v>61</v>
      </c>
      <c r="J1315" s="77">
        <v>5</v>
      </c>
      <c r="K1315" s="92"/>
    </row>
    <row r="1316" spans="1:11" ht="30.6" x14ac:dyDescent="0.25">
      <c r="A1316" s="14" t="s">
        <v>2565</v>
      </c>
      <c r="B1316" s="14" t="s">
        <v>5845</v>
      </c>
      <c r="C1316" s="14" t="s">
        <v>5846</v>
      </c>
      <c r="D1316" s="16">
        <v>46168</v>
      </c>
      <c r="E1316" s="16"/>
      <c r="F1316" s="14" t="s">
        <v>5823</v>
      </c>
      <c r="G1316" s="14"/>
      <c r="H1316" s="14" t="s">
        <v>3146</v>
      </c>
      <c r="I1316" s="15">
        <v>75</v>
      </c>
      <c r="J1316" s="77">
        <v>5</v>
      </c>
      <c r="K1316" s="92"/>
    </row>
    <row r="1317" spans="1:11" ht="30.6" x14ac:dyDescent="0.25">
      <c r="A1317" s="14" t="s">
        <v>2565</v>
      </c>
      <c r="B1317" s="14" t="s">
        <v>5847</v>
      </c>
      <c r="C1317" s="14" t="s">
        <v>5848</v>
      </c>
      <c r="D1317" s="16">
        <v>46168</v>
      </c>
      <c r="E1317" s="16"/>
      <c r="F1317" s="14" t="s">
        <v>5823</v>
      </c>
      <c r="G1317" s="14"/>
      <c r="H1317" s="14" t="s">
        <v>3016</v>
      </c>
      <c r="I1317" s="15">
        <v>88</v>
      </c>
      <c r="J1317" s="77">
        <v>5</v>
      </c>
      <c r="K1317" s="92"/>
    </row>
    <row r="1318" spans="1:11" ht="30.6" x14ac:dyDescent="0.25">
      <c r="A1318" s="14" t="s">
        <v>2565</v>
      </c>
      <c r="B1318" s="14" t="s">
        <v>5849</v>
      </c>
      <c r="C1318" s="14" t="s">
        <v>5850</v>
      </c>
      <c r="D1318" s="16">
        <v>46168</v>
      </c>
      <c r="E1318" s="16"/>
      <c r="F1318" s="14" t="s">
        <v>5823</v>
      </c>
      <c r="G1318" s="14"/>
      <c r="H1318" s="14" t="s">
        <v>3043</v>
      </c>
      <c r="I1318" s="15">
        <v>88</v>
      </c>
      <c r="J1318" s="77">
        <v>5</v>
      </c>
      <c r="K1318" s="92"/>
    </row>
    <row r="1319" spans="1:11" ht="30.6" x14ac:dyDescent="0.25">
      <c r="A1319" s="14" t="s">
        <v>2565</v>
      </c>
      <c r="B1319" s="14" t="s">
        <v>5851</v>
      </c>
      <c r="C1319" s="14" t="s">
        <v>5852</v>
      </c>
      <c r="D1319" s="16">
        <v>46168</v>
      </c>
      <c r="E1319" s="16"/>
      <c r="F1319" s="14" t="s">
        <v>5823</v>
      </c>
      <c r="G1319" s="14"/>
      <c r="H1319" s="14" t="s">
        <v>3061</v>
      </c>
      <c r="I1319" s="15">
        <v>88</v>
      </c>
      <c r="J1319" s="77">
        <v>5</v>
      </c>
      <c r="K1319" s="92"/>
    </row>
    <row r="1320" spans="1:11" ht="30.6" x14ac:dyDescent="0.25">
      <c r="A1320" s="14" t="s">
        <v>2565</v>
      </c>
      <c r="B1320" s="14" t="s">
        <v>5853</v>
      </c>
      <c r="C1320" s="14" t="s">
        <v>5854</v>
      </c>
      <c r="D1320" s="16">
        <v>46168</v>
      </c>
      <c r="E1320" s="16"/>
      <c r="F1320" s="14" t="s">
        <v>5823</v>
      </c>
      <c r="G1320" s="14"/>
      <c r="H1320" s="14" t="s">
        <v>3166</v>
      </c>
      <c r="I1320" s="15">
        <v>88</v>
      </c>
      <c r="J1320" s="77">
        <v>5</v>
      </c>
      <c r="K1320" s="92"/>
    </row>
    <row r="1321" spans="1:11" ht="30.6" x14ac:dyDescent="0.25">
      <c r="A1321" s="14" t="s">
        <v>2565</v>
      </c>
      <c r="B1321" s="14" t="s">
        <v>5855</v>
      </c>
      <c r="C1321" s="14" t="s">
        <v>5856</v>
      </c>
      <c r="D1321" s="16">
        <v>46168</v>
      </c>
      <c r="E1321" s="16"/>
      <c r="F1321" s="14" t="s">
        <v>5823</v>
      </c>
      <c r="G1321" s="14"/>
      <c r="H1321" s="14" t="s">
        <v>4394</v>
      </c>
      <c r="I1321" s="15">
        <v>98</v>
      </c>
      <c r="J1321" s="77">
        <v>5</v>
      </c>
      <c r="K1321" s="92"/>
    </row>
    <row r="1322" spans="1:11" ht="30.6" x14ac:dyDescent="0.25">
      <c r="A1322" s="14" t="s">
        <v>2565</v>
      </c>
      <c r="B1322" s="14" t="s">
        <v>5857</v>
      </c>
      <c r="C1322" s="14" t="s">
        <v>5858</v>
      </c>
      <c r="D1322" s="16">
        <v>46168</v>
      </c>
      <c r="E1322" s="16"/>
      <c r="F1322" s="14" t="s">
        <v>5823</v>
      </c>
      <c r="G1322" s="14"/>
      <c r="H1322" s="14" t="s">
        <v>3082</v>
      </c>
      <c r="I1322" s="15">
        <v>110</v>
      </c>
      <c r="J1322" s="77">
        <v>5</v>
      </c>
      <c r="K1322" s="92"/>
    </row>
    <row r="1323" spans="1:11" ht="30.6" x14ac:dyDescent="0.25">
      <c r="A1323" s="14" t="s">
        <v>2565</v>
      </c>
      <c r="B1323" s="14" t="s">
        <v>5859</v>
      </c>
      <c r="C1323" s="14" t="s">
        <v>5860</v>
      </c>
      <c r="D1323" s="16">
        <v>46168</v>
      </c>
      <c r="E1323" s="16"/>
      <c r="F1323" s="14" t="s">
        <v>5823</v>
      </c>
      <c r="G1323" s="14"/>
      <c r="H1323" s="14" t="s">
        <v>3186</v>
      </c>
      <c r="I1323" s="15">
        <v>113</v>
      </c>
      <c r="J1323" s="77">
        <v>5</v>
      </c>
      <c r="K1323" s="92"/>
    </row>
    <row r="1324" spans="1:11" ht="30.6" x14ac:dyDescent="0.25">
      <c r="A1324" s="14" t="s">
        <v>2565</v>
      </c>
      <c r="B1324" s="14" t="s">
        <v>5861</v>
      </c>
      <c r="C1324" s="14" t="s">
        <v>5862</v>
      </c>
      <c r="D1324" s="16">
        <v>46168</v>
      </c>
      <c r="E1324" s="16"/>
      <c r="F1324" s="14" t="s">
        <v>5823</v>
      </c>
      <c r="G1324" s="14"/>
      <c r="H1324" s="14" t="s">
        <v>3143</v>
      </c>
      <c r="I1324" s="15">
        <v>113</v>
      </c>
      <c r="J1324" s="77">
        <v>5</v>
      </c>
      <c r="K1324" s="92"/>
    </row>
    <row r="1325" spans="1:11" ht="30.6" x14ac:dyDescent="0.25">
      <c r="A1325" s="14" t="s">
        <v>2565</v>
      </c>
      <c r="B1325" s="14" t="s">
        <v>5863</v>
      </c>
      <c r="C1325" s="14" t="s">
        <v>5864</v>
      </c>
      <c r="D1325" s="16">
        <v>46168</v>
      </c>
      <c r="E1325" s="16"/>
      <c r="F1325" s="14" t="s">
        <v>5823</v>
      </c>
      <c r="G1325" s="14"/>
      <c r="H1325" s="14" t="s">
        <v>3211</v>
      </c>
      <c r="I1325" s="15">
        <v>113</v>
      </c>
      <c r="J1325" s="77">
        <v>5</v>
      </c>
      <c r="K1325" s="92"/>
    </row>
    <row r="1326" spans="1:11" ht="30.6" x14ac:dyDescent="0.25">
      <c r="A1326" s="14" t="s">
        <v>2565</v>
      </c>
      <c r="B1326" s="14" t="s">
        <v>5865</v>
      </c>
      <c r="C1326" s="14" t="s">
        <v>5866</v>
      </c>
      <c r="D1326" s="16">
        <v>46168</v>
      </c>
      <c r="E1326" s="16"/>
      <c r="F1326" s="14" t="s">
        <v>5823</v>
      </c>
      <c r="G1326" s="14"/>
      <c r="H1326" s="14" t="s">
        <v>3031</v>
      </c>
      <c r="I1326" s="15">
        <v>113</v>
      </c>
      <c r="J1326" s="77">
        <v>5</v>
      </c>
      <c r="K1326" s="92"/>
    </row>
    <row r="1327" spans="1:11" ht="30.6" x14ac:dyDescent="0.25">
      <c r="A1327" s="14" t="s">
        <v>2565</v>
      </c>
      <c r="B1327" s="14" t="s">
        <v>5867</v>
      </c>
      <c r="C1327" s="14" t="s">
        <v>5868</v>
      </c>
      <c r="D1327" s="16">
        <v>46168</v>
      </c>
      <c r="E1327" s="16"/>
      <c r="F1327" s="14" t="s">
        <v>5823</v>
      </c>
      <c r="G1327" s="14"/>
      <c r="H1327" s="14" t="s">
        <v>3202</v>
      </c>
      <c r="I1327" s="15">
        <v>119</v>
      </c>
      <c r="J1327" s="77">
        <v>5</v>
      </c>
      <c r="K1327" s="92"/>
    </row>
    <row r="1328" spans="1:11" ht="30.6" x14ac:dyDescent="0.25">
      <c r="A1328" s="14" t="s">
        <v>2565</v>
      </c>
      <c r="B1328" s="14" t="s">
        <v>5869</v>
      </c>
      <c r="C1328" s="14" t="s">
        <v>5870</v>
      </c>
      <c r="D1328" s="16">
        <v>46168</v>
      </c>
      <c r="E1328" s="16"/>
      <c r="F1328" s="14" t="s">
        <v>5823</v>
      </c>
      <c r="G1328" s="14"/>
      <c r="H1328" s="14" t="s">
        <v>3079</v>
      </c>
      <c r="I1328" s="15">
        <v>131</v>
      </c>
      <c r="J1328" s="77">
        <v>5</v>
      </c>
      <c r="K1328" s="92"/>
    </row>
    <row r="1329" spans="1:11" ht="30.6" x14ac:dyDescent="0.25">
      <c r="A1329" s="14" t="s">
        <v>2565</v>
      </c>
      <c r="B1329" s="14" t="s">
        <v>5871</v>
      </c>
      <c r="C1329" s="14" t="s">
        <v>5872</v>
      </c>
      <c r="D1329" s="16">
        <v>46168</v>
      </c>
      <c r="E1329" s="16"/>
      <c r="F1329" s="14" t="s">
        <v>5823</v>
      </c>
      <c r="G1329" s="14"/>
      <c r="H1329" s="14" t="s">
        <v>3055</v>
      </c>
      <c r="I1329" s="15">
        <v>131</v>
      </c>
      <c r="J1329" s="77">
        <v>5</v>
      </c>
      <c r="K1329" s="92"/>
    </row>
    <row r="1330" spans="1:11" ht="30.6" x14ac:dyDescent="0.25">
      <c r="A1330" s="14" t="s">
        <v>2565</v>
      </c>
      <c r="B1330" s="14" t="s">
        <v>5873</v>
      </c>
      <c r="C1330" s="14" t="s">
        <v>5874</v>
      </c>
      <c r="D1330" s="16">
        <v>46168</v>
      </c>
      <c r="E1330" s="16"/>
      <c r="F1330" s="14" t="s">
        <v>5823</v>
      </c>
      <c r="G1330" s="14"/>
      <c r="H1330" s="14" t="s">
        <v>3022</v>
      </c>
      <c r="I1330" s="15">
        <v>141</v>
      </c>
      <c r="J1330" s="77">
        <v>5</v>
      </c>
      <c r="K1330" s="92"/>
    </row>
    <row r="1331" spans="1:11" ht="30.6" x14ac:dyDescent="0.25">
      <c r="A1331" s="14" t="s">
        <v>2565</v>
      </c>
      <c r="B1331" s="14" t="s">
        <v>5875</v>
      </c>
      <c r="C1331" s="14" t="s">
        <v>5876</v>
      </c>
      <c r="D1331" s="16">
        <v>46168</v>
      </c>
      <c r="E1331" s="16"/>
      <c r="F1331" s="14" t="s">
        <v>5823</v>
      </c>
      <c r="G1331" s="14"/>
      <c r="H1331" s="14" t="s">
        <v>3025</v>
      </c>
      <c r="I1331" s="15">
        <v>141</v>
      </c>
      <c r="J1331" s="77">
        <v>5</v>
      </c>
      <c r="K1331" s="92"/>
    </row>
    <row r="1332" spans="1:11" ht="30.6" x14ac:dyDescent="0.25">
      <c r="A1332" s="14" t="s">
        <v>2565</v>
      </c>
      <c r="B1332" s="14" t="s">
        <v>5877</v>
      </c>
      <c r="C1332" s="14" t="s">
        <v>5878</v>
      </c>
      <c r="D1332" s="16">
        <v>46168</v>
      </c>
      <c r="E1332" s="16"/>
      <c r="F1332" s="14" t="s">
        <v>5823</v>
      </c>
      <c r="G1332" s="14"/>
      <c r="H1332" s="14" t="s">
        <v>3028</v>
      </c>
      <c r="I1332" s="15">
        <v>141</v>
      </c>
      <c r="J1332" s="77">
        <v>5</v>
      </c>
      <c r="K1332" s="92"/>
    </row>
    <row r="1333" spans="1:11" ht="30.6" x14ac:dyDescent="0.25">
      <c r="A1333" s="14" t="s">
        <v>2565</v>
      </c>
      <c r="B1333" s="14" t="s">
        <v>5879</v>
      </c>
      <c r="C1333" s="14" t="s">
        <v>5880</v>
      </c>
      <c r="D1333" s="16">
        <v>46168</v>
      </c>
      <c r="E1333" s="16"/>
      <c r="F1333" s="14" t="s">
        <v>5823</v>
      </c>
      <c r="G1333" s="14"/>
      <c r="H1333" s="14" t="s">
        <v>3076</v>
      </c>
      <c r="I1333" s="15">
        <v>141</v>
      </c>
      <c r="J1333" s="77">
        <v>5</v>
      </c>
      <c r="K1333" s="92"/>
    </row>
    <row r="1334" spans="1:11" ht="30.6" x14ac:dyDescent="0.25">
      <c r="A1334" s="14" t="s">
        <v>2565</v>
      </c>
      <c r="B1334" s="14" t="s">
        <v>5881</v>
      </c>
      <c r="C1334" s="14" t="s">
        <v>5882</v>
      </c>
      <c r="D1334" s="16">
        <v>46168</v>
      </c>
      <c r="E1334" s="16"/>
      <c r="F1334" s="14" t="s">
        <v>5823</v>
      </c>
      <c r="G1334" s="14"/>
      <c r="H1334" s="14" t="s">
        <v>3058</v>
      </c>
      <c r="I1334" s="15">
        <v>141</v>
      </c>
      <c r="J1334" s="77">
        <v>5</v>
      </c>
      <c r="K1334" s="92"/>
    </row>
    <row r="1335" spans="1:11" ht="30.6" x14ac:dyDescent="0.25">
      <c r="A1335" s="14" t="s">
        <v>2565</v>
      </c>
      <c r="B1335" s="14" t="s">
        <v>5883</v>
      </c>
      <c r="C1335" s="14" t="s">
        <v>5884</v>
      </c>
      <c r="D1335" s="16">
        <v>46168</v>
      </c>
      <c r="E1335" s="16"/>
      <c r="F1335" s="14" t="s">
        <v>5823</v>
      </c>
      <c r="G1335" s="14"/>
      <c r="H1335" s="14" t="s">
        <v>4899</v>
      </c>
      <c r="I1335" s="15">
        <v>189</v>
      </c>
      <c r="J1335" s="77">
        <v>5</v>
      </c>
      <c r="K1335" s="92"/>
    </row>
    <row r="1336" spans="1:11" ht="30.6" x14ac:dyDescent="0.25">
      <c r="A1336" s="14" t="s">
        <v>2565</v>
      </c>
      <c r="B1336" s="14" t="s">
        <v>5885</v>
      </c>
      <c r="C1336" s="14" t="s">
        <v>5886</v>
      </c>
      <c r="D1336" s="16">
        <v>46168</v>
      </c>
      <c r="E1336" s="16"/>
      <c r="F1336" s="14" t="s">
        <v>5823</v>
      </c>
      <c r="G1336" s="14"/>
      <c r="H1336" s="14" t="s">
        <v>5887</v>
      </c>
      <c r="I1336" s="15">
        <v>221</v>
      </c>
      <c r="J1336" s="77">
        <v>5</v>
      </c>
      <c r="K1336" s="92"/>
    </row>
    <row r="1337" spans="1:11" ht="30.6" x14ac:dyDescent="0.25">
      <c r="A1337" s="14" t="s">
        <v>2565</v>
      </c>
      <c r="B1337" s="14" t="s">
        <v>5888</v>
      </c>
      <c r="C1337" s="14" t="s">
        <v>5889</v>
      </c>
      <c r="D1337" s="16">
        <v>46168</v>
      </c>
      <c r="E1337" s="16"/>
      <c r="F1337" s="14" t="s">
        <v>5823</v>
      </c>
      <c r="G1337" s="14"/>
      <c r="H1337" s="14" t="s">
        <v>3214</v>
      </c>
      <c r="I1337" s="15">
        <v>229</v>
      </c>
      <c r="J1337" s="77">
        <v>5</v>
      </c>
      <c r="K1337" s="92"/>
    </row>
    <row r="1338" spans="1:11" ht="30.6" x14ac:dyDescent="0.25">
      <c r="A1338" s="14" t="s">
        <v>2565</v>
      </c>
      <c r="B1338" s="14" t="s">
        <v>5890</v>
      </c>
      <c r="C1338" s="14" t="s">
        <v>5891</v>
      </c>
      <c r="D1338" s="16">
        <v>46168</v>
      </c>
      <c r="E1338" s="16"/>
      <c r="F1338" s="14" t="s">
        <v>5823</v>
      </c>
      <c r="G1338" s="14"/>
      <c r="H1338" s="14" t="s">
        <v>3085</v>
      </c>
      <c r="I1338" s="15">
        <v>467</v>
      </c>
      <c r="J1338" s="77">
        <v>5</v>
      </c>
      <c r="K1338" s="92"/>
    </row>
    <row r="1339" spans="1:11" ht="30.6" x14ac:dyDescent="0.25">
      <c r="A1339" s="14" t="s">
        <v>2565</v>
      </c>
      <c r="B1339" s="14" t="s">
        <v>5892</v>
      </c>
      <c r="C1339" s="14" t="s">
        <v>5893</v>
      </c>
      <c r="D1339" s="16">
        <v>46168</v>
      </c>
      <c r="E1339" s="16"/>
      <c r="F1339" s="14" t="s">
        <v>5823</v>
      </c>
      <c r="G1339" s="14"/>
      <c r="H1339" s="14" t="s">
        <v>3004</v>
      </c>
      <c r="I1339" s="15">
        <v>550</v>
      </c>
      <c r="J1339" s="77">
        <v>5</v>
      </c>
      <c r="K1339" s="92"/>
    </row>
    <row r="1340" spans="1:11" ht="30.6" x14ac:dyDescent="0.25">
      <c r="A1340" s="14" t="s">
        <v>2565</v>
      </c>
      <c r="B1340" s="14" t="s">
        <v>5894</v>
      </c>
      <c r="C1340" s="14" t="s">
        <v>5895</v>
      </c>
      <c r="D1340" s="16">
        <v>46185</v>
      </c>
      <c r="E1340" s="16"/>
      <c r="F1340" s="14" t="s">
        <v>5896</v>
      </c>
      <c r="G1340" s="14" t="s">
        <v>3122</v>
      </c>
      <c r="H1340" s="14" t="s">
        <v>3123</v>
      </c>
      <c r="I1340" s="15">
        <v>500</v>
      </c>
      <c r="J1340" s="77">
        <v>5</v>
      </c>
      <c r="K1340" s="92"/>
    </row>
    <row r="1341" spans="1:11" ht="30.6" x14ac:dyDescent="0.25">
      <c r="A1341" s="14" t="s">
        <v>2565</v>
      </c>
      <c r="B1341" s="14" t="s">
        <v>5897</v>
      </c>
      <c r="C1341" s="14" t="s">
        <v>5898</v>
      </c>
      <c r="D1341" s="16">
        <v>46185</v>
      </c>
      <c r="E1341" s="16"/>
      <c r="F1341" s="14" t="s">
        <v>5899</v>
      </c>
      <c r="G1341" s="14" t="s">
        <v>3225</v>
      </c>
      <c r="H1341" s="14" t="s">
        <v>3226</v>
      </c>
      <c r="I1341" s="15">
        <v>5020</v>
      </c>
      <c r="J1341" s="77">
        <v>5</v>
      </c>
      <c r="K1341" s="92"/>
    </row>
    <row r="1342" spans="1:11" ht="30.6" x14ac:dyDescent="0.25">
      <c r="A1342" s="14" t="s">
        <v>2565</v>
      </c>
      <c r="B1342" s="14" t="s">
        <v>5900</v>
      </c>
      <c r="C1342" s="14" t="s">
        <v>5901</v>
      </c>
      <c r="D1342" s="16">
        <v>46177</v>
      </c>
      <c r="E1342" s="16"/>
      <c r="F1342" s="14" t="s">
        <v>5902</v>
      </c>
      <c r="G1342" s="14" t="s">
        <v>5903</v>
      </c>
      <c r="H1342" s="14" t="s">
        <v>5904</v>
      </c>
      <c r="I1342" s="15">
        <v>83.93</v>
      </c>
      <c r="J1342" s="77">
        <v>5</v>
      </c>
      <c r="K1342" s="92"/>
    </row>
    <row r="1343" spans="1:11" ht="91.8" x14ac:dyDescent="0.25">
      <c r="A1343" s="14" t="s">
        <v>2565</v>
      </c>
      <c r="B1343" s="14"/>
      <c r="C1343" s="14"/>
      <c r="D1343" s="16"/>
      <c r="E1343" s="16"/>
      <c r="F1343" s="14" t="s">
        <v>5905</v>
      </c>
      <c r="G1343" s="14"/>
      <c r="H1343" s="14"/>
      <c r="I1343" s="15"/>
      <c r="J1343" s="77"/>
      <c r="K1343" s="92"/>
    </row>
    <row r="1344" spans="1:11" ht="20.399999999999999" x14ac:dyDescent="0.25">
      <c r="A1344" s="14" t="s">
        <v>2565</v>
      </c>
      <c r="B1344" s="14" t="s">
        <v>5906</v>
      </c>
      <c r="C1344" s="14" t="s">
        <v>5907</v>
      </c>
      <c r="D1344" s="16">
        <v>46162</v>
      </c>
      <c r="E1344" s="16"/>
      <c r="F1344" s="14" t="s">
        <v>5908</v>
      </c>
      <c r="G1344" s="14"/>
      <c r="H1344" s="14" t="s">
        <v>5909</v>
      </c>
      <c r="I1344" s="15">
        <v>7825</v>
      </c>
      <c r="J1344" s="77">
        <v>3</v>
      </c>
      <c r="K1344" s="92"/>
    </row>
    <row r="1345" spans="1:11" ht="71.400000000000006" x14ac:dyDescent="0.25">
      <c r="A1345" s="14" t="s">
        <v>2565</v>
      </c>
      <c r="B1345" s="14"/>
      <c r="C1345" s="14"/>
      <c r="D1345" s="16"/>
      <c r="E1345" s="16"/>
      <c r="F1345" s="14" t="s">
        <v>5910</v>
      </c>
      <c r="G1345" s="14"/>
      <c r="H1345" s="14"/>
      <c r="I1345" s="15"/>
      <c r="J1345" s="77"/>
      <c r="K1345" s="92"/>
    </row>
    <row r="1346" spans="1:11" ht="20.399999999999999" x14ac:dyDescent="0.25">
      <c r="A1346" s="14" t="s">
        <v>2565</v>
      </c>
      <c r="B1346" s="14" t="s">
        <v>5911</v>
      </c>
      <c r="C1346" s="14" t="s">
        <v>5912</v>
      </c>
      <c r="D1346" s="16">
        <v>46168</v>
      </c>
      <c r="E1346" s="16"/>
      <c r="F1346" s="14" t="s">
        <v>5913</v>
      </c>
      <c r="G1346" s="14" t="s">
        <v>2701</v>
      </c>
      <c r="H1346" s="14" t="s">
        <v>2702</v>
      </c>
      <c r="I1346" s="15">
        <v>82</v>
      </c>
      <c r="J1346" s="77">
        <v>5</v>
      </c>
      <c r="K1346" s="92"/>
    </row>
    <row r="1347" spans="1:11" ht="20.399999999999999" x14ac:dyDescent="0.25">
      <c r="A1347" s="14" t="s">
        <v>2565</v>
      </c>
      <c r="B1347" s="14" t="s">
        <v>5914</v>
      </c>
      <c r="C1347" s="14" t="s">
        <v>5915</v>
      </c>
      <c r="D1347" s="16">
        <v>46176</v>
      </c>
      <c r="E1347" s="16"/>
      <c r="F1347" s="14" t="s">
        <v>5916</v>
      </c>
      <c r="G1347" s="14"/>
      <c r="H1347" s="14" t="s">
        <v>5567</v>
      </c>
      <c r="I1347" s="15">
        <v>100</v>
      </c>
      <c r="J1347" s="77">
        <v>5</v>
      </c>
      <c r="K1347" s="92"/>
    </row>
    <row r="1348" spans="1:11" ht="20.399999999999999" x14ac:dyDescent="0.25">
      <c r="A1348" s="14" t="s">
        <v>2565</v>
      </c>
      <c r="B1348" s="14" t="s">
        <v>5917</v>
      </c>
      <c r="C1348" s="14" t="s">
        <v>5918</v>
      </c>
      <c r="D1348" s="16">
        <v>46176</v>
      </c>
      <c r="E1348" s="16"/>
      <c r="F1348" s="14" t="s">
        <v>5916</v>
      </c>
      <c r="G1348" s="14"/>
      <c r="H1348" s="14" t="s">
        <v>3674</v>
      </c>
      <c r="I1348" s="15">
        <v>100</v>
      </c>
      <c r="J1348" s="77">
        <v>5</v>
      </c>
      <c r="K1348" s="92"/>
    </row>
    <row r="1349" spans="1:11" ht="20.399999999999999" x14ac:dyDescent="0.25">
      <c r="A1349" s="14" t="s">
        <v>2565</v>
      </c>
      <c r="B1349" s="14" t="s">
        <v>5919</v>
      </c>
      <c r="C1349" s="14" t="s">
        <v>5920</v>
      </c>
      <c r="D1349" s="16">
        <v>46176</v>
      </c>
      <c r="E1349" s="16"/>
      <c r="F1349" s="14" t="s">
        <v>5916</v>
      </c>
      <c r="G1349" s="14"/>
      <c r="H1349" s="14" t="s">
        <v>4088</v>
      </c>
      <c r="I1349" s="15">
        <v>100</v>
      </c>
      <c r="J1349" s="77">
        <v>5</v>
      </c>
      <c r="K1349" s="92"/>
    </row>
    <row r="1350" spans="1:11" ht="20.399999999999999" x14ac:dyDescent="0.25">
      <c r="A1350" s="14" t="s">
        <v>2565</v>
      </c>
      <c r="B1350" s="14" t="s">
        <v>5921</v>
      </c>
      <c r="C1350" s="14" t="s">
        <v>5922</v>
      </c>
      <c r="D1350" s="16">
        <v>46176</v>
      </c>
      <c r="E1350" s="16"/>
      <c r="F1350" s="14" t="s">
        <v>5923</v>
      </c>
      <c r="G1350" s="14"/>
      <c r="H1350" s="14" t="s">
        <v>3674</v>
      </c>
      <c r="I1350" s="15">
        <v>100</v>
      </c>
      <c r="J1350" s="77">
        <v>5</v>
      </c>
      <c r="K1350" s="92"/>
    </row>
    <row r="1351" spans="1:11" ht="20.399999999999999" x14ac:dyDescent="0.25">
      <c r="A1351" s="14" t="s">
        <v>2565</v>
      </c>
      <c r="B1351" s="14" t="s">
        <v>5924</v>
      </c>
      <c r="C1351" s="14" t="s">
        <v>5925</v>
      </c>
      <c r="D1351" s="16">
        <v>46176</v>
      </c>
      <c r="E1351" s="16"/>
      <c r="F1351" s="14" t="s">
        <v>5923</v>
      </c>
      <c r="G1351" s="14"/>
      <c r="H1351" s="14" t="s">
        <v>3664</v>
      </c>
      <c r="I1351" s="15">
        <v>100</v>
      </c>
      <c r="J1351" s="77">
        <v>5</v>
      </c>
      <c r="K1351" s="92"/>
    </row>
    <row r="1352" spans="1:11" ht="20.399999999999999" x14ac:dyDescent="0.25">
      <c r="A1352" s="14" t="s">
        <v>2565</v>
      </c>
      <c r="B1352" s="14" t="s">
        <v>5926</v>
      </c>
      <c r="C1352" s="14" t="s">
        <v>5927</v>
      </c>
      <c r="D1352" s="16">
        <v>46176</v>
      </c>
      <c r="E1352" s="16"/>
      <c r="F1352" s="14" t="s">
        <v>5923</v>
      </c>
      <c r="G1352" s="14"/>
      <c r="H1352" s="14" t="s">
        <v>4088</v>
      </c>
      <c r="I1352" s="15">
        <v>100</v>
      </c>
      <c r="J1352" s="77">
        <v>5</v>
      </c>
      <c r="K1352" s="92"/>
    </row>
    <row r="1353" spans="1:11" ht="71.400000000000006" x14ac:dyDescent="0.25">
      <c r="A1353" s="14" t="s">
        <v>2565</v>
      </c>
      <c r="B1353" s="14"/>
      <c r="C1353" s="14"/>
      <c r="D1353" s="16"/>
      <c r="E1353" s="16"/>
      <c r="F1353" s="14" t="s">
        <v>5928</v>
      </c>
      <c r="G1353" s="14"/>
      <c r="H1353" s="14"/>
      <c r="I1353" s="15"/>
      <c r="J1353" s="77"/>
      <c r="K1353" s="92"/>
    </row>
    <row r="1354" spans="1:11" ht="20.399999999999999" x14ac:dyDescent="0.25">
      <c r="A1354" s="14" t="s">
        <v>2565</v>
      </c>
      <c r="B1354" s="14" t="s">
        <v>5929</v>
      </c>
      <c r="C1354" s="14" t="s">
        <v>5930</v>
      </c>
      <c r="D1354" s="16">
        <v>46167</v>
      </c>
      <c r="E1354" s="16"/>
      <c r="F1354" s="14" t="s">
        <v>5931</v>
      </c>
      <c r="G1354" s="14" t="s">
        <v>38</v>
      </c>
      <c r="H1354" s="14" t="s">
        <v>5932</v>
      </c>
      <c r="I1354" s="15">
        <v>1122</v>
      </c>
      <c r="J1354" s="77">
        <v>5</v>
      </c>
      <c r="K1354" s="92"/>
    </row>
    <row r="1355" spans="1:11" ht="30.6" x14ac:dyDescent="0.25">
      <c r="A1355" s="14" t="s">
        <v>2565</v>
      </c>
      <c r="B1355" s="14" t="s">
        <v>5933</v>
      </c>
      <c r="C1355" s="14" t="s">
        <v>5934</v>
      </c>
      <c r="D1355" s="16">
        <v>46176</v>
      </c>
      <c r="E1355" s="16"/>
      <c r="F1355" s="14" t="s">
        <v>5935</v>
      </c>
      <c r="G1355" s="14"/>
      <c r="H1355" s="14" t="s">
        <v>5932</v>
      </c>
      <c r="I1355" s="15">
        <v>0</v>
      </c>
      <c r="J1355" s="77">
        <v>5</v>
      </c>
      <c r="K1355" s="92"/>
    </row>
    <row r="1356" spans="1:11" ht="30.6" x14ac:dyDescent="0.25">
      <c r="A1356" s="14" t="s">
        <v>2565</v>
      </c>
      <c r="B1356" s="14" t="s">
        <v>5936</v>
      </c>
      <c r="C1356" s="14" t="s">
        <v>5937</v>
      </c>
      <c r="D1356" s="16">
        <v>46171</v>
      </c>
      <c r="E1356" s="16"/>
      <c r="F1356" s="14" t="s">
        <v>5938</v>
      </c>
      <c r="G1356" s="14" t="s">
        <v>4738</v>
      </c>
      <c r="H1356" s="14" t="s">
        <v>4739</v>
      </c>
      <c r="I1356" s="15">
        <v>339.7</v>
      </c>
      <c r="J1356" s="77">
        <v>5</v>
      </c>
      <c r="K1356" s="92"/>
    </row>
    <row r="1357" spans="1:11" ht="20.399999999999999" x14ac:dyDescent="0.25">
      <c r="A1357" s="14" t="s">
        <v>2565</v>
      </c>
      <c r="B1357" s="14" t="s">
        <v>5939</v>
      </c>
      <c r="C1357" s="14" t="s">
        <v>5940</v>
      </c>
      <c r="D1357" s="16">
        <v>46171</v>
      </c>
      <c r="E1357" s="16"/>
      <c r="F1357" s="14" t="s">
        <v>5941</v>
      </c>
      <c r="G1357" s="14" t="s">
        <v>2822</v>
      </c>
      <c r="H1357" s="14" t="s">
        <v>2823</v>
      </c>
      <c r="I1357" s="15">
        <v>1615.5</v>
      </c>
      <c r="J1357" s="77">
        <v>5</v>
      </c>
      <c r="K1357" s="92"/>
    </row>
    <row r="1358" spans="1:11" ht="30.6" x14ac:dyDescent="0.25">
      <c r="A1358" s="14" t="s">
        <v>2565</v>
      </c>
      <c r="B1358" s="14" t="s">
        <v>5942</v>
      </c>
      <c r="C1358" s="14" t="s">
        <v>5943</v>
      </c>
      <c r="D1358" s="16">
        <v>46189</v>
      </c>
      <c r="E1358" s="16"/>
      <c r="F1358" s="14" t="s">
        <v>5944</v>
      </c>
      <c r="G1358" s="14" t="s">
        <v>2822</v>
      </c>
      <c r="H1358" s="14" t="s">
        <v>2823</v>
      </c>
      <c r="I1358" s="15">
        <v>-7</v>
      </c>
      <c r="J1358" s="77">
        <v>5</v>
      </c>
      <c r="K1358" s="92"/>
    </row>
    <row r="1359" spans="1:11" ht="51" x14ac:dyDescent="0.25">
      <c r="A1359" s="14" t="s">
        <v>2565</v>
      </c>
      <c r="B1359" s="14" t="s">
        <v>5945</v>
      </c>
      <c r="C1359" s="14" t="s">
        <v>5946</v>
      </c>
      <c r="D1359" s="16">
        <v>46176</v>
      </c>
      <c r="E1359" s="16"/>
      <c r="F1359" s="14" t="s">
        <v>5947</v>
      </c>
      <c r="G1359" s="14" t="s">
        <v>3092</v>
      </c>
      <c r="H1359" s="14" t="s">
        <v>3093</v>
      </c>
      <c r="I1359" s="15">
        <v>242.4</v>
      </c>
      <c r="J1359" s="77">
        <v>5</v>
      </c>
      <c r="K1359" s="92"/>
    </row>
    <row r="1360" spans="1:11" ht="20.399999999999999" x14ac:dyDescent="0.25">
      <c r="A1360" s="14" t="s">
        <v>2565</v>
      </c>
      <c r="B1360" s="14" t="s">
        <v>5948</v>
      </c>
      <c r="C1360" s="14" t="s">
        <v>5949</v>
      </c>
      <c r="D1360" s="16">
        <v>46178</v>
      </c>
      <c r="E1360" s="16"/>
      <c r="F1360" s="14" t="s">
        <v>5950</v>
      </c>
      <c r="G1360" s="14" t="s">
        <v>4850</v>
      </c>
      <c r="H1360" s="14" t="s">
        <v>4851</v>
      </c>
      <c r="I1360" s="15">
        <v>1000</v>
      </c>
      <c r="J1360" s="77">
        <v>5</v>
      </c>
      <c r="K1360" s="92"/>
    </row>
    <row r="1361" spans="1:11" ht="20.399999999999999" x14ac:dyDescent="0.25">
      <c r="A1361" s="14" t="s">
        <v>2565</v>
      </c>
      <c r="B1361" s="14" t="s">
        <v>5951</v>
      </c>
      <c r="C1361" s="14" t="s">
        <v>5952</v>
      </c>
      <c r="D1361" s="16">
        <v>46183</v>
      </c>
      <c r="E1361" s="16"/>
      <c r="F1361" s="14" t="s">
        <v>5953</v>
      </c>
      <c r="G1361" s="14" t="s">
        <v>2822</v>
      </c>
      <c r="H1361" s="14" t="s">
        <v>2823</v>
      </c>
      <c r="I1361" s="15">
        <v>15574.5</v>
      </c>
      <c r="J1361" s="77">
        <v>5</v>
      </c>
      <c r="K1361" s="92"/>
    </row>
    <row r="1362" spans="1:11" ht="20.399999999999999" x14ac:dyDescent="0.25">
      <c r="A1362" s="14" t="s">
        <v>2565</v>
      </c>
      <c r="B1362" s="14" t="s">
        <v>5954</v>
      </c>
      <c r="C1362" s="14" t="s">
        <v>5955</v>
      </c>
      <c r="D1362" s="16">
        <v>46176</v>
      </c>
      <c r="E1362" s="16"/>
      <c r="F1362" s="14" t="s">
        <v>5956</v>
      </c>
      <c r="G1362" s="14" t="s">
        <v>4461</v>
      </c>
      <c r="H1362" s="14" t="s">
        <v>4462</v>
      </c>
      <c r="I1362" s="15">
        <v>14.3</v>
      </c>
      <c r="J1362" s="77">
        <v>5</v>
      </c>
      <c r="K1362" s="92"/>
    </row>
    <row r="1363" spans="1:11" ht="20.399999999999999" x14ac:dyDescent="0.25">
      <c r="A1363" s="14" t="s">
        <v>2565</v>
      </c>
      <c r="B1363" s="14" t="s">
        <v>5957</v>
      </c>
      <c r="C1363" s="14" t="s">
        <v>5958</v>
      </c>
      <c r="D1363" s="16">
        <v>46176</v>
      </c>
      <c r="E1363" s="16"/>
      <c r="F1363" s="14" t="s">
        <v>5959</v>
      </c>
      <c r="G1363" s="14" t="s">
        <v>5960</v>
      </c>
      <c r="H1363" s="14" t="s">
        <v>5961</v>
      </c>
      <c r="I1363" s="15">
        <v>31</v>
      </c>
      <c r="J1363" s="77">
        <v>5</v>
      </c>
      <c r="K1363" s="92"/>
    </row>
    <row r="1364" spans="1:11" ht="20.399999999999999" x14ac:dyDescent="0.25">
      <c r="A1364" s="14" t="s">
        <v>2565</v>
      </c>
      <c r="B1364" s="14" t="s">
        <v>5962</v>
      </c>
      <c r="C1364" s="14" t="s">
        <v>5963</v>
      </c>
      <c r="D1364" s="16">
        <v>46181</v>
      </c>
      <c r="E1364" s="16"/>
      <c r="F1364" s="14" t="s">
        <v>5964</v>
      </c>
      <c r="G1364" s="14"/>
      <c r="H1364" s="14" t="s">
        <v>4417</v>
      </c>
      <c r="I1364" s="15">
        <v>151</v>
      </c>
      <c r="J1364" s="77">
        <v>5</v>
      </c>
      <c r="K1364" s="92"/>
    </row>
    <row r="1365" spans="1:11" ht="20.399999999999999" x14ac:dyDescent="0.25">
      <c r="A1365" s="14" t="s">
        <v>2565</v>
      </c>
      <c r="B1365" s="14" t="s">
        <v>5965</v>
      </c>
      <c r="C1365" s="14" t="s">
        <v>5966</v>
      </c>
      <c r="D1365" s="16">
        <v>46181</v>
      </c>
      <c r="E1365" s="16"/>
      <c r="F1365" s="14" t="s">
        <v>5964</v>
      </c>
      <c r="G1365" s="14"/>
      <c r="H1365" s="14" t="s">
        <v>4388</v>
      </c>
      <c r="I1365" s="15">
        <v>151</v>
      </c>
      <c r="J1365" s="77">
        <v>5</v>
      </c>
      <c r="K1365" s="92"/>
    </row>
    <row r="1366" spans="1:11" ht="20.399999999999999" x14ac:dyDescent="0.25">
      <c r="A1366" s="14" t="s">
        <v>2565</v>
      </c>
      <c r="B1366" s="14" t="s">
        <v>5967</v>
      </c>
      <c r="C1366" s="14" t="s">
        <v>5968</v>
      </c>
      <c r="D1366" s="16">
        <v>46181</v>
      </c>
      <c r="E1366" s="16"/>
      <c r="F1366" s="14" t="s">
        <v>5964</v>
      </c>
      <c r="G1366" s="14"/>
      <c r="H1366" s="14" t="s">
        <v>3572</v>
      </c>
      <c r="I1366" s="15">
        <v>177</v>
      </c>
      <c r="J1366" s="77">
        <v>5</v>
      </c>
      <c r="K1366" s="92"/>
    </row>
    <row r="1367" spans="1:11" ht="20.399999999999999" x14ac:dyDescent="0.25">
      <c r="A1367" s="14" t="s">
        <v>2565</v>
      </c>
      <c r="B1367" s="14" t="s">
        <v>5969</v>
      </c>
      <c r="C1367" s="14" t="s">
        <v>5970</v>
      </c>
      <c r="D1367" s="16">
        <v>46181</v>
      </c>
      <c r="E1367" s="16"/>
      <c r="F1367" s="14" t="s">
        <v>5964</v>
      </c>
      <c r="G1367" s="14"/>
      <c r="H1367" s="14" t="s">
        <v>3382</v>
      </c>
      <c r="I1367" s="15">
        <v>177</v>
      </c>
      <c r="J1367" s="77">
        <v>5</v>
      </c>
      <c r="K1367" s="92"/>
    </row>
    <row r="1368" spans="1:11" ht="20.399999999999999" x14ac:dyDescent="0.25">
      <c r="A1368" s="14" t="s">
        <v>2565</v>
      </c>
      <c r="B1368" s="14" t="s">
        <v>5971</v>
      </c>
      <c r="C1368" s="14" t="s">
        <v>5972</v>
      </c>
      <c r="D1368" s="16">
        <v>46181</v>
      </c>
      <c r="E1368" s="16"/>
      <c r="F1368" s="14" t="s">
        <v>5964</v>
      </c>
      <c r="G1368" s="14"/>
      <c r="H1368" s="14" t="s">
        <v>5973</v>
      </c>
      <c r="I1368" s="15">
        <v>177</v>
      </c>
      <c r="J1368" s="77">
        <v>5</v>
      </c>
      <c r="K1368" s="92"/>
    </row>
    <row r="1369" spans="1:11" ht="20.399999999999999" x14ac:dyDescent="0.25">
      <c r="A1369" s="14" t="s">
        <v>2565</v>
      </c>
      <c r="B1369" s="14" t="s">
        <v>5974</v>
      </c>
      <c r="C1369" s="14" t="s">
        <v>5975</v>
      </c>
      <c r="D1369" s="16">
        <v>46181</v>
      </c>
      <c r="E1369" s="16"/>
      <c r="F1369" s="14" t="s">
        <v>5964</v>
      </c>
      <c r="G1369" s="14"/>
      <c r="H1369" s="14" t="s">
        <v>5976</v>
      </c>
      <c r="I1369" s="15">
        <v>177</v>
      </c>
      <c r="J1369" s="77">
        <v>5</v>
      </c>
      <c r="K1369" s="92"/>
    </row>
    <row r="1370" spans="1:11" ht="20.399999999999999" x14ac:dyDescent="0.25">
      <c r="A1370" s="14" t="s">
        <v>2565</v>
      </c>
      <c r="B1370" s="14" t="s">
        <v>5977</v>
      </c>
      <c r="C1370" s="14" t="s">
        <v>5978</v>
      </c>
      <c r="D1370" s="16">
        <v>46181</v>
      </c>
      <c r="E1370" s="16"/>
      <c r="F1370" s="14" t="s">
        <v>5964</v>
      </c>
      <c r="G1370" s="14"/>
      <c r="H1370" s="14" t="s">
        <v>4385</v>
      </c>
      <c r="I1370" s="15">
        <v>177</v>
      </c>
      <c r="J1370" s="77">
        <v>5</v>
      </c>
      <c r="K1370" s="92"/>
    </row>
    <row r="1371" spans="1:11" ht="20.399999999999999" x14ac:dyDescent="0.25">
      <c r="A1371" s="14" t="s">
        <v>2565</v>
      </c>
      <c r="B1371" s="14" t="s">
        <v>5979</v>
      </c>
      <c r="C1371" s="14" t="s">
        <v>5980</v>
      </c>
      <c r="D1371" s="16">
        <v>46181</v>
      </c>
      <c r="E1371" s="16"/>
      <c r="F1371" s="14" t="s">
        <v>5964</v>
      </c>
      <c r="G1371" s="14"/>
      <c r="H1371" s="14" t="s">
        <v>4360</v>
      </c>
      <c r="I1371" s="15">
        <v>177</v>
      </c>
      <c r="J1371" s="77">
        <v>5</v>
      </c>
      <c r="K1371" s="92"/>
    </row>
    <row r="1372" spans="1:11" ht="20.399999999999999" x14ac:dyDescent="0.25">
      <c r="A1372" s="14" t="s">
        <v>2565</v>
      </c>
      <c r="B1372" s="14" t="s">
        <v>5981</v>
      </c>
      <c r="C1372" s="14" t="s">
        <v>5982</v>
      </c>
      <c r="D1372" s="16">
        <v>46181</v>
      </c>
      <c r="E1372" s="16"/>
      <c r="F1372" s="14" t="s">
        <v>5964</v>
      </c>
      <c r="G1372" s="14"/>
      <c r="H1372" s="14" t="s">
        <v>3453</v>
      </c>
      <c r="I1372" s="15">
        <v>177</v>
      </c>
      <c r="J1372" s="77">
        <v>5</v>
      </c>
      <c r="K1372" s="92"/>
    </row>
    <row r="1373" spans="1:11" ht="20.399999999999999" x14ac:dyDescent="0.25">
      <c r="A1373" s="14" t="s">
        <v>2565</v>
      </c>
      <c r="B1373" s="14" t="s">
        <v>5983</v>
      </c>
      <c r="C1373" s="14" t="s">
        <v>5984</v>
      </c>
      <c r="D1373" s="16">
        <v>46181</v>
      </c>
      <c r="E1373" s="16"/>
      <c r="F1373" s="14" t="s">
        <v>5964</v>
      </c>
      <c r="G1373" s="14"/>
      <c r="H1373" s="14" t="s">
        <v>4684</v>
      </c>
      <c r="I1373" s="15">
        <v>177</v>
      </c>
      <c r="J1373" s="77">
        <v>5</v>
      </c>
      <c r="K1373" s="92"/>
    </row>
    <row r="1374" spans="1:11" ht="20.399999999999999" x14ac:dyDescent="0.25">
      <c r="A1374" s="14" t="s">
        <v>2565</v>
      </c>
      <c r="B1374" s="14" t="s">
        <v>5985</v>
      </c>
      <c r="C1374" s="14" t="s">
        <v>5986</v>
      </c>
      <c r="D1374" s="16">
        <v>46181</v>
      </c>
      <c r="E1374" s="16"/>
      <c r="F1374" s="14" t="s">
        <v>5964</v>
      </c>
      <c r="G1374" s="14"/>
      <c r="H1374" s="14" t="s">
        <v>5987</v>
      </c>
      <c r="I1374" s="15">
        <v>177</v>
      </c>
      <c r="J1374" s="77">
        <v>5</v>
      </c>
      <c r="K1374" s="92"/>
    </row>
    <row r="1375" spans="1:11" ht="20.399999999999999" x14ac:dyDescent="0.25">
      <c r="A1375" s="14" t="s">
        <v>2565</v>
      </c>
      <c r="B1375" s="14" t="s">
        <v>5988</v>
      </c>
      <c r="C1375" s="14" t="s">
        <v>5989</v>
      </c>
      <c r="D1375" s="16">
        <v>46181</v>
      </c>
      <c r="E1375" s="16"/>
      <c r="F1375" s="14" t="s">
        <v>5964</v>
      </c>
      <c r="G1375" s="14"/>
      <c r="H1375" s="14" t="s">
        <v>4671</v>
      </c>
      <c r="I1375" s="15">
        <v>177</v>
      </c>
      <c r="J1375" s="77">
        <v>5</v>
      </c>
      <c r="K1375" s="92"/>
    </row>
    <row r="1376" spans="1:11" ht="20.399999999999999" x14ac:dyDescent="0.25">
      <c r="A1376" s="14" t="s">
        <v>2565</v>
      </c>
      <c r="B1376" s="14" t="s">
        <v>5990</v>
      </c>
      <c r="C1376" s="14" t="s">
        <v>5991</v>
      </c>
      <c r="D1376" s="16">
        <v>46181</v>
      </c>
      <c r="E1376" s="16"/>
      <c r="F1376" s="14" t="s">
        <v>5964</v>
      </c>
      <c r="G1376" s="14"/>
      <c r="H1376" s="14" t="s">
        <v>4687</v>
      </c>
      <c r="I1376" s="15">
        <v>177</v>
      </c>
      <c r="J1376" s="77">
        <v>5</v>
      </c>
      <c r="K1376" s="92"/>
    </row>
    <row r="1377" spans="1:11" ht="20.399999999999999" x14ac:dyDescent="0.25">
      <c r="A1377" s="14" t="s">
        <v>2565</v>
      </c>
      <c r="B1377" s="14" t="s">
        <v>5992</v>
      </c>
      <c r="C1377" s="14" t="s">
        <v>5993</v>
      </c>
      <c r="D1377" s="16">
        <v>46181</v>
      </c>
      <c r="E1377" s="16"/>
      <c r="F1377" s="14" t="s">
        <v>5964</v>
      </c>
      <c r="G1377" s="14"/>
      <c r="H1377" s="14" t="s">
        <v>5994</v>
      </c>
      <c r="I1377" s="15">
        <v>177</v>
      </c>
      <c r="J1377" s="77">
        <v>5</v>
      </c>
      <c r="K1377" s="92"/>
    </row>
    <row r="1378" spans="1:11" ht="20.399999999999999" x14ac:dyDescent="0.25">
      <c r="A1378" s="14" t="s">
        <v>2565</v>
      </c>
      <c r="B1378" s="14" t="s">
        <v>5995</v>
      </c>
      <c r="C1378" s="14" t="s">
        <v>5996</v>
      </c>
      <c r="D1378" s="16">
        <v>46181</v>
      </c>
      <c r="E1378" s="16"/>
      <c r="F1378" s="14" t="s">
        <v>5964</v>
      </c>
      <c r="G1378" s="14"/>
      <c r="H1378" s="14" t="s">
        <v>4536</v>
      </c>
      <c r="I1378" s="15">
        <v>177</v>
      </c>
      <c r="J1378" s="77">
        <v>5</v>
      </c>
      <c r="K1378" s="92"/>
    </row>
    <row r="1379" spans="1:11" ht="20.399999999999999" x14ac:dyDescent="0.25">
      <c r="A1379" s="14" t="s">
        <v>2565</v>
      </c>
      <c r="B1379" s="14" t="s">
        <v>5997</v>
      </c>
      <c r="C1379" s="14" t="s">
        <v>5998</v>
      </c>
      <c r="D1379" s="16">
        <v>46181</v>
      </c>
      <c r="E1379" s="16"/>
      <c r="F1379" s="14" t="s">
        <v>5964</v>
      </c>
      <c r="G1379" s="14"/>
      <c r="H1379" s="14" t="s">
        <v>3289</v>
      </c>
      <c r="I1379" s="15">
        <v>177</v>
      </c>
      <c r="J1379" s="77">
        <v>5</v>
      </c>
      <c r="K1379" s="92"/>
    </row>
    <row r="1380" spans="1:11" ht="20.399999999999999" x14ac:dyDescent="0.25">
      <c r="A1380" s="14" t="s">
        <v>2565</v>
      </c>
      <c r="B1380" s="14" t="s">
        <v>5999</v>
      </c>
      <c r="C1380" s="14" t="s">
        <v>6000</v>
      </c>
      <c r="D1380" s="16">
        <v>46181</v>
      </c>
      <c r="E1380" s="16"/>
      <c r="F1380" s="14" t="s">
        <v>5964</v>
      </c>
      <c r="G1380" s="14"/>
      <c r="H1380" s="14" t="s">
        <v>4664</v>
      </c>
      <c r="I1380" s="15">
        <v>177</v>
      </c>
      <c r="J1380" s="77">
        <v>5</v>
      </c>
      <c r="K1380" s="92"/>
    </row>
    <row r="1381" spans="1:11" ht="20.399999999999999" x14ac:dyDescent="0.25">
      <c r="A1381" s="14" t="s">
        <v>2565</v>
      </c>
      <c r="B1381" s="14" t="s">
        <v>6001</v>
      </c>
      <c r="C1381" s="14" t="s">
        <v>6002</v>
      </c>
      <c r="D1381" s="16">
        <v>46181</v>
      </c>
      <c r="E1381" s="16"/>
      <c r="F1381" s="14" t="s">
        <v>5964</v>
      </c>
      <c r="G1381" s="14"/>
      <c r="H1381" s="14" t="s">
        <v>5178</v>
      </c>
      <c r="I1381" s="15">
        <v>177</v>
      </c>
      <c r="J1381" s="77">
        <v>5</v>
      </c>
      <c r="K1381" s="92"/>
    </row>
    <row r="1382" spans="1:11" ht="20.399999999999999" x14ac:dyDescent="0.25">
      <c r="A1382" s="14" t="s">
        <v>2565</v>
      </c>
      <c r="B1382" s="14" t="s">
        <v>6003</v>
      </c>
      <c r="C1382" s="14" t="s">
        <v>6004</v>
      </c>
      <c r="D1382" s="16">
        <v>46181</v>
      </c>
      <c r="E1382" s="16"/>
      <c r="F1382" s="14" t="s">
        <v>5964</v>
      </c>
      <c r="G1382" s="14"/>
      <c r="H1382" s="14" t="s">
        <v>3584</v>
      </c>
      <c r="I1382" s="15">
        <v>177</v>
      </c>
      <c r="J1382" s="77">
        <v>5</v>
      </c>
      <c r="K1382" s="92"/>
    </row>
    <row r="1383" spans="1:11" ht="20.399999999999999" x14ac:dyDescent="0.25">
      <c r="A1383" s="14" t="s">
        <v>2565</v>
      </c>
      <c r="B1383" s="14" t="s">
        <v>6005</v>
      </c>
      <c r="C1383" s="14" t="s">
        <v>6006</v>
      </c>
      <c r="D1383" s="16">
        <v>46181</v>
      </c>
      <c r="E1383" s="16"/>
      <c r="F1383" s="14" t="s">
        <v>5964</v>
      </c>
      <c r="G1383" s="14"/>
      <c r="H1383" s="14" t="s">
        <v>3521</v>
      </c>
      <c r="I1383" s="15">
        <v>177</v>
      </c>
      <c r="J1383" s="77">
        <v>5</v>
      </c>
      <c r="K1383" s="92"/>
    </row>
    <row r="1384" spans="1:11" ht="20.399999999999999" x14ac:dyDescent="0.25">
      <c r="A1384" s="14" t="s">
        <v>2565</v>
      </c>
      <c r="B1384" s="14" t="s">
        <v>6007</v>
      </c>
      <c r="C1384" s="14" t="s">
        <v>6008</v>
      </c>
      <c r="D1384" s="16">
        <v>46181</v>
      </c>
      <c r="E1384" s="16"/>
      <c r="F1384" s="14" t="s">
        <v>5964</v>
      </c>
      <c r="G1384" s="14"/>
      <c r="H1384" s="14" t="s">
        <v>4702</v>
      </c>
      <c r="I1384" s="15">
        <v>177</v>
      </c>
      <c r="J1384" s="77">
        <v>5</v>
      </c>
      <c r="K1384" s="92"/>
    </row>
    <row r="1385" spans="1:11" ht="20.399999999999999" x14ac:dyDescent="0.25">
      <c r="A1385" s="14" t="s">
        <v>2565</v>
      </c>
      <c r="B1385" s="14" t="s">
        <v>6009</v>
      </c>
      <c r="C1385" s="14" t="s">
        <v>6010</v>
      </c>
      <c r="D1385" s="16">
        <v>46181</v>
      </c>
      <c r="E1385" s="16"/>
      <c r="F1385" s="14" t="s">
        <v>5964</v>
      </c>
      <c r="G1385" s="14"/>
      <c r="H1385" s="14" t="s">
        <v>3527</v>
      </c>
      <c r="I1385" s="15">
        <v>177</v>
      </c>
      <c r="J1385" s="77">
        <v>5</v>
      </c>
      <c r="K1385" s="92"/>
    </row>
    <row r="1386" spans="1:11" ht="20.399999999999999" x14ac:dyDescent="0.25">
      <c r="A1386" s="14" t="s">
        <v>2565</v>
      </c>
      <c r="B1386" s="14" t="s">
        <v>6011</v>
      </c>
      <c r="C1386" s="14" t="s">
        <v>6012</v>
      </c>
      <c r="D1386" s="16">
        <v>46181</v>
      </c>
      <c r="E1386" s="16"/>
      <c r="F1386" s="14" t="s">
        <v>5964</v>
      </c>
      <c r="G1386" s="14"/>
      <c r="H1386" s="14" t="s">
        <v>3566</v>
      </c>
      <c r="I1386" s="15">
        <v>177</v>
      </c>
      <c r="J1386" s="77">
        <v>5</v>
      </c>
      <c r="K1386" s="92"/>
    </row>
    <row r="1387" spans="1:11" ht="20.399999999999999" x14ac:dyDescent="0.25">
      <c r="A1387" s="14" t="s">
        <v>2565</v>
      </c>
      <c r="B1387" s="14" t="s">
        <v>6013</v>
      </c>
      <c r="C1387" s="14" t="s">
        <v>6014</v>
      </c>
      <c r="D1387" s="16">
        <v>46181</v>
      </c>
      <c r="E1387" s="16"/>
      <c r="F1387" s="14" t="s">
        <v>5964</v>
      </c>
      <c r="G1387" s="14"/>
      <c r="H1387" s="14" t="s">
        <v>3447</v>
      </c>
      <c r="I1387" s="15">
        <v>177</v>
      </c>
      <c r="J1387" s="77">
        <v>5</v>
      </c>
      <c r="K1387" s="92"/>
    </row>
    <row r="1388" spans="1:11" ht="20.399999999999999" x14ac:dyDescent="0.25">
      <c r="A1388" s="14" t="s">
        <v>2565</v>
      </c>
      <c r="B1388" s="14" t="s">
        <v>6015</v>
      </c>
      <c r="C1388" s="14" t="s">
        <v>6016</v>
      </c>
      <c r="D1388" s="16">
        <v>46181</v>
      </c>
      <c r="E1388" s="16"/>
      <c r="F1388" s="14" t="s">
        <v>5964</v>
      </c>
      <c r="G1388" s="14"/>
      <c r="H1388" s="14" t="s">
        <v>4382</v>
      </c>
      <c r="I1388" s="15">
        <v>177</v>
      </c>
      <c r="J1388" s="77">
        <v>5</v>
      </c>
      <c r="K1388" s="92"/>
    </row>
    <row r="1389" spans="1:11" ht="20.399999999999999" x14ac:dyDescent="0.25">
      <c r="A1389" s="14" t="s">
        <v>2565</v>
      </c>
      <c r="B1389" s="14" t="s">
        <v>6017</v>
      </c>
      <c r="C1389" s="14" t="s">
        <v>6018</v>
      </c>
      <c r="D1389" s="16">
        <v>46181</v>
      </c>
      <c r="E1389" s="16"/>
      <c r="F1389" s="14" t="s">
        <v>5964</v>
      </c>
      <c r="G1389" s="14"/>
      <c r="H1389" s="14" t="s">
        <v>3515</v>
      </c>
      <c r="I1389" s="15">
        <v>177</v>
      </c>
      <c r="J1389" s="77">
        <v>5</v>
      </c>
      <c r="K1389" s="92"/>
    </row>
    <row r="1390" spans="1:11" ht="20.399999999999999" x14ac:dyDescent="0.25">
      <c r="A1390" s="14" t="s">
        <v>2565</v>
      </c>
      <c r="B1390" s="14" t="s">
        <v>6019</v>
      </c>
      <c r="C1390" s="14" t="s">
        <v>6020</v>
      </c>
      <c r="D1390" s="16">
        <v>46181</v>
      </c>
      <c r="E1390" s="16"/>
      <c r="F1390" s="14" t="s">
        <v>5964</v>
      </c>
      <c r="G1390" s="14"/>
      <c r="H1390" s="14" t="s">
        <v>3370</v>
      </c>
      <c r="I1390" s="15">
        <v>177</v>
      </c>
      <c r="J1390" s="77">
        <v>5</v>
      </c>
      <c r="K1390" s="92"/>
    </row>
    <row r="1391" spans="1:11" ht="20.399999999999999" x14ac:dyDescent="0.25">
      <c r="A1391" s="14" t="s">
        <v>2565</v>
      </c>
      <c r="B1391" s="14" t="s">
        <v>6021</v>
      </c>
      <c r="C1391" s="14" t="s">
        <v>6022</v>
      </c>
      <c r="D1391" s="16">
        <v>46181</v>
      </c>
      <c r="E1391" s="16"/>
      <c r="F1391" s="14" t="s">
        <v>5964</v>
      </c>
      <c r="G1391" s="14"/>
      <c r="H1391" s="14" t="s">
        <v>3364</v>
      </c>
      <c r="I1391" s="15">
        <v>177</v>
      </c>
      <c r="J1391" s="77">
        <v>5</v>
      </c>
      <c r="K1391" s="92"/>
    </row>
    <row r="1392" spans="1:11" ht="20.399999999999999" x14ac:dyDescent="0.25">
      <c r="A1392" s="14" t="s">
        <v>2565</v>
      </c>
      <c r="B1392" s="14" t="s">
        <v>6023</v>
      </c>
      <c r="C1392" s="14" t="s">
        <v>6024</v>
      </c>
      <c r="D1392" s="16">
        <v>46181</v>
      </c>
      <c r="E1392" s="16"/>
      <c r="F1392" s="14" t="s">
        <v>5964</v>
      </c>
      <c r="G1392" s="14"/>
      <c r="H1392" s="14" t="s">
        <v>4394</v>
      </c>
      <c r="I1392" s="15">
        <v>200</v>
      </c>
      <c r="J1392" s="77">
        <v>5</v>
      </c>
      <c r="K1392" s="92"/>
    </row>
    <row r="1393" spans="1:11" ht="20.399999999999999" x14ac:dyDescent="0.25">
      <c r="A1393" s="14" t="s">
        <v>2565</v>
      </c>
      <c r="B1393" s="14" t="s">
        <v>6025</v>
      </c>
      <c r="C1393" s="14" t="s">
        <v>6026</v>
      </c>
      <c r="D1393" s="16">
        <v>46181</v>
      </c>
      <c r="E1393" s="16"/>
      <c r="F1393" s="14" t="s">
        <v>5964</v>
      </c>
      <c r="G1393" s="14"/>
      <c r="H1393" s="14" t="s">
        <v>4835</v>
      </c>
      <c r="I1393" s="15">
        <v>200</v>
      </c>
      <c r="J1393" s="77">
        <v>5</v>
      </c>
      <c r="K1393" s="92"/>
    </row>
    <row r="1394" spans="1:11" ht="20.399999999999999" x14ac:dyDescent="0.25">
      <c r="A1394" s="14" t="s">
        <v>2565</v>
      </c>
      <c r="B1394" s="14" t="s">
        <v>6027</v>
      </c>
      <c r="C1394" s="14" t="s">
        <v>6028</v>
      </c>
      <c r="D1394" s="16">
        <v>46181</v>
      </c>
      <c r="E1394" s="16"/>
      <c r="F1394" s="14" t="s">
        <v>5964</v>
      </c>
      <c r="G1394" s="14"/>
      <c r="H1394" s="14" t="s">
        <v>3596</v>
      </c>
      <c r="I1394" s="15">
        <v>200</v>
      </c>
      <c r="J1394" s="77">
        <v>5</v>
      </c>
      <c r="K1394" s="92"/>
    </row>
    <row r="1395" spans="1:11" ht="20.399999999999999" x14ac:dyDescent="0.25">
      <c r="A1395" s="14" t="s">
        <v>2565</v>
      </c>
      <c r="B1395" s="14" t="s">
        <v>6029</v>
      </c>
      <c r="C1395" s="14" t="s">
        <v>6030</v>
      </c>
      <c r="D1395" s="16">
        <v>46181</v>
      </c>
      <c r="E1395" s="16"/>
      <c r="F1395" s="14" t="s">
        <v>5964</v>
      </c>
      <c r="G1395" s="14"/>
      <c r="H1395" s="14" t="s">
        <v>4639</v>
      </c>
      <c r="I1395" s="15">
        <v>200</v>
      </c>
      <c r="J1395" s="77">
        <v>5</v>
      </c>
      <c r="K1395" s="92"/>
    </row>
    <row r="1396" spans="1:11" ht="20.399999999999999" x14ac:dyDescent="0.25">
      <c r="A1396" s="14" t="s">
        <v>2565</v>
      </c>
      <c r="B1396" s="14" t="s">
        <v>6031</v>
      </c>
      <c r="C1396" s="14" t="s">
        <v>6032</v>
      </c>
      <c r="D1396" s="16">
        <v>46181</v>
      </c>
      <c r="E1396" s="16"/>
      <c r="F1396" s="14" t="s">
        <v>5964</v>
      </c>
      <c r="G1396" s="14"/>
      <c r="H1396" s="14" t="s">
        <v>4828</v>
      </c>
      <c r="I1396" s="15">
        <v>200</v>
      </c>
      <c r="J1396" s="77">
        <v>5</v>
      </c>
      <c r="K1396" s="92"/>
    </row>
    <row r="1397" spans="1:11" ht="20.399999999999999" x14ac:dyDescent="0.25">
      <c r="A1397" s="14" t="s">
        <v>2565</v>
      </c>
      <c r="B1397" s="14" t="s">
        <v>6033</v>
      </c>
      <c r="C1397" s="14" t="s">
        <v>6034</v>
      </c>
      <c r="D1397" s="16">
        <v>46181</v>
      </c>
      <c r="E1397" s="16"/>
      <c r="F1397" s="14" t="s">
        <v>5964</v>
      </c>
      <c r="G1397" s="14"/>
      <c r="H1397" s="14" t="s">
        <v>4408</v>
      </c>
      <c r="I1397" s="15">
        <v>215</v>
      </c>
      <c r="J1397" s="77">
        <v>5</v>
      </c>
      <c r="K1397" s="92"/>
    </row>
    <row r="1398" spans="1:11" ht="20.399999999999999" x14ac:dyDescent="0.25">
      <c r="A1398" s="14" t="s">
        <v>2565</v>
      </c>
      <c r="B1398" s="14" t="s">
        <v>6035</v>
      </c>
      <c r="C1398" s="14" t="s">
        <v>6036</v>
      </c>
      <c r="D1398" s="16">
        <v>46181</v>
      </c>
      <c r="E1398" s="16"/>
      <c r="F1398" s="14" t="s">
        <v>5964</v>
      </c>
      <c r="G1398" s="14"/>
      <c r="H1398" s="14" t="s">
        <v>4844</v>
      </c>
      <c r="I1398" s="15">
        <v>234</v>
      </c>
      <c r="J1398" s="77">
        <v>5</v>
      </c>
      <c r="K1398" s="92"/>
    </row>
    <row r="1399" spans="1:11" ht="20.399999999999999" x14ac:dyDescent="0.25">
      <c r="A1399" s="14" t="s">
        <v>2565</v>
      </c>
      <c r="B1399" s="14" t="s">
        <v>6037</v>
      </c>
      <c r="C1399" s="14" t="s">
        <v>6038</v>
      </c>
      <c r="D1399" s="16">
        <v>46181</v>
      </c>
      <c r="E1399" s="16"/>
      <c r="F1399" s="14" t="s">
        <v>5964</v>
      </c>
      <c r="G1399" s="14"/>
      <c r="H1399" s="14" t="s">
        <v>3581</v>
      </c>
      <c r="I1399" s="15">
        <v>234</v>
      </c>
      <c r="J1399" s="77">
        <v>5</v>
      </c>
      <c r="K1399" s="92"/>
    </row>
    <row r="1400" spans="1:11" ht="20.399999999999999" x14ac:dyDescent="0.25">
      <c r="A1400" s="14" t="s">
        <v>2565</v>
      </c>
      <c r="B1400" s="14" t="s">
        <v>6039</v>
      </c>
      <c r="C1400" s="14" t="s">
        <v>6040</v>
      </c>
      <c r="D1400" s="16">
        <v>46181</v>
      </c>
      <c r="E1400" s="16"/>
      <c r="F1400" s="14" t="s">
        <v>5964</v>
      </c>
      <c r="G1400" s="14"/>
      <c r="H1400" s="14" t="s">
        <v>3539</v>
      </c>
      <c r="I1400" s="15">
        <v>238</v>
      </c>
      <c r="J1400" s="77">
        <v>5</v>
      </c>
      <c r="K1400" s="92"/>
    </row>
    <row r="1401" spans="1:11" ht="20.399999999999999" x14ac:dyDescent="0.25">
      <c r="A1401" s="14" t="s">
        <v>2565</v>
      </c>
      <c r="B1401" s="14" t="s">
        <v>6041</v>
      </c>
      <c r="C1401" s="14" t="s">
        <v>6042</v>
      </c>
      <c r="D1401" s="16">
        <v>46181</v>
      </c>
      <c r="E1401" s="16"/>
      <c r="F1401" s="14" t="s">
        <v>5964</v>
      </c>
      <c r="G1401" s="14" t="s">
        <v>4411</v>
      </c>
      <c r="H1401" s="14" t="s">
        <v>4412</v>
      </c>
      <c r="I1401" s="15">
        <v>272</v>
      </c>
      <c r="J1401" s="77">
        <v>5</v>
      </c>
      <c r="K1401" s="92"/>
    </row>
    <row r="1402" spans="1:11" ht="102" x14ac:dyDescent="0.25">
      <c r="A1402" s="14" t="s">
        <v>2565</v>
      </c>
      <c r="B1402" s="14"/>
      <c r="C1402" s="14"/>
      <c r="D1402" s="16"/>
      <c r="E1402" s="16"/>
      <c r="F1402" s="14" t="s">
        <v>6043</v>
      </c>
      <c r="G1402" s="14"/>
      <c r="H1402" s="14"/>
      <c r="I1402" s="15"/>
      <c r="J1402" s="77"/>
      <c r="K1402" s="92"/>
    </row>
    <row r="1403" spans="1:11" ht="20.399999999999999" x14ac:dyDescent="0.25">
      <c r="A1403" s="14" t="s">
        <v>2565</v>
      </c>
      <c r="B1403" s="14" t="s">
        <v>6044</v>
      </c>
      <c r="C1403" s="14" t="s">
        <v>6045</v>
      </c>
      <c r="D1403" s="16">
        <v>46169</v>
      </c>
      <c r="E1403" s="16"/>
      <c r="F1403" s="14" t="s">
        <v>6046</v>
      </c>
      <c r="G1403" s="14" t="s">
        <v>38</v>
      </c>
      <c r="H1403" s="14" t="s">
        <v>6047</v>
      </c>
      <c r="I1403" s="15">
        <v>4465</v>
      </c>
      <c r="J1403" s="77">
        <v>2</v>
      </c>
      <c r="K1403" s="92"/>
    </row>
    <row r="1404" spans="1:11" ht="20.399999999999999" x14ac:dyDescent="0.25">
      <c r="A1404" s="14" t="s">
        <v>2565</v>
      </c>
      <c r="B1404" s="14" t="s">
        <v>6048</v>
      </c>
      <c r="C1404" s="14" t="s">
        <v>6049</v>
      </c>
      <c r="D1404" s="16">
        <v>46169</v>
      </c>
      <c r="E1404" s="16"/>
      <c r="F1404" s="14" t="s">
        <v>6050</v>
      </c>
      <c r="G1404" s="14"/>
      <c r="H1404" s="14" t="s">
        <v>6051</v>
      </c>
      <c r="I1404" s="15">
        <v>10.8</v>
      </c>
      <c r="J1404" s="77">
        <v>4</v>
      </c>
      <c r="K1404" s="92"/>
    </row>
    <row r="1405" spans="1:11" ht="20.399999999999999" x14ac:dyDescent="0.25">
      <c r="A1405" s="14" t="s">
        <v>2565</v>
      </c>
      <c r="B1405" s="14" t="s">
        <v>6052</v>
      </c>
      <c r="C1405" s="14" t="s">
        <v>6053</v>
      </c>
      <c r="D1405" s="16">
        <v>46169</v>
      </c>
      <c r="E1405" s="16"/>
      <c r="F1405" s="14" t="s">
        <v>6050</v>
      </c>
      <c r="G1405" s="14"/>
      <c r="H1405" s="14" t="s">
        <v>6054</v>
      </c>
      <c r="I1405" s="15">
        <v>11</v>
      </c>
      <c r="J1405" s="77">
        <v>4</v>
      </c>
      <c r="K1405" s="92"/>
    </row>
    <row r="1406" spans="1:11" ht="71.400000000000006" x14ac:dyDescent="0.25">
      <c r="A1406" s="14" t="s">
        <v>2565</v>
      </c>
      <c r="B1406" s="14"/>
      <c r="C1406" s="14"/>
      <c r="D1406" s="16"/>
      <c r="E1406" s="16"/>
      <c r="F1406" s="14" t="s">
        <v>6055</v>
      </c>
      <c r="G1406" s="14"/>
      <c r="H1406" s="14"/>
      <c r="I1406" s="15"/>
      <c r="J1406" s="77"/>
      <c r="K1406" s="92"/>
    </row>
    <row r="1407" spans="1:11" ht="20.399999999999999" x14ac:dyDescent="0.25">
      <c r="A1407" s="14" t="s">
        <v>2565</v>
      </c>
      <c r="B1407" s="14" t="s">
        <v>6056</v>
      </c>
      <c r="C1407" s="14" t="s">
        <v>6057</v>
      </c>
      <c r="D1407" s="16">
        <v>46169</v>
      </c>
      <c r="E1407" s="16"/>
      <c r="F1407" s="14" t="s">
        <v>6058</v>
      </c>
      <c r="G1407" s="14"/>
      <c r="H1407" s="14" t="s">
        <v>5228</v>
      </c>
      <c r="I1407" s="15">
        <v>162</v>
      </c>
      <c r="J1407" s="77">
        <v>5</v>
      </c>
      <c r="K1407" s="92"/>
    </row>
    <row r="1408" spans="1:11" ht="20.399999999999999" x14ac:dyDescent="0.25">
      <c r="A1408" s="14" t="s">
        <v>2565</v>
      </c>
      <c r="B1408" s="14" t="s">
        <v>6059</v>
      </c>
      <c r="C1408" s="14" t="s">
        <v>6060</v>
      </c>
      <c r="D1408" s="16">
        <v>46169</v>
      </c>
      <c r="E1408" s="16"/>
      <c r="F1408" s="14" t="s">
        <v>6058</v>
      </c>
      <c r="G1408" s="14"/>
      <c r="H1408" s="14" t="s">
        <v>3234</v>
      </c>
      <c r="I1408" s="15">
        <v>162</v>
      </c>
      <c r="J1408" s="77">
        <v>5</v>
      </c>
      <c r="K1408" s="92"/>
    </row>
    <row r="1409" spans="1:11" ht="20.399999999999999" x14ac:dyDescent="0.25">
      <c r="A1409" s="14" t="s">
        <v>2565</v>
      </c>
      <c r="B1409" s="14" t="s">
        <v>6061</v>
      </c>
      <c r="C1409" s="14" t="s">
        <v>6062</v>
      </c>
      <c r="D1409" s="16">
        <v>46169</v>
      </c>
      <c r="E1409" s="16"/>
      <c r="F1409" s="14" t="s">
        <v>6058</v>
      </c>
      <c r="G1409" s="14"/>
      <c r="H1409" s="14" t="s">
        <v>4140</v>
      </c>
      <c r="I1409" s="15">
        <v>162</v>
      </c>
      <c r="J1409" s="77">
        <v>5</v>
      </c>
      <c r="K1409" s="92"/>
    </row>
    <row r="1410" spans="1:11" ht="71.400000000000006" x14ac:dyDescent="0.25">
      <c r="A1410" s="14" t="s">
        <v>2565</v>
      </c>
      <c r="B1410" s="14"/>
      <c r="C1410" s="14"/>
      <c r="D1410" s="16"/>
      <c r="E1410" s="16"/>
      <c r="F1410" s="14" t="s">
        <v>6063</v>
      </c>
      <c r="G1410" s="14"/>
      <c r="H1410" s="14"/>
      <c r="I1410" s="15"/>
      <c r="J1410" s="77"/>
      <c r="K1410" s="92"/>
    </row>
    <row r="1411" spans="1:11" ht="20.399999999999999" x14ac:dyDescent="0.25">
      <c r="A1411" s="14" t="s">
        <v>2565</v>
      </c>
      <c r="B1411" s="14" t="s">
        <v>6064</v>
      </c>
      <c r="C1411" s="14" t="s">
        <v>6065</v>
      </c>
      <c r="D1411" s="16">
        <v>46169</v>
      </c>
      <c r="E1411" s="16"/>
      <c r="F1411" s="14" t="s">
        <v>6066</v>
      </c>
      <c r="G1411" s="14"/>
      <c r="H1411" s="14" t="s">
        <v>3684</v>
      </c>
      <c r="I1411" s="15">
        <v>116</v>
      </c>
      <c r="J1411" s="77">
        <v>5</v>
      </c>
      <c r="K1411" s="92"/>
    </row>
    <row r="1412" spans="1:11" ht="20.399999999999999" x14ac:dyDescent="0.25">
      <c r="A1412" s="14" t="s">
        <v>2565</v>
      </c>
      <c r="B1412" s="14" t="s">
        <v>6067</v>
      </c>
      <c r="C1412" s="14" t="s">
        <v>6068</v>
      </c>
      <c r="D1412" s="16">
        <v>46169</v>
      </c>
      <c r="E1412" s="16"/>
      <c r="F1412" s="14" t="s">
        <v>6066</v>
      </c>
      <c r="G1412" s="14"/>
      <c r="H1412" s="14" t="s">
        <v>5601</v>
      </c>
      <c r="I1412" s="15">
        <v>116</v>
      </c>
      <c r="J1412" s="77">
        <v>5</v>
      </c>
      <c r="K1412" s="92"/>
    </row>
    <row r="1413" spans="1:11" ht="20.399999999999999" x14ac:dyDescent="0.25">
      <c r="A1413" s="14" t="s">
        <v>2565</v>
      </c>
      <c r="B1413" s="14" t="s">
        <v>6069</v>
      </c>
      <c r="C1413" s="14" t="s">
        <v>6070</v>
      </c>
      <c r="D1413" s="16">
        <v>46169</v>
      </c>
      <c r="E1413" s="16"/>
      <c r="F1413" s="14" t="s">
        <v>6066</v>
      </c>
      <c r="G1413" s="14"/>
      <c r="H1413" s="14" t="s">
        <v>3687</v>
      </c>
      <c r="I1413" s="15">
        <v>116</v>
      </c>
      <c r="J1413" s="77">
        <v>5</v>
      </c>
      <c r="K1413" s="92"/>
    </row>
    <row r="1414" spans="1:11" ht="13.2" x14ac:dyDescent="0.25">
      <c r="A1414" s="14" t="s">
        <v>2565</v>
      </c>
      <c r="B1414" s="14" t="s">
        <v>6071</v>
      </c>
      <c r="C1414" s="14" t="s">
        <v>6072</v>
      </c>
      <c r="D1414" s="16">
        <v>46171</v>
      </c>
      <c r="E1414" s="16"/>
      <c r="F1414" s="14" t="s">
        <v>6073</v>
      </c>
      <c r="G1414" s="14" t="s">
        <v>6074</v>
      </c>
      <c r="H1414" s="14" t="s">
        <v>6075</v>
      </c>
      <c r="I1414" s="15">
        <v>96.75</v>
      </c>
      <c r="J1414" s="77">
        <v>5</v>
      </c>
      <c r="K1414" s="92"/>
    </row>
    <row r="1415" spans="1:11" ht="20.399999999999999" x14ac:dyDescent="0.25">
      <c r="A1415" s="14" t="s">
        <v>2565</v>
      </c>
      <c r="B1415" s="14" t="s">
        <v>6076</v>
      </c>
      <c r="C1415" s="14" t="s">
        <v>6077</v>
      </c>
      <c r="D1415" s="16">
        <v>46171</v>
      </c>
      <c r="E1415" s="16"/>
      <c r="F1415" s="14" t="s">
        <v>6078</v>
      </c>
      <c r="G1415" s="14" t="s">
        <v>6074</v>
      </c>
      <c r="H1415" s="14" t="s">
        <v>6075</v>
      </c>
      <c r="I1415" s="15">
        <v>339.75</v>
      </c>
      <c r="J1415" s="77">
        <v>5</v>
      </c>
      <c r="K1415" s="92"/>
    </row>
    <row r="1416" spans="1:11" ht="91.8" x14ac:dyDescent="0.25">
      <c r="A1416" s="14" t="s">
        <v>2565</v>
      </c>
      <c r="B1416" s="14"/>
      <c r="C1416" s="14"/>
      <c r="D1416" s="16"/>
      <c r="E1416" s="16"/>
      <c r="F1416" s="14" t="s">
        <v>6654</v>
      </c>
      <c r="G1416" s="14"/>
      <c r="H1416" s="14"/>
      <c r="I1416" s="15"/>
      <c r="J1416" s="77"/>
      <c r="K1416" s="92"/>
    </row>
    <row r="1417" spans="1:11" ht="30.6" x14ac:dyDescent="0.25">
      <c r="A1417" s="14" t="s">
        <v>2565</v>
      </c>
      <c r="B1417" s="14" t="s">
        <v>6079</v>
      </c>
      <c r="C1417" s="14" t="s">
        <v>6080</v>
      </c>
      <c r="D1417" s="16">
        <v>46171</v>
      </c>
      <c r="E1417" s="16"/>
      <c r="F1417" s="14" t="s">
        <v>6081</v>
      </c>
      <c r="G1417" s="14" t="s">
        <v>2677</v>
      </c>
      <c r="H1417" s="14" t="s">
        <v>2678</v>
      </c>
      <c r="I1417" s="15">
        <v>270</v>
      </c>
      <c r="J1417" s="77">
        <v>2</v>
      </c>
      <c r="K1417" s="92"/>
    </row>
    <row r="1418" spans="1:11" ht="30.6" x14ac:dyDescent="0.25">
      <c r="A1418" s="14" t="s">
        <v>2565</v>
      </c>
      <c r="B1418" s="14" t="s">
        <v>6082</v>
      </c>
      <c r="C1418" s="14" t="s">
        <v>3946</v>
      </c>
      <c r="D1418" s="16">
        <v>46171</v>
      </c>
      <c r="E1418" s="16"/>
      <c r="F1418" s="14" t="s">
        <v>6083</v>
      </c>
      <c r="G1418" s="14" t="s">
        <v>2674</v>
      </c>
      <c r="H1418" s="14" t="s">
        <v>2675</v>
      </c>
      <c r="I1418" s="15">
        <v>270</v>
      </c>
      <c r="J1418" s="77">
        <v>2</v>
      </c>
      <c r="K1418" s="92"/>
    </row>
    <row r="1419" spans="1:11" ht="20.399999999999999" x14ac:dyDescent="0.25">
      <c r="A1419" s="14" t="s">
        <v>2565</v>
      </c>
      <c r="B1419" s="14" t="s">
        <v>6084</v>
      </c>
      <c r="C1419" s="14" t="s">
        <v>6085</v>
      </c>
      <c r="D1419" s="16">
        <v>46183</v>
      </c>
      <c r="E1419" s="16"/>
      <c r="F1419" s="14" t="s">
        <v>6086</v>
      </c>
      <c r="G1419" s="14" t="s">
        <v>2822</v>
      </c>
      <c r="H1419" s="14" t="s">
        <v>2823</v>
      </c>
      <c r="I1419" s="15">
        <v>990</v>
      </c>
      <c r="J1419" s="77">
        <v>2</v>
      </c>
      <c r="K1419" s="92"/>
    </row>
    <row r="1420" spans="1:11" ht="91.8" x14ac:dyDescent="0.25">
      <c r="A1420" s="14" t="s">
        <v>2565</v>
      </c>
      <c r="B1420" s="14"/>
      <c r="C1420" s="14"/>
      <c r="D1420" s="16"/>
      <c r="E1420" s="16"/>
      <c r="F1420" s="14" t="s">
        <v>6087</v>
      </c>
      <c r="G1420" s="14"/>
      <c r="H1420" s="14"/>
      <c r="I1420" s="15"/>
      <c r="J1420" s="77"/>
      <c r="K1420" s="92"/>
    </row>
    <row r="1421" spans="1:11" ht="40.799999999999997" x14ac:dyDescent="0.25">
      <c r="A1421" s="14" t="s">
        <v>2565</v>
      </c>
      <c r="B1421" s="14" t="s">
        <v>6088</v>
      </c>
      <c r="C1421" s="14" t="s">
        <v>6089</v>
      </c>
      <c r="D1421" s="16">
        <v>46084</v>
      </c>
      <c r="E1421" s="16">
        <v>46171</v>
      </c>
      <c r="F1421" s="14" t="s">
        <v>6090</v>
      </c>
      <c r="G1421" s="14" t="s">
        <v>4165</v>
      </c>
      <c r="H1421" s="14" t="s">
        <v>4166</v>
      </c>
      <c r="I1421" s="15">
        <v>2266</v>
      </c>
      <c r="J1421" s="77">
        <v>3</v>
      </c>
      <c r="K1421" s="92"/>
    </row>
    <row r="1422" spans="1:11" ht="30.6" x14ac:dyDescent="0.25">
      <c r="A1422" s="14" t="s">
        <v>2565</v>
      </c>
      <c r="B1422" s="14" t="s">
        <v>6088</v>
      </c>
      <c r="C1422" s="14" t="s">
        <v>6091</v>
      </c>
      <c r="D1422" s="16">
        <v>46126</v>
      </c>
      <c r="E1422" s="16">
        <v>46171</v>
      </c>
      <c r="F1422" s="14" t="s">
        <v>6092</v>
      </c>
      <c r="G1422" s="14" t="s">
        <v>4165</v>
      </c>
      <c r="H1422" s="14" t="s">
        <v>4166</v>
      </c>
      <c r="I1422" s="15">
        <v>271.64999999999998</v>
      </c>
      <c r="J1422" s="77">
        <v>3</v>
      </c>
      <c r="K1422" s="92"/>
    </row>
    <row r="1423" spans="1:11" ht="30.6" x14ac:dyDescent="0.25">
      <c r="A1423" s="14" t="s">
        <v>2565</v>
      </c>
      <c r="B1423" s="14" t="s">
        <v>6088</v>
      </c>
      <c r="C1423" s="14" t="s">
        <v>6093</v>
      </c>
      <c r="D1423" s="16">
        <v>46126</v>
      </c>
      <c r="E1423" s="16">
        <v>46171</v>
      </c>
      <c r="F1423" s="14" t="s">
        <v>6094</v>
      </c>
      <c r="G1423" s="14" t="s">
        <v>4165</v>
      </c>
      <c r="H1423" s="14" t="s">
        <v>4166</v>
      </c>
      <c r="I1423" s="15">
        <v>42.93</v>
      </c>
      <c r="J1423" s="77">
        <v>3</v>
      </c>
      <c r="K1423" s="92"/>
    </row>
    <row r="1424" spans="1:11" ht="40.799999999999997" x14ac:dyDescent="0.25">
      <c r="A1424" s="14" t="s">
        <v>2565</v>
      </c>
      <c r="B1424" s="14" t="s">
        <v>6088</v>
      </c>
      <c r="C1424" s="14" t="s">
        <v>6095</v>
      </c>
      <c r="D1424" s="16">
        <v>46126</v>
      </c>
      <c r="E1424" s="16">
        <v>46171</v>
      </c>
      <c r="F1424" s="14" t="s">
        <v>6096</v>
      </c>
      <c r="G1424" s="14" t="s">
        <v>4165</v>
      </c>
      <c r="H1424" s="14" t="s">
        <v>4166</v>
      </c>
      <c r="I1424" s="15">
        <v>322.49</v>
      </c>
      <c r="J1424" s="77">
        <v>3</v>
      </c>
      <c r="K1424" s="92"/>
    </row>
    <row r="1425" spans="1:11" ht="30.6" x14ac:dyDescent="0.25">
      <c r="A1425" s="14" t="s">
        <v>2565</v>
      </c>
      <c r="B1425" s="14" t="s">
        <v>6088</v>
      </c>
      <c r="C1425" s="14" t="s">
        <v>6097</v>
      </c>
      <c r="D1425" s="16">
        <v>46126</v>
      </c>
      <c r="E1425" s="16">
        <v>46171</v>
      </c>
      <c r="F1425" s="14" t="s">
        <v>6098</v>
      </c>
      <c r="G1425" s="14" t="s">
        <v>4165</v>
      </c>
      <c r="H1425" s="14" t="s">
        <v>4166</v>
      </c>
      <c r="I1425" s="15">
        <v>35.28</v>
      </c>
      <c r="J1425" s="77">
        <v>3</v>
      </c>
      <c r="K1425" s="92"/>
    </row>
    <row r="1426" spans="1:11" ht="40.799999999999997" x14ac:dyDescent="0.25">
      <c r="A1426" s="14" t="s">
        <v>2565</v>
      </c>
      <c r="B1426" s="14" t="s">
        <v>6088</v>
      </c>
      <c r="C1426" s="14" t="s">
        <v>3090</v>
      </c>
      <c r="D1426" s="16">
        <v>46157</v>
      </c>
      <c r="E1426" s="16">
        <v>46171</v>
      </c>
      <c r="F1426" s="14" t="s">
        <v>6099</v>
      </c>
      <c r="G1426" s="14" t="s">
        <v>4165</v>
      </c>
      <c r="H1426" s="14" t="s">
        <v>4166</v>
      </c>
      <c r="I1426" s="15">
        <v>67.5</v>
      </c>
      <c r="J1426" s="77">
        <v>3</v>
      </c>
      <c r="K1426" s="92"/>
    </row>
    <row r="1427" spans="1:11" ht="51" x14ac:dyDescent="0.25">
      <c r="A1427" s="14" t="s">
        <v>2565</v>
      </c>
      <c r="B1427" s="14" t="s">
        <v>6100</v>
      </c>
      <c r="C1427" s="14" t="s">
        <v>2807</v>
      </c>
      <c r="D1427" s="16">
        <v>46086</v>
      </c>
      <c r="E1427" s="16">
        <v>46191</v>
      </c>
      <c r="F1427" s="14" t="s">
        <v>6101</v>
      </c>
      <c r="G1427" s="14" t="s">
        <v>6102</v>
      </c>
      <c r="H1427" s="14" t="s">
        <v>6103</v>
      </c>
      <c r="I1427" s="15">
        <v>2139.25</v>
      </c>
      <c r="J1427" s="77">
        <v>2</v>
      </c>
      <c r="K1427" s="92"/>
    </row>
    <row r="1428" spans="1:11" ht="40.799999999999997" x14ac:dyDescent="0.25">
      <c r="A1428" s="14" t="s">
        <v>2565</v>
      </c>
      <c r="B1428" s="14" t="s">
        <v>6100</v>
      </c>
      <c r="C1428" s="14" t="s">
        <v>2807</v>
      </c>
      <c r="D1428" s="16">
        <v>46086</v>
      </c>
      <c r="E1428" s="16">
        <v>46191</v>
      </c>
      <c r="F1428" s="14" t="s">
        <v>6104</v>
      </c>
      <c r="G1428" s="14" t="s">
        <v>6102</v>
      </c>
      <c r="H1428" s="14" t="s">
        <v>6103</v>
      </c>
      <c r="I1428" s="15">
        <v>100</v>
      </c>
      <c r="J1428" s="77">
        <v>2</v>
      </c>
      <c r="K1428" s="92"/>
    </row>
    <row r="1429" spans="1:11" ht="71.400000000000006" x14ac:dyDescent="0.25">
      <c r="A1429" s="14" t="s">
        <v>2565</v>
      </c>
      <c r="B1429" s="14"/>
      <c r="C1429" s="14"/>
      <c r="D1429" s="16"/>
      <c r="E1429" s="16"/>
      <c r="F1429" s="14" t="s">
        <v>6105</v>
      </c>
      <c r="G1429" s="14"/>
      <c r="H1429" s="14"/>
      <c r="I1429" s="15"/>
      <c r="J1429" s="77"/>
      <c r="K1429" s="92"/>
    </row>
    <row r="1430" spans="1:11" ht="20.399999999999999" x14ac:dyDescent="0.25">
      <c r="A1430" s="14" t="s">
        <v>2565</v>
      </c>
      <c r="B1430" s="14" t="s">
        <v>6106</v>
      </c>
      <c r="C1430" s="14" t="s">
        <v>6107</v>
      </c>
      <c r="D1430" s="16">
        <v>46170</v>
      </c>
      <c r="E1430" s="16"/>
      <c r="F1430" s="14" t="s">
        <v>6108</v>
      </c>
      <c r="G1430" s="14"/>
      <c r="H1430" s="14" t="s">
        <v>4117</v>
      </c>
      <c r="I1430" s="15">
        <v>139</v>
      </c>
      <c r="J1430" s="77">
        <v>5</v>
      </c>
      <c r="K1430" s="92"/>
    </row>
    <row r="1431" spans="1:11" ht="20.399999999999999" x14ac:dyDescent="0.25">
      <c r="A1431" s="14" t="s">
        <v>2565</v>
      </c>
      <c r="B1431" s="14" t="s">
        <v>6109</v>
      </c>
      <c r="C1431" s="14" t="s">
        <v>6110</v>
      </c>
      <c r="D1431" s="16">
        <v>46170</v>
      </c>
      <c r="E1431" s="16"/>
      <c r="F1431" s="14" t="s">
        <v>6108</v>
      </c>
      <c r="G1431" s="14"/>
      <c r="H1431" s="14" t="s">
        <v>6111</v>
      </c>
      <c r="I1431" s="15">
        <v>139</v>
      </c>
      <c r="J1431" s="77">
        <v>5</v>
      </c>
      <c r="K1431" s="92"/>
    </row>
    <row r="1432" spans="1:11" ht="20.399999999999999" x14ac:dyDescent="0.25">
      <c r="A1432" s="14" t="s">
        <v>2565</v>
      </c>
      <c r="B1432" s="14" t="s">
        <v>6112</v>
      </c>
      <c r="C1432" s="14" t="s">
        <v>6113</v>
      </c>
      <c r="D1432" s="16">
        <v>46170</v>
      </c>
      <c r="E1432" s="16"/>
      <c r="F1432" s="14" t="s">
        <v>6108</v>
      </c>
      <c r="G1432" s="14"/>
      <c r="H1432" s="14" t="s">
        <v>4306</v>
      </c>
      <c r="I1432" s="15">
        <v>139</v>
      </c>
      <c r="J1432" s="77">
        <v>5</v>
      </c>
      <c r="K1432" s="92"/>
    </row>
    <row r="1433" spans="1:11" ht="20.399999999999999" x14ac:dyDescent="0.25">
      <c r="A1433" s="14" t="s">
        <v>2565</v>
      </c>
      <c r="B1433" s="14" t="s">
        <v>6114</v>
      </c>
      <c r="C1433" s="14" t="s">
        <v>6115</v>
      </c>
      <c r="D1433" s="16">
        <v>46170</v>
      </c>
      <c r="E1433" s="16"/>
      <c r="F1433" s="14" t="s">
        <v>6108</v>
      </c>
      <c r="G1433" s="14"/>
      <c r="H1433" s="14" t="s">
        <v>4125</v>
      </c>
      <c r="I1433" s="15">
        <v>139</v>
      </c>
      <c r="J1433" s="77">
        <v>5</v>
      </c>
      <c r="K1433" s="92"/>
    </row>
    <row r="1434" spans="1:11" ht="71.400000000000006" x14ac:dyDescent="0.25">
      <c r="A1434" s="14" t="s">
        <v>2565</v>
      </c>
      <c r="B1434" s="14"/>
      <c r="C1434" s="14"/>
      <c r="D1434" s="16"/>
      <c r="E1434" s="16"/>
      <c r="F1434" s="14" t="s">
        <v>6116</v>
      </c>
      <c r="G1434" s="14"/>
      <c r="H1434" s="14"/>
      <c r="I1434" s="15"/>
      <c r="J1434" s="77"/>
      <c r="K1434" s="92"/>
    </row>
    <row r="1435" spans="1:11" ht="20.399999999999999" x14ac:dyDescent="0.25">
      <c r="A1435" s="14" t="s">
        <v>2565</v>
      </c>
      <c r="B1435" s="14" t="s">
        <v>6117</v>
      </c>
      <c r="C1435" s="14" t="s">
        <v>6118</v>
      </c>
      <c r="D1435" s="16">
        <v>46170</v>
      </c>
      <c r="E1435" s="16"/>
      <c r="F1435" s="14" t="s">
        <v>6119</v>
      </c>
      <c r="G1435" s="14"/>
      <c r="H1435" s="14" t="s">
        <v>3687</v>
      </c>
      <c r="I1435" s="15">
        <v>116</v>
      </c>
      <c r="J1435" s="77">
        <v>5</v>
      </c>
      <c r="K1435" s="92"/>
    </row>
    <row r="1436" spans="1:11" ht="20.399999999999999" x14ac:dyDescent="0.25">
      <c r="A1436" s="14" t="s">
        <v>2565</v>
      </c>
      <c r="B1436" s="14" t="s">
        <v>6120</v>
      </c>
      <c r="C1436" s="14" t="s">
        <v>6121</v>
      </c>
      <c r="D1436" s="16">
        <v>46170</v>
      </c>
      <c r="E1436" s="16"/>
      <c r="F1436" s="14" t="s">
        <v>6119</v>
      </c>
      <c r="G1436" s="14"/>
      <c r="H1436" s="14" t="s">
        <v>3684</v>
      </c>
      <c r="I1436" s="15">
        <v>116</v>
      </c>
      <c r="J1436" s="77">
        <v>5</v>
      </c>
      <c r="K1436" s="92"/>
    </row>
    <row r="1437" spans="1:11" ht="71.400000000000006" x14ac:dyDescent="0.25">
      <c r="A1437" s="14" t="s">
        <v>2565</v>
      </c>
      <c r="B1437" s="14"/>
      <c r="C1437" s="14"/>
      <c r="D1437" s="16"/>
      <c r="E1437" s="16"/>
      <c r="F1437" s="14" t="s">
        <v>6122</v>
      </c>
      <c r="G1437" s="14"/>
      <c r="H1437" s="14"/>
      <c r="I1437" s="15"/>
      <c r="J1437" s="77"/>
      <c r="K1437" s="92"/>
    </row>
    <row r="1438" spans="1:11" ht="20.399999999999999" x14ac:dyDescent="0.25">
      <c r="A1438" s="14" t="s">
        <v>2565</v>
      </c>
      <c r="B1438" s="14" t="s">
        <v>6123</v>
      </c>
      <c r="C1438" s="14" t="s">
        <v>6124</v>
      </c>
      <c r="D1438" s="16">
        <v>46170</v>
      </c>
      <c r="E1438" s="16"/>
      <c r="F1438" s="14" t="s">
        <v>6125</v>
      </c>
      <c r="G1438" s="14"/>
      <c r="H1438" s="14" t="s">
        <v>3908</v>
      </c>
      <c r="I1438" s="15">
        <v>139</v>
      </c>
      <c r="J1438" s="77">
        <v>5</v>
      </c>
      <c r="K1438" s="92"/>
    </row>
    <row r="1439" spans="1:11" ht="20.399999999999999" x14ac:dyDescent="0.25">
      <c r="A1439" s="14" t="s">
        <v>2565</v>
      </c>
      <c r="B1439" s="14" t="s">
        <v>6126</v>
      </c>
      <c r="C1439" s="14" t="s">
        <v>6127</v>
      </c>
      <c r="D1439" s="16">
        <v>46170</v>
      </c>
      <c r="E1439" s="16"/>
      <c r="F1439" s="14" t="s">
        <v>6125</v>
      </c>
      <c r="G1439" s="14"/>
      <c r="H1439" s="14" t="s">
        <v>4122</v>
      </c>
      <c r="I1439" s="15">
        <v>139</v>
      </c>
      <c r="J1439" s="77">
        <v>5</v>
      </c>
      <c r="K1439" s="92"/>
    </row>
    <row r="1440" spans="1:11" ht="13.2" x14ac:dyDescent="0.25">
      <c r="A1440" s="14" t="s">
        <v>2565</v>
      </c>
      <c r="B1440" s="14" t="s">
        <v>6128</v>
      </c>
      <c r="C1440" s="14"/>
      <c r="D1440" s="16">
        <v>46171</v>
      </c>
      <c r="E1440" s="16"/>
      <c r="F1440" s="14" t="s">
        <v>6129</v>
      </c>
      <c r="G1440" s="14"/>
      <c r="H1440" s="14" t="s">
        <v>2748</v>
      </c>
      <c r="I1440" s="15">
        <v>378.14</v>
      </c>
      <c r="J1440" s="77">
        <v>5</v>
      </c>
      <c r="K1440" s="92"/>
    </row>
    <row r="1441" spans="1:11" ht="13.2" x14ac:dyDescent="0.25">
      <c r="A1441" s="14" t="s">
        <v>2565</v>
      </c>
      <c r="B1441" s="14" t="s">
        <v>6128</v>
      </c>
      <c r="C1441" s="14"/>
      <c r="D1441" s="16">
        <v>46171</v>
      </c>
      <c r="E1441" s="16"/>
      <c r="F1441" s="14" t="s">
        <v>6129</v>
      </c>
      <c r="G1441" s="14"/>
      <c r="H1441" s="14" t="s">
        <v>2748</v>
      </c>
      <c r="I1441" s="15">
        <v>214.62</v>
      </c>
      <c r="J1441" s="77">
        <v>3</v>
      </c>
      <c r="K1441" s="92"/>
    </row>
    <row r="1442" spans="1:11" ht="13.2" x14ac:dyDescent="0.25">
      <c r="A1442" s="14" t="s">
        <v>2565</v>
      </c>
      <c r="B1442" s="14" t="s">
        <v>6128</v>
      </c>
      <c r="C1442" s="14"/>
      <c r="D1442" s="16">
        <v>46171</v>
      </c>
      <c r="E1442" s="16"/>
      <c r="F1442" s="14" t="s">
        <v>6129</v>
      </c>
      <c r="G1442" s="14"/>
      <c r="H1442" s="14" t="s">
        <v>2748</v>
      </c>
      <c r="I1442" s="15">
        <v>449.68</v>
      </c>
      <c r="J1442" s="77">
        <v>4</v>
      </c>
      <c r="K1442" s="92"/>
    </row>
    <row r="1443" spans="1:11" ht="13.2" x14ac:dyDescent="0.25">
      <c r="A1443" s="14" t="s">
        <v>2565</v>
      </c>
      <c r="B1443" s="14" t="s">
        <v>3872</v>
      </c>
      <c r="C1443" s="14"/>
      <c r="D1443" s="16">
        <v>46173</v>
      </c>
      <c r="E1443" s="16"/>
      <c r="F1443" s="14" t="s">
        <v>4219</v>
      </c>
      <c r="G1443" s="14"/>
      <c r="H1443" s="14" t="s">
        <v>3854</v>
      </c>
      <c r="I1443" s="15">
        <v>22</v>
      </c>
      <c r="J1443" s="77">
        <v>4</v>
      </c>
      <c r="K1443" s="92"/>
    </row>
    <row r="1444" spans="1:11" ht="71.400000000000006" x14ac:dyDescent="0.25">
      <c r="A1444" s="14" t="s">
        <v>5280</v>
      </c>
      <c r="B1444" s="14" t="s">
        <v>6130</v>
      </c>
      <c r="C1444" s="14">
        <v>260100076</v>
      </c>
      <c r="D1444" s="16">
        <v>46175</v>
      </c>
      <c r="E1444" s="16"/>
      <c r="F1444" s="14" t="s">
        <v>6650</v>
      </c>
      <c r="G1444" s="14" t="s">
        <v>4165</v>
      </c>
      <c r="H1444" s="14" t="s">
        <v>4166</v>
      </c>
      <c r="I1444" s="15">
        <v>2551</v>
      </c>
      <c r="J1444" s="77"/>
      <c r="K1444" s="92"/>
    </row>
    <row r="1445" spans="1:11" ht="71.400000000000006" x14ac:dyDescent="0.25">
      <c r="A1445" s="14" t="s">
        <v>5280</v>
      </c>
      <c r="B1445" s="14" t="s">
        <v>6130</v>
      </c>
      <c r="C1445" s="14">
        <v>260100076</v>
      </c>
      <c r="D1445" s="16">
        <v>46175</v>
      </c>
      <c r="E1445" s="16"/>
      <c r="F1445" s="14" t="s">
        <v>6651</v>
      </c>
      <c r="G1445" s="14" t="s">
        <v>4165</v>
      </c>
      <c r="H1445" s="14" t="s">
        <v>4166</v>
      </c>
      <c r="I1445" s="15">
        <v>271.64999999999998</v>
      </c>
      <c r="J1445" s="77"/>
      <c r="K1445" s="92"/>
    </row>
    <row r="1446" spans="1:11" ht="71.400000000000006" x14ac:dyDescent="0.25">
      <c r="A1446" s="14" t="s">
        <v>5280</v>
      </c>
      <c r="B1446" s="14" t="s">
        <v>6130</v>
      </c>
      <c r="C1446" s="14">
        <v>260100076</v>
      </c>
      <c r="D1446" s="16">
        <v>46175</v>
      </c>
      <c r="E1446" s="16"/>
      <c r="F1446" s="14" t="s">
        <v>6652</v>
      </c>
      <c r="G1446" s="14" t="s">
        <v>4165</v>
      </c>
      <c r="H1446" s="14" t="s">
        <v>4166</v>
      </c>
      <c r="I1446" s="15">
        <v>400.7</v>
      </c>
      <c r="J1446" s="77"/>
      <c r="K1446" s="92"/>
    </row>
    <row r="1447" spans="1:11" ht="71.400000000000006" x14ac:dyDescent="0.25">
      <c r="A1447" s="14" t="s">
        <v>5280</v>
      </c>
      <c r="B1447" s="14" t="s">
        <v>6130</v>
      </c>
      <c r="C1447" s="14">
        <v>260100076</v>
      </c>
      <c r="D1447" s="16">
        <v>46175</v>
      </c>
      <c r="E1447" s="16"/>
      <c r="F1447" s="14" t="s">
        <v>6653</v>
      </c>
      <c r="G1447" s="14" t="s">
        <v>4165</v>
      </c>
      <c r="H1447" s="14" t="s">
        <v>4166</v>
      </c>
      <c r="I1447" s="15">
        <v>67.5</v>
      </c>
      <c r="J1447" s="77"/>
      <c r="K1447" s="92"/>
    </row>
    <row r="1448" spans="1:11" ht="71.400000000000006" x14ac:dyDescent="0.25">
      <c r="A1448" s="14" t="s">
        <v>5280</v>
      </c>
      <c r="B1448" s="14" t="s">
        <v>6130</v>
      </c>
      <c r="C1448" s="14">
        <v>260100076</v>
      </c>
      <c r="D1448" s="16">
        <v>46175</v>
      </c>
      <c r="E1448" s="16"/>
      <c r="F1448" s="14" t="s">
        <v>6649</v>
      </c>
      <c r="G1448" s="14" t="s">
        <v>4165</v>
      </c>
      <c r="H1448" s="14" t="s">
        <v>4166</v>
      </c>
      <c r="I1448" s="15">
        <v>445</v>
      </c>
      <c r="J1448" s="77"/>
      <c r="K1448" s="92"/>
    </row>
    <row r="1449" spans="1:11" ht="71.400000000000006" x14ac:dyDescent="0.25">
      <c r="A1449" s="14" t="s">
        <v>6131</v>
      </c>
      <c r="B1449" s="14" t="s">
        <v>6132</v>
      </c>
      <c r="C1449" s="14" t="s">
        <v>6133</v>
      </c>
      <c r="D1449" s="16">
        <v>46084</v>
      </c>
      <c r="E1449" s="16">
        <v>46176</v>
      </c>
      <c r="F1449" s="14" t="s">
        <v>6648</v>
      </c>
      <c r="G1449" s="14" t="s">
        <v>4165</v>
      </c>
      <c r="H1449" s="14" t="s">
        <v>4166</v>
      </c>
      <c r="I1449" s="15">
        <v>2506</v>
      </c>
      <c r="J1449" s="77"/>
      <c r="K1449" s="92"/>
    </row>
    <row r="1450" spans="1:11" ht="71.400000000000006" x14ac:dyDescent="0.25">
      <c r="A1450" s="14" t="s">
        <v>6131</v>
      </c>
      <c r="B1450" s="14" t="s">
        <v>6132</v>
      </c>
      <c r="C1450" s="14" t="s">
        <v>6133</v>
      </c>
      <c r="D1450" s="16">
        <v>46126</v>
      </c>
      <c r="E1450" s="16">
        <v>46176</v>
      </c>
      <c r="F1450" s="14" t="s">
        <v>6647</v>
      </c>
      <c r="G1450" s="14" t="s">
        <v>4165</v>
      </c>
      <c r="H1450" s="14" t="s">
        <v>4166</v>
      </c>
      <c r="I1450" s="15">
        <v>271.64999999999998</v>
      </c>
      <c r="J1450" s="77"/>
      <c r="K1450" s="92"/>
    </row>
    <row r="1451" spans="1:11" ht="71.400000000000006" x14ac:dyDescent="0.25">
      <c r="A1451" s="14" t="s">
        <v>6131</v>
      </c>
      <c r="B1451" s="14" t="s">
        <v>6132</v>
      </c>
      <c r="C1451" s="14" t="s">
        <v>6133</v>
      </c>
      <c r="D1451" s="16">
        <v>46126</v>
      </c>
      <c r="E1451" s="16">
        <v>46176</v>
      </c>
      <c r="F1451" s="14" t="s">
        <v>6646</v>
      </c>
      <c r="G1451" s="14" t="s">
        <v>4165</v>
      </c>
      <c r="H1451" s="14" t="s">
        <v>4166</v>
      </c>
      <c r="I1451" s="15">
        <v>400.7</v>
      </c>
      <c r="J1451" s="77"/>
      <c r="K1451" s="92"/>
    </row>
    <row r="1452" spans="1:11" ht="71.400000000000006" x14ac:dyDescent="0.25">
      <c r="A1452" s="14" t="s">
        <v>6131</v>
      </c>
      <c r="B1452" s="14" t="s">
        <v>6132</v>
      </c>
      <c r="C1452" s="14" t="s">
        <v>6133</v>
      </c>
      <c r="D1452" s="16">
        <v>46159</v>
      </c>
      <c r="E1452" s="16">
        <v>46176</v>
      </c>
      <c r="F1452" s="14" t="s">
        <v>6645</v>
      </c>
      <c r="G1452" s="14" t="s">
        <v>4165</v>
      </c>
      <c r="H1452" s="14" t="s">
        <v>4166</v>
      </c>
      <c r="I1452" s="15">
        <v>67.5</v>
      </c>
      <c r="J1452" s="77"/>
      <c r="K1452" s="92"/>
    </row>
    <row r="1453" spans="1:11" ht="30.6" x14ac:dyDescent="0.25">
      <c r="A1453" s="14" t="s">
        <v>2565</v>
      </c>
      <c r="B1453" s="14" t="s">
        <v>6134</v>
      </c>
      <c r="C1453" s="14" t="s">
        <v>6135</v>
      </c>
      <c r="D1453" s="16">
        <v>46176</v>
      </c>
      <c r="E1453" s="16"/>
      <c r="F1453" s="14" t="s">
        <v>6136</v>
      </c>
      <c r="G1453" s="14" t="s">
        <v>3132</v>
      </c>
      <c r="H1453" s="14" t="s">
        <v>3133</v>
      </c>
      <c r="I1453" s="15">
        <v>1500.97</v>
      </c>
      <c r="J1453" s="77">
        <v>5</v>
      </c>
      <c r="K1453" s="92"/>
    </row>
    <row r="1454" spans="1:11" ht="81.599999999999994" x14ac:dyDescent="0.25">
      <c r="A1454" s="14" t="s">
        <v>2565</v>
      </c>
      <c r="B1454" s="14"/>
      <c r="C1454" s="14"/>
      <c r="D1454" s="16"/>
      <c r="E1454" s="16"/>
      <c r="F1454" s="14" t="s">
        <v>6644</v>
      </c>
      <c r="G1454" s="14"/>
      <c r="H1454" s="14"/>
      <c r="I1454" s="15"/>
      <c r="J1454" s="77"/>
      <c r="K1454" s="92"/>
    </row>
    <row r="1455" spans="1:11" ht="30.6" x14ac:dyDescent="0.25">
      <c r="A1455" s="14" t="s">
        <v>2565</v>
      </c>
      <c r="B1455" s="14" t="s">
        <v>6137</v>
      </c>
      <c r="C1455" s="14" t="s">
        <v>6138</v>
      </c>
      <c r="D1455" s="16">
        <v>46176</v>
      </c>
      <c r="E1455" s="16"/>
      <c r="F1455" s="14" t="s">
        <v>6139</v>
      </c>
      <c r="G1455" s="14" t="s">
        <v>3132</v>
      </c>
      <c r="H1455" s="14" t="s">
        <v>3133</v>
      </c>
      <c r="I1455" s="15">
        <v>126</v>
      </c>
      <c r="J1455" s="77">
        <v>5</v>
      </c>
      <c r="K1455" s="92"/>
    </row>
    <row r="1456" spans="1:11" ht="30.6" x14ac:dyDescent="0.25">
      <c r="A1456" s="14" t="s">
        <v>2565</v>
      </c>
      <c r="B1456" s="14" t="s">
        <v>6140</v>
      </c>
      <c r="C1456" s="14" t="s">
        <v>6141</v>
      </c>
      <c r="D1456" s="16">
        <v>46183</v>
      </c>
      <c r="E1456" s="16"/>
      <c r="F1456" s="14" t="s">
        <v>6142</v>
      </c>
      <c r="G1456" s="14" t="s">
        <v>6143</v>
      </c>
      <c r="H1456" s="14" t="s">
        <v>6144</v>
      </c>
      <c r="I1456" s="15">
        <v>2672</v>
      </c>
      <c r="J1456" s="77">
        <v>5</v>
      </c>
      <c r="K1456" s="92"/>
    </row>
    <row r="1457" spans="1:11" ht="40.799999999999997" x14ac:dyDescent="0.25">
      <c r="A1457" s="14" t="s">
        <v>2565</v>
      </c>
      <c r="B1457" s="14" t="s">
        <v>6145</v>
      </c>
      <c r="C1457" s="14" t="s">
        <v>6146</v>
      </c>
      <c r="D1457" s="16">
        <v>46183</v>
      </c>
      <c r="E1457" s="16"/>
      <c r="F1457" s="14" t="s">
        <v>6147</v>
      </c>
      <c r="G1457" s="14" t="s">
        <v>6148</v>
      </c>
      <c r="H1457" s="14" t="s">
        <v>6149</v>
      </c>
      <c r="I1457" s="15">
        <v>400</v>
      </c>
      <c r="J1457" s="77">
        <v>5</v>
      </c>
      <c r="K1457" s="92"/>
    </row>
    <row r="1458" spans="1:11" ht="40.799999999999997" x14ac:dyDescent="0.25">
      <c r="A1458" s="14" t="s">
        <v>2565</v>
      </c>
      <c r="B1458" s="14" t="s">
        <v>6150</v>
      </c>
      <c r="C1458" s="14" t="s">
        <v>4744</v>
      </c>
      <c r="D1458" s="16">
        <v>46183</v>
      </c>
      <c r="E1458" s="16"/>
      <c r="F1458" s="14" t="s">
        <v>6151</v>
      </c>
      <c r="G1458" s="14" t="s">
        <v>6148</v>
      </c>
      <c r="H1458" s="14" t="s">
        <v>6149</v>
      </c>
      <c r="I1458" s="15">
        <v>200</v>
      </c>
      <c r="J1458" s="77">
        <v>5</v>
      </c>
      <c r="K1458" s="92"/>
    </row>
    <row r="1459" spans="1:11" ht="51" x14ac:dyDescent="0.25">
      <c r="A1459" s="14" t="s">
        <v>2565</v>
      </c>
      <c r="B1459" s="14" t="s">
        <v>6152</v>
      </c>
      <c r="C1459" s="14" t="s">
        <v>5946</v>
      </c>
      <c r="D1459" s="16">
        <v>46191</v>
      </c>
      <c r="E1459" s="16"/>
      <c r="F1459" s="14" t="s">
        <v>6153</v>
      </c>
      <c r="G1459" s="14" t="s">
        <v>6148</v>
      </c>
      <c r="H1459" s="14" t="s">
        <v>6149</v>
      </c>
      <c r="I1459" s="15">
        <v>80</v>
      </c>
      <c r="J1459" s="77">
        <v>5</v>
      </c>
      <c r="K1459" s="92"/>
    </row>
    <row r="1460" spans="1:11" ht="51" x14ac:dyDescent="0.25">
      <c r="A1460" s="14" t="s">
        <v>2565</v>
      </c>
      <c r="B1460" s="14" t="s">
        <v>6154</v>
      </c>
      <c r="C1460" s="14" t="s">
        <v>6155</v>
      </c>
      <c r="D1460" s="16">
        <v>46191</v>
      </c>
      <c r="E1460" s="16"/>
      <c r="F1460" s="14" t="s">
        <v>6156</v>
      </c>
      <c r="G1460" s="14" t="s">
        <v>6148</v>
      </c>
      <c r="H1460" s="14" t="s">
        <v>6149</v>
      </c>
      <c r="I1460" s="15">
        <v>10</v>
      </c>
      <c r="J1460" s="77">
        <v>5</v>
      </c>
      <c r="K1460" s="92"/>
    </row>
    <row r="1461" spans="1:11" ht="30.6" x14ac:dyDescent="0.25">
      <c r="A1461" s="14" t="s">
        <v>2565</v>
      </c>
      <c r="B1461" s="14" t="s">
        <v>6157</v>
      </c>
      <c r="C1461" s="14" t="s">
        <v>6158</v>
      </c>
      <c r="D1461" s="16">
        <v>46190</v>
      </c>
      <c r="E1461" s="16"/>
      <c r="F1461" s="14" t="s">
        <v>6159</v>
      </c>
      <c r="G1461" s="14"/>
      <c r="H1461" s="14" t="s">
        <v>6160</v>
      </c>
      <c r="I1461" s="15">
        <v>55</v>
      </c>
      <c r="J1461" s="77">
        <v>5</v>
      </c>
      <c r="K1461" s="92"/>
    </row>
    <row r="1462" spans="1:11" ht="30.6" x14ac:dyDescent="0.25">
      <c r="A1462" s="14" t="s">
        <v>2565</v>
      </c>
      <c r="B1462" s="14" t="s">
        <v>6161</v>
      </c>
      <c r="C1462" s="14" t="s">
        <v>6162</v>
      </c>
      <c r="D1462" s="16">
        <v>46190</v>
      </c>
      <c r="E1462" s="16"/>
      <c r="F1462" s="14" t="s">
        <v>6159</v>
      </c>
      <c r="G1462" s="14"/>
      <c r="H1462" s="14" t="s">
        <v>4490</v>
      </c>
      <c r="I1462" s="15">
        <v>55</v>
      </c>
      <c r="J1462" s="77">
        <v>5</v>
      </c>
      <c r="K1462" s="92"/>
    </row>
    <row r="1463" spans="1:11" ht="30.6" x14ac:dyDescent="0.25">
      <c r="A1463" s="14" t="s">
        <v>2565</v>
      </c>
      <c r="B1463" s="14" t="s">
        <v>6163</v>
      </c>
      <c r="C1463" s="14" t="s">
        <v>6164</v>
      </c>
      <c r="D1463" s="16">
        <v>46190</v>
      </c>
      <c r="E1463" s="16"/>
      <c r="F1463" s="14" t="s">
        <v>6159</v>
      </c>
      <c r="G1463" s="14"/>
      <c r="H1463" s="14" t="s">
        <v>6165</v>
      </c>
      <c r="I1463" s="15">
        <v>55</v>
      </c>
      <c r="J1463" s="77">
        <v>5</v>
      </c>
      <c r="K1463" s="92"/>
    </row>
    <row r="1464" spans="1:11" ht="30.6" x14ac:dyDescent="0.25">
      <c r="A1464" s="14" t="s">
        <v>2565</v>
      </c>
      <c r="B1464" s="14" t="s">
        <v>6166</v>
      </c>
      <c r="C1464" s="14" t="s">
        <v>6167</v>
      </c>
      <c r="D1464" s="16">
        <v>46190</v>
      </c>
      <c r="E1464" s="16"/>
      <c r="F1464" s="14" t="s">
        <v>6159</v>
      </c>
      <c r="G1464" s="14"/>
      <c r="H1464" s="14" t="s">
        <v>3453</v>
      </c>
      <c r="I1464" s="15">
        <v>55</v>
      </c>
      <c r="J1464" s="77">
        <v>5</v>
      </c>
      <c r="K1464" s="92"/>
    </row>
    <row r="1465" spans="1:11" ht="30.6" x14ac:dyDescent="0.25">
      <c r="A1465" s="14" t="s">
        <v>2565</v>
      </c>
      <c r="B1465" s="14" t="s">
        <v>6168</v>
      </c>
      <c r="C1465" s="14" t="s">
        <v>6169</v>
      </c>
      <c r="D1465" s="16">
        <v>46190</v>
      </c>
      <c r="E1465" s="16"/>
      <c r="F1465" s="14" t="s">
        <v>6159</v>
      </c>
      <c r="G1465" s="14"/>
      <c r="H1465" s="14" t="s">
        <v>3456</v>
      </c>
      <c r="I1465" s="15">
        <v>55</v>
      </c>
      <c r="J1465" s="77">
        <v>5</v>
      </c>
      <c r="K1465" s="92"/>
    </row>
    <row r="1466" spans="1:11" ht="30.6" x14ac:dyDescent="0.25">
      <c r="A1466" s="14" t="s">
        <v>2565</v>
      </c>
      <c r="B1466" s="14" t="s">
        <v>6170</v>
      </c>
      <c r="C1466" s="14" t="s">
        <v>6171</v>
      </c>
      <c r="D1466" s="16">
        <v>46190</v>
      </c>
      <c r="E1466" s="16"/>
      <c r="F1466" s="14" t="s">
        <v>6159</v>
      </c>
      <c r="G1466" s="14"/>
      <c r="H1466" s="14" t="s">
        <v>3441</v>
      </c>
      <c r="I1466" s="15">
        <v>55</v>
      </c>
      <c r="J1466" s="77">
        <v>5</v>
      </c>
      <c r="K1466" s="92"/>
    </row>
    <row r="1467" spans="1:11" ht="30.6" x14ac:dyDescent="0.25">
      <c r="A1467" s="14" t="s">
        <v>2565</v>
      </c>
      <c r="B1467" s="14" t="s">
        <v>6172</v>
      </c>
      <c r="C1467" s="14" t="s">
        <v>6173</v>
      </c>
      <c r="D1467" s="16">
        <v>46190</v>
      </c>
      <c r="E1467" s="16"/>
      <c r="F1467" s="14" t="s">
        <v>6159</v>
      </c>
      <c r="G1467" s="14"/>
      <c r="H1467" s="14" t="s">
        <v>3444</v>
      </c>
      <c r="I1467" s="15">
        <v>55</v>
      </c>
      <c r="J1467" s="77">
        <v>5</v>
      </c>
      <c r="K1467" s="92"/>
    </row>
    <row r="1468" spans="1:11" ht="30.6" x14ac:dyDescent="0.25">
      <c r="A1468" s="14" t="s">
        <v>2565</v>
      </c>
      <c r="B1468" s="14" t="s">
        <v>6174</v>
      </c>
      <c r="C1468" s="14" t="s">
        <v>6175</v>
      </c>
      <c r="D1468" s="16">
        <v>46190</v>
      </c>
      <c r="E1468" s="16"/>
      <c r="F1468" s="14" t="s">
        <v>6159</v>
      </c>
      <c r="G1468" s="14"/>
      <c r="H1468" s="14" t="s">
        <v>3447</v>
      </c>
      <c r="I1468" s="15">
        <v>55</v>
      </c>
      <c r="J1468" s="77">
        <v>5</v>
      </c>
      <c r="K1468" s="92"/>
    </row>
    <row r="1469" spans="1:11" ht="30.6" x14ac:dyDescent="0.25">
      <c r="A1469" s="14" t="s">
        <v>2565</v>
      </c>
      <c r="B1469" s="14" t="s">
        <v>6176</v>
      </c>
      <c r="C1469" s="14" t="s">
        <v>6177</v>
      </c>
      <c r="D1469" s="16">
        <v>46190</v>
      </c>
      <c r="E1469" s="16"/>
      <c r="F1469" s="14" t="s">
        <v>6159</v>
      </c>
      <c r="G1469" s="14"/>
      <c r="H1469" s="14" t="s">
        <v>4536</v>
      </c>
      <c r="I1469" s="15">
        <v>55</v>
      </c>
      <c r="J1469" s="77">
        <v>5</v>
      </c>
      <c r="K1469" s="92"/>
    </row>
    <row r="1470" spans="1:11" ht="30.6" x14ac:dyDescent="0.25">
      <c r="A1470" s="14" t="s">
        <v>2565</v>
      </c>
      <c r="B1470" s="14" t="s">
        <v>6178</v>
      </c>
      <c r="C1470" s="14" t="s">
        <v>6179</v>
      </c>
      <c r="D1470" s="16">
        <v>46190</v>
      </c>
      <c r="E1470" s="16"/>
      <c r="F1470" s="14" t="s">
        <v>6159</v>
      </c>
      <c r="G1470" s="14"/>
      <c r="H1470" s="14" t="s">
        <v>5522</v>
      </c>
      <c r="I1470" s="15">
        <v>55</v>
      </c>
      <c r="J1470" s="77">
        <v>5</v>
      </c>
      <c r="K1470" s="92"/>
    </row>
    <row r="1471" spans="1:11" ht="30.6" x14ac:dyDescent="0.25">
      <c r="A1471" s="14" t="s">
        <v>2565</v>
      </c>
      <c r="B1471" s="14" t="s">
        <v>6180</v>
      </c>
      <c r="C1471" s="14" t="s">
        <v>6181</v>
      </c>
      <c r="D1471" s="16">
        <v>46190</v>
      </c>
      <c r="E1471" s="16"/>
      <c r="F1471" s="14" t="s">
        <v>6159</v>
      </c>
      <c r="G1471" s="14"/>
      <c r="H1471" s="14" t="s">
        <v>3462</v>
      </c>
      <c r="I1471" s="15">
        <v>55</v>
      </c>
      <c r="J1471" s="77">
        <v>5</v>
      </c>
      <c r="K1471" s="92"/>
    </row>
    <row r="1472" spans="1:11" ht="30.6" x14ac:dyDescent="0.25">
      <c r="A1472" s="14" t="s">
        <v>2565</v>
      </c>
      <c r="B1472" s="14" t="s">
        <v>6182</v>
      </c>
      <c r="C1472" s="14" t="s">
        <v>6183</v>
      </c>
      <c r="D1472" s="16">
        <v>46190</v>
      </c>
      <c r="E1472" s="16"/>
      <c r="F1472" s="14" t="s">
        <v>6159</v>
      </c>
      <c r="G1472" s="14"/>
      <c r="H1472" s="14" t="s">
        <v>4523</v>
      </c>
      <c r="I1472" s="15">
        <v>55</v>
      </c>
      <c r="J1472" s="77">
        <v>5</v>
      </c>
      <c r="K1472" s="92"/>
    </row>
    <row r="1473" spans="1:11" ht="30.6" x14ac:dyDescent="0.25">
      <c r="A1473" s="14" t="s">
        <v>2565</v>
      </c>
      <c r="B1473" s="14" t="s">
        <v>6184</v>
      </c>
      <c r="C1473" s="14" t="s">
        <v>6185</v>
      </c>
      <c r="D1473" s="16">
        <v>46190</v>
      </c>
      <c r="E1473" s="16"/>
      <c r="F1473" s="14" t="s">
        <v>6159</v>
      </c>
      <c r="G1473" s="14"/>
      <c r="H1473" s="14" t="s">
        <v>6186</v>
      </c>
      <c r="I1473" s="15">
        <v>55</v>
      </c>
      <c r="J1473" s="77">
        <v>5</v>
      </c>
      <c r="K1473" s="92"/>
    </row>
    <row r="1474" spans="1:11" ht="30.6" x14ac:dyDescent="0.25">
      <c r="A1474" s="14" t="s">
        <v>2565</v>
      </c>
      <c r="B1474" s="14" t="s">
        <v>6187</v>
      </c>
      <c r="C1474" s="14" t="s">
        <v>6188</v>
      </c>
      <c r="D1474" s="16">
        <v>46190</v>
      </c>
      <c r="E1474" s="16"/>
      <c r="F1474" s="14" t="s">
        <v>6159</v>
      </c>
      <c r="G1474" s="14"/>
      <c r="H1474" s="14" t="s">
        <v>3459</v>
      </c>
      <c r="I1474" s="15">
        <v>55</v>
      </c>
      <c r="J1474" s="77">
        <v>5</v>
      </c>
      <c r="K1474" s="92"/>
    </row>
    <row r="1475" spans="1:11" ht="30.6" x14ac:dyDescent="0.25">
      <c r="A1475" s="14" t="s">
        <v>2565</v>
      </c>
      <c r="B1475" s="14" t="s">
        <v>6189</v>
      </c>
      <c r="C1475" s="14" t="s">
        <v>6190</v>
      </c>
      <c r="D1475" s="16">
        <v>46190</v>
      </c>
      <c r="E1475" s="16"/>
      <c r="F1475" s="14" t="s">
        <v>6159</v>
      </c>
      <c r="G1475" s="14"/>
      <c r="H1475" s="14" t="s">
        <v>4504</v>
      </c>
      <c r="I1475" s="15">
        <v>70</v>
      </c>
      <c r="J1475" s="77">
        <v>5</v>
      </c>
      <c r="K1475" s="92"/>
    </row>
    <row r="1476" spans="1:11" ht="30.6" x14ac:dyDescent="0.25">
      <c r="A1476" s="14" t="s">
        <v>2565</v>
      </c>
      <c r="B1476" s="14" t="s">
        <v>6191</v>
      </c>
      <c r="C1476" s="14" t="s">
        <v>6192</v>
      </c>
      <c r="D1476" s="16">
        <v>46190</v>
      </c>
      <c r="E1476" s="16"/>
      <c r="F1476" s="14" t="s">
        <v>6159</v>
      </c>
      <c r="G1476" s="14"/>
      <c r="H1476" s="14" t="s">
        <v>3486</v>
      </c>
      <c r="I1476" s="15">
        <v>70</v>
      </c>
      <c r="J1476" s="77">
        <v>5</v>
      </c>
      <c r="K1476" s="92"/>
    </row>
    <row r="1477" spans="1:11" ht="30.6" x14ac:dyDescent="0.25">
      <c r="A1477" s="14" t="s">
        <v>2565</v>
      </c>
      <c r="B1477" s="14" t="s">
        <v>6193</v>
      </c>
      <c r="C1477" s="14" t="s">
        <v>6194</v>
      </c>
      <c r="D1477" s="16">
        <v>46190</v>
      </c>
      <c r="E1477" s="16"/>
      <c r="F1477" s="14" t="s">
        <v>6159</v>
      </c>
      <c r="G1477" s="14"/>
      <c r="H1477" s="14" t="s">
        <v>3477</v>
      </c>
      <c r="I1477" s="15">
        <v>70</v>
      </c>
      <c r="J1477" s="77">
        <v>5</v>
      </c>
      <c r="K1477" s="92"/>
    </row>
    <row r="1478" spans="1:11" ht="30.6" x14ac:dyDescent="0.25">
      <c r="A1478" s="14" t="s">
        <v>2565</v>
      </c>
      <c r="B1478" s="14" t="s">
        <v>6195</v>
      </c>
      <c r="C1478" s="14" t="s">
        <v>6196</v>
      </c>
      <c r="D1478" s="16">
        <v>46190</v>
      </c>
      <c r="E1478" s="16"/>
      <c r="F1478" s="14" t="s">
        <v>6159</v>
      </c>
      <c r="G1478" s="14"/>
      <c r="H1478" s="14" t="s">
        <v>3474</v>
      </c>
      <c r="I1478" s="15">
        <v>70</v>
      </c>
      <c r="J1478" s="77">
        <v>5</v>
      </c>
      <c r="K1478" s="92"/>
    </row>
    <row r="1479" spans="1:11" ht="30.6" x14ac:dyDescent="0.25">
      <c r="A1479" s="14" t="s">
        <v>2565</v>
      </c>
      <c r="B1479" s="14" t="s">
        <v>6197</v>
      </c>
      <c r="C1479" s="14" t="s">
        <v>6198</v>
      </c>
      <c r="D1479" s="16">
        <v>46190</v>
      </c>
      <c r="E1479" s="16"/>
      <c r="F1479" s="14" t="s">
        <v>6159</v>
      </c>
      <c r="G1479" s="14"/>
      <c r="H1479" s="14" t="s">
        <v>5537</v>
      </c>
      <c r="I1479" s="15">
        <v>87</v>
      </c>
      <c r="J1479" s="77">
        <v>5</v>
      </c>
      <c r="K1479" s="92"/>
    </row>
    <row r="1480" spans="1:11" ht="30.6" x14ac:dyDescent="0.25">
      <c r="A1480" s="14" t="s">
        <v>2565</v>
      </c>
      <c r="B1480" s="14" t="s">
        <v>6199</v>
      </c>
      <c r="C1480" s="14" t="s">
        <v>6200</v>
      </c>
      <c r="D1480" s="16">
        <v>46190</v>
      </c>
      <c r="E1480" s="16"/>
      <c r="F1480" s="14" t="s">
        <v>6159</v>
      </c>
      <c r="G1480" s="14"/>
      <c r="H1480" s="14" t="s">
        <v>6201</v>
      </c>
      <c r="I1480" s="15">
        <v>87</v>
      </c>
      <c r="J1480" s="77">
        <v>5</v>
      </c>
      <c r="K1480" s="92"/>
    </row>
    <row r="1481" spans="1:11" ht="30.6" x14ac:dyDescent="0.25">
      <c r="A1481" s="14" t="s">
        <v>2565</v>
      </c>
      <c r="B1481" s="14" t="s">
        <v>6202</v>
      </c>
      <c r="C1481" s="14" t="s">
        <v>6203</v>
      </c>
      <c r="D1481" s="16">
        <v>46190</v>
      </c>
      <c r="E1481" s="16"/>
      <c r="F1481" s="14" t="s">
        <v>6159</v>
      </c>
      <c r="G1481" s="14"/>
      <c r="H1481" s="14" t="s">
        <v>6204</v>
      </c>
      <c r="I1481" s="15">
        <v>87</v>
      </c>
      <c r="J1481" s="77">
        <v>5</v>
      </c>
      <c r="K1481" s="92"/>
    </row>
    <row r="1482" spans="1:11" ht="30.6" x14ac:dyDescent="0.25">
      <c r="A1482" s="14" t="s">
        <v>2565</v>
      </c>
      <c r="B1482" s="14" t="s">
        <v>6205</v>
      </c>
      <c r="C1482" s="14" t="s">
        <v>6206</v>
      </c>
      <c r="D1482" s="16">
        <v>46176</v>
      </c>
      <c r="E1482" s="16"/>
      <c r="F1482" s="14" t="s">
        <v>6207</v>
      </c>
      <c r="G1482" s="14" t="s">
        <v>6208</v>
      </c>
      <c r="H1482" s="14" t="s">
        <v>6209</v>
      </c>
      <c r="I1482" s="15">
        <v>1043</v>
      </c>
      <c r="J1482" s="77">
        <v>4</v>
      </c>
      <c r="K1482" s="92"/>
    </row>
    <row r="1483" spans="1:11" ht="20.399999999999999" x14ac:dyDescent="0.25">
      <c r="A1483" s="14" t="s">
        <v>2565</v>
      </c>
      <c r="B1483" s="14" t="s">
        <v>6210</v>
      </c>
      <c r="C1483" s="14" t="s">
        <v>6211</v>
      </c>
      <c r="D1483" s="16">
        <v>46176</v>
      </c>
      <c r="E1483" s="16"/>
      <c r="F1483" s="14" t="s">
        <v>6212</v>
      </c>
      <c r="G1483" s="14" t="s">
        <v>4444</v>
      </c>
      <c r="H1483" s="14" t="s">
        <v>4445</v>
      </c>
      <c r="I1483" s="15">
        <v>5475.3</v>
      </c>
      <c r="J1483" s="77">
        <v>4</v>
      </c>
      <c r="K1483" s="92"/>
    </row>
    <row r="1484" spans="1:11" ht="20.399999999999999" x14ac:dyDescent="0.25">
      <c r="A1484" s="14" t="s">
        <v>2565</v>
      </c>
      <c r="B1484" s="14" t="s">
        <v>6213</v>
      </c>
      <c r="C1484" s="14" t="s">
        <v>6214</v>
      </c>
      <c r="D1484" s="16">
        <v>46176</v>
      </c>
      <c r="E1484" s="16"/>
      <c r="F1484" s="14" t="s">
        <v>6215</v>
      </c>
      <c r="G1484" s="14" t="s">
        <v>4298</v>
      </c>
      <c r="H1484" s="14" t="s">
        <v>4299</v>
      </c>
      <c r="I1484" s="15">
        <v>289.57</v>
      </c>
      <c r="J1484" s="77">
        <v>4</v>
      </c>
      <c r="K1484" s="92"/>
    </row>
    <row r="1485" spans="1:11" ht="13.2" x14ac:dyDescent="0.25">
      <c r="A1485" s="14" t="s">
        <v>2565</v>
      </c>
      <c r="B1485" s="14" t="s">
        <v>6216</v>
      </c>
      <c r="C1485" s="14" t="s">
        <v>6217</v>
      </c>
      <c r="D1485" s="16">
        <v>46177</v>
      </c>
      <c r="E1485" s="16"/>
      <c r="F1485" s="14" t="s">
        <v>5804</v>
      </c>
      <c r="G1485" s="14"/>
      <c r="H1485" s="14" t="s">
        <v>2687</v>
      </c>
      <c r="I1485" s="15">
        <v>40</v>
      </c>
      <c r="J1485" s="77">
        <v>5</v>
      </c>
      <c r="K1485" s="92"/>
    </row>
    <row r="1486" spans="1:11" ht="71.400000000000006" x14ac:dyDescent="0.25">
      <c r="A1486" s="14" t="s">
        <v>2565</v>
      </c>
      <c r="B1486" s="14"/>
      <c r="C1486" s="14"/>
      <c r="D1486" s="16"/>
      <c r="E1486" s="16"/>
      <c r="F1486" s="14" t="s">
        <v>6218</v>
      </c>
      <c r="G1486" s="14"/>
      <c r="H1486" s="14"/>
      <c r="I1486" s="15"/>
      <c r="J1486" s="77"/>
      <c r="K1486" s="92"/>
    </row>
    <row r="1487" spans="1:11" ht="20.399999999999999" x14ac:dyDescent="0.25">
      <c r="A1487" s="14" t="s">
        <v>2565</v>
      </c>
      <c r="B1487" s="14" t="s">
        <v>6219</v>
      </c>
      <c r="C1487" s="14" t="s">
        <v>6220</v>
      </c>
      <c r="D1487" s="16">
        <v>46177</v>
      </c>
      <c r="E1487" s="16"/>
      <c r="F1487" s="14" t="s">
        <v>6221</v>
      </c>
      <c r="G1487" s="14" t="s">
        <v>6222</v>
      </c>
      <c r="H1487" s="14" t="s">
        <v>6223</v>
      </c>
      <c r="I1487" s="15">
        <v>376</v>
      </c>
      <c r="J1487" s="77">
        <v>5</v>
      </c>
      <c r="K1487" s="92"/>
    </row>
    <row r="1488" spans="1:11" ht="30.6" x14ac:dyDescent="0.25">
      <c r="A1488" s="14" t="s">
        <v>2565</v>
      </c>
      <c r="B1488" s="14" t="s">
        <v>6224</v>
      </c>
      <c r="C1488" s="14" t="s">
        <v>6225</v>
      </c>
      <c r="D1488" s="16">
        <v>46178</v>
      </c>
      <c r="E1488" s="16"/>
      <c r="F1488" s="14" t="s">
        <v>6226</v>
      </c>
      <c r="G1488" s="14" t="s">
        <v>4293</v>
      </c>
      <c r="H1488" s="14" t="s">
        <v>4294</v>
      </c>
      <c r="I1488" s="15">
        <v>419.4</v>
      </c>
      <c r="J1488" s="77">
        <v>4</v>
      </c>
      <c r="K1488" s="92"/>
    </row>
    <row r="1489" spans="1:11" ht="20.399999999999999" x14ac:dyDescent="0.25">
      <c r="A1489" s="14" t="s">
        <v>2565</v>
      </c>
      <c r="B1489" s="14" t="s">
        <v>6227</v>
      </c>
      <c r="C1489" s="14" t="s">
        <v>6228</v>
      </c>
      <c r="D1489" s="16">
        <v>46176</v>
      </c>
      <c r="E1489" s="16"/>
      <c r="F1489" s="14" t="s">
        <v>6229</v>
      </c>
      <c r="G1489" s="14" t="s">
        <v>4237</v>
      </c>
      <c r="H1489" s="14" t="s">
        <v>4238</v>
      </c>
      <c r="I1489" s="15">
        <v>102.53</v>
      </c>
      <c r="J1489" s="77">
        <v>3</v>
      </c>
      <c r="K1489" s="92"/>
    </row>
    <row r="1490" spans="1:11" ht="20.399999999999999" x14ac:dyDescent="0.25">
      <c r="A1490" s="14" t="s">
        <v>2565</v>
      </c>
      <c r="B1490" s="14" t="s">
        <v>6227</v>
      </c>
      <c r="C1490" s="14" t="s">
        <v>6228</v>
      </c>
      <c r="D1490" s="16">
        <v>46176</v>
      </c>
      <c r="E1490" s="16"/>
      <c r="F1490" s="14" t="s">
        <v>6229</v>
      </c>
      <c r="G1490" s="14" t="s">
        <v>4237</v>
      </c>
      <c r="H1490" s="14" t="s">
        <v>4238</v>
      </c>
      <c r="I1490" s="15">
        <v>78.27</v>
      </c>
      <c r="J1490" s="77">
        <v>5</v>
      </c>
      <c r="K1490" s="92"/>
    </row>
    <row r="1491" spans="1:11" ht="20.399999999999999" x14ac:dyDescent="0.25">
      <c r="A1491" s="14" t="s">
        <v>2565</v>
      </c>
      <c r="B1491" s="14" t="s">
        <v>6227</v>
      </c>
      <c r="C1491" s="14" t="s">
        <v>6228</v>
      </c>
      <c r="D1491" s="16">
        <v>46176</v>
      </c>
      <c r="E1491" s="16"/>
      <c r="F1491" s="14" t="s">
        <v>6229</v>
      </c>
      <c r="G1491" s="14" t="s">
        <v>4237</v>
      </c>
      <c r="H1491" s="14" t="s">
        <v>4238</v>
      </c>
      <c r="I1491" s="15">
        <v>33.83</v>
      </c>
      <c r="J1491" s="77">
        <v>5</v>
      </c>
      <c r="K1491" s="92"/>
    </row>
    <row r="1492" spans="1:11" ht="20.399999999999999" x14ac:dyDescent="0.25">
      <c r="A1492" s="14" t="s">
        <v>2565</v>
      </c>
      <c r="B1492" s="14" t="s">
        <v>6227</v>
      </c>
      <c r="C1492" s="14" t="s">
        <v>6228</v>
      </c>
      <c r="D1492" s="16">
        <v>46176</v>
      </c>
      <c r="E1492" s="16"/>
      <c r="F1492" s="14" t="s">
        <v>6229</v>
      </c>
      <c r="G1492" s="14" t="s">
        <v>4237</v>
      </c>
      <c r="H1492" s="14" t="s">
        <v>4238</v>
      </c>
      <c r="I1492" s="15">
        <v>448.13</v>
      </c>
      <c r="J1492" s="77">
        <v>4</v>
      </c>
      <c r="K1492" s="92"/>
    </row>
    <row r="1493" spans="1:11" ht="20.399999999999999" x14ac:dyDescent="0.25">
      <c r="A1493" s="14" t="s">
        <v>2565</v>
      </c>
      <c r="B1493" s="14" t="s">
        <v>6230</v>
      </c>
      <c r="C1493" s="14" t="s">
        <v>3879</v>
      </c>
      <c r="D1493" s="16">
        <v>46178</v>
      </c>
      <c r="E1493" s="16"/>
      <c r="F1493" s="14" t="s">
        <v>6231</v>
      </c>
      <c r="G1493" s="14" t="s">
        <v>3840</v>
      </c>
      <c r="H1493" s="14" t="s">
        <v>3841</v>
      </c>
      <c r="I1493" s="15">
        <v>1250</v>
      </c>
      <c r="J1493" s="77">
        <v>5</v>
      </c>
      <c r="K1493" s="92"/>
    </row>
    <row r="1494" spans="1:11" ht="20.399999999999999" x14ac:dyDescent="0.25">
      <c r="A1494" s="14" t="s">
        <v>2565</v>
      </c>
      <c r="B1494" s="14" t="s">
        <v>6232</v>
      </c>
      <c r="C1494" s="14" t="s">
        <v>6233</v>
      </c>
      <c r="D1494" s="16">
        <v>46178</v>
      </c>
      <c r="E1494" s="16"/>
      <c r="F1494" s="14" t="s">
        <v>6234</v>
      </c>
      <c r="G1494" s="14" t="s">
        <v>3653</v>
      </c>
      <c r="H1494" s="14" t="s">
        <v>3654</v>
      </c>
      <c r="I1494" s="15">
        <v>1250</v>
      </c>
      <c r="J1494" s="77">
        <v>3</v>
      </c>
      <c r="K1494" s="92"/>
    </row>
    <row r="1495" spans="1:11" ht="20.399999999999999" x14ac:dyDescent="0.25">
      <c r="A1495" s="14" t="s">
        <v>2565</v>
      </c>
      <c r="B1495" s="14" t="s">
        <v>6235</v>
      </c>
      <c r="C1495" s="14" t="s">
        <v>6236</v>
      </c>
      <c r="D1495" s="16">
        <v>46182</v>
      </c>
      <c r="E1495" s="16"/>
      <c r="F1495" s="14" t="s">
        <v>6237</v>
      </c>
      <c r="G1495" s="14" t="s">
        <v>4724</v>
      </c>
      <c r="H1495" s="14" t="s">
        <v>4725</v>
      </c>
      <c r="I1495" s="15">
        <v>95.75</v>
      </c>
      <c r="J1495" s="77">
        <v>4</v>
      </c>
      <c r="K1495" s="92"/>
    </row>
    <row r="1496" spans="1:11" ht="102" x14ac:dyDescent="0.25">
      <c r="A1496" s="14" t="s">
        <v>2565</v>
      </c>
      <c r="B1496" s="14"/>
      <c r="C1496" s="14"/>
      <c r="D1496" s="16"/>
      <c r="E1496" s="16"/>
      <c r="F1496" s="14" t="s">
        <v>6238</v>
      </c>
      <c r="G1496" s="14"/>
      <c r="H1496" s="14"/>
      <c r="I1496" s="15"/>
      <c r="J1496" s="77"/>
      <c r="K1496" s="92"/>
    </row>
    <row r="1497" spans="1:11" ht="30.6" x14ac:dyDescent="0.25">
      <c r="A1497" s="14" t="s">
        <v>2565</v>
      </c>
      <c r="B1497" s="14" t="s">
        <v>6239</v>
      </c>
      <c r="C1497" s="14" t="s">
        <v>6240</v>
      </c>
      <c r="D1497" s="16">
        <v>46182</v>
      </c>
      <c r="E1497" s="16"/>
      <c r="F1497" s="14" t="s">
        <v>6241</v>
      </c>
      <c r="G1497" s="14" t="s">
        <v>2586</v>
      </c>
      <c r="H1497" s="14" t="s">
        <v>2587</v>
      </c>
      <c r="I1497" s="15">
        <v>160.44</v>
      </c>
      <c r="J1497" s="77">
        <v>2</v>
      </c>
      <c r="K1497" s="92"/>
    </row>
    <row r="1498" spans="1:11" ht="30.6" x14ac:dyDescent="0.25">
      <c r="A1498" s="14" t="s">
        <v>2565</v>
      </c>
      <c r="B1498" s="14" t="s">
        <v>6239</v>
      </c>
      <c r="C1498" s="14" t="s">
        <v>6240</v>
      </c>
      <c r="D1498" s="16">
        <v>46182</v>
      </c>
      <c r="E1498" s="16"/>
      <c r="F1498" s="14" t="s">
        <v>6241</v>
      </c>
      <c r="G1498" s="14" t="s">
        <v>2586</v>
      </c>
      <c r="H1498" s="14" t="s">
        <v>2587</v>
      </c>
      <c r="I1498" s="15">
        <v>943.5</v>
      </c>
      <c r="J1498" s="77">
        <v>3</v>
      </c>
      <c r="K1498" s="92"/>
    </row>
    <row r="1499" spans="1:11" ht="30.6" x14ac:dyDescent="0.25">
      <c r="A1499" s="14" t="s">
        <v>2565</v>
      </c>
      <c r="B1499" s="14" t="s">
        <v>6242</v>
      </c>
      <c r="C1499" s="14" t="s">
        <v>6243</v>
      </c>
      <c r="D1499" s="16">
        <v>46183</v>
      </c>
      <c r="E1499" s="16"/>
      <c r="F1499" s="14" t="s">
        <v>6244</v>
      </c>
      <c r="G1499" s="14" t="s">
        <v>4426</v>
      </c>
      <c r="H1499" s="14" t="s">
        <v>4427</v>
      </c>
      <c r="I1499" s="15">
        <v>60.89</v>
      </c>
      <c r="J1499" s="77">
        <v>4</v>
      </c>
      <c r="K1499" s="92"/>
    </row>
    <row r="1500" spans="1:11" ht="30.6" x14ac:dyDescent="0.25">
      <c r="A1500" s="14" t="s">
        <v>2565</v>
      </c>
      <c r="B1500" s="14" t="s">
        <v>6245</v>
      </c>
      <c r="C1500" s="14" t="s">
        <v>6246</v>
      </c>
      <c r="D1500" s="16">
        <v>46183</v>
      </c>
      <c r="E1500" s="16"/>
      <c r="F1500" s="14" t="s">
        <v>6247</v>
      </c>
      <c r="G1500" s="14" t="s">
        <v>4439</v>
      </c>
      <c r="H1500" s="14" t="s">
        <v>4440</v>
      </c>
      <c r="I1500" s="15">
        <v>407.75</v>
      </c>
      <c r="J1500" s="77">
        <v>4</v>
      </c>
      <c r="K1500" s="92"/>
    </row>
    <row r="1501" spans="1:11" ht="20.399999999999999" x14ac:dyDescent="0.25">
      <c r="A1501" s="14" t="s">
        <v>2565</v>
      </c>
      <c r="B1501" s="14" t="s">
        <v>6248</v>
      </c>
      <c r="C1501" s="14" t="s">
        <v>6249</v>
      </c>
      <c r="D1501" s="16">
        <v>46183</v>
      </c>
      <c r="E1501" s="16"/>
      <c r="F1501" s="14" t="s">
        <v>6250</v>
      </c>
      <c r="G1501" s="14" t="s">
        <v>3658</v>
      </c>
      <c r="H1501" s="14" t="s">
        <v>3659</v>
      </c>
      <c r="I1501" s="15">
        <v>2910</v>
      </c>
      <c r="J1501" s="77">
        <v>2</v>
      </c>
      <c r="K1501" s="92"/>
    </row>
    <row r="1502" spans="1:11" ht="71.400000000000006" x14ac:dyDescent="0.25">
      <c r="A1502" s="14" t="s">
        <v>2565</v>
      </c>
      <c r="B1502" s="14"/>
      <c r="C1502" s="14"/>
      <c r="D1502" s="16"/>
      <c r="E1502" s="16"/>
      <c r="F1502" s="14" t="s">
        <v>6643</v>
      </c>
      <c r="G1502" s="14"/>
      <c r="H1502" s="14"/>
      <c r="I1502" s="15"/>
      <c r="J1502" s="77"/>
      <c r="K1502" s="92"/>
    </row>
    <row r="1503" spans="1:11" ht="20.399999999999999" x14ac:dyDescent="0.25">
      <c r="A1503" s="14" t="s">
        <v>2565</v>
      </c>
      <c r="B1503" s="14" t="s">
        <v>6251</v>
      </c>
      <c r="C1503" s="14" t="s">
        <v>6252</v>
      </c>
      <c r="D1503" s="16">
        <v>46183</v>
      </c>
      <c r="E1503" s="16"/>
      <c r="F1503" s="14" t="s">
        <v>6253</v>
      </c>
      <c r="G1503" s="14" t="s">
        <v>2701</v>
      </c>
      <c r="H1503" s="14" t="s">
        <v>2702</v>
      </c>
      <c r="I1503" s="15">
        <v>375</v>
      </c>
      <c r="J1503" s="77">
        <v>5</v>
      </c>
      <c r="K1503" s="92"/>
    </row>
    <row r="1504" spans="1:11" ht="30.6" x14ac:dyDescent="0.25">
      <c r="A1504" s="14" t="s">
        <v>2565</v>
      </c>
      <c r="B1504" s="14" t="s">
        <v>6254</v>
      </c>
      <c r="C1504" s="14" t="s">
        <v>6233</v>
      </c>
      <c r="D1504" s="16">
        <v>46185</v>
      </c>
      <c r="E1504" s="16"/>
      <c r="F1504" s="14" t="s">
        <v>6255</v>
      </c>
      <c r="G1504" s="14" t="s">
        <v>3881</v>
      </c>
      <c r="H1504" s="14" t="s">
        <v>3882</v>
      </c>
      <c r="I1504" s="15">
        <v>750</v>
      </c>
      <c r="J1504" s="77">
        <v>3</v>
      </c>
      <c r="K1504" s="92"/>
    </row>
    <row r="1505" spans="1:11" ht="40.799999999999997" x14ac:dyDescent="0.25">
      <c r="A1505" s="14" t="s">
        <v>2565</v>
      </c>
      <c r="B1505" s="14" t="s">
        <v>6256</v>
      </c>
      <c r="C1505" s="14" t="s">
        <v>6257</v>
      </c>
      <c r="D1505" s="16">
        <v>46185</v>
      </c>
      <c r="E1505" s="16"/>
      <c r="F1505" s="14" t="s">
        <v>6258</v>
      </c>
      <c r="G1505" s="14" t="s">
        <v>4172</v>
      </c>
      <c r="H1505" s="14" t="s">
        <v>4173</v>
      </c>
      <c r="I1505" s="15">
        <v>1200</v>
      </c>
      <c r="J1505" s="77">
        <v>5</v>
      </c>
      <c r="K1505" s="92"/>
    </row>
    <row r="1506" spans="1:11" ht="61.2" x14ac:dyDescent="0.25">
      <c r="A1506" s="14" t="s">
        <v>6259</v>
      </c>
      <c r="B1506" s="14" t="s">
        <v>6260</v>
      </c>
      <c r="C1506" s="14" t="s">
        <v>6261</v>
      </c>
      <c r="D1506" s="16">
        <v>46185</v>
      </c>
      <c r="E1506" s="16"/>
      <c r="F1506" s="14" t="s">
        <v>6262</v>
      </c>
      <c r="G1506" s="14" t="s">
        <v>2850</v>
      </c>
      <c r="H1506" s="14" t="s">
        <v>2851</v>
      </c>
      <c r="I1506" s="15">
        <v>1500</v>
      </c>
      <c r="J1506" s="77"/>
      <c r="K1506" s="92"/>
    </row>
    <row r="1507" spans="1:11" ht="40.799999999999997" x14ac:dyDescent="0.25">
      <c r="A1507" s="14" t="s">
        <v>2565</v>
      </c>
      <c r="B1507" s="14" t="s">
        <v>6263</v>
      </c>
      <c r="C1507" s="14" t="s">
        <v>6264</v>
      </c>
      <c r="D1507" s="16">
        <v>46188</v>
      </c>
      <c r="E1507" s="16"/>
      <c r="F1507" s="14" t="s">
        <v>6265</v>
      </c>
      <c r="G1507" s="14" t="s">
        <v>6266</v>
      </c>
      <c r="H1507" s="14" t="s">
        <v>6267</v>
      </c>
      <c r="I1507" s="15">
        <v>3037.5</v>
      </c>
      <c r="J1507" s="77">
        <v>4</v>
      </c>
      <c r="K1507" s="92"/>
    </row>
    <row r="1508" spans="1:11" ht="13.2" x14ac:dyDescent="0.25">
      <c r="A1508" s="14" t="s">
        <v>2565</v>
      </c>
      <c r="B1508" s="14" t="s">
        <v>6268</v>
      </c>
      <c r="C1508" s="14" t="s">
        <v>6269</v>
      </c>
      <c r="D1508" s="16">
        <v>46189</v>
      </c>
      <c r="E1508" s="16"/>
      <c r="F1508" s="14" t="s">
        <v>6270</v>
      </c>
      <c r="G1508" s="14" t="s">
        <v>6271</v>
      </c>
      <c r="H1508" s="14" t="s">
        <v>6272</v>
      </c>
      <c r="I1508" s="15">
        <v>527.36</v>
      </c>
      <c r="J1508" s="77">
        <v>4</v>
      </c>
      <c r="K1508" s="92"/>
    </row>
    <row r="1509" spans="1:11" ht="13.2" x14ac:dyDescent="0.25">
      <c r="A1509" s="14" t="s">
        <v>2565</v>
      </c>
      <c r="B1509" s="14" t="s">
        <v>6273</v>
      </c>
      <c r="C1509" s="14" t="s">
        <v>6274</v>
      </c>
      <c r="D1509" s="16">
        <v>46188</v>
      </c>
      <c r="E1509" s="16"/>
      <c r="F1509" s="14" t="s">
        <v>6275</v>
      </c>
      <c r="G1509" s="14" t="s">
        <v>4005</v>
      </c>
      <c r="H1509" s="14" t="s">
        <v>4006</v>
      </c>
      <c r="I1509" s="15">
        <v>39.75</v>
      </c>
      <c r="J1509" s="77">
        <v>5</v>
      </c>
      <c r="K1509" s="92"/>
    </row>
    <row r="1510" spans="1:11" ht="20.399999999999999" x14ac:dyDescent="0.25">
      <c r="A1510" s="14" t="s">
        <v>2565</v>
      </c>
      <c r="B1510" s="14" t="s">
        <v>6276</v>
      </c>
      <c r="C1510" s="14" t="s">
        <v>6277</v>
      </c>
      <c r="D1510" s="16">
        <v>46190</v>
      </c>
      <c r="E1510" s="16"/>
      <c r="F1510" s="14" t="s">
        <v>6278</v>
      </c>
      <c r="G1510" s="14" t="s">
        <v>5064</v>
      </c>
      <c r="H1510" s="14" t="s">
        <v>5065</v>
      </c>
      <c r="I1510" s="15">
        <v>51.66</v>
      </c>
      <c r="J1510" s="77">
        <v>4</v>
      </c>
      <c r="K1510" s="92"/>
    </row>
    <row r="1511" spans="1:11" ht="20.399999999999999" x14ac:dyDescent="0.25">
      <c r="A1511" s="14" t="s">
        <v>2565</v>
      </c>
      <c r="B1511" s="14" t="s">
        <v>6279</v>
      </c>
      <c r="C1511" s="14" t="s">
        <v>6280</v>
      </c>
      <c r="D1511" s="16">
        <v>46190</v>
      </c>
      <c r="E1511" s="16"/>
      <c r="F1511" s="14" t="s">
        <v>6281</v>
      </c>
      <c r="G1511" s="14" t="s">
        <v>4444</v>
      </c>
      <c r="H1511" s="14" t="s">
        <v>4445</v>
      </c>
      <c r="I1511" s="15">
        <v>94.93</v>
      </c>
      <c r="J1511" s="77">
        <v>4</v>
      </c>
      <c r="K1511" s="92"/>
    </row>
    <row r="1512" spans="1:11" ht="20.399999999999999" x14ac:dyDescent="0.25">
      <c r="A1512" s="14" t="s">
        <v>2565</v>
      </c>
      <c r="B1512" s="14" t="s">
        <v>6282</v>
      </c>
      <c r="C1512" s="14" t="s">
        <v>6283</v>
      </c>
      <c r="D1512" s="16">
        <v>46190</v>
      </c>
      <c r="E1512" s="16"/>
      <c r="F1512" s="14" t="s">
        <v>6284</v>
      </c>
      <c r="G1512" s="14" t="s">
        <v>4449</v>
      </c>
      <c r="H1512" s="14" t="s">
        <v>4450</v>
      </c>
      <c r="I1512" s="15">
        <v>123</v>
      </c>
      <c r="J1512" s="77">
        <v>4</v>
      </c>
      <c r="K1512" s="92"/>
    </row>
    <row r="1513" spans="1:11" ht="81.599999999999994" x14ac:dyDescent="0.25">
      <c r="A1513" s="14" t="s">
        <v>2565</v>
      </c>
      <c r="B1513" s="14"/>
      <c r="C1513" s="14"/>
      <c r="D1513" s="16"/>
      <c r="E1513" s="16"/>
      <c r="F1513" s="14" t="s">
        <v>6655</v>
      </c>
      <c r="G1513" s="14"/>
      <c r="H1513" s="14"/>
      <c r="I1513" s="15"/>
      <c r="J1513" s="77"/>
      <c r="K1513" s="92"/>
    </row>
    <row r="1514" spans="1:11" ht="30.6" x14ac:dyDescent="0.25">
      <c r="A1514" s="14" t="s">
        <v>2565</v>
      </c>
      <c r="B1514" s="14" t="s">
        <v>6285</v>
      </c>
      <c r="C1514" s="14" t="s">
        <v>6286</v>
      </c>
      <c r="D1514" s="16">
        <v>46185</v>
      </c>
      <c r="E1514" s="16"/>
      <c r="F1514" s="14" t="s">
        <v>6287</v>
      </c>
      <c r="G1514" s="14" t="s">
        <v>6288</v>
      </c>
      <c r="H1514" s="14" t="s">
        <v>6289</v>
      </c>
      <c r="I1514" s="15">
        <v>3114.5</v>
      </c>
      <c r="J1514" s="77">
        <v>5</v>
      </c>
      <c r="K1514" s="92"/>
    </row>
    <row r="1515" spans="1:11" ht="30.6" x14ac:dyDescent="0.25">
      <c r="A1515" s="14" t="s">
        <v>2565</v>
      </c>
      <c r="B1515" s="14" t="s">
        <v>6290</v>
      </c>
      <c r="C1515" s="14" t="s">
        <v>6291</v>
      </c>
      <c r="D1515" s="16">
        <v>46188</v>
      </c>
      <c r="E1515" s="16"/>
      <c r="F1515" s="14" t="s">
        <v>6292</v>
      </c>
      <c r="G1515" s="14" t="s">
        <v>6293</v>
      </c>
      <c r="H1515" s="14" t="s">
        <v>6294</v>
      </c>
      <c r="I1515" s="15">
        <v>2214</v>
      </c>
      <c r="J1515" s="77">
        <v>5</v>
      </c>
      <c r="K1515" s="92"/>
    </row>
    <row r="1516" spans="1:11" ht="20.399999999999999" x14ac:dyDescent="0.25">
      <c r="A1516" s="14" t="s">
        <v>2565</v>
      </c>
      <c r="B1516" s="14" t="s">
        <v>6295</v>
      </c>
      <c r="C1516" s="14" t="s">
        <v>6296</v>
      </c>
      <c r="D1516" s="16">
        <v>46197</v>
      </c>
      <c r="E1516" s="16"/>
      <c r="F1516" s="14" t="s">
        <v>6297</v>
      </c>
      <c r="G1516" s="14" t="s">
        <v>4752</v>
      </c>
      <c r="H1516" s="14" t="s">
        <v>4753</v>
      </c>
      <c r="I1516" s="15">
        <v>234</v>
      </c>
      <c r="J1516" s="77">
        <v>5</v>
      </c>
      <c r="K1516" s="92"/>
    </row>
    <row r="1517" spans="1:11" ht="30.6" x14ac:dyDescent="0.25">
      <c r="A1517" s="14" t="s">
        <v>2565</v>
      </c>
      <c r="B1517" s="14" t="s">
        <v>6298</v>
      </c>
      <c r="C1517" s="14" t="s">
        <v>6299</v>
      </c>
      <c r="D1517" s="16">
        <v>46203</v>
      </c>
      <c r="E1517" s="16"/>
      <c r="F1517" s="14" t="s">
        <v>6300</v>
      </c>
      <c r="G1517" s="14"/>
      <c r="H1517" s="14" t="s">
        <v>6301</v>
      </c>
      <c r="I1517" s="15">
        <v>177</v>
      </c>
      <c r="J1517" s="77">
        <v>5</v>
      </c>
      <c r="K1517" s="92"/>
    </row>
    <row r="1518" spans="1:11" ht="30.6" x14ac:dyDescent="0.25">
      <c r="A1518" s="14" t="s">
        <v>2565</v>
      </c>
      <c r="B1518" s="14" t="s">
        <v>6302</v>
      </c>
      <c r="C1518" s="14" t="s">
        <v>6303</v>
      </c>
      <c r="D1518" s="16">
        <v>46203</v>
      </c>
      <c r="E1518" s="16"/>
      <c r="F1518" s="14" t="s">
        <v>6300</v>
      </c>
      <c r="G1518" s="14"/>
      <c r="H1518" s="14" t="s">
        <v>3379</v>
      </c>
      <c r="I1518" s="15">
        <v>272</v>
      </c>
      <c r="J1518" s="77">
        <v>5</v>
      </c>
      <c r="K1518" s="92"/>
    </row>
    <row r="1519" spans="1:11" ht="30.6" x14ac:dyDescent="0.25">
      <c r="A1519" s="14" t="s">
        <v>2565</v>
      </c>
      <c r="B1519" s="14" t="s">
        <v>6304</v>
      </c>
      <c r="C1519" s="14" t="s">
        <v>6305</v>
      </c>
      <c r="D1519" s="16">
        <v>46203</v>
      </c>
      <c r="E1519" s="16"/>
      <c r="F1519" s="14" t="s">
        <v>6300</v>
      </c>
      <c r="G1519" s="14"/>
      <c r="H1519" s="14" t="s">
        <v>4841</v>
      </c>
      <c r="I1519" s="15">
        <v>234</v>
      </c>
      <c r="J1519" s="77">
        <v>5</v>
      </c>
      <c r="K1519" s="92"/>
    </row>
    <row r="1520" spans="1:11" ht="30.6" x14ac:dyDescent="0.25">
      <c r="A1520" s="14" t="s">
        <v>2565</v>
      </c>
      <c r="B1520" s="14" t="s">
        <v>6306</v>
      </c>
      <c r="C1520" s="14" t="s">
        <v>6307</v>
      </c>
      <c r="D1520" s="16">
        <v>46203</v>
      </c>
      <c r="E1520" s="16"/>
      <c r="F1520" s="14" t="s">
        <v>6300</v>
      </c>
      <c r="G1520" s="14"/>
      <c r="H1520" s="14" t="s">
        <v>3298</v>
      </c>
      <c r="I1520" s="15">
        <v>200</v>
      </c>
      <c r="J1520" s="77">
        <v>5</v>
      </c>
      <c r="K1520" s="92"/>
    </row>
    <row r="1521" spans="1:11" ht="30.6" x14ac:dyDescent="0.25">
      <c r="A1521" s="14" t="s">
        <v>2565</v>
      </c>
      <c r="B1521" s="14" t="s">
        <v>6308</v>
      </c>
      <c r="C1521" s="14" t="s">
        <v>6309</v>
      </c>
      <c r="D1521" s="16">
        <v>46203</v>
      </c>
      <c r="E1521" s="16"/>
      <c r="F1521" s="14" t="s">
        <v>6300</v>
      </c>
      <c r="G1521" s="14"/>
      <c r="H1521" s="14" t="s">
        <v>3474</v>
      </c>
      <c r="I1521" s="15">
        <v>200</v>
      </c>
      <c r="J1521" s="77">
        <v>5</v>
      </c>
      <c r="K1521" s="92"/>
    </row>
    <row r="1522" spans="1:11" ht="30.6" x14ac:dyDescent="0.25">
      <c r="A1522" s="14" t="s">
        <v>2565</v>
      </c>
      <c r="B1522" s="14" t="s">
        <v>6310</v>
      </c>
      <c r="C1522" s="14" t="s">
        <v>6311</v>
      </c>
      <c r="D1522" s="16">
        <v>46203</v>
      </c>
      <c r="E1522" s="16"/>
      <c r="F1522" s="14" t="s">
        <v>6300</v>
      </c>
      <c r="G1522" s="14"/>
      <c r="H1522" s="14" t="s">
        <v>4787</v>
      </c>
      <c r="I1522" s="15">
        <v>177</v>
      </c>
      <c r="J1522" s="77">
        <v>5</v>
      </c>
      <c r="K1522" s="92"/>
    </row>
    <row r="1523" spans="1:11" ht="30.6" x14ac:dyDescent="0.25">
      <c r="A1523" s="14" t="s">
        <v>2565</v>
      </c>
      <c r="B1523" s="14" t="s">
        <v>6312</v>
      </c>
      <c r="C1523" s="14" t="s">
        <v>6313</v>
      </c>
      <c r="D1523" s="16">
        <v>46203</v>
      </c>
      <c r="E1523" s="16"/>
      <c r="F1523" s="14" t="s">
        <v>6300</v>
      </c>
      <c r="G1523" s="14"/>
      <c r="H1523" s="14" t="s">
        <v>6314</v>
      </c>
      <c r="I1523" s="15">
        <v>200</v>
      </c>
      <c r="J1523" s="77">
        <v>5</v>
      </c>
      <c r="K1523" s="92"/>
    </row>
    <row r="1524" spans="1:11" ht="30.6" x14ac:dyDescent="0.25">
      <c r="A1524" s="14" t="s">
        <v>2565</v>
      </c>
      <c r="B1524" s="14" t="s">
        <v>6315</v>
      </c>
      <c r="C1524" s="14" t="s">
        <v>6316</v>
      </c>
      <c r="D1524" s="16">
        <v>46203</v>
      </c>
      <c r="E1524" s="16"/>
      <c r="F1524" s="14" t="s">
        <v>6300</v>
      </c>
      <c r="G1524" s="14"/>
      <c r="H1524" s="14" t="s">
        <v>3289</v>
      </c>
      <c r="I1524" s="15">
        <v>177</v>
      </c>
      <c r="J1524" s="77">
        <v>5</v>
      </c>
      <c r="K1524" s="92"/>
    </row>
    <row r="1525" spans="1:11" ht="30.6" x14ac:dyDescent="0.25">
      <c r="A1525" s="14" t="s">
        <v>2565</v>
      </c>
      <c r="B1525" s="14" t="s">
        <v>6317</v>
      </c>
      <c r="C1525" s="14" t="s">
        <v>6318</v>
      </c>
      <c r="D1525" s="16">
        <v>46203</v>
      </c>
      <c r="E1525" s="16"/>
      <c r="F1525" s="14" t="s">
        <v>6300</v>
      </c>
      <c r="G1525" s="14"/>
      <c r="H1525" s="14" t="s">
        <v>4636</v>
      </c>
      <c r="I1525" s="15">
        <v>177</v>
      </c>
      <c r="J1525" s="77">
        <v>5</v>
      </c>
      <c r="K1525" s="92"/>
    </row>
    <row r="1526" spans="1:11" ht="30.6" x14ac:dyDescent="0.25">
      <c r="A1526" s="14" t="s">
        <v>2565</v>
      </c>
      <c r="B1526" s="14" t="s">
        <v>6319</v>
      </c>
      <c r="C1526" s="14" t="s">
        <v>6320</v>
      </c>
      <c r="D1526" s="16">
        <v>46203</v>
      </c>
      <c r="E1526" s="16"/>
      <c r="F1526" s="14" t="s">
        <v>6300</v>
      </c>
      <c r="G1526" s="14"/>
      <c r="H1526" s="14" t="s">
        <v>3301</v>
      </c>
      <c r="I1526" s="15">
        <v>177</v>
      </c>
      <c r="J1526" s="77">
        <v>5</v>
      </c>
      <c r="K1526" s="92"/>
    </row>
    <row r="1527" spans="1:11" ht="30.6" x14ac:dyDescent="0.25">
      <c r="A1527" s="14" t="s">
        <v>2565</v>
      </c>
      <c r="B1527" s="14" t="s">
        <v>6321</v>
      </c>
      <c r="C1527" s="14" t="s">
        <v>6322</v>
      </c>
      <c r="D1527" s="16">
        <v>46203</v>
      </c>
      <c r="E1527" s="16"/>
      <c r="F1527" s="14" t="s">
        <v>6300</v>
      </c>
      <c r="G1527" s="14"/>
      <c r="H1527" s="14" t="s">
        <v>6323</v>
      </c>
      <c r="I1527" s="15">
        <v>177</v>
      </c>
      <c r="J1527" s="77">
        <v>5</v>
      </c>
      <c r="K1527" s="92"/>
    </row>
    <row r="1528" spans="1:11" ht="30.6" x14ac:dyDescent="0.25">
      <c r="A1528" s="14" t="s">
        <v>2565</v>
      </c>
      <c r="B1528" s="14" t="s">
        <v>6324</v>
      </c>
      <c r="C1528" s="14" t="s">
        <v>6325</v>
      </c>
      <c r="D1528" s="16">
        <v>46203</v>
      </c>
      <c r="E1528" s="16"/>
      <c r="F1528" s="14" t="s">
        <v>6300</v>
      </c>
      <c r="G1528" s="14"/>
      <c r="H1528" s="14" t="s">
        <v>3295</v>
      </c>
      <c r="I1528" s="15">
        <v>177</v>
      </c>
      <c r="J1528" s="77">
        <v>5</v>
      </c>
      <c r="K1528" s="92"/>
    </row>
    <row r="1529" spans="1:11" ht="30.6" x14ac:dyDescent="0.25">
      <c r="A1529" s="14" t="s">
        <v>2565</v>
      </c>
      <c r="B1529" s="14" t="s">
        <v>6326</v>
      </c>
      <c r="C1529" s="14" t="s">
        <v>6327</v>
      </c>
      <c r="D1529" s="16">
        <v>46203</v>
      </c>
      <c r="E1529" s="16"/>
      <c r="F1529" s="14" t="s">
        <v>6300</v>
      </c>
      <c r="G1529" s="14"/>
      <c r="H1529" s="14" t="s">
        <v>5513</v>
      </c>
      <c r="I1529" s="15">
        <v>177</v>
      </c>
      <c r="J1529" s="77">
        <v>5</v>
      </c>
      <c r="K1529" s="92"/>
    </row>
    <row r="1530" spans="1:11" ht="30.6" x14ac:dyDescent="0.25">
      <c r="A1530" s="14" t="s">
        <v>2565</v>
      </c>
      <c r="B1530" s="14" t="s">
        <v>6328</v>
      </c>
      <c r="C1530" s="14" t="s">
        <v>6329</v>
      </c>
      <c r="D1530" s="16">
        <v>46203</v>
      </c>
      <c r="E1530" s="16"/>
      <c r="F1530" s="14" t="s">
        <v>6300</v>
      </c>
      <c r="G1530" s="14"/>
      <c r="H1530" s="14" t="s">
        <v>3471</v>
      </c>
      <c r="I1530" s="15">
        <v>177</v>
      </c>
      <c r="J1530" s="77">
        <v>5</v>
      </c>
      <c r="K1530" s="92"/>
    </row>
    <row r="1531" spans="1:11" ht="30.6" x14ac:dyDescent="0.25">
      <c r="A1531" s="14" t="s">
        <v>2565</v>
      </c>
      <c r="B1531" s="14" t="s">
        <v>6330</v>
      </c>
      <c r="C1531" s="14" t="s">
        <v>6331</v>
      </c>
      <c r="D1531" s="16">
        <v>46203</v>
      </c>
      <c r="E1531" s="16"/>
      <c r="F1531" s="14" t="s">
        <v>6300</v>
      </c>
      <c r="G1531" s="14"/>
      <c r="H1531" s="14" t="s">
        <v>5463</v>
      </c>
      <c r="I1531" s="15">
        <v>177</v>
      </c>
      <c r="J1531" s="77">
        <v>5</v>
      </c>
      <c r="K1531" s="92"/>
    </row>
    <row r="1532" spans="1:11" ht="30.6" x14ac:dyDescent="0.25">
      <c r="A1532" s="14" t="s">
        <v>2565</v>
      </c>
      <c r="B1532" s="14" t="s">
        <v>6332</v>
      </c>
      <c r="C1532" s="14" t="s">
        <v>6333</v>
      </c>
      <c r="D1532" s="16">
        <v>46203</v>
      </c>
      <c r="E1532" s="16"/>
      <c r="F1532" s="14" t="s">
        <v>6300</v>
      </c>
      <c r="G1532" s="14"/>
      <c r="H1532" s="14" t="s">
        <v>4536</v>
      </c>
      <c r="I1532" s="15">
        <v>177</v>
      </c>
      <c r="J1532" s="77">
        <v>5</v>
      </c>
      <c r="K1532" s="92"/>
    </row>
    <row r="1533" spans="1:11" ht="30.6" x14ac:dyDescent="0.25">
      <c r="A1533" s="14" t="s">
        <v>2565</v>
      </c>
      <c r="B1533" s="14" t="s">
        <v>6334</v>
      </c>
      <c r="C1533" s="14" t="s">
        <v>6335</v>
      </c>
      <c r="D1533" s="16">
        <v>46203</v>
      </c>
      <c r="E1533" s="16"/>
      <c r="F1533" s="14" t="s">
        <v>6300</v>
      </c>
      <c r="G1533" s="14"/>
      <c r="H1533" s="14" t="s">
        <v>3355</v>
      </c>
      <c r="I1533" s="15">
        <v>177</v>
      </c>
      <c r="J1533" s="77">
        <v>5</v>
      </c>
      <c r="K1533" s="92"/>
    </row>
    <row r="1534" spans="1:11" ht="30.6" x14ac:dyDescent="0.25">
      <c r="A1534" s="14" t="s">
        <v>2565</v>
      </c>
      <c r="B1534" s="14" t="s">
        <v>6336</v>
      </c>
      <c r="C1534" s="14" t="s">
        <v>6337</v>
      </c>
      <c r="D1534" s="16">
        <v>46203</v>
      </c>
      <c r="E1534" s="16"/>
      <c r="F1534" s="14" t="s">
        <v>6300</v>
      </c>
      <c r="G1534" s="14"/>
      <c r="H1534" s="14" t="s">
        <v>6338</v>
      </c>
      <c r="I1534" s="15">
        <v>177</v>
      </c>
      <c r="J1534" s="77">
        <v>5</v>
      </c>
      <c r="K1534" s="92"/>
    </row>
    <row r="1535" spans="1:11" ht="30.6" x14ac:dyDescent="0.25">
      <c r="A1535" s="14" t="s">
        <v>2565</v>
      </c>
      <c r="B1535" s="14" t="s">
        <v>6339</v>
      </c>
      <c r="C1535" s="14" t="s">
        <v>6340</v>
      </c>
      <c r="D1535" s="16">
        <v>46203</v>
      </c>
      <c r="E1535" s="16"/>
      <c r="F1535" s="14" t="s">
        <v>6300</v>
      </c>
      <c r="G1535" s="14"/>
      <c r="H1535" s="14" t="s">
        <v>3280</v>
      </c>
      <c r="I1535" s="15">
        <v>177</v>
      </c>
      <c r="J1535" s="77">
        <v>5</v>
      </c>
      <c r="K1535" s="92"/>
    </row>
    <row r="1536" spans="1:11" ht="30.6" x14ac:dyDescent="0.25">
      <c r="A1536" s="14" t="s">
        <v>2565</v>
      </c>
      <c r="B1536" s="14" t="s">
        <v>6341</v>
      </c>
      <c r="C1536" s="14" t="s">
        <v>6342</v>
      </c>
      <c r="D1536" s="16">
        <v>46203</v>
      </c>
      <c r="E1536" s="16"/>
      <c r="F1536" s="14" t="s">
        <v>6300</v>
      </c>
      <c r="G1536" s="14"/>
      <c r="H1536" s="14" t="s">
        <v>5469</v>
      </c>
      <c r="I1536" s="15">
        <v>177</v>
      </c>
      <c r="J1536" s="77">
        <v>5</v>
      </c>
      <c r="K1536" s="92"/>
    </row>
    <row r="1537" spans="1:11" ht="30.6" x14ac:dyDescent="0.25">
      <c r="A1537" s="14" t="s">
        <v>2565</v>
      </c>
      <c r="B1537" s="14" t="s">
        <v>6343</v>
      </c>
      <c r="C1537" s="14" t="s">
        <v>6344</v>
      </c>
      <c r="D1537" s="16">
        <v>46203</v>
      </c>
      <c r="E1537" s="16"/>
      <c r="F1537" s="14" t="s">
        <v>6300</v>
      </c>
      <c r="G1537" s="14"/>
      <c r="H1537" s="14" t="s">
        <v>6345</v>
      </c>
      <c r="I1537" s="15">
        <v>177</v>
      </c>
      <c r="J1537" s="77">
        <v>5</v>
      </c>
      <c r="K1537" s="92"/>
    </row>
    <row r="1538" spans="1:11" ht="30.6" x14ac:dyDescent="0.25">
      <c r="A1538" s="14" t="s">
        <v>2565</v>
      </c>
      <c r="B1538" s="14" t="s">
        <v>6346</v>
      </c>
      <c r="C1538" s="14" t="s">
        <v>6347</v>
      </c>
      <c r="D1538" s="16">
        <v>46203</v>
      </c>
      <c r="E1538" s="16"/>
      <c r="F1538" s="14" t="s">
        <v>6300</v>
      </c>
      <c r="G1538" s="14"/>
      <c r="H1538" s="14" t="s">
        <v>3292</v>
      </c>
      <c r="I1538" s="15">
        <v>177</v>
      </c>
      <c r="J1538" s="77">
        <v>5</v>
      </c>
      <c r="K1538" s="92"/>
    </row>
    <row r="1539" spans="1:11" ht="30.6" x14ac:dyDescent="0.25">
      <c r="A1539" s="14" t="s">
        <v>2565</v>
      </c>
      <c r="B1539" s="14" t="s">
        <v>6348</v>
      </c>
      <c r="C1539" s="14" t="s">
        <v>6349</v>
      </c>
      <c r="D1539" s="16">
        <v>46203</v>
      </c>
      <c r="E1539" s="16"/>
      <c r="F1539" s="14" t="s">
        <v>6300</v>
      </c>
      <c r="G1539" s="14"/>
      <c r="H1539" s="14" t="s">
        <v>6350</v>
      </c>
      <c r="I1539" s="15">
        <v>177</v>
      </c>
      <c r="J1539" s="77">
        <v>5</v>
      </c>
      <c r="K1539" s="92"/>
    </row>
    <row r="1540" spans="1:11" ht="30.6" x14ac:dyDescent="0.25">
      <c r="A1540" s="14" t="s">
        <v>2565</v>
      </c>
      <c r="B1540" s="14" t="s">
        <v>6351</v>
      </c>
      <c r="C1540" s="14" t="s">
        <v>6352</v>
      </c>
      <c r="D1540" s="16">
        <v>46203</v>
      </c>
      <c r="E1540" s="16"/>
      <c r="F1540" s="14" t="s">
        <v>6300</v>
      </c>
      <c r="G1540" s="14"/>
      <c r="H1540" s="14" t="s">
        <v>3364</v>
      </c>
      <c r="I1540" s="15">
        <v>177</v>
      </c>
      <c r="J1540" s="77">
        <v>5</v>
      </c>
      <c r="K1540" s="92"/>
    </row>
    <row r="1541" spans="1:11" ht="30.6" x14ac:dyDescent="0.25">
      <c r="A1541" s="14" t="s">
        <v>2565</v>
      </c>
      <c r="B1541" s="14" t="s">
        <v>6353</v>
      </c>
      <c r="C1541" s="14" t="s">
        <v>6354</v>
      </c>
      <c r="D1541" s="16">
        <v>46203</v>
      </c>
      <c r="E1541" s="16"/>
      <c r="F1541" s="14" t="s">
        <v>6300</v>
      </c>
      <c r="G1541" s="14"/>
      <c r="H1541" s="14" t="s">
        <v>3373</v>
      </c>
      <c r="I1541" s="15">
        <v>177</v>
      </c>
      <c r="J1541" s="77">
        <v>5</v>
      </c>
      <c r="K1541" s="92"/>
    </row>
    <row r="1542" spans="1:11" ht="30.6" x14ac:dyDescent="0.25">
      <c r="A1542" s="14" t="s">
        <v>2565</v>
      </c>
      <c r="B1542" s="14" t="s">
        <v>6355</v>
      </c>
      <c r="C1542" s="14" t="s">
        <v>6356</v>
      </c>
      <c r="D1542" s="16">
        <v>46203</v>
      </c>
      <c r="E1542" s="16"/>
      <c r="F1542" s="14" t="s">
        <v>6300</v>
      </c>
      <c r="G1542" s="14"/>
      <c r="H1542" s="14" t="s">
        <v>4493</v>
      </c>
      <c r="I1542" s="15">
        <v>177</v>
      </c>
      <c r="J1542" s="77">
        <v>5</v>
      </c>
      <c r="K1542" s="92"/>
    </row>
    <row r="1543" spans="1:11" ht="30.6" x14ac:dyDescent="0.25">
      <c r="A1543" s="14" t="s">
        <v>2565</v>
      </c>
      <c r="B1543" s="14" t="s">
        <v>6357</v>
      </c>
      <c r="C1543" s="14" t="s">
        <v>6358</v>
      </c>
      <c r="D1543" s="16">
        <v>46203</v>
      </c>
      <c r="E1543" s="16"/>
      <c r="F1543" s="14" t="s">
        <v>6300</v>
      </c>
      <c r="G1543" s="14"/>
      <c r="H1543" s="14" t="s">
        <v>6359</v>
      </c>
      <c r="I1543" s="15">
        <v>177</v>
      </c>
      <c r="J1543" s="77">
        <v>5</v>
      </c>
      <c r="K1543" s="92"/>
    </row>
    <row r="1544" spans="1:11" ht="30.6" x14ac:dyDescent="0.25">
      <c r="A1544" s="14" t="s">
        <v>2565</v>
      </c>
      <c r="B1544" s="14" t="s">
        <v>6360</v>
      </c>
      <c r="C1544" s="14" t="s">
        <v>6361</v>
      </c>
      <c r="D1544" s="16">
        <v>46203</v>
      </c>
      <c r="E1544" s="16"/>
      <c r="F1544" s="14" t="s">
        <v>6300</v>
      </c>
      <c r="G1544" s="14"/>
      <c r="H1544" s="14" t="s">
        <v>6362</v>
      </c>
      <c r="I1544" s="15">
        <v>177</v>
      </c>
      <c r="J1544" s="77">
        <v>5</v>
      </c>
      <c r="K1544" s="92"/>
    </row>
    <row r="1545" spans="1:11" ht="30.6" x14ac:dyDescent="0.25">
      <c r="A1545" s="14" t="s">
        <v>2565</v>
      </c>
      <c r="B1545" s="14" t="s">
        <v>6363</v>
      </c>
      <c r="C1545" s="14" t="s">
        <v>6364</v>
      </c>
      <c r="D1545" s="16">
        <v>46203</v>
      </c>
      <c r="E1545" s="16"/>
      <c r="F1545" s="14" t="s">
        <v>6300</v>
      </c>
      <c r="G1545" s="14"/>
      <c r="H1545" s="14" t="s">
        <v>3477</v>
      </c>
      <c r="I1545" s="15">
        <v>234</v>
      </c>
      <c r="J1545" s="77">
        <v>5</v>
      </c>
      <c r="K1545" s="92"/>
    </row>
    <row r="1546" spans="1:11" ht="30.6" x14ac:dyDescent="0.25">
      <c r="A1546" s="14" t="s">
        <v>2565</v>
      </c>
      <c r="B1546" s="14" t="s">
        <v>6365</v>
      </c>
      <c r="C1546" s="14" t="s">
        <v>6366</v>
      </c>
      <c r="D1546" s="16">
        <v>46203</v>
      </c>
      <c r="E1546" s="16"/>
      <c r="F1546" s="14" t="s">
        <v>6300</v>
      </c>
      <c r="G1546" s="14"/>
      <c r="H1546" s="14" t="s">
        <v>6367</v>
      </c>
      <c r="I1546" s="15">
        <v>234</v>
      </c>
      <c r="J1546" s="77">
        <v>5</v>
      </c>
      <c r="K1546" s="92"/>
    </row>
    <row r="1547" spans="1:11" ht="30.6" x14ac:dyDescent="0.25">
      <c r="A1547" s="14" t="s">
        <v>2565</v>
      </c>
      <c r="B1547" s="14" t="s">
        <v>6368</v>
      </c>
      <c r="C1547" s="14" t="s">
        <v>6369</v>
      </c>
      <c r="D1547" s="16">
        <v>46203</v>
      </c>
      <c r="E1547" s="16"/>
      <c r="F1547" s="14" t="s">
        <v>6300</v>
      </c>
      <c r="G1547" s="14"/>
      <c r="H1547" s="14" t="s">
        <v>4611</v>
      </c>
      <c r="I1547" s="15">
        <v>200</v>
      </c>
      <c r="J1547" s="77">
        <v>5</v>
      </c>
      <c r="K1547" s="92"/>
    </row>
    <row r="1548" spans="1:11" ht="30.6" x14ac:dyDescent="0.25">
      <c r="A1548" s="14" t="s">
        <v>2565</v>
      </c>
      <c r="B1548" s="14" t="s">
        <v>6370</v>
      </c>
      <c r="C1548" s="14" t="s">
        <v>6371</v>
      </c>
      <c r="D1548" s="16">
        <v>46203</v>
      </c>
      <c r="E1548" s="16"/>
      <c r="F1548" s="14" t="s">
        <v>6300</v>
      </c>
      <c r="G1548" s="14"/>
      <c r="H1548" s="14" t="s">
        <v>6372</v>
      </c>
      <c r="I1548" s="15">
        <v>234</v>
      </c>
      <c r="J1548" s="77">
        <v>5</v>
      </c>
      <c r="K1548" s="92"/>
    </row>
    <row r="1549" spans="1:11" ht="30.6" x14ac:dyDescent="0.25">
      <c r="A1549" s="14" t="s">
        <v>2565</v>
      </c>
      <c r="B1549" s="14" t="s">
        <v>6373</v>
      </c>
      <c r="C1549" s="14" t="s">
        <v>6374</v>
      </c>
      <c r="D1549" s="16">
        <v>46203</v>
      </c>
      <c r="E1549" s="16"/>
      <c r="F1549" s="14" t="s">
        <v>6300</v>
      </c>
      <c r="G1549" s="14"/>
      <c r="H1549" s="14" t="s">
        <v>6375</v>
      </c>
      <c r="I1549" s="15">
        <v>200</v>
      </c>
      <c r="J1549" s="77">
        <v>5</v>
      </c>
      <c r="K1549" s="92"/>
    </row>
    <row r="1550" spans="1:11" ht="30.6" x14ac:dyDescent="0.25">
      <c r="A1550" s="14" t="s">
        <v>2565</v>
      </c>
      <c r="B1550" s="14" t="s">
        <v>6376</v>
      </c>
      <c r="C1550" s="14" t="s">
        <v>6377</v>
      </c>
      <c r="D1550" s="16">
        <v>46203</v>
      </c>
      <c r="E1550" s="16"/>
      <c r="F1550" s="14" t="s">
        <v>6300</v>
      </c>
      <c r="G1550" s="14"/>
      <c r="H1550" s="14" t="s">
        <v>6378</v>
      </c>
      <c r="I1550" s="15">
        <v>133</v>
      </c>
      <c r="J1550" s="77">
        <v>5</v>
      </c>
      <c r="K1550" s="92"/>
    </row>
    <row r="1551" spans="1:11" ht="30.6" x14ac:dyDescent="0.25">
      <c r="A1551" s="14" t="s">
        <v>2565</v>
      </c>
      <c r="B1551" s="14" t="s">
        <v>6379</v>
      </c>
      <c r="C1551" s="14" t="s">
        <v>6380</v>
      </c>
      <c r="D1551" s="16">
        <v>46203</v>
      </c>
      <c r="E1551" s="16"/>
      <c r="F1551" s="14" t="s">
        <v>6300</v>
      </c>
      <c r="G1551" s="14"/>
      <c r="H1551" s="14" t="s">
        <v>6381</v>
      </c>
      <c r="I1551" s="15">
        <v>151</v>
      </c>
      <c r="J1551" s="77">
        <v>5</v>
      </c>
      <c r="K1551" s="92"/>
    </row>
    <row r="1552" spans="1:11" ht="30.6" x14ac:dyDescent="0.25">
      <c r="A1552" s="14" t="s">
        <v>2565</v>
      </c>
      <c r="B1552" s="14" t="s">
        <v>6382</v>
      </c>
      <c r="C1552" s="14" t="s">
        <v>6383</v>
      </c>
      <c r="D1552" s="16">
        <v>46203</v>
      </c>
      <c r="E1552" s="16"/>
      <c r="F1552" s="14" t="s">
        <v>6300</v>
      </c>
      <c r="G1552" s="14"/>
      <c r="H1552" s="14" t="s">
        <v>6384</v>
      </c>
      <c r="I1552" s="15">
        <v>151</v>
      </c>
      <c r="J1552" s="77">
        <v>5</v>
      </c>
      <c r="K1552" s="92"/>
    </row>
    <row r="1553" spans="1:11" ht="30.6" x14ac:dyDescent="0.25">
      <c r="A1553" s="14" t="s">
        <v>2565</v>
      </c>
      <c r="B1553" s="14" t="s">
        <v>6385</v>
      </c>
      <c r="C1553" s="14" t="s">
        <v>6386</v>
      </c>
      <c r="D1553" s="16">
        <v>46203</v>
      </c>
      <c r="E1553" s="16"/>
      <c r="F1553" s="14" t="s">
        <v>6300</v>
      </c>
      <c r="G1553" s="14"/>
      <c r="H1553" s="14" t="s">
        <v>5466</v>
      </c>
      <c r="I1553" s="15">
        <v>151</v>
      </c>
      <c r="J1553" s="77">
        <v>5</v>
      </c>
      <c r="K1553" s="92"/>
    </row>
    <row r="1554" spans="1:11" ht="30.6" x14ac:dyDescent="0.25">
      <c r="A1554" s="14" t="s">
        <v>2565</v>
      </c>
      <c r="B1554" s="14" t="s">
        <v>6387</v>
      </c>
      <c r="C1554" s="14" t="s">
        <v>6388</v>
      </c>
      <c r="D1554" s="16">
        <v>46203</v>
      </c>
      <c r="E1554" s="16"/>
      <c r="F1554" s="14" t="s">
        <v>6300</v>
      </c>
      <c r="G1554" s="14"/>
      <c r="H1554" s="14" t="s">
        <v>6389</v>
      </c>
      <c r="I1554" s="15">
        <v>133</v>
      </c>
      <c r="J1554" s="77">
        <v>5</v>
      </c>
      <c r="K1554" s="92"/>
    </row>
    <row r="1555" spans="1:11" ht="30.6" x14ac:dyDescent="0.25">
      <c r="A1555" s="14" t="s">
        <v>2565</v>
      </c>
      <c r="B1555" s="14" t="s">
        <v>6390</v>
      </c>
      <c r="C1555" s="14" t="s">
        <v>6391</v>
      </c>
      <c r="D1555" s="16">
        <v>46203</v>
      </c>
      <c r="E1555" s="16"/>
      <c r="F1555" s="14" t="s">
        <v>6300</v>
      </c>
      <c r="G1555" s="14"/>
      <c r="H1555" s="14" t="s">
        <v>3447</v>
      </c>
      <c r="I1555" s="15">
        <v>177</v>
      </c>
      <c r="J1555" s="77">
        <v>5</v>
      </c>
      <c r="K1555" s="92"/>
    </row>
    <row r="1556" spans="1:11" ht="20.399999999999999" x14ac:dyDescent="0.25">
      <c r="A1556" s="14" t="s">
        <v>2565</v>
      </c>
      <c r="B1556" s="14" t="s">
        <v>6392</v>
      </c>
      <c r="C1556" s="14" t="s">
        <v>2957</v>
      </c>
      <c r="D1556" s="16">
        <v>46203</v>
      </c>
      <c r="E1556" s="16"/>
      <c r="F1556" s="14" t="s">
        <v>6393</v>
      </c>
      <c r="G1556" s="14" t="s">
        <v>6394</v>
      </c>
      <c r="H1556" s="14" t="s">
        <v>6395</v>
      </c>
      <c r="I1556" s="15">
        <v>64.5</v>
      </c>
      <c r="J1556" s="77">
        <v>5</v>
      </c>
      <c r="K1556" s="92"/>
    </row>
    <row r="1557" spans="1:11" ht="71.400000000000006" x14ac:dyDescent="0.25">
      <c r="A1557" s="14" t="s">
        <v>2565</v>
      </c>
      <c r="B1557" s="14"/>
      <c r="C1557" s="14"/>
      <c r="D1557" s="16"/>
      <c r="E1557" s="16"/>
      <c r="F1557" s="14" t="s">
        <v>6656</v>
      </c>
      <c r="G1557" s="14"/>
      <c r="H1557" s="14"/>
      <c r="I1557" s="15"/>
      <c r="J1557" s="77"/>
      <c r="K1557" s="92"/>
    </row>
    <row r="1558" spans="1:11" ht="20.399999999999999" x14ac:dyDescent="0.25">
      <c r="A1558" s="14" t="s">
        <v>2565</v>
      </c>
      <c r="B1558" s="14" t="s">
        <v>6396</v>
      </c>
      <c r="C1558" s="14" t="s">
        <v>6397</v>
      </c>
      <c r="D1558" s="16">
        <v>46190</v>
      </c>
      <c r="E1558" s="16"/>
      <c r="F1558" s="14" t="s">
        <v>6398</v>
      </c>
      <c r="G1558" s="14" t="s">
        <v>6222</v>
      </c>
      <c r="H1558" s="14" t="s">
        <v>6223</v>
      </c>
      <c r="I1558" s="15">
        <v>264</v>
      </c>
      <c r="J1558" s="77">
        <v>5</v>
      </c>
      <c r="K1558" s="92"/>
    </row>
    <row r="1559" spans="1:11" ht="20.399999999999999" x14ac:dyDescent="0.25">
      <c r="A1559" s="14" t="s">
        <v>2565</v>
      </c>
      <c r="B1559" s="14" t="s">
        <v>6399</v>
      </c>
      <c r="C1559" s="14" t="s">
        <v>6400</v>
      </c>
      <c r="D1559" s="16">
        <v>46192</v>
      </c>
      <c r="E1559" s="16"/>
      <c r="F1559" s="14" t="s">
        <v>6401</v>
      </c>
      <c r="G1559" s="14"/>
      <c r="H1559" s="14" t="s">
        <v>3674</v>
      </c>
      <c r="I1559" s="15">
        <v>162</v>
      </c>
      <c r="J1559" s="77">
        <v>5</v>
      </c>
      <c r="K1559" s="92"/>
    </row>
    <row r="1560" spans="1:11" ht="20.399999999999999" x14ac:dyDescent="0.25">
      <c r="A1560" s="14" t="s">
        <v>2565</v>
      </c>
      <c r="B1560" s="14" t="s">
        <v>6402</v>
      </c>
      <c r="C1560" s="14" t="s">
        <v>6403</v>
      </c>
      <c r="D1560" s="16">
        <v>46192</v>
      </c>
      <c r="E1560" s="16"/>
      <c r="F1560" s="14" t="s">
        <v>6401</v>
      </c>
      <c r="G1560" s="14"/>
      <c r="H1560" s="14" t="s">
        <v>3231</v>
      </c>
      <c r="I1560" s="15">
        <v>162</v>
      </c>
      <c r="J1560" s="77">
        <v>5</v>
      </c>
      <c r="K1560" s="92"/>
    </row>
    <row r="1561" spans="1:11" ht="20.399999999999999" x14ac:dyDescent="0.25">
      <c r="A1561" s="14" t="s">
        <v>2565</v>
      </c>
      <c r="B1561" s="14" t="s">
        <v>6404</v>
      </c>
      <c r="C1561" s="14" t="s">
        <v>6405</v>
      </c>
      <c r="D1561" s="16">
        <v>46192</v>
      </c>
      <c r="E1561" s="16"/>
      <c r="F1561" s="14" t="s">
        <v>6401</v>
      </c>
      <c r="G1561" s="14"/>
      <c r="H1561" s="14" t="s">
        <v>2608</v>
      </c>
      <c r="I1561" s="15">
        <v>162</v>
      </c>
      <c r="J1561" s="77">
        <v>5</v>
      </c>
      <c r="K1561" s="92"/>
    </row>
    <row r="1562" spans="1:11" ht="40.799999999999997" x14ac:dyDescent="0.25">
      <c r="A1562" s="14" t="s">
        <v>5678</v>
      </c>
      <c r="B1562" s="14" t="s">
        <v>6406</v>
      </c>
      <c r="C1562" s="14" t="s">
        <v>6407</v>
      </c>
      <c r="D1562" s="16">
        <v>46146</v>
      </c>
      <c r="E1562" s="16">
        <v>46175</v>
      </c>
      <c r="F1562" s="14" t="s">
        <v>6408</v>
      </c>
      <c r="G1562" s="14"/>
      <c r="H1562" s="14" t="s">
        <v>6409</v>
      </c>
      <c r="I1562" s="15">
        <v>1060</v>
      </c>
      <c r="J1562" s="77"/>
      <c r="K1562" s="92"/>
    </row>
    <row r="1563" spans="1:11" ht="71.400000000000006" x14ac:dyDescent="0.25">
      <c r="A1563" s="14" t="s">
        <v>2565</v>
      </c>
      <c r="B1563" s="14"/>
      <c r="C1563" s="14"/>
      <c r="D1563" s="16"/>
      <c r="E1563" s="16"/>
      <c r="F1563" s="14" t="s">
        <v>6642</v>
      </c>
      <c r="G1563" s="14"/>
      <c r="H1563" s="14"/>
      <c r="I1563" s="15"/>
      <c r="J1563" s="77"/>
      <c r="K1563" s="92"/>
    </row>
    <row r="1564" spans="1:11" ht="20.399999999999999" x14ac:dyDescent="0.25">
      <c r="A1564" s="14" t="s">
        <v>2565</v>
      </c>
      <c r="B1564" s="14" t="s">
        <v>6410</v>
      </c>
      <c r="C1564" s="14" t="s">
        <v>6411</v>
      </c>
      <c r="D1564" s="16">
        <v>46176</v>
      </c>
      <c r="E1564" s="16"/>
      <c r="F1564" s="14" t="s">
        <v>6412</v>
      </c>
      <c r="G1564" s="14"/>
      <c r="H1564" s="14" t="s">
        <v>4125</v>
      </c>
      <c r="I1564" s="15">
        <v>123</v>
      </c>
      <c r="J1564" s="77">
        <v>5</v>
      </c>
      <c r="K1564" s="92"/>
    </row>
    <row r="1565" spans="1:11" ht="20.399999999999999" x14ac:dyDescent="0.25">
      <c r="A1565" s="14" t="s">
        <v>2565</v>
      </c>
      <c r="B1565" s="14" t="s">
        <v>6413</v>
      </c>
      <c r="C1565" s="14" t="s">
        <v>6414</v>
      </c>
      <c r="D1565" s="16">
        <v>46176</v>
      </c>
      <c r="E1565" s="16"/>
      <c r="F1565" s="14" t="s">
        <v>6412</v>
      </c>
      <c r="G1565" s="14"/>
      <c r="H1565" s="14" t="s">
        <v>4140</v>
      </c>
      <c r="I1565" s="15">
        <v>123</v>
      </c>
      <c r="J1565" s="77">
        <v>5</v>
      </c>
      <c r="K1565" s="92"/>
    </row>
    <row r="1566" spans="1:11" ht="20.399999999999999" x14ac:dyDescent="0.25">
      <c r="A1566" s="14" t="s">
        <v>2565</v>
      </c>
      <c r="B1566" s="14" t="s">
        <v>6415</v>
      </c>
      <c r="C1566" s="14" t="s">
        <v>6416</v>
      </c>
      <c r="D1566" s="16">
        <v>46192</v>
      </c>
      <c r="E1566" s="16"/>
      <c r="F1566" s="14" t="s">
        <v>6417</v>
      </c>
      <c r="G1566" s="14"/>
      <c r="H1566" s="14" t="s">
        <v>3667</v>
      </c>
      <c r="I1566" s="15">
        <v>71</v>
      </c>
      <c r="J1566" s="77">
        <v>5</v>
      </c>
      <c r="K1566" s="92"/>
    </row>
    <row r="1567" spans="1:11" ht="20.399999999999999" x14ac:dyDescent="0.25">
      <c r="A1567" s="14" t="s">
        <v>2565</v>
      </c>
      <c r="B1567" s="14" t="s">
        <v>6418</v>
      </c>
      <c r="C1567" s="14" t="s">
        <v>6419</v>
      </c>
      <c r="D1567" s="16">
        <v>46192</v>
      </c>
      <c r="E1567" s="16"/>
      <c r="F1567" s="14" t="s">
        <v>6417</v>
      </c>
      <c r="G1567" s="14"/>
      <c r="H1567" s="14" t="s">
        <v>2608</v>
      </c>
      <c r="I1567" s="15">
        <v>71</v>
      </c>
      <c r="J1567" s="77">
        <v>5</v>
      </c>
      <c r="K1567" s="92"/>
    </row>
    <row r="1568" spans="1:11" ht="71.400000000000006" x14ac:dyDescent="0.25">
      <c r="A1568" s="14" t="s">
        <v>2565</v>
      </c>
      <c r="B1568" s="14"/>
      <c r="C1568" s="14"/>
      <c r="D1568" s="16"/>
      <c r="E1568" s="16"/>
      <c r="F1568" s="14" t="s">
        <v>6420</v>
      </c>
      <c r="G1568" s="14"/>
      <c r="H1568" s="14"/>
      <c r="I1568" s="15"/>
      <c r="J1568" s="77"/>
      <c r="K1568" s="92"/>
    </row>
    <row r="1569" spans="1:11" ht="20.399999999999999" x14ac:dyDescent="0.25">
      <c r="A1569" s="14" t="s">
        <v>2565</v>
      </c>
      <c r="B1569" s="14" t="s">
        <v>6421</v>
      </c>
      <c r="C1569" s="14" t="s">
        <v>6422</v>
      </c>
      <c r="D1569" s="16">
        <v>46176</v>
      </c>
      <c r="E1569" s="16"/>
      <c r="F1569" s="14" t="s">
        <v>6423</v>
      </c>
      <c r="G1569" s="14"/>
      <c r="H1569" s="14" t="s">
        <v>2608</v>
      </c>
      <c r="I1569" s="15">
        <v>130</v>
      </c>
      <c r="J1569" s="77">
        <v>5</v>
      </c>
      <c r="K1569" s="92"/>
    </row>
    <row r="1570" spans="1:11" ht="20.399999999999999" x14ac:dyDescent="0.25">
      <c r="A1570" s="14" t="s">
        <v>2565</v>
      </c>
      <c r="B1570" s="14" t="s">
        <v>6424</v>
      </c>
      <c r="C1570" s="14" t="s">
        <v>6425</v>
      </c>
      <c r="D1570" s="16">
        <v>46176</v>
      </c>
      <c r="E1570" s="16"/>
      <c r="F1570" s="14" t="s">
        <v>6423</v>
      </c>
      <c r="G1570" s="14"/>
      <c r="H1570" s="14" t="s">
        <v>3920</v>
      </c>
      <c r="I1570" s="15">
        <v>130</v>
      </c>
      <c r="J1570" s="77">
        <v>5</v>
      </c>
      <c r="K1570" s="92"/>
    </row>
    <row r="1571" spans="1:11" ht="20.399999999999999" x14ac:dyDescent="0.25">
      <c r="A1571" s="14" t="s">
        <v>2565</v>
      </c>
      <c r="B1571" s="14" t="s">
        <v>6426</v>
      </c>
      <c r="C1571" s="14" t="s">
        <v>6427</v>
      </c>
      <c r="D1571" s="16">
        <v>46176</v>
      </c>
      <c r="E1571" s="16"/>
      <c r="F1571" s="14" t="s">
        <v>6423</v>
      </c>
      <c r="G1571" s="14"/>
      <c r="H1571" s="14" t="s">
        <v>3667</v>
      </c>
      <c r="I1571" s="15">
        <v>130</v>
      </c>
      <c r="J1571" s="77">
        <v>5</v>
      </c>
      <c r="K1571" s="92"/>
    </row>
    <row r="1572" spans="1:11" ht="20.399999999999999" x14ac:dyDescent="0.25">
      <c r="A1572" s="14" t="s">
        <v>2565</v>
      </c>
      <c r="B1572" s="14" t="s">
        <v>6428</v>
      </c>
      <c r="C1572" s="14" t="s">
        <v>6429</v>
      </c>
      <c r="D1572" s="16">
        <v>46177</v>
      </c>
      <c r="E1572" s="16"/>
      <c r="F1572" s="14" t="s">
        <v>6430</v>
      </c>
      <c r="G1572" s="14" t="s">
        <v>6431</v>
      </c>
      <c r="H1572" s="14" t="s">
        <v>6432</v>
      </c>
      <c r="I1572" s="15">
        <v>244</v>
      </c>
      <c r="J1572" s="77">
        <v>4</v>
      </c>
      <c r="K1572" s="92"/>
    </row>
    <row r="1573" spans="1:11" ht="71.400000000000006" x14ac:dyDescent="0.25">
      <c r="A1573" s="14" t="s">
        <v>2565</v>
      </c>
      <c r="B1573" s="14"/>
      <c r="C1573" s="14"/>
      <c r="D1573" s="16"/>
      <c r="E1573" s="16"/>
      <c r="F1573" s="14" t="s">
        <v>6433</v>
      </c>
      <c r="G1573" s="14"/>
      <c r="H1573" s="14"/>
      <c r="I1573" s="15"/>
      <c r="J1573" s="77"/>
      <c r="K1573" s="92"/>
    </row>
    <row r="1574" spans="1:11" ht="20.399999999999999" x14ac:dyDescent="0.25">
      <c r="A1574" s="14" t="s">
        <v>2565</v>
      </c>
      <c r="B1574" s="14" t="s">
        <v>6434</v>
      </c>
      <c r="C1574" s="14" t="s">
        <v>6435</v>
      </c>
      <c r="D1574" s="16">
        <v>46177</v>
      </c>
      <c r="E1574" s="16"/>
      <c r="F1574" s="14" t="s">
        <v>6436</v>
      </c>
      <c r="G1574" s="14"/>
      <c r="H1574" s="14" t="s">
        <v>3908</v>
      </c>
      <c r="I1574" s="15">
        <v>91</v>
      </c>
      <c r="J1574" s="77">
        <v>5</v>
      </c>
      <c r="K1574" s="92"/>
    </row>
    <row r="1575" spans="1:11" ht="20.399999999999999" x14ac:dyDescent="0.25">
      <c r="A1575" s="14" t="s">
        <v>2565</v>
      </c>
      <c r="B1575" s="14" t="s">
        <v>6437</v>
      </c>
      <c r="C1575" s="14" t="s">
        <v>6438</v>
      </c>
      <c r="D1575" s="16">
        <v>46177</v>
      </c>
      <c r="E1575" s="16"/>
      <c r="F1575" s="14" t="s">
        <v>6436</v>
      </c>
      <c r="G1575" s="14"/>
      <c r="H1575" s="14" t="s">
        <v>3674</v>
      </c>
      <c r="I1575" s="15">
        <v>123</v>
      </c>
      <c r="J1575" s="77">
        <v>5</v>
      </c>
      <c r="K1575" s="92"/>
    </row>
    <row r="1576" spans="1:11" ht="20.399999999999999" x14ac:dyDescent="0.25">
      <c r="A1576" s="14" t="s">
        <v>2565</v>
      </c>
      <c r="B1576" s="14" t="s">
        <v>6439</v>
      </c>
      <c r="C1576" s="14" t="s">
        <v>6440</v>
      </c>
      <c r="D1576" s="16">
        <v>46177</v>
      </c>
      <c r="E1576" s="16"/>
      <c r="F1576" s="14" t="s">
        <v>6436</v>
      </c>
      <c r="G1576" s="14"/>
      <c r="H1576" s="14" t="s">
        <v>5228</v>
      </c>
      <c r="I1576" s="15">
        <v>162</v>
      </c>
      <c r="J1576" s="77">
        <v>5</v>
      </c>
      <c r="K1576" s="92"/>
    </row>
    <row r="1577" spans="1:11" ht="71.400000000000006" x14ac:dyDescent="0.25">
      <c r="A1577" s="14" t="s">
        <v>2565</v>
      </c>
      <c r="B1577" s="14"/>
      <c r="C1577" s="14"/>
      <c r="D1577" s="16"/>
      <c r="E1577" s="16"/>
      <c r="F1577" s="14" t="s">
        <v>6441</v>
      </c>
      <c r="G1577" s="14"/>
      <c r="H1577" s="14"/>
      <c r="I1577" s="15"/>
      <c r="J1577" s="77"/>
      <c r="K1577" s="92"/>
    </row>
    <row r="1578" spans="1:11" ht="20.399999999999999" x14ac:dyDescent="0.25">
      <c r="A1578" s="14" t="s">
        <v>2565</v>
      </c>
      <c r="B1578" s="14" t="s">
        <v>6442</v>
      </c>
      <c r="C1578" s="14" t="s">
        <v>6443</v>
      </c>
      <c r="D1578" s="16">
        <v>46177</v>
      </c>
      <c r="E1578" s="16"/>
      <c r="F1578" s="14" t="s">
        <v>6444</v>
      </c>
      <c r="G1578" s="14"/>
      <c r="H1578" s="14" t="s">
        <v>3908</v>
      </c>
      <c r="I1578" s="15">
        <v>138</v>
      </c>
      <c r="J1578" s="77">
        <v>5</v>
      </c>
      <c r="K1578" s="92"/>
    </row>
    <row r="1579" spans="1:11" ht="20.399999999999999" x14ac:dyDescent="0.25">
      <c r="A1579" s="14" t="s">
        <v>2565</v>
      </c>
      <c r="B1579" s="14" t="s">
        <v>6445</v>
      </c>
      <c r="C1579" s="14" t="s">
        <v>6446</v>
      </c>
      <c r="D1579" s="16">
        <v>46177</v>
      </c>
      <c r="E1579" s="16"/>
      <c r="F1579" s="14" t="s">
        <v>6444</v>
      </c>
      <c r="G1579" s="14"/>
      <c r="H1579" s="14" t="s">
        <v>3674</v>
      </c>
      <c r="I1579" s="15">
        <v>138</v>
      </c>
      <c r="J1579" s="77">
        <v>5</v>
      </c>
      <c r="K1579" s="92"/>
    </row>
    <row r="1580" spans="1:11" ht="20.399999999999999" x14ac:dyDescent="0.25">
      <c r="A1580" s="14" t="s">
        <v>2565</v>
      </c>
      <c r="B1580" s="14" t="s">
        <v>6447</v>
      </c>
      <c r="C1580" s="14" t="s">
        <v>6448</v>
      </c>
      <c r="D1580" s="16">
        <v>46177</v>
      </c>
      <c r="E1580" s="16"/>
      <c r="F1580" s="14" t="s">
        <v>6444</v>
      </c>
      <c r="G1580" s="14"/>
      <c r="H1580" s="14" t="s">
        <v>4321</v>
      </c>
      <c r="I1580" s="15">
        <v>162</v>
      </c>
      <c r="J1580" s="77">
        <v>5</v>
      </c>
      <c r="K1580" s="92"/>
    </row>
    <row r="1581" spans="1:11" ht="20.399999999999999" x14ac:dyDescent="0.25">
      <c r="A1581" s="14" t="s">
        <v>2565</v>
      </c>
      <c r="B1581" s="14" t="s">
        <v>6449</v>
      </c>
      <c r="C1581" s="14" t="s">
        <v>6450</v>
      </c>
      <c r="D1581" s="16">
        <v>46177</v>
      </c>
      <c r="E1581" s="16"/>
      <c r="F1581" s="14" t="s">
        <v>6444</v>
      </c>
      <c r="G1581" s="14"/>
      <c r="H1581" s="14" t="s">
        <v>3231</v>
      </c>
      <c r="I1581" s="15">
        <v>162</v>
      </c>
      <c r="J1581" s="77">
        <v>5</v>
      </c>
      <c r="K1581" s="92"/>
    </row>
    <row r="1582" spans="1:11" ht="81.599999999999994" x14ac:dyDescent="0.25">
      <c r="A1582" s="14" t="s">
        <v>2565</v>
      </c>
      <c r="B1582" s="14"/>
      <c r="C1582" s="14"/>
      <c r="D1582" s="16"/>
      <c r="E1582" s="16"/>
      <c r="F1582" s="14" t="s">
        <v>6451</v>
      </c>
      <c r="G1582" s="14"/>
      <c r="H1582" s="14"/>
      <c r="I1582" s="15"/>
      <c r="J1582" s="77"/>
      <c r="K1582" s="92"/>
    </row>
    <row r="1583" spans="1:11" ht="30.6" x14ac:dyDescent="0.25">
      <c r="A1583" s="14" t="s">
        <v>2565</v>
      </c>
      <c r="B1583" s="14" t="s">
        <v>6452</v>
      </c>
      <c r="C1583" s="14" t="s">
        <v>6453</v>
      </c>
      <c r="D1583" s="16">
        <v>46177</v>
      </c>
      <c r="E1583" s="16"/>
      <c r="F1583" s="14" t="s">
        <v>6454</v>
      </c>
      <c r="G1583" s="14"/>
      <c r="H1583" s="14" t="s">
        <v>3674</v>
      </c>
      <c r="I1583" s="15">
        <v>100</v>
      </c>
      <c r="J1583" s="77">
        <v>5</v>
      </c>
      <c r="K1583" s="92"/>
    </row>
    <row r="1584" spans="1:11" ht="30.6" x14ac:dyDescent="0.25">
      <c r="A1584" s="14" t="s">
        <v>2565</v>
      </c>
      <c r="B1584" s="14" t="s">
        <v>6455</v>
      </c>
      <c r="C1584" s="14" t="s">
        <v>6456</v>
      </c>
      <c r="D1584" s="16">
        <v>46177</v>
      </c>
      <c r="E1584" s="16"/>
      <c r="F1584" s="14" t="s">
        <v>6454</v>
      </c>
      <c r="G1584" s="14"/>
      <c r="H1584" s="14" t="s">
        <v>3920</v>
      </c>
      <c r="I1584" s="15">
        <v>100</v>
      </c>
      <c r="J1584" s="77">
        <v>5</v>
      </c>
      <c r="K1584" s="92"/>
    </row>
    <row r="1585" spans="1:11" ht="30.6" x14ac:dyDescent="0.25">
      <c r="A1585" s="14" t="s">
        <v>2565</v>
      </c>
      <c r="B1585" s="14" t="s">
        <v>6457</v>
      </c>
      <c r="C1585" s="14" t="s">
        <v>6458</v>
      </c>
      <c r="D1585" s="16">
        <v>46177</v>
      </c>
      <c r="E1585" s="16"/>
      <c r="F1585" s="14" t="s">
        <v>6454</v>
      </c>
      <c r="G1585" s="14"/>
      <c r="H1585" s="14" t="s">
        <v>3231</v>
      </c>
      <c r="I1585" s="15">
        <v>100</v>
      </c>
      <c r="J1585" s="77">
        <v>5</v>
      </c>
      <c r="K1585" s="92"/>
    </row>
    <row r="1586" spans="1:11" ht="20.399999999999999" x14ac:dyDescent="0.25">
      <c r="A1586" s="14" t="s">
        <v>2565</v>
      </c>
      <c r="B1586" s="14" t="s">
        <v>6459</v>
      </c>
      <c r="C1586" s="14" t="s">
        <v>6460</v>
      </c>
      <c r="D1586" s="16">
        <v>46189</v>
      </c>
      <c r="E1586" s="16"/>
      <c r="F1586" s="14" t="s">
        <v>6461</v>
      </c>
      <c r="G1586" s="14" t="s">
        <v>6462</v>
      </c>
      <c r="H1586" s="14" t="s">
        <v>6463</v>
      </c>
      <c r="I1586" s="15">
        <v>25</v>
      </c>
      <c r="J1586" s="77">
        <v>4</v>
      </c>
      <c r="K1586" s="92"/>
    </row>
    <row r="1587" spans="1:11" ht="13.2" x14ac:dyDescent="0.25">
      <c r="A1587" s="14" t="s">
        <v>2565</v>
      </c>
      <c r="B1587" s="14" t="s">
        <v>6464</v>
      </c>
      <c r="C1587" s="14" t="s">
        <v>6465</v>
      </c>
      <c r="D1587" s="16">
        <v>46191</v>
      </c>
      <c r="E1587" s="16"/>
      <c r="F1587" s="14" t="s">
        <v>6466</v>
      </c>
      <c r="G1587" s="14"/>
      <c r="H1587" s="14" t="s">
        <v>5185</v>
      </c>
      <c r="I1587" s="15">
        <v>95.37</v>
      </c>
      <c r="J1587" s="77">
        <v>5</v>
      </c>
      <c r="K1587" s="92"/>
    </row>
    <row r="1588" spans="1:11" ht="13.2" x14ac:dyDescent="0.25">
      <c r="A1588" s="14" t="s">
        <v>2565</v>
      </c>
      <c r="B1588" s="14" t="s">
        <v>6467</v>
      </c>
      <c r="C1588" s="14" t="s">
        <v>132</v>
      </c>
      <c r="D1588" s="16">
        <v>46191</v>
      </c>
      <c r="E1588" s="16"/>
      <c r="F1588" s="14" t="s">
        <v>6468</v>
      </c>
      <c r="G1588" s="14" t="s">
        <v>4461</v>
      </c>
      <c r="H1588" s="14" t="s">
        <v>4462</v>
      </c>
      <c r="I1588" s="15">
        <v>11.9</v>
      </c>
      <c r="J1588" s="77">
        <v>5</v>
      </c>
      <c r="K1588" s="92"/>
    </row>
    <row r="1589" spans="1:11" ht="20.399999999999999" x14ac:dyDescent="0.25">
      <c r="A1589" s="14" t="s">
        <v>2565</v>
      </c>
      <c r="B1589" s="14" t="s">
        <v>6469</v>
      </c>
      <c r="C1589" s="14" t="s">
        <v>6470</v>
      </c>
      <c r="D1589" s="16">
        <v>46188</v>
      </c>
      <c r="E1589" s="16"/>
      <c r="F1589" s="14" t="s">
        <v>6471</v>
      </c>
      <c r="G1589" s="14" t="s">
        <v>6472</v>
      </c>
      <c r="H1589" s="14" t="s">
        <v>6473</v>
      </c>
      <c r="I1589" s="15">
        <v>46.83</v>
      </c>
      <c r="J1589" s="77">
        <v>5</v>
      </c>
      <c r="K1589" s="92"/>
    </row>
    <row r="1590" spans="1:11" ht="20.399999999999999" x14ac:dyDescent="0.25">
      <c r="A1590" s="14" t="s">
        <v>2565</v>
      </c>
      <c r="B1590" s="14" t="s">
        <v>6474</v>
      </c>
      <c r="C1590" s="14" t="s">
        <v>6475</v>
      </c>
      <c r="D1590" s="16">
        <v>46188</v>
      </c>
      <c r="E1590" s="16"/>
      <c r="F1590" s="14" t="s">
        <v>6476</v>
      </c>
      <c r="G1590" s="14" t="s">
        <v>6477</v>
      </c>
      <c r="H1590" s="14" t="s">
        <v>6478</v>
      </c>
      <c r="I1590" s="15">
        <v>93.8</v>
      </c>
      <c r="J1590" s="77">
        <v>5</v>
      </c>
      <c r="K1590" s="92"/>
    </row>
    <row r="1591" spans="1:11" ht="91.8" x14ac:dyDescent="0.25">
      <c r="A1591" s="14" t="s">
        <v>2565</v>
      </c>
      <c r="B1591" s="14"/>
      <c r="C1591" s="14"/>
      <c r="D1591" s="16"/>
      <c r="E1591" s="16"/>
      <c r="F1591" s="14" t="s">
        <v>6479</v>
      </c>
      <c r="G1591" s="14"/>
      <c r="H1591" s="14"/>
      <c r="I1591" s="15"/>
      <c r="J1591" s="77"/>
      <c r="K1591" s="92"/>
    </row>
    <row r="1592" spans="1:11" ht="30.6" x14ac:dyDescent="0.25">
      <c r="A1592" s="14" t="s">
        <v>2565</v>
      </c>
      <c r="B1592" s="14" t="s">
        <v>6480</v>
      </c>
      <c r="C1592" s="14" t="s">
        <v>6481</v>
      </c>
      <c r="D1592" s="16">
        <v>46182</v>
      </c>
      <c r="E1592" s="16"/>
      <c r="F1592" s="14" t="s">
        <v>6641</v>
      </c>
      <c r="G1592" s="14"/>
      <c r="H1592" s="14" t="s">
        <v>6482</v>
      </c>
      <c r="I1592" s="15">
        <v>2070</v>
      </c>
      <c r="J1592" s="77">
        <v>2</v>
      </c>
      <c r="K1592" s="92"/>
    </row>
    <row r="1593" spans="1:11" ht="40.799999999999997" x14ac:dyDescent="0.25">
      <c r="A1593" s="14" t="s">
        <v>2565</v>
      </c>
      <c r="B1593" s="14" t="s">
        <v>6483</v>
      </c>
      <c r="C1593" s="14" t="s">
        <v>6484</v>
      </c>
      <c r="D1593" s="16">
        <v>46182</v>
      </c>
      <c r="E1593" s="16"/>
      <c r="F1593" s="14" t="s">
        <v>6485</v>
      </c>
      <c r="G1593" s="14"/>
      <c r="H1593" s="14" t="s">
        <v>6482</v>
      </c>
      <c r="I1593" s="15">
        <v>893</v>
      </c>
      <c r="J1593" s="77">
        <v>2</v>
      </c>
      <c r="K1593" s="92"/>
    </row>
    <row r="1594" spans="1:11" ht="51" x14ac:dyDescent="0.25">
      <c r="A1594" s="14" t="s">
        <v>2565</v>
      </c>
      <c r="B1594" s="14" t="s">
        <v>5264</v>
      </c>
      <c r="C1594" s="14"/>
      <c r="D1594" s="16">
        <v>46182</v>
      </c>
      <c r="E1594" s="16"/>
      <c r="F1594" s="14" t="s">
        <v>6486</v>
      </c>
      <c r="G1594" s="14"/>
      <c r="H1594" s="14" t="s">
        <v>6487</v>
      </c>
      <c r="I1594" s="15">
        <v>10717.96</v>
      </c>
      <c r="J1594" s="77">
        <v>3</v>
      </c>
      <c r="K1594" s="92"/>
    </row>
    <row r="1595" spans="1:11" ht="51" x14ac:dyDescent="0.25">
      <c r="A1595" s="14" t="s">
        <v>2565</v>
      </c>
      <c r="B1595" s="14" t="s">
        <v>5264</v>
      </c>
      <c r="C1595" s="14"/>
      <c r="D1595" s="16">
        <v>46182</v>
      </c>
      <c r="E1595" s="16"/>
      <c r="F1595" s="14" t="s">
        <v>6488</v>
      </c>
      <c r="G1595" s="14"/>
      <c r="H1595" s="14" t="s">
        <v>2869</v>
      </c>
      <c r="I1595" s="15">
        <v>11869.97</v>
      </c>
      <c r="J1595" s="77">
        <v>4</v>
      </c>
      <c r="K1595" s="92"/>
    </row>
    <row r="1596" spans="1:11" ht="51" x14ac:dyDescent="0.25">
      <c r="A1596" s="14" t="s">
        <v>2565</v>
      </c>
      <c r="B1596" s="14" t="s">
        <v>5264</v>
      </c>
      <c r="C1596" s="14"/>
      <c r="D1596" s="16">
        <v>46182</v>
      </c>
      <c r="E1596" s="16"/>
      <c r="F1596" s="14" t="s">
        <v>6489</v>
      </c>
      <c r="G1596" s="14"/>
      <c r="H1596" s="14" t="s">
        <v>6490</v>
      </c>
      <c r="I1596" s="15">
        <v>11837.18</v>
      </c>
      <c r="J1596" s="77">
        <v>5</v>
      </c>
      <c r="K1596" s="92"/>
    </row>
    <row r="1597" spans="1:11" ht="20.399999999999999" x14ac:dyDescent="0.25">
      <c r="A1597" s="14" t="s">
        <v>2565</v>
      </c>
      <c r="B1597" s="14" t="s">
        <v>6491</v>
      </c>
      <c r="C1597" s="14" t="s">
        <v>6492</v>
      </c>
      <c r="D1597" s="16">
        <v>46192</v>
      </c>
      <c r="E1597" s="16"/>
      <c r="F1597" s="14" t="s">
        <v>6493</v>
      </c>
      <c r="G1597" s="14"/>
      <c r="H1597" s="14" t="s">
        <v>6494</v>
      </c>
      <c r="I1597" s="15">
        <v>12.6</v>
      </c>
      <c r="J1597" s="77">
        <v>4</v>
      </c>
      <c r="K1597" s="92"/>
    </row>
    <row r="1598" spans="1:11" ht="20.399999999999999" x14ac:dyDescent="0.25">
      <c r="A1598" s="14" t="s">
        <v>2565</v>
      </c>
      <c r="B1598" s="14" t="s">
        <v>6495</v>
      </c>
      <c r="C1598" s="14" t="s">
        <v>6496</v>
      </c>
      <c r="D1598" s="16">
        <v>46192</v>
      </c>
      <c r="E1598" s="16"/>
      <c r="F1598" s="14" t="s">
        <v>6493</v>
      </c>
      <c r="G1598" s="14"/>
      <c r="H1598" s="14" t="s">
        <v>2608</v>
      </c>
      <c r="I1598" s="15">
        <v>19</v>
      </c>
      <c r="J1598" s="77">
        <v>4</v>
      </c>
      <c r="K1598" s="92"/>
    </row>
    <row r="1599" spans="1:11" ht="20.399999999999999" x14ac:dyDescent="0.25">
      <c r="A1599" s="14" t="s">
        <v>2565</v>
      </c>
      <c r="B1599" s="14" t="s">
        <v>6497</v>
      </c>
      <c r="C1599" s="14" t="s">
        <v>6498</v>
      </c>
      <c r="D1599" s="16">
        <v>46192</v>
      </c>
      <c r="E1599" s="16"/>
      <c r="F1599" s="14" t="s">
        <v>6499</v>
      </c>
      <c r="G1599" s="14"/>
      <c r="H1599" s="14" t="s">
        <v>4759</v>
      </c>
      <c r="I1599" s="15">
        <v>127.8</v>
      </c>
      <c r="J1599" s="77">
        <v>4</v>
      </c>
      <c r="K1599" s="92"/>
    </row>
    <row r="1600" spans="1:11" ht="20.399999999999999" x14ac:dyDescent="0.25">
      <c r="A1600" s="14" t="s">
        <v>2565</v>
      </c>
      <c r="B1600" s="14" t="s">
        <v>6500</v>
      </c>
      <c r="C1600" s="14" t="s">
        <v>6501</v>
      </c>
      <c r="D1600" s="16">
        <v>46192</v>
      </c>
      <c r="E1600" s="16"/>
      <c r="F1600" s="14" t="s">
        <v>6493</v>
      </c>
      <c r="G1600" s="14"/>
      <c r="H1600" s="14" t="s">
        <v>4374</v>
      </c>
      <c r="I1600" s="15">
        <v>12.6</v>
      </c>
      <c r="J1600" s="77">
        <v>4</v>
      </c>
      <c r="K1600" s="92"/>
    </row>
    <row r="1601" spans="1:11" ht="20.399999999999999" x14ac:dyDescent="0.25">
      <c r="A1601" s="14" t="s">
        <v>2565</v>
      </c>
      <c r="B1601" s="14" t="s">
        <v>6502</v>
      </c>
      <c r="C1601" s="14" t="s">
        <v>6503</v>
      </c>
      <c r="D1601" s="16">
        <v>46192</v>
      </c>
      <c r="E1601" s="16"/>
      <c r="F1601" s="14" t="s">
        <v>6493</v>
      </c>
      <c r="G1601" s="14"/>
      <c r="H1601" s="14" t="s">
        <v>6504</v>
      </c>
      <c r="I1601" s="15">
        <v>26</v>
      </c>
      <c r="J1601" s="77">
        <v>4</v>
      </c>
      <c r="K1601" s="92"/>
    </row>
    <row r="1602" spans="1:11" ht="20.399999999999999" x14ac:dyDescent="0.25">
      <c r="A1602" s="14" t="s">
        <v>2565</v>
      </c>
      <c r="B1602" s="14" t="s">
        <v>6505</v>
      </c>
      <c r="C1602" s="14" t="s">
        <v>6506</v>
      </c>
      <c r="D1602" s="16">
        <v>46192</v>
      </c>
      <c r="E1602" s="16"/>
      <c r="F1602" s="14" t="s">
        <v>6507</v>
      </c>
      <c r="G1602" s="14"/>
      <c r="H1602" s="14" t="s">
        <v>3298</v>
      </c>
      <c r="I1602" s="15">
        <v>139.80000000000001</v>
      </c>
      <c r="J1602" s="77">
        <v>4</v>
      </c>
      <c r="K1602" s="92"/>
    </row>
    <row r="1603" spans="1:11" ht="20.399999999999999" x14ac:dyDescent="0.25">
      <c r="A1603" s="14" t="s">
        <v>2565</v>
      </c>
      <c r="B1603" s="14" t="s">
        <v>6508</v>
      </c>
      <c r="C1603" s="14" t="s">
        <v>6509</v>
      </c>
      <c r="D1603" s="16">
        <v>46192</v>
      </c>
      <c r="E1603" s="16"/>
      <c r="F1603" s="14" t="s">
        <v>6510</v>
      </c>
      <c r="G1603" s="14"/>
      <c r="H1603" s="14" t="s">
        <v>6511</v>
      </c>
      <c r="I1603" s="15">
        <v>13.8</v>
      </c>
      <c r="J1603" s="77">
        <v>4</v>
      </c>
      <c r="K1603" s="92"/>
    </row>
    <row r="1604" spans="1:11" ht="30.6" x14ac:dyDescent="0.25">
      <c r="A1604" s="14" t="s">
        <v>2565</v>
      </c>
      <c r="B1604" s="14" t="s">
        <v>6512</v>
      </c>
      <c r="C1604" s="14" t="s">
        <v>6513</v>
      </c>
      <c r="D1604" s="16">
        <v>46195</v>
      </c>
      <c r="E1604" s="16"/>
      <c r="F1604" s="14" t="s">
        <v>6514</v>
      </c>
      <c r="G1604" s="14" t="s">
        <v>6515</v>
      </c>
      <c r="H1604" s="14" t="s">
        <v>6516</v>
      </c>
      <c r="I1604" s="15">
        <v>112.5</v>
      </c>
      <c r="J1604" s="77">
        <v>4</v>
      </c>
      <c r="K1604" s="92"/>
    </row>
    <row r="1605" spans="1:11" ht="20.399999999999999" x14ac:dyDescent="0.25">
      <c r="A1605" s="14" t="s">
        <v>2565</v>
      </c>
      <c r="B1605" s="14" t="s">
        <v>6517</v>
      </c>
      <c r="C1605" s="14" t="s">
        <v>6518</v>
      </c>
      <c r="D1605" s="16">
        <v>46192</v>
      </c>
      <c r="E1605" s="16"/>
      <c r="F1605" s="14" t="s">
        <v>6519</v>
      </c>
      <c r="G1605" s="14" t="s">
        <v>6520</v>
      </c>
      <c r="H1605" s="14" t="s">
        <v>127</v>
      </c>
      <c r="I1605" s="15">
        <v>165</v>
      </c>
      <c r="J1605" s="77">
        <v>4</v>
      </c>
      <c r="K1605" s="92"/>
    </row>
    <row r="1606" spans="1:11" ht="20.399999999999999" x14ac:dyDescent="0.25">
      <c r="A1606" s="14" t="s">
        <v>2565</v>
      </c>
      <c r="B1606" s="14" t="s">
        <v>6521</v>
      </c>
      <c r="C1606" s="14" t="s">
        <v>6522</v>
      </c>
      <c r="D1606" s="16">
        <v>46197</v>
      </c>
      <c r="E1606" s="16"/>
      <c r="F1606" s="14" t="s">
        <v>6507</v>
      </c>
      <c r="G1606" s="14"/>
      <c r="H1606" s="14" t="s">
        <v>6301</v>
      </c>
      <c r="I1606" s="15">
        <v>81.3</v>
      </c>
      <c r="J1606" s="77">
        <v>4</v>
      </c>
      <c r="K1606" s="92"/>
    </row>
    <row r="1607" spans="1:11" ht="20.399999999999999" x14ac:dyDescent="0.25">
      <c r="A1607" s="14" t="s">
        <v>2565</v>
      </c>
      <c r="B1607" s="14" t="s">
        <v>6523</v>
      </c>
      <c r="C1607" s="14" t="s">
        <v>6524</v>
      </c>
      <c r="D1607" s="16">
        <v>46197</v>
      </c>
      <c r="E1607" s="16"/>
      <c r="F1607" s="14" t="s">
        <v>6507</v>
      </c>
      <c r="G1607" s="14"/>
      <c r="H1607" s="14" t="s">
        <v>5537</v>
      </c>
      <c r="I1607" s="15">
        <v>19.600000000000001</v>
      </c>
      <c r="J1607" s="77">
        <v>4</v>
      </c>
      <c r="K1607" s="92"/>
    </row>
    <row r="1608" spans="1:11" ht="71.400000000000006" x14ac:dyDescent="0.25">
      <c r="A1608" s="14" t="s">
        <v>2565</v>
      </c>
      <c r="B1608" s="14"/>
      <c r="C1608" s="14"/>
      <c r="D1608" s="16"/>
      <c r="E1608" s="16"/>
      <c r="F1608" s="14" t="s">
        <v>6640</v>
      </c>
      <c r="G1608" s="14"/>
      <c r="H1608" s="14"/>
      <c r="I1608" s="15"/>
      <c r="J1608" s="77"/>
      <c r="K1608" s="92"/>
    </row>
    <row r="1609" spans="1:11" ht="20.399999999999999" x14ac:dyDescent="0.25">
      <c r="A1609" s="14" t="s">
        <v>2565</v>
      </c>
      <c r="B1609" s="14" t="s">
        <v>6525</v>
      </c>
      <c r="C1609" s="14" t="s">
        <v>6526</v>
      </c>
      <c r="D1609" s="16">
        <v>46192</v>
      </c>
      <c r="E1609" s="16"/>
      <c r="F1609" s="14" t="s">
        <v>6527</v>
      </c>
      <c r="G1609" s="14"/>
      <c r="H1609" s="14" t="s">
        <v>3234</v>
      </c>
      <c r="I1609" s="15">
        <v>123</v>
      </c>
      <c r="J1609" s="77">
        <v>5</v>
      </c>
      <c r="K1609" s="92"/>
    </row>
    <row r="1610" spans="1:11" ht="20.399999999999999" x14ac:dyDescent="0.25">
      <c r="A1610" s="14" t="s">
        <v>2565</v>
      </c>
      <c r="B1610" s="14" t="s">
        <v>6528</v>
      </c>
      <c r="C1610" s="14" t="s">
        <v>6529</v>
      </c>
      <c r="D1610" s="16">
        <v>46192</v>
      </c>
      <c r="E1610" s="16"/>
      <c r="F1610" s="14" t="s">
        <v>6527</v>
      </c>
      <c r="G1610" s="14"/>
      <c r="H1610" s="14" t="s">
        <v>3684</v>
      </c>
      <c r="I1610" s="15">
        <v>162</v>
      </c>
      <c r="J1610" s="77">
        <v>5</v>
      </c>
      <c r="K1610" s="92"/>
    </row>
    <row r="1611" spans="1:11" ht="20.399999999999999" x14ac:dyDescent="0.25">
      <c r="A1611" s="14" t="s">
        <v>2565</v>
      </c>
      <c r="B1611" s="14" t="s">
        <v>6530</v>
      </c>
      <c r="C1611" s="14" t="s">
        <v>6531</v>
      </c>
      <c r="D1611" s="16">
        <v>46192</v>
      </c>
      <c r="E1611" s="16"/>
      <c r="F1611" s="14" t="s">
        <v>6527</v>
      </c>
      <c r="G1611" s="14"/>
      <c r="H1611" s="14" t="s">
        <v>2766</v>
      </c>
      <c r="I1611" s="15">
        <v>162</v>
      </c>
      <c r="J1611" s="77">
        <v>5</v>
      </c>
      <c r="K1611" s="92"/>
    </row>
    <row r="1612" spans="1:11" ht="20.399999999999999" x14ac:dyDescent="0.25">
      <c r="A1612" s="14" t="s">
        <v>2565</v>
      </c>
      <c r="B1612" s="14" t="s">
        <v>6532</v>
      </c>
      <c r="C1612" s="14" t="s">
        <v>6533</v>
      </c>
      <c r="D1612" s="16">
        <v>46192</v>
      </c>
      <c r="E1612" s="16"/>
      <c r="F1612" s="14" t="s">
        <v>6527</v>
      </c>
      <c r="G1612" s="14"/>
      <c r="H1612" s="14" t="s">
        <v>5396</v>
      </c>
      <c r="I1612" s="15">
        <v>162</v>
      </c>
      <c r="J1612" s="77">
        <v>5</v>
      </c>
      <c r="K1612" s="92"/>
    </row>
    <row r="1613" spans="1:11" ht="20.399999999999999" x14ac:dyDescent="0.25">
      <c r="A1613" s="14" t="s">
        <v>2565</v>
      </c>
      <c r="B1613" s="14" t="s">
        <v>6534</v>
      </c>
      <c r="C1613" s="14" t="s">
        <v>6535</v>
      </c>
      <c r="D1613" s="16">
        <v>46192</v>
      </c>
      <c r="E1613" s="16"/>
      <c r="F1613" s="14" t="s">
        <v>6527</v>
      </c>
      <c r="G1613" s="14"/>
      <c r="H1613" s="14" t="s">
        <v>4140</v>
      </c>
      <c r="I1613" s="15">
        <v>162</v>
      </c>
      <c r="J1613" s="77">
        <v>5</v>
      </c>
      <c r="K1613" s="92"/>
    </row>
    <row r="1614" spans="1:11" ht="71.400000000000006" x14ac:dyDescent="0.25">
      <c r="A1614" s="14" t="s">
        <v>2565</v>
      </c>
      <c r="B1614" s="14"/>
      <c r="C1614" s="14"/>
      <c r="D1614" s="16"/>
      <c r="E1614" s="16"/>
      <c r="F1614" s="14" t="s">
        <v>6639</v>
      </c>
      <c r="G1614" s="14"/>
      <c r="H1614" s="14"/>
      <c r="I1614" s="15"/>
      <c r="J1614" s="77"/>
      <c r="K1614" s="92"/>
    </row>
    <row r="1615" spans="1:11" ht="20.399999999999999" x14ac:dyDescent="0.25">
      <c r="A1615" s="14" t="s">
        <v>2565</v>
      </c>
      <c r="B1615" s="14" t="s">
        <v>6536</v>
      </c>
      <c r="C1615" s="14" t="s">
        <v>6537</v>
      </c>
      <c r="D1615" s="16">
        <v>46192</v>
      </c>
      <c r="E1615" s="16"/>
      <c r="F1615" s="14" t="s">
        <v>6538</v>
      </c>
      <c r="G1615" s="14"/>
      <c r="H1615" s="14" t="s">
        <v>5228</v>
      </c>
      <c r="I1615" s="15">
        <v>109</v>
      </c>
      <c r="J1615" s="77">
        <v>5</v>
      </c>
      <c r="K1615" s="92"/>
    </row>
    <row r="1616" spans="1:11" ht="20.399999999999999" x14ac:dyDescent="0.25">
      <c r="A1616" s="14" t="s">
        <v>2565</v>
      </c>
      <c r="B1616" s="14" t="s">
        <v>6539</v>
      </c>
      <c r="C1616" s="14" t="s">
        <v>6540</v>
      </c>
      <c r="D1616" s="16">
        <v>46192</v>
      </c>
      <c r="E1616" s="16"/>
      <c r="F1616" s="14" t="s">
        <v>6538</v>
      </c>
      <c r="G1616" s="14"/>
      <c r="H1616" s="14" t="s">
        <v>3687</v>
      </c>
      <c r="I1616" s="15">
        <v>109</v>
      </c>
      <c r="J1616" s="77">
        <v>5</v>
      </c>
      <c r="K1616" s="92"/>
    </row>
    <row r="1617" spans="1:11" ht="71.400000000000006" x14ac:dyDescent="0.25">
      <c r="A1617" s="14" t="s">
        <v>2565</v>
      </c>
      <c r="B1617" s="14"/>
      <c r="C1617" s="14"/>
      <c r="D1617" s="16"/>
      <c r="E1617" s="16"/>
      <c r="F1617" s="14" t="s">
        <v>6638</v>
      </c>
      <c r="G1617" s="14"/>
      <c r="H1617" s="14"/>
      <c r="I1617" s="15"/>
      <c r="J1617" s="77"/>
      <c r="K1617" s="92"/>
    </row>
    <row r="1618" spans="1:11" ht="20.399999999999999" x14ac:dyDescent="0.25">
      <c r="A1618" s="14" t="s">
        <v>2565</v>
      </c>
      <c r="B1618" s="14" t="s">
        <v>6541</v>
      </c>
      <c r="C1618" s="14" t="s">
        <v>6542</v>
      </c>
      <c r="D1618" s="16">
        <v>46192</v>
      </c>
      <c r="E1618" s="16"/>
      <c r="F1618" s="14" t="s">
        <v>6543</v>
      </c>
      <c r="G1618" s="14"/>
      <c r="H1618" s="14" t="s">
        <v>3234</v>
      </c>
      <c r="I1618" s="15">
        <v>100</v>
      </c>
      <c r="J1618" s="77">
        <v>5</v>
      </c>
      <c r="K1618" s="92"/>
    </row>
    <row r="1619" spans="1:11" ht="20.399999999999999" x14ac:dyDescent="0.25">
      <c r="A1619" s="14" t="s">
        <v>2565</v>
      </c>
      <c r="B1619" s="14" t="s">
        <v>6544</v>
      </c>
      <c r="C1619" s="14" t="s">
        <v>6545</v>
      </c>
      <c r="D1619" s="16">
        <v>46192</v>
      </c>
      <c r="E1619" s="16"/>
      <c r="F1619" s="14" t="s">
        <v>6543</v>
      </c>
      <c r="G1619" s="14"/>
      <c r="H1619" s="14" t="s">
        <v>2903</v>
      </c>
      <c r="I1619" s="15">
        <v>100</v>
      </c>
      <c r="J1619" s="77">
        <v>5</v>
      </c>
      <c r="K1619" s="92"/>
    </row>
    <row r="1620" spans="1:11" ht="20.399999999999999" x14ac:dyDescent="0.25">
      <c r="A1620" s="14" t="s">
        <v>2565</v>
      </c>
      <c r="B1620" s="14" t="s">
        <v>6546</v>
      </c>
      <c r="C1620" s="14" t="s">
        <v>6547</v>
      </c>
      <c r="D1620" s="16">
        <v>46192</v>
      </c>
      <c r="E1620" s="16"/>
      <c r="F1620" s="14" t="s">
        <v>6543</v>
      </c>
      <c r="G1620" s="14"/>
      <c r="H1620" s="14" t="s">
        <v>3664</v>
      </c>
      <c r="I1620" s="15">
        <v>100</v>
      </c>
      <c r="J1620" s="77">
        <v>5</v>
      </c>
      <c r="K1620" s="92"/>
    </row>
    <row r="1621" spans="1:11" ht="71.400000000000006" x14ac:dyDescent="0.25">
      <c r="A1621" s="14" t="s">
        <v>2565</v>
      </c>
      <c r="B1621" s="14"/>
      <c r="C1621" s="14"/>
      <c r="D1621" s="16"/>
      <c r="E1621" s="16"/>
      <c r="F1621" s="14" t="s">
        <v>6637</v>
      </c>
      <c r="G1621" s="14"/>
      <c r="H1621" s="14"/>
      <c r="I1621" s="15"/>
      <c r="J1621" s="77"/>
      <c r="K1621" s="92"/>
    </row>
    <row r="1622" spans="1:11" ht="20.399999999999999" x14ac:dyDescent="0.25">
      <c r="A1622" s="14" t="s">
        <v>2565</v>
      </c>
      <c r="B1622" s="14" t="s">
        <v>6548</v>
      </c>
      <c r="C1622" s="14" t="s">
        <v>6549</v>
      </c>
      <c r="D1622" s="16">
        <v>46192</v>
      </c>
      <c r="E1622" s="16"/>
      <c r="F1622" s="14" t="s">
        <v>6550</v>
      </c>
      <c r="G1622" s="14"/>
      <c r="H1622" s="14" t="s">
        <v>3664</v>
      </c>
      <c r="I1622" s="15">
        <v>100</v>
      </c>
      <c r="J1622" s="77">
        <v>5</v>
      </c>
      <c r="K1622" s="92"/>
    </row>
    <row r="1623" spans="1:11" ht="20.399999999999999" x14ac:dyDescent="0.25">
      <c r="A1623" s="14" t="s">
        <v>2565</v>
      </c>
      <c r="B1623" s="14" t="s">
        <v>6551</v>
      </c>
      <c r="C1623" s="14" t="s">
        <v>6552</v>
      </c>
      <c r="D1623" s="16">
        <v>46192</v>
      </c>
      <c r="E1623" s="16"/>
      <c r="F1623" s="14" t="s">
        <v>6550</v>
      </c>
      <c r="G1623" s="14"/>
      <c r="H1623" s="14" t="s">
        <v>3234</v>
      </c>
      <c r="I1623" s="15">
        <v>100</v>
      </c>
      <c r="J1623" s="77">
        <v>5</v>
      </c>
      <c r="K1623" s="92"/>
    </row>
    <row r="1624" spans="1:11" ht="20.399999999999999" x14ac:dyDescent="0.25">
      <c r="A1624" s="14" t="s">
        <v>2565</v>
      </c>
      <c r="B1624" s="14" t="s">
        <v>6553</v>
      </c>
      <c r="C1624" s="14" t="s">
        <v>6554</v>
      </c>
      <c r="D1624" s="16">
        <v>46192</v>
      </c>
      <c r="E1624" s="16"/>
      <c r="F1624" s="14" t="s">
        <v>6550</v>
      </c>
      <c r="G1624" s="14"/>
      <c r="H1624" s="14" t="s">
        <v>2903</v>
      </c>
      <c r="I1624" s="15">
        <v>100</v>
      </c>
      <c r="J1624" s="77">
        <v>5</v>
      </c>
      <c r="K1624" s="92"/>
    </row>
    <row r="1625" spans="1:11" ht="20.399999999999999" x14ac:dyDescent="0.25">
      <c r="A1625" s="14" t="s">
        <v>2565</v>
      </c>
      <c r="B1625" s="14" t="s">
        <v>6555</v>
      </c>
      <c r="C1625" s="14" t="s">
        <v>6556</v>
      </c>
      <c r="D1625" s="16">
        <v>46192</v>
      </c>
      <c r="E1625" s="16"/>
      <c r="F1625" s="14" t="s">
        <v>6557</v>
      </c>
      <c r="G1625" s="14"/>
      <c r="H1625" s="14" t="s">
        <v>6478</v>
      </c>
      <c r="I1625" s="15">
        <v>282.63</v>
      </c>
      <c r="J1625" s="77">
        <v>4</v>
      </c>
      <c r="K1625" s="92"/>
    </row>
    <row r="1626" spans="1:11" ht="20.399999999999999" x14ac:dyDescent="0.25">
      <c r="A1626" s="14" t="s">
        <v>2565</v>
      </c>
      <c r="B1626" s="14" t="s">
        <v>6558</v>
      </c>
      <c r="C1626" s="14" t="s">
        <v>6559</v>
      </c>
      <c r="D1626" s="16">
        <v>46192</v>
      </c>
      <c r="E1626" s="16"/>
      <c r="F1626" s="14" t="s">
        <v>6560</v>
      </c>
      <c r="G1626" s="14" t="s">
        <v>3638</v>
      </c>
      <c r="H1626" s="14" t="s">
        <v>3639</v>
      </c>
      <c r="I1626" s="15">
        <v>238</v>
      </c>
      <c r="J1626" s="77">
        <v>5</v>
      </c>
      <c r="K1626" s="92"/>
    </row>
    <row r="1627" spans="1:11" ht="13.2" x14ac:dyDescent="0.25">
      <c r="A1627" s="14" t="s">
        <v>2565</v>
      </c>
      <c r="B1627" s="14" t="s">
        <v>6561</v>
      </c>
      <c r="C1627" s="14" t="s">
        <v>6558</v>
      </c>
      <c r="D1627" s="16">
        <v>46192</v>
      </c>
      <c r="E1627" s="16"/>
      <c r="F1627" s="14" t="s">
        <v>6562</v>
      </c>
      <c r="G1627" s="14"/>
      <c r="H1627" s="14" t="s">
        <v>4182</v>
      </c>
      <c r="I1627" s="15">
        <v>54.74</v>
      </c>
      <c r="J1627" s="77">
        <v>5</v>
      </c>
      <c r="K1627" s="92"/>
    </row>
    <row r="1628" spans="1:11" ht="30.6" x14ac:dyDescent="0.25">
      <c r="A1628" s="14" t="s">
        <v>2565</v>
      </c>
      <c r="B1628" s="14" t="s">
        <v>6563</v>
      </c>
      <c r="C1628" s="14" t="s">
        <v>6564</v>
      </c>
      <c r="D1628" s="16">
        <v>46192</v>
      </c>
      <c r="E1628" s="16"/>
      <c r="F1628" s="14" t="s">
        <v>6565</v>
      </c>
      <c r="G1628" s="14" t="s">
        <v>3638</v>
      </c>
      <c r="H1628" s="14" t="s">
        <v>3639</v>
      </c>
      <c r="I1628" s="15">
        <v>1186.5999999999999</v>
      </c>
      <c r="J1628" s="77">
        <v>5</v>
      </c>
      <c r="K1628" s="92"/>
    </row>
    <row r="1629" spans="1:11" ht="13.2" x14ac:dyDescent="0.25">
      <c r="A1629" s="14" t="s">
        <v>2565</v>
      </c>
      <c r="B1629" s="14" t="s">
        <v>6566</v>
      </c>
      <c r="C1629" s="14" t="s">
        <v>6563</v>
      </c>
      <c r="D1629" s="16">
        <v>46192</v>
      </c>
      <c r="E1629" s="16"/>
      <c r="F1629" s="14" t="s">
        <v>6567</v>
      </c>
      <c r="G1629" s="14"/>
      <c r="H1629" s="14" t="s">
        <v>4182</v>
      </c>
      <c r="I1629" s="15">
        <v>272.92</v>
      </c>
      <c r="J1629" s="77">
        <v>5</v>
      </c>
      <c r="K1629" s="92"/>
    </row>
    <row r="1630" spans="1:11" ht="20.399999999999999" x14ac:dyDescent="0.25">
      <c r="A1630" s="14" t="s">
        <v>2565</v>
      </c>
      <c r="B1630" s="14" t="s">
        <v>6568</v>
      </c>
      <c r="C1630" s="14" t="s">
        <v>6569</v>
      </c>
      <c r="D1630" s="16">
        <v>46192</v>
      </c>
      <c r="E1630" s="16"/>
      <c r="F1630" s="14" t="s">
        <v>6570</v>
      </c>
      <c r="G1630" s="14" t="s">
        <v>3638</v>
      </c>
      <c r="H1630" s="14" t="s">
        <v>3639</v>
      </c>
      <c r="I1630" s="15">
        <v>5000</v>
      </c>
      <c r="J1630" s="77">
        <v>5</v>
      </c>
      <c r="K1630" s="92"/>
    </row>
    <row r="1631" spans="1:11" ht="13.2" x14ac:dyDescent="0.25">
      <c r="A1631" s="14" t="s">
        <v>2565</v>
      </c>
      <c r="B1631" s="14" t="s">
        <v>6571</v>
      </c>
      <c r="C1631" s="14" t="s">
        <v>6568</v>
      </c>
      <c r="D1631" s="16">
        <v>46192</v>
      </c>
      <c r="E1631" s="16"/>
      <c r="F1631" s="14" t="s">
        <v>6572</v>
      </c>
      <c r="G1631" s="14"/>
      <c r="H1631" s="14" t="s">
        <v>4182</v>
      </c>
      <c r="I1631" s="15">
        <v>1150</v>
      </c>
      <c r="J1631" s="77">
        <v>5</v>
      </c>
      <c r="K1631" s="92"/>
    </row>
    <row r="1632" spans="1:11" ht="13.2" x14ac:dyDescent="0.25">
      <c r="A1632" s="14" t="s">
        <v>2565</v>
      </c>
      <c r="B1632" s="14" t="s">
        <v>6573</v>
      </c>
      <c r="C1632" s="14" t="s">
        <v>6574</v>
      </c>
      <c r="D1632" s="16">
        <v>46192</v>
      </c>
      <c r="E1632" s="16"/>
      <c r="F1632" s="14" t="s">
        <v>6575</v>
      </c>
      <c r="G1632" s="14" t="s">
        <v>5064</v>
      </c>
      <c r="H1632" s="14" t="s">
        <v>5065</v>
      </c>
      <c r="I1632" s="15">
        <v>230.26</v>
      </c>
      <c r="J1632" s="77">
        <v>4</v>
      </c>
      <c r="K1632" s="92"/>
    </row>
    <row r="1633" spans="1:11" ht="71.400000000000006" x14ac:dyDescent="0.25">
      <c r="A1633" s="14" t="s">
        <v>2565</v>
      </c>
      <c r="B1633" s="14"/>
      <c r="C1633" s="14"/>
      <c r="D1633" s="16"/>
      <c r="E1633" s="16"/>
      <c r="F1633" s="14" t="s">
        <v>6632</v>
      </c>
      <c r="G1633" s="14"/>
      <c r="H1633" s="14"/>
      <c r="I1633" s="15"/>
      <c r="J1633" s="77"/>
      <c r="K1633" s="92"/>
    </row>
    <row r="1634" spans="1:11" ht="20.399999999999999" x14ac:dyDescent="0.25">
      <c r="A1634" s="14" t="s">
        <v>2565</v>
      </c>
      <c r="B1634" s="14" t="s">
        <v>6576</v>
      </c>
      <c r="C1634" s="14" t="s">
        <v>6577</v>
      </c>
      <c r="D1634" s="16">
        <v>46192</v>
      </c>
      <c r="E1634" s="16"/>
      <c r="F1634" s="14" t="s">
        <v>6578</v>
      </c>
      <c r="G1634" s="14" t="s">
        <v>2701</v>
      </c>
      <c r="H1634" s="14" t="s">
        <v>2702</v>
      </c>
      <c r="I1634" s="15">
        <v>249</v>
      </c>
      <c r="J1634" s="77">
        <v>5</v>
      </c>
      <c r="K1634" s="92"/>
    </row>
    <row r="1635" spans="1:11" ht="20.399999999999999" x14ac:dyDescent="0.25">
      <c r="A1635" s="14" t="s">
        <v>2565</v>
      </c>
      <c r="B1635" s="14" t="s">
        <v>6579</v>
      </c>
      <c r="C1635" s="14" t="s">
        <v>6580</v>
      </c>
      <c r="D1635" s="16">
        <v>46197</v>
      </c>
      <c r="E1635" s="16"/>
      <c r="F1635" s="14" t="s">
        <v>6581</v>
      </c>
      <c r="G1635" s="14"/>
      <c r="H1635" s="14" t="s">
        <v>4306</v>
      </c>
      <c r="I1635" s="15">
        <v>162</v>
      </c>
      <c r="J1635" s="77">
        <v>5</v>
      </c>
      <c r="K1635" s="92"/>
    </row>
    <row r="1636" spans="1:11" ht="20.399999999999999" x14ac:dyDescent="0.25">
      <c r="A1636" s="14" t="s">
        <v>2565</v>
      </c>
      <c r="B1636" s="14" t="s">
        <v>6582</v>
      </c>
      <c r="C1636" s="14" t="s">
        <v>6583</v>
      </c>
      <c r="D1636" s="16">
        <v>46197</v>
      </c>
      <c r="E1636" s="16"/>
      <c r="F1636" s="14" t="s">
        <v>6581</v>
      </c>
      <c r="G1636" s="14"/>
      <c r="H1636" s="14" t="s">
        <v>4140</v>
      </c>
      <c r="I1636" s="15">
        <v>162</v>
      </c>
      <c r="J1636" s="77">
        <v>5</v>
      </c>
      <c r="K1636" s="92"/>
    </row>
    <row r="1637" spans="1:11" ht="30.6" x14ac:dyDescent="0.25">
      <c r="A1637" s="14" t="s">
        <v>2565</v>
      </c>
      <c r="B1637" s="14" t="s">
        <v>6584</v>
      </c>
      <c r="C1637" s="14" t="s">
        <v>6585</v>
      </c>
      <c r="D1637" s="16">
        <v>46127</v>
      </c>
      <c r="E1637" s="16">
        <v>46197</v>
      </c>
      <c r="F1637" s="14" t="s">
        <v>6631</v>
      </c>
      <c r="G1637" s="14"/>
      <c r="H1637" s="14" t="s">
        <v>6586</v>
      </c>
      <c r="I1637" s="15">
        <v>420.98</v>
      </c>
      <c r="J1637" s="77">
        <v>3</v>
      </c>
      <c r="K1637" s="92"/>
    </row>
    <row r="1638" spans="1:11" ht="30.6" x14ac:dyDescent="0.25">
      <c r="A1638" s="14" t="s">
        <v>2565</v>
      </c>
      <c r="B1638" s="14" t="s">
        <v>6587</v>
      </c>
      <c r="C1638" s="14" t="s">
        <v>6588</v>
      </c>
      <c r="D1638" s="16">
        <v>46203</v>
      </c>
      <c r="E1638" s="16"/>
      <c r="F1638" s="14" t="s">
        <v>6589</v>
      </c>
      <c r="G1638" s="14" t="s">
        <v>6590</v>
      </c>
      <c r="H1638" s="14" t="s">
        <v>6591</v>
      </c>
      <c r="I1638" s="15">
        <v>1060.0899999999999</v>
      </c>
      <c r="J1638" s="77">
        <v>3</v>
      </c>
      <c r="K1638" s="92"/>
    </row>
    <row r="1639" spans="1:11" ht="71.400000000000006" x14ac:dyDescent="0.25">
      <c r="A1639" s="14" t="s">
        <v>2565</v>
      </c>
      <c r="B1639" s="14"/>
      <c r="C1639" s="14"/>
      <c r="D1639" s="16"/>
      <c r="E1639" s="16"/>
      <c r="F1639" s="14" t="s">
        <v>6633</v>
      </c>
      <c r="G1639" s="14"/>
      <c r="H1639" s="14"/>
      <c r="I1639" s="15"/>
      <c r="J1639" s="77"/>
      <c r="K1639" s="92"/>
    </row>
    <row r="1640" spans="1:11" ht="20.399999999999999" x14ac:dyDescent="0.25">
      <c r="A1640" s="14" t="s">
        <v>2565</v>
      </c>
      <c r="B1640" s="14" t="s">
        <v>6592</v>
      </c>
      <c r="C1640" s="14" t="s">
        <v>6593</v>
      </c>
      <c r="D1640" s="16">
        <v>46197</v>
      </c>
      <c r="E1640" s="16"/>
      <c r="F1640" s="14" t="s">
        <v>6594</v>
      </c>
      <c r="G1640" s="14"/>
      <c r="H1640" s="14" t="s">
        <v>3687</v>
      </c>
      <c r="I1640" s="15">
        <v>109</v>
      </c>
      <c r="J1640" s="77">
        <v>5</v>
      </c>
      <c r="K1640" s="92"/>
    </row>
    <row r="1641" spans="1:11" ht="20.399999999999999" x14ac:dyDescent="0.25">
      <c r="A1641" s="14" t="s">
        <v>2565</v>
      </c>
      <c r="B1641" s="14" t="s">
        <v>6595</v>
      </c>
      <c r="C1641" s="14" t="s">
        <v>6596</v>
      </c>
      <c r="D1641" s="16">
        <v>46197</v>
      </c>
      <c r="E1641" s="16"/>
      <c r="F1641" s="14" t="s">
        <v>6594</v>
      </c>
      <c r="G1641" s="14"/>
      <c r="H1641" s="14" t="s">
        <v>3234</v>
      </c>
      <c r="I1641" s="15">
        <v>109</v>
      </c>
      <c r="J1641" s="77">
        <v>5</v>
      </c>
      <c r="K1641" s="92"/>
    </row>
    <row r="1642" spans="1:11" ht="71.400000000000006" x14ac:dyDescent="0.25">
      <c r="A1642" s="14" t="s">
        <v>2565</v>
      </c>
      <c r="B1642" s="14"/>
      <c r="C1642" s="14"/>
      <c r="D1642" s="16"/>
      <c r="E1642" s="16"/>
      <c r="F1642" s="14" t="s">
        <v>6634</v>
      </c>
      <c r="G1642" s="14"/>
      <c r="H1642" s="14"/>
      <c r="I1642" s="15"/>
      <c r="J1642" s="77"/>
      <c r="K1642" s="92"/>
    </row>
    <row r="1643" spans="1:11" ht="20.399999999999999" x14ac:dyDescent="0.25">
      <c r="A1643" s="14" t="s">
        <v>2565</v>
      </c>
      <c r="B1643" s="14" t="s">
        <v>6597</v>
      </c>
      <c r="C1643" s="14" t="s">
        <v>6598</v>
      </c>
      <c r="D1643" s="16">
        <v>46197</v>
      </c>
      <c r="E1643" s="16"/>
      <c r="F1643" s="14" t="s">
        <v>6599</v>
      </c>
      <c r="G1643" s="14"/>
      <c r="H1643" s="14" t="s">
        <v>4125</v>
      </c>
      <c r="I1643" s="15">
        <v>101</v>
      </c>
      <c r="J1643" s="77">
        <v>5</v>
      </c>
      <c r="K1643" s="92"/>
    </row>
    <row r="1644" spans="1:11" ht="20.399999999999999" x14ac:dyDescent="0.25">
      <c r="A1644" s="14" t="s">
        <v>2565</v>
      </c>
      <c r="B1644" s="14" t="s">
        <v>6600</v>
      </c>
      <c r="C1644" s="14" t="s">
        <v>6601</v>
      </c>
      <c r="D1644" s="16">
        <v>46197</v>
      </c>
      <c r="E1644" s="16"/>
      <c r="F1644" s="14" t="s">
        <v>6599</v>
      </c>
      <c r="G1644" s="14"/>
      <c r="H1644" s="14" t="s">
        <v>5601</v>
      </c>
      <c r="I1644" s="15">
        <v>101</v>
      </c>
      <c r="J1644" s="77">
        <v>5</v>
      </c>
      <c r="K1644" s="92"/>
    </row>
    <row r="1645" spans="1:11" ht="71.400000000000006" x14ac:dyDescent="0.25">
      <c r="A1645" s="14" t="s">
        <v>2565</v>
      </c>
      <c r="B1645" s="14"/>
      <c r="C1645" s="14"/>
      <c r="D1645" s="16"/>
      <c r="E1645" s="16"/>
      <c r="F1645" s="14" t="s">
        <v>6635</v>
      </c>
      <c r="G1645" s="14"/>
      <c r="H1645" s="14"/>
      <c r="I1645" s="15"/>
      <c r="J1645" s="77"/>
      <c r="K1645" s="92"/>
    </row>
    <row r="1646" spans="1:11" ht="20.399999999999999" x14ac:dyDescent="0.25">
      <c r="A1646" s="14" t="s">
        <v>2565</v>
      </c>
      <c r="B1646" s="14" t="s">
        <v>6602</v>
      </c>
      <c r="C1646" s="14" t="s">
        <v>6603</v>
      </c>
      <c r="D1646" s="16">
        <v>46197</v>
      </c>
      <c r="E1646" s="16"/>
      <c r="F1646" s="14" t="s">
        <v>6604</v>
      </c>
      <c r="G1646" s="14"/>
      <c r="H1646" s="14" t="s">
        <v>5601</v>
      </c>
      <c r="I1646" s="15">
        <v>172</v>
      </c>
      <c r="J1646" s="77">
        <v>5</v>
      </c>
      <c r="K1646" s="92"/>
    </row>
    <row r="1647" spans="1:11" ht="20.399999999999999" x14ac:dyDescent="0.25">
      <c r="A1647" s="14" t="s">
        <v>2565</v>
      </c>
      <c r="B1647" s="14" t="s">
        <v>6605</v>
      </c>
      <c r="C1647" s="14" t="s">
        <v>6606</v>
      </c>
      <c r="D1647" s="16">
        <v>46197</v>
      </c>
      <c r="E1647" s="16"/>
      <c r="F1647" s="14" t="s">
        <v>6604</v>
      </c>
      <c r="G1647" s="14"/>
      <c r="H1647" s="14" t="s">
        <v>4125</v>
      </c>
      <c r="I1647" s="15">
        <v>172</v>
      </c>
      <c r="J1647" s="77">
        <v>5</v>
      </c>
      <c r="K1647" s="92"/>
    </row>
    <row r="1648" spans="1:11" ht="71.400000000000006" x14ac:dyDescent="0.25">
      <c r="A1648" s="14" t="s">
        <v>2565</v>
      </c>
      <c r="B1648" s="14"/>
      <c r="C1648" s="14"/>
      <c r="D1648" s="16"/>
      <c r="E1648" s="16"/>
      <c r="F1648" s="14" t="s">
        <v>6636</v>
      </c>
      <c r="G1648" s="14"/>
      <c r="H1648" s="14"/>
      <c r="I1648" s="15"/>
      <c r="J1648" s="77"/>
      <c r="K1648" s="92"/>
    </row>
    <row r="1649" spans="1:11" ht="20.399999999999999" x14ac:dyDescent="0.25">
      <c r="A1649" s="14" t="s">
        <v>2565</v>
      </c>
      <c r="B1649" s="14" t="s">
        <v>6607</v>
      </c>
      <c r="C1649" s="14" t="s">
        <v>6608</v>
      </c>
      <c r="D1649" s="16">
        <v>46197</v>
      </c>
      <c r="E1649" s="16"/>
      <c r="F1649" s="14" t="s">
        <v>6609</v>
      </c>
      <c r="G1649" s="14"/>
      <c r="H1649" s="14" t="s">
        <v>3908</v>
      </c>
      <c r="I1649" s="15">
        <v>71</v>
      </c>
      <c r="J1649" s="77">
        <v>5</v>
      </c>
      <c r="K1649" s="92"/>
    </row>
    <row r="1650" spans="1:11" ht="20.399999999999999" x14ac:dyDescent="0.25">
      <c r="A1650" s="14" t="s">
        <v>2565</v>
      </c>
      <c r="B1650" s="14" t="s">
        <v>6610</v>
      </c>
      <c r="C1650" s="14" t="s">
        <v>6611</v>
      </c>
      <c r="D1650" s="16">
        <v>46197</v>
      </c>
      <c r="E1650" s="16"/>
      <c r="F1650" s="14" t="s">
        <v>6609</v>
      </c>
      <c r="G1650" s="14"/>
      <c r="H1650" s="14" t="s">
        <v>3687</v>
      </c>
      <c r="I1650" s="15">
        <v>71</v>
      </c>
      <c r="J1650" s="77">
        <v>5</v>
      </c>
      <c r="K1650" s="92"/>
    </row>
    <row r="1651" spans="1:11" ht="61.2" x14ac:dyDescent="0.25">
      <c r="A1651" s="14" t="s">
        <v>5678</v>
      </c>
      <c r="B1651" s="14" t="s">
        <v>6612</v>
      </c>
      <c r="C1651" s="14" t="s">
        <v>6613</v>
      </c>
      <c r="D1651" s="16">
        <v>46072</v>
      </c>
      <c r="E1651" s="16">
        <v>46197</v>
      </c>
      <c r="F1651" s="14" t="s">
        <v>6614</v>
      </c>
      <c r="G1651" s="14" t="s">
        <v>6590</v>
      </c>
      <c r="H1651" s="14" t="s">
        <v>6591</v>
      </c>
      <c r="I1651" s="15">
        <v>3111</v>
      </c>
      <c r="J1651" s="77"/>
      <c r="K1651" s="92"/>
    </row>
    <row r="1652" spans="1:11" ht="20.399999999999999" x14ac:dyDescent="0.25">
      <c r="A1652" s="14" t="s">
        <v>2565</v>
      </c>
      <c r="B1652" s="14" t="s">
        <v>6615</v>
      </c>
      <c r="C1652" s="14" t="s">
        <v>6616</v>
      </c>
      <c r="D1652" s="16">
        <v>46197</v>
      </c>
      <c r="E1652" s="16"/>
      <c r="F1652" s="14" t="s">
        <v>6630</v>
      </c>
      <c r="G1652" s="14"/>
      <c r="H1652" s="14" t="s">
        <v>6617</v>
      </c>
      <c r="I1652" s="15">
        <v>2050</v>
      </c>
      <c r="J1652" s="77">
        <v>3</v>
      </c>
      <c r="K1652" s="92"/>
    </row>
    <row r="1653" spans="1:11" ht="13.2" x14ac:dyDescent="0.25">
      <c r="A1653" s="14" t="s">
        <v>2565</v>
      </c>
      <c r="B1653" s="14" t="s">
        <v>6618</v>
      </c>
      <c r="C1653" s="14" t="s">
        <v>6619</v>
      </c>
      <c r="D1653" s="16">
        <v>46199</v>
      </c>
      <c r="E1653" s="16"/>
      <c r="F1653" s="14" t="s">
        <v>6620</v>
      </c>
      <c r="G1653" s="14" t="s">
        <v>4572</v>
      </c>
      <c r="H1653" s="14" t="s">
        <v>4573</v>
      </c>
      <c r="I1653" s="15">
        <v>150</v>
      </c>
      <c r="J1653" s="77">
        <v>4</v>
      </c>
      <c r="K1653" s="92"/>
    </row>
    <row r="1654" spans="1:11" ht="13.2" x14ac:dyDescent="0.25">
      <c r="A1654" s="14" t="s">
        <v>2565</v>
      </c>
      <c r="B1654" s="14" t="s">
        <v>6621</v>
      </c>
      <c r="C1654" s="14" t="s">
        <v>6622</v>
      </c>
      <c r="D1654" s="16">
        <v>46203</v>
      </c>
      <c r="E1654" s="16"/>
      <c r="F1654" s="14" t="s">
        <v>6623</v>
      </c>
      <c r="G1654" s="14" t="s">
        <v>4005</v>
      </c>
      <c r="H1654" s="14" t="s">
        <v>4006</v>
      </c>
      <c r="I1654" s="15">
        <v>289.26</v>
      </c>
      <c r="J1654" s="77">
        <v>5</v>
      </c>
      <c r="K1654" s="92"/>
    </row>
    <row r="1655" spans="1:11" ht="20.399999999999999" x14ac:dyDescent="0.25">
      <c r="A1655" s="14" t="s">
        <v>2565</v>
      </c>
      <c r="B1655" s="14" t="s">
        <v>6624</v>
      </c>
      <c r="C1655" s="14" t="s">
        <v>6625</v>
      </c>
      <c r="D1655" s="16">
        <v>46203</v>
      </c>
      <c r="E1655" s="16"/>
      <c r="F1655" s="14" t="s">
        <v>6229</v>
      </c>
      <c r="G1655" s="14" t="s">
        <v>4237</v>
      </c>
      <c r="H1655" s="14" t="s">
        <v>4238</v>
      </c>
      <c r="I1655" s="15">
        <v>103.65</v>
      </c>
      <c r="J1655" s="77">
        <v>3</v>
      </c>
      <c r="K1655" s="92"/>
    </row>
    <row r="1656" spans="1:11" ht="20.399999999999999" x14ac:dyDescent="0.25">
      <c r="A1656" s="14" t="s">
        <v>2565</v>
      </c>
      <c r="B1656" s="14" t="s">
        <v>6624</v>
      </c>
      <c r="C1656" s="14" t="s">
        <v>6625</v>
      </c>
      <c r="D1656" s="16">
        <v>46203</v>
      </c>
      <c r="E1656" s="16"/>
      <c r="F1656" s="14" t="s">
        <v>6229</v>
      </c>
      <c r="G1656" s="14" t="s">
        <v>4237</v>
      </c>
      <c r="H1656" s="14" t="s">
        <v>4238</v>
      </c>
      <c r="I1656" s="15">
        <v>111.78</v>
      </c>
      <c r="J1656" s="77">
        <v>5</v>
      </c>
      <c r="K1656" s="92"/>
    </row>
    <row r="1657" spans="1:11" ht="20.399999999999999" x14ac:dyDescent="0.25">
      <c r="A1657" s="14" t="s">
        <v>2565</v>
      </c>
      <c r="B1657" s="14" t="s">
        <v>6624</v>
      </c>
      <c r="C1657" s="14" t="s">
        <v>6625</v>
      </c>
      <c r="D1657" s="16">
        <v>46203</v>
      </c>
      <c r="E1657" s="16"/>
      <c r="F1657" s="14" t="s">
        <v>6229</v>
      </c>
      <c r="G1657" s="14" t="s">
        <v>4237</v>
      </c>
      <c r="H1657" s="14" t="s">
        <v>4238</v>
      </c>
      <c r="I1657" s="15">
        <v>448.11</v>
      </c>
      <c r="J1657" s="77">
        <v>4</v>
      </c>
      <c r="K1657" s="92"/>
    </row>
    <row r="1658" spans="1:11" ht="13.2" x14ac:dyDescent="0.25">
      <c r="A1658" s="14" t="s">
        <v>2565</v>
      </c>
      <c r="B1658" s="14" t="s">
        <v>5264</v>
      </c>
      <c r="C1658" s="14"/>
      <c r="D1658" s="16">
        <v>46203</v>
      </c>
      <c r="E1658" s="16"/>
      <c r="F1658" s="14" t="s">
        <v>4219</v>
      </c>
      <c r="G1658" s="14"/>
      <c r="H1658" s="14" t="s">
        <v>3854</v>
      </c>
      <c r="I1658" s="15">
        <v>22</v>
      </c>
      <c r="J1658" s="77">
        <v>4</v>
      </c>
      <c r="K1658" s="92"/>
    </row>
    <row r="1659" spans="1:11" ht="13.2" x14ac:dyDescent="0.25">
      <c r="A1659" s="14" t="s">
        <v>2565</v>
      </c>
      <c r="B1659" s="14" t="s">
        <v>4108</v>
      </c>
      <c r="C1659" s="14"/>
      <c r="D1659" s="16">
        <v>46203</v>
      </c>
      <c r="E1659" s="16"/>
      <c r="F1659" s="14" t="s">
        <v>6626</v>
      </c>
      <c r="G1659" s="14"/>
      <c r="H1659" s="14" t="s">
        <v>2748</v>
      </c>
      <c r="I1659" s="15">
        <v>352.59</v>
      </c>
      <c r="J1659" s="77">
        <v>5</v>
      </c>
      <c r="K1659" s="92"/>
    </row>
    <row r="1660" spans="1:11" ht="13.2" x14ac:dyDescent="0.25">
      <c r="A1660" s="14" t="s">
        <v>2565</v>
      </c>
      <c r="B1660" s="14" t="s">
        <v>4108</v>
      </c>
      <c r="C1660" s="14"/>
      <c r="D1660" s="16">
        <v>46203</v>
      </c>
      <c r="E1660" s="16"/>
      <c r="F1660" s="14" t="s">
        <v>6626</v>
      </c>
      <c r="G1660" s="14"/>
      <c r="H1660" s="14" t="s">
        <v>2748</v>
      </c>
      <c r="I1660" s="15">
        <v>235.06</v>
      </c>
      <c r="J1660" s="77">
        <v>3</v>
      </c>
      <c r="K1660" s="92"/>
    </row>
    <row r="1661" spans="1:11" ht="13.2" x14ac:dyDescent="0.25">
      <c r="A1661" s="14" t="s">
        <v>2565</v>
      </c>
      <c r="B1661" s="14" t="s">
        <v>4108</v>
      </c>
      <c r="C1661" s="14"/>
      <c r="D1661" s="16">
        <v>46203</v>
      </c>
      <c r="E1661" s="16"/>
      <c r="F1661" s="14" t="s">
        <v>6626</v>
      </c>
      <c r="G1661" s="14"/>
      <c r="H1661" s="14" t="s">
        <v>2748</v>
      </c>
      <c r="I1661" s="15">
        <v>470.12</v>
      </c>
      <c r="J1661" s="77">
        <v>4</v>
      </c>
      <c r="K1661" s="92"/>
    </row>
    <row r="1662" spans="1:11" ht="91.8" x14ac:dyDescent="0.25">
      <c r="A1662" s="14" t="s">
        <v>2565</v>
      </c>
      <c r="B1662" s="14"/>
      <c r="C1662" s="14"/>
      <c r="D1662" s="16"/>
      <c r="E1662" s="16"/>
      <c r="F1662" s="14" t="s">
        <v>6627</v>
      </c>
      <c r="G1662" s="14"/>
      <c r="H1662" s="14"/>
      <c r="I1662" s="15"/>
      <c r="J1662" s="77"/>
      <c r="K1662" s="92"/>
    </row>
    <row r="1663" spans="1:11" ht="20.399999999999999" x14ac:dyDescent="0.25">
      <c r="A1663" s="14" t="s">
        <v>2565</v>
      </c>
      <c r="B1663" s="14" t="s">
        <v>5264</v>
      </c>
      <c r="C1663" s="14"/>
      <c r="D1663" s="16">
        <v>46199</v>
      </c>
      <c r="E1663" s="16"/>
      <c r="F1663" s="14" t="s">
        <v>6628</v>
      </c>
      <c r="G1663" s="14"/>
      <c r="H1663" s="14" t="s">
        <v>6629</v>
      </c>
      <c r="I1663" s="15">
        <v>500</v>
      </c>
      <c r="J1663" s="77">
        <v>3</v>
      </c>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ht="13.2" x14ac:dyDescent="0.25">
      <c r="A4487" s="14"/>
      <c r="B4487" s="14"/>
      <c r="C4487" s="14"/>
      <c r="D4487" s="16"/>
      <c r="E4487" s="16"/>
      <c r="F4487" s="14"/>
      <c r="G4487" s="14"/>
      <c r="H4487" s="14"/>
      <c r="I4487" s="15"/>
      <c r="J4487" s="77"/>
      <c r="K4487" s="92"/>
    </row>
    <row r="4488" spans="1:11" ht="13.2" x14ac:dyDescent="0.25">
      <c r="A4488" s="14"/>
      <c r="B4488" s="14"/>
      <c r="C4488" s="14"/>
      <c r="D4488" s="16"/>
      <c r="E4488" s="16"/>
      <c r="F4488" s="14"/>
      <c r="G4488" s="14"/>
      <c r="H4488" s="14"/>
      <c r="I4488" s="15"/>
      <c r="J4488" s="77"/>
      <c r="K4488" s="92"/>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sheetData>
  <sheetProtection algorithmName="SHA-512" hashValue="65FuXEm8pLk3muG9m6RGXv8pUrqiKLPXHN3qQywFYAWK/aVAx1HS2kAD2cDY+JjW80Fo0LnD0bU4mMJW87ndZg==" saltValue="Iitp9QBESBfcsBQrRyYntw==" spinCount="100000" sheet="1" objects="1" scenarios="1"/>
  <dataConsolidate/>
  <mergeCells count="5">
    <mergeCell ref="A100:H100"/>
    <mergeCell ref="I101:J101"/>
    <mergeCell ref="I100:J100"/>
    <mergeCell ref="A101:H101"/>
    <mergeCell ref="A105:J105"/>
  </mergeCells>
  <conditionalFormatting sqref="A107:J5002">
    <cfRule type="expression" dxfId="83" priority="46" stopIfTrue="1">
      <formula>$A107&lt;&gt;""</formula>
    </cfRule>
  </conditionalFormatting>
  <conditionalFormatting sqref="B472:E477">
    <cfRule type="expression" dxfId="82" priority="137" stopIfTrue="1">
      <formula>$A472&lt;&gt;""</formula>
    </cfRule>
  </conditionalFormatting>
  <conditionalFormatting sqref="B484:E488">
    <cfRule type="expression" dxfId="81" priority="172" stopIfTrue="1">
      <formula>$A484&lt;&gt;""</formula>
    </cfRule>
  </conditionalFormatting>
  <conditionalFormatting sqref="B689:E689">
    <cfRule type="expression" dxfId="80" priority="64" stopIfTrue="1">
      <formula>$A689&lt;&gt;""</formula>
    </cfRule>
  </conditionalFormatting>
  <conditionalFormatting sqref="B691:E691 H691:I691 B692:I693 B694:E699 H694:I699">
    <cfRule type="expression" dxfId="79" priority="24" stopIfTrue="1">
      <formula>$A691&lt;&gt;""</formula>
    </cfRule>
  </conditionalFormatting>
  <conditionalFormatting sqref="B701:E701 H701:I701">
    <cfRule type="expression" dxfId="78" priority="15" stopIfTrue="1">
      <formula>$A701&lt;&gt;""</formula>
    </cfRule>
  </conditionalFormatting>
  <conditionalFormatting sqref="B819:E819">
    <cfRule type="expression" dxfId="77" priority="87" stopIfTrue="1">
      <formula>$A819&lt;&gt;""</formula>
    </cfRule>
  </conditionalFormatting>
  <conditionalFormatting sqref="B1110:E1110">
    <cfRule type="expression" dxfId="76" priority="133" stopIfTrue="1">
      <formula>$A1110&lt;&gt;""</formula>
    </cfRule>
  </conditionalFormatting>
  <conditionalFormatting sqref="B1114:E1114">
    <cfRule type="expression" dxfId="75" priority="189" stopIfTrue="1">
      <formula>$A1114&lt;&gt;""</formula>
    </cfRule>
  </conditionalFormatting>
  <conditionalFormatting sqref="B1131:E1136">
    <cfRule type="expression" dxfId="74" priority="179" stopIfTrue="1">
      <formula>$A1131&lt;&gt;""</formula>
    </cfRule>
  </conditionalFormatting>
  <conditionalFormatting sqref="B1138:E1148">
    <cfRule type="expression" dxfId="73" priority="47" stopIfTrue="1">
      <formula>$A1138&lt;&gt;""</formula>
    </cfRule>
  </conditionalFormatting>
  <conditionalFormatting sqref="B1152:E1152">
    <cfRule type="expression" dxfId="72" priority="73" stopIfTrue="1">
      <formula>$A1152&lt;&gt;""</formula>
    </cfRule>
  </conditionalFormatting>
  <conditionalFormatting sqref="B1253:E1260 I1253:J1270">
    <cfRule type="expression" dxfId="71" priority="123" stopIfTrue="1">
      <formula>$A1253&lt;&gt;""</formula>
    </cfRule>
  </conditionalFormatting>
  <conditionalFormatting sqref="B1293:E1301">
    <cfRule type="expression" dxfId="70" priority="158" stopIfTrue="1">
      <formula>$A1293&lt;&gt;""</formula>
    </cfRule>
  </conditionalFormatting>
  <conditionalFormatting sqref="B1303:E1326">
    <cfRule type="expression" dxfId="69" priority="37" stopIfTrue="1">
      <formula>$A1303&lt;&gt;""</formula>
    </cfRule>
  </conditionalFormatting>
  <conditionalFormatting sqref="B1360:E1363">
    <cfRule type="expression" dxfId="68" priority="54" stopIfTrue="1">
      <formula>$A1360&lt;&gt;""</formula>
    </cfRule>
  </conditionalFormatting>
  <conditionalFormatting sqref="B1365:E1367">
    <cfRule type="expression" dxfId="67" priority="259" stopIfTrue="1">
      <formula>$A1365&lt;&gt;""</formula>
    </cfRule>
  </conditionalFormatting>
  <conditionalFormatting sqref="B1369:E1379">
    <cfRule type="expression" dxfId="66" priority="78" stopIfTrue="1">
      <formula>$A1369&lt;&gt;""</formula>
    </cfRule>
  </conditionalFormatting>
  <conditionalFormatting sqref="B1393:E1404">
    <cfRule type="expression" dxfId="65" priority="116" stopIfTrue="1">
      <formula>$A1393&lt;&gt;""</formula>
    </cfRule>
  </conditionalFormatting>
  <conditionalFormatting sqref="B1460:E1465">
    <cfRule type="expression" dxfId="64" priority="223" stopIfTrue="1">
      <formula>$A1460&lt;&gt;""</formula>
    </cfRule>
  </conditionalFormatting>
  <conditionalFormatting sqref="B489:G489">
    <cfRule type="expression" dxfId="63" priority="173" stopIfTrue="1">
      <formula>$A489&lt;&gt;""</formula>
    </cfRule>
  </conditionalFormatting>
  <conditionalFormatting sqref="B478:H483">
    <cfRule type="expression" dxfId="62" priority="193" stopIfTrue="1">
      <formula>$A478&lt;&gt;""</formula>
    </cfRule>
  </conditionalFormatting>
  <conditionalFormatting sqref="B490:H496">
    <cfRule type="expression" dxfId="61" priority="149" stopIfTrue="1">
      <formula>$A490&lt;&gt;""</formula>
    </cfRule>
  </conditionalFormatting>
  <conditionalFormatting sqref="B1067:H1082">
    <cfRule type="expression" dxfId="60" priority="219" stopIfTrue="1">
      <formula>$A1067&lt;&gt;""</formula>
    </cfRule>
  </conditionalFormatting>
  <conditionalFormatting sqref="B1272:H1274 B1275:E1288 H1275:H1288">
    <cfRule type="expression" dxfId="59" priority="148" stopIfTrue="1">
      <formula>$A1272&lt;&gt;""</formula>
    </cfRule>
  </conditionalFormatting>
  <conditionalFormatting sqref="B1290:H1292">
    <cfRule type="expression" dxfId="58" priority="43" stopIfTrue="1">
      <formula>$A1290&lt;&gt;""</formula>
    </cfRule>
  </conditionalFormatting>
  <conditionalFormatting sqref="B1364:H1364">
    <cfRule type="expression" dxfId="57" priority="289" stopIfTrue="1">
      <formula>$A1364&lt;&gt;""</formula>
    </cfRule>
  </conditionalFormatting>
  <conditionalFormatting sqref="B1380:H1385">
    <cfRule type="expression" dxfId="56" priority="17" stopIfTrue="1">
      <formula>$A1380&lt;&gt;""</formula>
    </cfRule>
  </conditionalFormatting>
  <conditionalFormatting sqref="B1410:H1411">
    <cfRule type="expression" dxfId="55" priority="196" stopIfTrue="1">
      <formula>$A1410&lt;&gt;""</formula>
    </cfRule>
  </conditionalFormatting>
  <conditionalFormatting sqref="B175:I189 I190:I227 B190:E241">
    <cfRule type="expression" dxfId="54" priority="246" stopIfTrue="1">
      <formula>$A175&lt;&gt;""</formula>
    </cfRule>
  </conditionalFormatting>
  <conditionalFormatting sqref="B242:I242 B243:E275">
    <cfRule type="expression" dxfId="53" priority="260" stopIfTrue="1">
      <formula>$A242&lt;&gt;""</formula>
    </cfRule>
  </conditionalFormatting>
  <conditionalFormatting sqref="B276:I320">
    <cfRule type="expression" dxfId="52" priority="93" stopIfTrue="1">
      <formula>$A276&lt;&gt;""</formula>
    </cfRule>
  </conditionalFormatting>
  <conditionalFormatting sqref="B497:I499">
    <cfRule type="expression" dxfId="51" priority="95" stopIfTrue="1">
      <formula>$A497&lt;&gt;""</formula>
    </cfRule>
  </conditionalFormatting>
  <conditionalFormatting sqref="B645:I688">
    <cfRule type="expression" dxfId="50" priority="256" stopIfTrue="1">
      <formula>$A645&lt;&gt;""</formula>
    </cfRule>
  </conditionalFormatting>
  <conditionalFormatting sqref="B690:I690">
    <cfRule type="expression" dxfId="49" priority="22" stopIfTrue="1">
      <formula>$A690&lt;&gt;""</formula>
    </cfRule>
  </conditionalFormatting>
  <conditionalFormatting sqref="B1137:I1137">
    <cfRule type="expression" dxfId="48" priority="147" stopIfTrue="1">
      <formula>$A1137&lt;&gt;""</formula>
    </cfRule>
  </conditionalFormatting>
  <conditionalFormatting sqref="B1149:I1151">
    <cfRule type="expression" dxfId="47" priority="16" stopIfTrue="1">
      <formula>$A1149&lt;&gt;""</formula>
    </cfRule>
  </conditionalFormatting>
  <conditionalFormatting sqref="B1153:I1157">
    <cfRule type="expression" dxfId="46" priority="18" stopIfTrue="1">
      <formula>$A1153&lt;&gt;""</formula>
    </cfRule>
  </conditionalFormatting>
  <conditionalFormatting sqref="B1271:I1271 I1272:I1288">
    <cfRule type="expression" dxfId="45" priority="151" stopIfTrue="1">
      <formula>$A1271&lt;&gt;""</formula>
    </cfRule>
  </conditionalFormatting>
  <conditionalFormatting sqref="B1368:I1368">
    <cfRule type="expression" dxfId="44" priority="146" stopIfTrue="1">
      <formula>$A1368&lt;&gt;""</formula>
    </cfRule>
  </conditionalFormatting>
  <conditionalFormatting sqref="B135:J163">
    <cfRule type="expression" dxfId="43" priority="69" stopIfTrue="1">
      <formula>$A135&lt;&gt;""</formula>
    </cfRule>
  </conditionalFormatting>
  <conditionalFormatting sqref="B360:J420">
    <cfRule type="expression" dxfId="42" priority="261" stopIfTrue="1">
      <formula>$A360&lt;&gt;""</formula>
    </cfRule>
  </conditionalFormatting>
  <conditionalFormatting sqref="B457:J458">
    <cfRule type="expression" dxfId="41" priority="222" stopIfTrue="1">
      <formula>$A457&lt;&gt;""</formula>
    </cfRule>
  </conditionalFormatting>
  <conditionalFormatting sqref="B599:J625">
    <cfRule type="expression" dxfId="40" priority="2" stopIfTrue="1">
      <formula>$A599&lt;&gt;""</formula>
    </cfRule>
  </conditionalFormatting>
  <conditionalFormatting sqref="B1053:J1054">
    <cfRule type="expression" dxfId="39" priority="217" stopIfTrue="1">
      <formula>$A1053&lt;&gt;""</formula>
    </cfRule>
  </conditionalFormatting>
  <conditionalFormatting sqref="B1127:J1130">
    <cfRule type="expression" dxfId="38" priority="7" stopIfTrue="1">
      <formula>$A1127&lt;&gt;""</formula>
    </cfRule>
  </conditionalFormatting>
  <conditionalFormatting sqref="B1158:J1252">
    <cfRule type="expression" dxfId="37" priority="33" stopIfTrue="1">
      <formula>$A1158&lt;&gt;""</formula>
    </cfRule>
  </conditionalFormatting>
  <conditionalFormatting sqref="B1406:J1406">
    <cfRule type="expression" dxfId="36" priority="198" stopIfTrue="1">
      <formula>$A1406&lt;&gt;""</formula>
    </cfRule>
  </conditionalFormatting>
  <conditionalFormatting sqref="F191:H195">
    <cfRule type="expression" dxfId="35" priority="124" stopIfTrue="1">
      <formula>$A191&lt;&gt;""</formula>
    </cfRule>
  </conditionalFormatting>
  <conditionalFormatting sqref="F198:H199">
    <cfRule type="expression" dxfId="34" priority="118" stopIfTrue="1">
      <formula>$A198&lt;&gt;""</formula>
    </cfRule>
  </conditionalFormatting>
  <conditionalFormatting sqref="F472:H473">
    <cfRule type="expression" dxfId="33" priority="139" stopIfTrue="1">
      <formula>$A472&lt;&gt;""</formula>
    </cfRule>
  </conditionalFormatting>
  <conditionalFormatting sqref="F476:H477">
    <cfRule type="expression" dxfId="32" priority="229" stopIfTrue="1">
      <formula>$A476&lt;&gt;""</formula>
    </cfRule>
  </conditionalFormatting>
  <conditionalFormatting sqref="F484:H486 H487:H489">
    <cfRule type="expression" dxfId="31" priority="171" stopIfTrue="1">
      <formula>$A484&lt;&gt;""</formula>
    </cfRule>
  </conditionalFormatting>
  <conditionalFormatting sqref="F1131:H1131">
    <cfRule type="expression" dxfId="30" priority="280" stopIfTrue="1">
      <formula>$A1131&lt;&gt;""</formula>
    </cfRule>
  </conditionalFormatting>
  <conditionalFormatting sqref="F1255:H1260">
    <cfRule type="expression" dxfId="29" priority="122" stopIfTrue="1">
      <formula>$A1255&lt;&gt;""</formula>
    </cfRule>
  </conditionalFormatting>
  <conditionalFormatting sqref="F170:I172">
    <cfRule type="expression" dxfId="28" priority="250" stopIfTrue="1">
      <formula>$A170&lt;&gt;""</formula>
    </cfRule>
  </conditionalFormatting>
  <conditionalFormatting sqref="F247:I247">
    <cfRule type="expression" dxfId="27"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55:J1457 B1458:H1459">
    <cfRule type="expression" dxfId="26" priority="290" stopIfTrue="1">
      <formula>$A164&lt;&gt;""</formula>
    </cfRule>
  </conditionalFormatting>
  <conditionalFormatting sqref="H190">
    <cfRule type="expression" dxfId="25" priority="130" stopIfTrue="1">
      <formula>$A190&lt;&gt;""</formula>
    </cfRule>
  </conditionalFormatting>
  <conditionalFormatting sqref="H196:H197">
    <cfRule type="expression" dxfId="24" priority="119" stopIfTrue="1">
      <formula>$A196&lt;&gt;""</formula>
    </cfRule>
  </conditionalFormatting>
  <conditionalFormatting sqref="H200:H228">
    <cfRule type="expression" dxfId="23" priority="9" stopIfTrue="1">
      <formula>$A200&lt;&gt;""</formula>
    </cfRule>
  </conditionalFormatting>
  <conditionalFormatting sqref="H474:H475">
    <cfRule type="expression" dxfId="22" priority="143" stopIfTrue="1">
      <formula>$A474&lt;&gt;""</formula>
    </cfRule>
  </conditionalFormatting>
  <conditionalFormatting sqref="H1132:H1136">
    <cfRule type="expression" dxfId="21" priority="181" stopIfTrue="1">
      <formula>$A1132&lt;&gt;""</formula>
    </cfRule>
  </conditionalFormatting>
  <conditionalFormatting sqref="H1254">
    <cfRule type="expression" dxfId="20" priority="192" stopIfTrue="1">
      <formula>$A1254&lt;&gt;""</formula>
    </cfRule>
  </conditionalFormatting>
  <conditionalFormatting sqref="H1293:H1301">
    <cfRule type="expression" dxfId="19" priority="160" stopIfTrue="1">
      <formula>$A1293&lt;&gt;""</formula>
    </cfRule>
  </conditionalFormatting>
  <conditionalFormatting sqref="H1303:H1326">
    <cfRule type="expression" dxfId="18" priority="39" stopIfTrue="1">
      <formula>$A1303&lt;&gt;""</formula>
    </cfRule>
  </conditionalFormatting>
  <conditionalFormatting sqref="H1365:H1367">
    <cfRule type="expression" dxfId="17" priority="258" stopIfTrue="1">
      <formula>$A1365&lt;&gt;""</formula>
    </cfRule>
  </conditionalFormatting>
  <conditionalFormatting sqref="H1369:H1379">
    <cfRule type="expression" dxfId="16" priority="19" stopIfTrue="1">
      <formula>$A1369&lt;&gt;""</formula>
    </cfRule>
  </conditionalFormatting>
  <conditionalFormatting sqref="H1412">
    <cfRule type="expression" dxfId="15" priority="155" stopIfTrue="1">
      <formula>$A1412&lt;&gt;""</formula>
    </cfRule>
  </conditionalFormatting>
  <conditionalFormatting sqref="H1460:H1465">
    <cfRule type="expression" dxfId="14" priority="225" stopIfTrue="1">
      <formula>$A1460&lt;&gt;""</formula>
    </cfRule>
  </conditionalFormatting>
  <conditionalFormatting sqref="H173:I174">
    <cfRule type="expression" dxfId="13" priority="247" stopIfTrue="1">
      <formula>$A173&lt;&gt;""</formula>
    </cfRule>
  </conditionalFormatting>
  <conditionalFormatting sqref="H243:I246">
    <cfRule type="expression" dxfId="12" priority="249" stopIfTrue="1">
      <formula>$A243&lt;&gt;""</formula>
    </cfRule>
  </conditionalFormatting>
  <conditionalFormatting sqref="H248:I248">
    <cfRule type="expression" dxfId="11" priority="125" stopIfTrue="1">
      <formula>$A248&lt;&gt;""</formula>
    </cfRule>
  </conditionalFormatting>
  <conditionalFormatting sqref="H689:I689">
    <cfRule type="expression" dxfId="10" priority="66" stopIfTrue="1">
      <formula>$A689&lt;&gt;""</formula>
    </cfRule>
  </conditionalFormatting>
  <conditionalFormatting sqref="H1138:I1148">
    <cfRule type="expression" dxfId="9" priority="50" stopIfTrue="1">
      <formula>$A1138&lt;&gt;""</formula>
    </cfRule>
  </conditionalFormatting>
  <conditionalFormatting sqref="H1152:I1152">
    <cfRule type="expression" dxfId="8" priority="76" stopIfTrue="1">
      <formula>$A1152&lt;&gt;""</formula>
    </cfRule>
  </conditionalFormatting>
  <conditionalFormatting sqref="H1110:J1110">
    <cfRule type="expression" dxfId="7" priority="132" stopIfTrue="1">
      <formula>$A1110&lt;&gt;""</formula>
    </cfRule>
  </conditionalFormatting>
  <conditionalFormatting sqref="H1360:J1363">
    <cfRule type="expression" dxfId="6" priority="55" stopIfTrue="1">
      <formula>$A1360&lt;&gt;""</formula>
    </cfRule>
  </conditionalFormatting>
  <conditionalFormatting sqref="H1393:J1404">
    <cfRule type="expression" dxfId="5" priority="14" stopIfTrue="1">
      <formula>$A1393&lt;&gt;""</formula>
    </cfRule>
  </conditionalFormatting>
  <conditionalFormatting sqref="I472:I496">
    <cfRule type="expression" dxfId="4" priority="140" stopIfTrue="1">
      <formula>$A472&lt;&gt;""</formula>
    </cfRule>
  </conditionalFormatting>
  <conditionalFormatting sqref="I1369:I1385">
    <cfRule type="expression" dxfId="3" priority="82" stopIfTrue="1">
      <formula>$A1369&lt;&gt;""</formula>
    </cfRule>
  </conditionalFormatting>
  <conditionalFormatting sqref="I1290:J1359">
    <cfRule type="expression" dxfId="2" priority="162" stopIfTrue="1">
      <formula>$A1290&lt;&gt;""</formula>
    </cfRule>
  </conditionalFormatting>
  <conditionalFormatting sqref="I1458:J1465">
    <cfRule type="expression" dxfId="1" priority="255" stopIfTrue="1">
      <formula>$A1458&lt;&gt;""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3:E65538 D106:E106" xr:uid="{F5059AEA-A0D8-4B20-9D3C-8B76D9C427E6}">
      <formula1>42370</formula1>
      <formula2>42735</formula2>
    </dataValidation>
    <dataValidation type="list" allowBlank="1" sqref="F107:F5002" xr:uid="{255B499D-B3E6-47A9-A857-DBFE56F071D9}">
      <formula1>$F$96:$F$99</formula1>
    </dataValidation>
    <dataValidation type="list" allowBlank="1" showInputMessage="1" showErrorMessage="1" sqref="A107:A5002" xr:uid="{540C0DA9-E9CD-4805-B659-E67C1C32B21C}">
      <formula1>OFFSET($A$1,0,0,$B$3,1)</formula1>
    </dataValidation>
    <dataValidation allowBlank="1" sqref="G107:G5002" xr:uid="{B36265DD-F5DD-4F0A-AD93-4A0388363C0B}"/>
    <dataValidation type="list" allowBlank="1" showInputMessage="1" showErrorMessage="1" errorTitle="Chyba !" error="zadajte (vyberte zo zoznamu) platný analytický kód podľa nápovedy k bunke I104" sqref="J107:J10002"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A2" sqref="A2"/>
    </sheetView>
  </sheetViews>
  <sheetFormatPr defaultColWidth="9.21875" defaultRowHeight="10.199999999999999" x14ac:dyDescent="0.2"/>
  <cols>
    <col min="1" max="1" width="9.5546875" style="171" bestFit="1" customWidth="1"/>
    <col min="2" max="2" width="46.21875" style="172" bestFit="1" customWidth="1"/>
    <col min="3" max="3" width="15.44140625" style="172" bestFit="1" customWidth="1"/>
    <col min="4" max="4" width="20.5546875" style="172" customWidth="1"/>
    <col min="5" max="5" width="21" style="172" bestFit="1" customWidth="1"/>
    <col min="6" max="6" width="6.21875" style="172" bestFit="1" customWidth="1"/>
    <col min="7" max="7" width="22.77734375" style="172" customWidth="1"/>
    <col min="8" max="8" width="23.5546875" style="172" customWidth="1"/>
    <col min="9" max="9" width="26.77734375" style="172" customWidth="1"/>
    <col min="10" max="10" width="19" style="172" customWidth="1"/>
    <col min="11" max="11" width="19.77734375" style="172" bestFit="1" customWidth="1"/>
    <col min="12" max="12" width="14.44140625" style="173" customWidth="1"/>
    <col min="13" max="14" width="24.77734375" style="172" bestFit="1" customWidth="1"/>
    <col min="15" max="15" width="24.44140625" style="172" bestFit="1" customWidth="1"/>
    <col min="16" max="16" width="24.77734375" style="172" bestFit="1" customWidth="1"/>
    <col min="17" max="256" width="9.21875" style="172"/>
    <col min="257" max="257" width="9.5546875" style="172" bestFit="1" customWidth="1"/>
    <col min="258" max="258" width="46.21875" style="172" bestFit="1" customWidth="1"/>
    <col min="259" max="259" width="15.44140625" style="172" bestFit="1" customWidth="1"/>
    <col min="260" max="260" width="20.5546875" style="172" customWidth="1"/>
    <col min="261" max="261" width="21" style="172" bestFit="1" customWidth="1"/>
    <col min="262" max="262" width="6.21875" style="172" bestFit="1" customWidth="1"/>
    <col min="263" max="263" width="22.77734375" style="172" customWidth="1"/>
    <col min="264" max="264" width="23.5546875" style="172" customWidth="1"/>
    <col min="265" max="265" width="26.77734375" style="172" customWidth="1"/>
    <col min="266" max="266" width="19" style="172" customWidth="1"/>
    <col min="267" max="267" width="19.77734375" style="172" bestFit="1" customWidth="1"/>
    <col min="268" max="268" width="14.44140625" style="172" customWidth="1"/>
    <col min="269" max="270" width="24.77734375" style="172" bestFit="1" customWidth="1"/>
    <col min="271" max="271" width="24.44140625" style="172" bestFit="1" customWidth="1"/>
    <col min="272" max="272" width="24.77734375" style="172" bestFit="1" customWidth="1"/>
    <col min="273" max="512" width="9.21875" style="172"/>
    <col min="513" max="513" width="9.5546875" style="172" bestFit="1" customWidth="1"/>
    <col min="514" max="514" width="46.21875" style="172" bestFit="1" customWidth="1"/>
    <col min="515" max="515" width="15.44140625" style="172" bestFit="1" customWidth="1"/>
    <col min="516" max="516" width="20.5546875" style="172" customWidth="1"/>
    <col min="517" max="517" width="21" style="172" bestFit="1" customWidth="1"/>
    <col min="518" max="518" width="6.21875" style="172" bestFit="1" customWidth="1"/>
    <col min="519" max="519" width="22.77734375" style="172" customWidth="1"/>
    <col min="520" max="520" width="23.5546875" style="172" customWidth="1"/>
    <col min="521" max="521" width="26.77734375" style="172" customWidth="1"/>
    <col min="522" max="522" width="19" style="172" customWidth="1"/>
    <col min="523" max="523" width="19.77734375" style="172" bestFit="1" customWidth="1"/>
    <col min="524" max="524" width="14.44140625" style="172" customWidth="1"/>
    <col min="525" max="526" width="24.77734375" style="172" bestFit="1" customWidth="1"/>
    <col min="527" max="527" width="24.44140625" style="172" bestFit="1" customWidth="1"/>
    <col min="528" max="528" width="24.77734375" style="172" bestFit="1" customWidth="1"/>
    <col min="529" max="768" width="9.21875" style="172"/>
    <col min="769" max="769" width="9.5546875" style="172" bestFit="1" customWidth="1"/>
    <col min="770" max="770" width="46.21875" style="172" bestFit="1" customWidth="1"/>
    <col min="771" max="771" width="15.44140625" style="172" bestFit="1" customWidth="1"/>
    <col min="772" max="772" width="20.5546875" style="172" customWidth="1"/>
    <col min="773" max="773" width="21" style="172" bestFit="1" customWidth="1"/>
    <col min="774" max="774" width="6.21875" style="172" bestFit="1" customWidth="1"/>
    <col min="775" max="775" width="22.77734375" style="172" customWidth="1"/>
    <col min="776" max="776" width="23.5546875" style="172" customWidth="1"/>
    <col min="777" max="777" width="26.77734375" style="172" customWidth="1"/>
    <col min="778" max="778" width="19" style="172" customWidth="1"/>
    <col min="779" max="779" width="19.77734375" style="172" bestFit="1" customWidth="1"/>
    <col min="780" max="780" width="14.44140625" style="172" customWidth="1"/>
    <col min="781" max="782" width="24.77734375" style="172" bestFit="1" customWidth="1"/>
    <col min="783" max="783" width="24.44140625" style="172" bestFit="1" customWidth="1"/>
    <col min="784" max="784" width="24.77734375" style="172" bestFit="1" customWidth="1"/>
    <col min="785" max="1024" width="9.21875" style="172"/>
    <col min="1025" max="1025" width="9.5546875" style="172" bestFit="1" customWidth="1"/>
    <col min="1026" max="1026" width="46.21875" style="172" bestFit="1" customWidth="1"/>
    <col min="1027" max="1027" width="15.44140625" style="172" bestFit="1" customWidth="1"/>
    <col min="1028" max="1028" width="20.5546875" style="172" customWidth="1"/>
    <col min="1029" max="1029" width="21" style="172" bestFit="1" customWidth="1"/>
    <col min="1030" max="1030" width="6.21875" style="172" bestFit="1" customWidth="1"/>
    <col min="1031" max="1031" width="22.77734375" style="172" customWidth="1"/>
    <col min="1032" max="1032" width="23.5546875" style="172" customWidth="1"/>
    <col min="1033" max="1033" width="26.77734375" style="172" customWidth="1"/>
    <col min="1034" max="1034" width="19" style="172" customWidth="1"/>
    <col min="1035" max="1035" width="19.77734375" style="172" bestFit="1" customWidth="1"/>
    <col min="1036" max="1036" width="14.44140625" style="172" customWidth="1"/>
    <col min="1037" max="1038" width="24.77734375" style="172" bestFit="1" customWidth="1"/>
    <col min="1039" max="1039" width="24.44140625" style="172" bestFit="1" customWidth="1"/>
    <col min="1040" max="1040" width="24.77734375" style="172" bestFit="1" customWidth="1"/>
    <col min="1041" max="1280" width="9.21875" style="172"/>
    <col min="1281" max="1281" width="9.5546875" style="172" bestFit="1" customWidth="1"/>
    <col min="1282" max="1282" width="46.21875" style="172" bestFit="1" customWidth="1"/>
    <col min="1283" max="1283" width="15.44140625" style="172" bestFit="1" customWidth="1"/>
    <col min="1284" max="1284" width="20.5546875" style="172" customWidth="1"/>
    <col min="1285" max="1285" width="21" style="172" bestFit="1" customWidth="1"/>
    <col min="1286" max="1286" width="6.21875" style="172" bestFit="1" customWidth="1"/>
    <col min="1287" max="1287" width="22.77734375" style="172" customWidth="1"/>
    <col min="1288" max="1288" width="23.5546875" style="172" customWidth="1"/>
    <col min="1289" max="1289" width="26.77734375" style="172" customWidth="1"/>
    <col min="1290" max="1290" width="19" style="172" customWidth="1"/>
    <col min="1291" max="1291" width="19.77734375" style="172" bestFit="1" customWidth="1"/>
    <col min="1292" max="1292" width="14.44140625" style="172" customWidth="1"/>
    <col min="1293" max="1294" width="24.77734375" style="172" bestFit="1" customWidth="1"/>
    <col min="1295" max="1295" width="24.44140625" style="172" bestFit="1" customWidth="1"/>
    <col min="1296" max="1296" width="24.77734375" style="172" bestFit="1" customWidth="1"/>
    <col min="1297" max="1536" width="9.21875" style="172"/>
    <col min="1537" max="1537" width="9.5546875" style="172" bestFit="1" customWidth="1"/>
    <col min="1538" max="1538" width="46.21875" style="172" bestFit="1" customWidth="1"/>
    <col min="1539" max="1539" width="15.44140625" style="172" bestFit="1" customWidth="1"/>
    <col min="1540" max="1540" width="20.5546875" style="172" customWidth="1"/>
    <col min="1541" max="1541" width="21" style="172" bestFit="1" customWidth="1"/>
    <col min="1542" max="1542" width="6.21875" style="172" bestFit="1" customWidth="1"/>
    <col min="1543" max="1543" width="22.77734375" style="172" customWidth="1"/>
    <col min="1544" max="1544" width="23.5546875" style="172" customWidth="1"/>
    <col min="1545" max="1545" width="26.77734375" style="172" customWidth="1"/>
    <col min="1546" max="1546" width="19" style="172" customWidth="1"/>
    <col min="1547" max="1547" width="19.77734375" style="172" bestFit="1" customWidth="1"/>
    <col min="1548" max="1548" width="14.44140625" style="172" customWidth="1"/>
    <col min="1549" max="1550" width="24.77734375" style="172" bestFit="1" customWidth="1"/>
    <col min="1551" max="1551" width="24.44140625" style="172" bestFit="1" customWidth="1"/>
    <col min="1552" max="1552" width="24.77734375" style="172" bestFit="1" customWidth="1"/>
    <col min="1553" max="1792" width="9.21875" style="172"/>
    <col min="1793" max="1793" width="9.5546875" style="172" bestFit="1" customWidth="1"/>
    <col min="1794" max="1794" width="46.21875" style="172" bestFit="1" customWidth="1"/>
    <col min="1795" max="1795" width="15.44140625" style="172" bestFit="1" customWidth="1"/>
    <col min="1796" max="1796" width="20.5546875" style="172" customWidth="1"/>
    <col min="1797" max="1797" width="21" style="172" bestFit="1" customWidth="1"/>
    <col min="1798" max="1798" width="6.21875" style="172" bestFit="1" customWidth="1"/>
    <col min="1799" max="1799" width="22.77734375" style="172" customWidth="1"/>
    <col min="1800" max="1800" width="23.5546875" style="172" customWidth="1"/>
    <col min="1801" max="1801" width="26.77734375" style="172" customWidth="1"/>
    <col min="1802" max="1802" width="19" style="172" customWidth="1"/>
    <col min="1803" max="1803" width="19.77734375" style="172" bestFit="1" customWidth="1"/>
    <col min="1804" max="1804" width="14.44140625" style="172" customWidth="1"/>
    <col min="1805" max="1806" width="24.77734375" style="172" bestFit="1" customWidth="1"/>
    <col min="1807" max="1807" width="24.44140625" style="172" bestFit="1" customWidth="1"/>
    <col min="1808" max="1808" width="24.77734375" style="172" bestFit="1" customWidth="1"/>
    <col min="1809" max="2048" width="9.21875" style="172"/>
    <col min="2049" max="2049" width="9.5546875" style="172" bestFit="1" customWidth="1"/>
    <col min="2050" max="2050" width="46.21875" style="172" bestFit="1" customWidth="1"/>
    <col min="2051" max="2051" width="15.44140625" style="172" bestFit="1" customWidth="1"/>
    <col min="2052" max="2052" width="20.5546875" style="172" customWidth="1"/>
    <col min="2053" max="2053" width="21" style="172" bestFit="1" customWidth="1"/>
    <col min="2054" max="2054" width="6.21875" style="172" bestFit="1" customWidth="1"/>
    <col min="2055" max="2055" width="22.77734375" style="172" customWidth="1"/>
    <col min="2056" max="2056" width="23.5546875" style="172" customWidth="1"/>
    <col min="2057" max="2057" width="26.77734375" style="172" customWidth="1"/>
    <col min="2058" max="2058" width="19" style="172" customWidth="1"/>
    <col min="2059" max="2059" width="19.77734375" style="172" bestFit="1" customWidth="1"/>
    <col min="2060" max="2060" width="14.44140625" style="172" customWidth="1"/>
    <col min="2061" max="2062" width="24.77734375" style="172" bestFit="1" customWidth="1"/>
    <col min="2063" max="2063" width="24.44140625" style="172" bestFit="1" customWidth="1"/>
    <col min="2064" max="2064" width="24.77734375" style="172" bestFit="1" customWidth="1"/>
    <col min="2065" max="2304" width="9.21875" style="172"/>
    <col min="2305" max="2305" width="9.5546875" style="172" bestFit="1" customWidth="1"/>
    <col min="2306" max="2306" width="46.21875" style="172" bestFit="1" customWidth="1"/>
    <col min="2307" max="2307" width="15.44140625" style="172" bestFit="1" customWidth="1"/>
    <col min="2308" max="2308" width="20.5546875" style="172" customWidth="1"/>
    <col min="2309" max="2309" width="21" style="172" bestFit="1" customWidth="1"/>
    <col min="2310" max="2310" width="6.21875" style="172" bestFit="1" customWidth="1"/>
    <col min="2311" max="2311" width="22.77734375" style="172" customWidth="1"/>
    <col min="2312" max="2312" width="23.5546875" style="172" customWidth="1"/>
    <col min="2313" max="2313" width="26.77734375" style="172" customWidth="1"/>
    <col min="2314" max="2314" width="19" style="172" customWidth="1"/>
    <col min="2315" max="2315" width="19.77734375" style="172" bestFit="1" customWidth="1"/>
    <col min="2316" max="2316" width="14.44140625" style="172" customWidth="1"/>
    <col min="2317" max="2318" width="24.77734375" style="172" bestFit="1" customWidth="1"/>
    <col min="2319" max="2319" width="24.44140625" style="172" bestFit="1" customWidth="1"/>
    <col min="2320" max="2320" width="24.77734375" style="172" bestFit="1" customWidth="1"/>
    <col min="2321" max="2560" width="9.21875" style="172"/>
    <col min="2561" max="2561" width="9.5546875" style="172" bestFit="1" customWidth="1"/>
    <col min="2562" max="2562" width="46.21875" style="172" bestFit="1" customWidth="1"/>
    <col min="2563" max="2563" width="15.44140625" style="172" bestFit="1" customWidth="1"/>
    <col min="2564" max="2564" width="20.5546875" style="172" customWidth="1"/>
    <col min="2565" max="2565" width="21" style="172" bestFit="1" customWidth="1"/>
    <col min="2566" max="2566" width="6.21875" style="172" bestFit="1" customWidth="1"/>
    <col min="2567" max="2567" width="22.77734375" style="172" customWidth="1"/>
    <col min="2568" max="2568" width="23.5546875" style="172" customWidth="1"/>
    <col min="2569" max="2569" width="26.77734375" style="172" customWidth="1"/>
    <col min="2570" max="2570" width="19" style="172" customWidth="1"/>
    <col min="2571" max="2571" width="19.77734375" style="172" bestFit="1" customWidth="1"/>
    <col min="2572" max="2572" width="14.44140625" style="172" customWidth="1"/>
    <col min="2573" max="2574" width="24.77734375" style="172" bestFit="1" customWidth="1"/>
    <col min="2575" max="2575" width="24.44140625" style="172" bestFit="1" customWidth="1"/>
    <col min="2576" max="2576" width="24.77734375" style="172" bestFit="1" customWidth="1"/>
    <col min="2577" max="2816" width="9.21875" style="172"/>
    <col min="2817" max="2817" width="9.5546875" style="172" bestFit="1" customWidth="1"/>
    <col min="2818" max="2818" width="46.21875" style="172" bestFit="1" customWidth="1"/>
    <col min="2819" max="2819" width="15.44140625" style="172" bestFit="1" customWidth="1"/>
    <col min="2820" max="2820" width="20.5546875" style="172" customWidth="1"/>
    <col min="2821" max="2821" width="21" style="172" bestFit="1" customWidth="1"/>
    <col min="2822" max="2822" width="6.21875" style="172" bestFit="1" customWidth="1"/>
    <col min="2823" max="2823" width="22.77734375" style="172" customWidth="1"/>
    <col min="2824" max="2824" width="23.5546875" style="172" customWidth="1"/>
    <col min="2825" max="2825" width="26.77734375" style="172" customWidth="1"/>
    <col min="2826" max="2826" width="19" style="172" customWidth="1"/>
    <col min="2827" max="2827" width="19.77734375" style="172" bestFit="1" customWidth="1"/>
    <col min="2828" max="2828" width="14.44140625" style="172" customWidth="1"/>
    <col min="2829" max="2830" width="24.77734375" style="172" bestFit="1" customWidth="1"/>
    <col min="2831" max="2831" width="24.44140625" style="172" bestFit="1" customWidth="1"/>
    <col min="2832" max="2832" width="24.77734375" style="172" bestFit="1" customWidth="1"/>
    <col min="2833" max="3072" width="9.21875" style="172"/>
    <col min="3073" max="3073" width="9.5546875" style="172" bestFit="1" customWidth="1"/>
    <col min="3074" max="3074" width="46.21875" style="172" bestFit="1" customWidth="1"/>
    <col min="3075" max="3075" width="15.44140625" style="172" bestFit="1" customWidth="1"/>
    <col min="3076" max="3076" width="20.5546875" style="172" customWidth="1"/>
    <col min="3077" max="3077" width="21" style="172" bestFit="1" customWidth="1"/>
    <col min="3078" max="3078" width="6.21875" style="172" bestFit="1" customWidth="1"/>
    <col min="3079" max="3079" width="22.77734375" style="172" customWidth="1"/>
    <col min="3080" max="3080" width="23.5546875" style="172" customWidth="1"/>
    <col min="3081" max="3081" width="26.77734375" style="172" customWidth="1"/>
    <col min="3082" max="3082" width="19" style="172" customWidth="1"/>
    <col min="3083" max="3083" width="19.77734375" style="172" bestFit="1" customWidth="1"/>
    <col min="3084" max="3084" width="14.44140625" style="172" customWidth="1"/>
    <col min="3085" max="3086" width="24.77734375" style="172" bestFit="1" customWidth="1"/>
    <col min="3087" max="3087" width="24.44140625" style="172" bestFit="1" customWidth="1"/>
    <col min="3088" max="3088" width="24.77734375" style="172" bestFit="1" customWidth="1"/>
    <col min="3089" max="3328" width="9.21875" style="172"/>
    <col min="3329" max="3329" width="9.5546875" style="172" bestFit="1" customWidth="1"/>
    <col min="3330" max="3330" width="46.21875" style="172" bestFit="1" customWidth="1"/>
    <col min="3331" max="3331" width="15.44140625" style="172" bestFit="1" customWidth="1"/>
    <col min="3332" max="3332" width="20.5546875" style="172" customWidth="1"/>
    <col min="3333" max="3333" width="21" style="172" bestFit="1" customWidth="1"/>
    <col min="3334" max="3334" width="6.21875" style="172" bestFit="1" customWidth="1"/>
    <col min="3335" max="3335" width="22.77734375" style="172" customWidth="1"/>
    <col min="3336" max="3336" width="23.5546875" style="172" customWidth="1"/>
    <col min="3337" max="3337" width="26.77734375" style="172" customWidth="1"/>
    <col min="3338" max="3338" width="19" style="172" customWidth="1"/>
    <col min="3339" max="3339" width="19.77734375" style="172" bestFit="1" customWidth="1"/>
    <col min="3340" max="3340" width="14.44140625" style="172" customWidth="1"/>
    <col min="3341" max="3342" width="24.77734375" style="172" bestFit="1" customWidth="1"/>
    <col min="3343" max="3343" width="24.44140625" style="172" bestFit="1" customWidth="1"/>
    <col min="3344" max="3344" width="24.77734375" style="172" bestFit="1" customWidth="1"/>
    <col min="3345" max="3584" width="9.21875" style="172"/>
    <col min="3585" max="3585" width="9.5546875" style="172" bestFit="1" customWidth="1"/>
    <col min="3586" max="3586" width="46.21875" style="172" bestFit="1" customWidth="1"/>
    <col min="3587" max="3587" width="15.44140625" style="172" bestFit="1" customWidth="1"/>
    <col min="3588" max="3588" width="20.5546875" style="172" customWidth="1"/>
    <col min="3589" max="3589" width="21" style="172" bestFit="1" customWidth="1"/>
    <col min="3590" max="3590" width="6.21875" style="172" bestFit="1" customWidth="1"/>
    <col min="3591" max="3591" width="22.77734375" style="172" customWidth="1"/>
    <col min="3592" max="3592" width="23.5546875" style="172" customWidth="1"/>
    <col min="3593" max="3593" width="26.77734375" style="172" customWidth="1"/>
    <col min="3594" max="3594" width="19" style="172" customWidth="1"/>
    <col min="3595" max="3595" width="19.77734375" style="172" bestFit="1" customWidth="1"/>
    <col min="3596" max="3596" width="14.44140625" style="172" customWidth="1"/>
    <col min="3597" max="3598" width="24.77734375" style="172" bestFit="1" customWidth="1"/>
    <col min="3599" max="3599" width="24.44140625" style="172" bestFit="1" customWidth="1"/>
    <col min="3600" max="3600" width="24.77734375" style="172" bestFit="1" customWidth="1"/>
    <col min="3601" max="3840" width="9.21875" style="172"/>
    <col min="3841" max="3841" width="9.5546875" style="172" bestFit="1" customWidth="1"/>
    <col min="3842" max="3842" width="46.21875" style="172" bestFit="1" customWidth="1"/>
    <col min="3843" max="3843" width="15.44140625" style="172" bestFit="1" customWidth="1"/>
    <col min="3844" max="3844" width="20.5546875" style="172" customWidth="1"/>
    <col min="3845" max="3845" width="21" style="172" bestFit="1" customWidth="1"/>
    <col min="3846" max="3846" width="6.21875" style="172" bestFit="1" customWidth="1"/>
    <col min="3847" max="3847" width="22.77734375" style="172" customWidth="1"/>
    <col min="3848" max="3848" width="23.5546875" style="172" customWidth="1"/>
    <col min="3849" max="3849" width="26.77734375" style="172" customWidth="1"/>
    <col min="3850" max="3850" width="19" style="172" customWidth="1"/>
    <col min="3851" max="3851" width="19.77734375" style="172" bestFit="1" customWidth="1"/>
    <col min="3852" max="3852" width="14.44140625" style="172" customWidth="1"/>
    <col min="3853" max="3854" width="24.77734375" style="172" bestFit="1" customWidth="1"/>
    <col min="3855" max="3855" width="24.44140625" style="172" bestFit="1" customWidth="1"/>
    <col min="3856" max="3856" width="24.77734375" style="172" bestFit="1" customWidth="1"/>
    <col min="3857" max="4096" width="9.21875" style="172"/>
    <col min="4097" max="4097" width="9.5546875" style="172" bestFit="1" customWidth="1"/>
    <col min="4098" max="4098" width="46.21875" style="172" bestFit="1" customWidth="1"/>
    <col min="4099" max="4099" width="15.44140625" style="172" bestFit="1" customWidth="1"/>
    <col min="4100" max="4100" width="20.5546875" style="172" customWidth="1"/>
    <col min="4101" max="4101" width="21" style="172" bestFit="1" customWidth="1"/>
    <col min="4102" max="4102" width="6.21875" style="172" bestFit="1" customWidth="1"/>
    <col min="4103" max="4103" width="22.77734375" style="172" customWidth="1"/>
    <col min="4104" max="4104" width="23.5546875" style="172" customWidth="1"/>
    <col min="4105" max="4105" width="26.77734375" style="172" customWidth="1"/>
    <col min="4106" max="4106" width="19" style="172" customWidth="1"/>
    <col min="4107" max="4107" width="19.77734375" style="172" bestFit="1" customWidth="1"/>
    <col min="4108" max="4108" width="14.44140625" style="172" customWidth="1"/>
    <col min="4109" max="4110" width="24.77734375" style="172" bestFit="1" customWidth="1"/>
    <col min="4111" max="4111" width="24.44140625" style="172" bestFit="1" customWidth="1"/>
    <col min="4112" max="4112" width="24.77734375" style="172" bestFit="1" customWidth="1"/>
    <col min="4113" max="4352" width="9.21875" style="172"/>
    <col min="4353" max="4353" width="9.5546875" style="172" bestFit="1" customWidth="1"/>
    <col min="4354" max="4354" width="46.21875" style="172" bestFit="1" customWidth="1"/>
    <col min="4355" max="4355" width="15.44140625" style="172" bestFit="1" customWidth="1"/>
    <col min="4356" max="4356" width="20.5546875" style="172" customWidth="1"/>
    <col min="4357" max="4357" width="21" style="172" bestFit="1" customWidth="1"/>
    <col min="4358" max="4358" width="6.21875" style="172" bestFit="1" customWidth="1"/>
    <col min="4359" max="4359" width="22.77734375" style="172" customWidth="1"/>
    <col min="4360" max="4360" width="23.5546875" style="172" customWidth="1"/>
    <col min="4361" max="4361" width="26.77734375" style="172" customWidth="1"/>
    <col min="4362" max="4362" width="19" style="172" customWidth="1"/>
    <col min="4363" max="4363" width="19.77734375" style="172" bestFit="1" customWidth="1"/>
    <col min="4364" max="4364" width="14.44140625" style="172" customWidth="1"/>
    <col min="4365" max="4366" width="24.77734375" style="172" bestFit="1" customWidth="1"/>
    <col min="4367" max="4367" width="24.44140625" style="172" bestFit="1" customWidth="1"/>
    <col min="4368" max="4368" width="24.77734375" style="172" bestFit="1" customWidth="1"/>
    <col min="4369" max="4608" width="9.21875" style="172"/>
    <col min="4609" max="4609" width="9.5546875" style="172" bestFit="1" customWidth="1"/>
    <col min="4610" max="4610" width="46.21875" style="172" bestFit="1" customWidth="1"/>
    <col min="4611" max="4611" width="15.44140625" style="172" bestFit="1" customWidth="1"/>
    <col min="4612" max="4612" width="20.5546875" style="172" customWidth="1"/>
    <col min="4613" max="4613" width="21" style="172" bestFit="1" customWidth="1"/>
    <col min="4614" max="4614" width="6.21875" style="172" bestFit="1" customWidth="1"/>
    <col min="4615" max="4615" width="22.77734375" style="172" customWidth="1"/>
    <col min="4616" max="4616" width="23.5546875" style="172" customWidth="1"/>
    <col min="4617" max="4617" width="26.77734375" style="172" customWidth="1"/>
    <col min="4618" max="4618" width="19" style="172" customWidth="1"/>
    <col min="4619" max="4619" width="19.77734375" style="172" bestFit="1" customWidth="1"/>
    <col min="4620" max="4620" width="14.44140625" style="172" customWidth="1"/>
    <col min="4621" max="4622" width="24.77734375" style="172" bestFit="1" customWidth="1"/>
    <col min="4623" max="4623" width="24.44140625" style="172" bestFit="1" customWidth="1"/>
    <col min="4624" max="4624" width="24.77734375" style="172" bestFit="1" customWidth="1"/>
    <col min="4625" max="4864" width="9.21875" style="172"/>
    <col min="4865" max="4865" width="9.5546875" style="172" bestFit="1" customWidth="1"/>
    <col min="4866" max="4866" width="46.21875" style="172" bestFit="1" customWidth="1"/>
    <col min="4867" max="4867" width="15.44140625" style="172" bestFit="1" customWidth="1"/>
    <col min="4868" max="4868" width="20.5546875" style="172" customWidth="1"/>
    <col min="4869" max="4869" width="21" style="172" bestFit="1" customWidth="1"/>
    <col min="4870" max="4870" width="6.21875" style="172" bestFit="1" customWidth="1"/>
    <col min="4871" max="4871" width="22.77734375" style="172" customWidth="1"/>
    <col min="4872" max="4872" width="23.5546875" style="172" customWidth="1"/>
    <col min="4873" max="4873" width="26.77734375" style="172" customWidth="1"/>
    <col min="4874" max="4874" width="19" style="172" customWidth="1"/>
    <col min="4875" max="4875" width="19.77734375" style="172" bestFit="1" customWidth="1"/>
    <col min="4876" max="4876" width="14.44140625" style="172" customWidth="1"/>
    <col min="4877" max="4878" width="24.77734375" style="172" bestFit="1" customWidth="1"/>
    <col min="4879" max="4879" width="24.44140625" style="172" bestFit="1" customWidth="1"/>
    <col min="4880" max="4880" width="24.77734375" style="172" bestFit="1" customWidth="1"/>
    <col min="4881" max="5120" width="9.21875" style="172"/>
    <col min="5121" max="5121" width="9.5546875" style="172" bestFit="1" customWidth="1"/>
    <col min="5122" max="5122" width="46.21875" style="172" bestFit="1" customWidth="1"/>
    <col min="5123" max="5123" width="15.44140625" style="172" bestFit="1" customWidth="1"/>
    <col min="5124" max="5124" width="20.5546875" style="172" customWidth="1"/>
    <col min="5125" max="5125" width="21" style="172" bestFit="1" customWidth="1"/>
    <col min="5126" max="5126" width="6.21875" style="172" bestFit="1" customWidth="1"/>
    <col min="5127" max="5127" width="22.77734375" style="172" customWidth="1"/>
    <col min="5128" max="5128" width="23.5546875" style="172" customWidth="1"/>
    <col min="5129" max="5129" width="26.77734375" style="172" customWidth="1"/>
    <col min="5130" max="5130" width="19" style="172" customWidth="1"/>
    <col min="5131" max="5131" width="19.77734375" style="172" bestFit="1" customWidth="1"/>
    <col min="5132" max="5132" width="14.44140625" style="172" customWidth="1"/>
    <col min="5133" max="5134" width="24.77734375" style="172" bestFit="1" customWidth="1"/>
    <col min="5135" max="5135" width="24.44140625" style="172" bestFit="1" customWidth="1"/>
    <col min="5136" max="5136" width="24.77734375" style="172" bestFit="1" customWidth="1"/>
    <col min="5137" max="5376" width="9.21875" style="172"/>
    <col min="5377" max="5377" width="9.5546875" style="172" bestFit="1" customWidth="1"/>
    <col min="5378" max="5378" width="46.21875" style="172" bestFit="1" customWidth="1"/>
    <col min="5379" max="5379" width="15.44140625" style="172" bestFit="1" customWidth="1"/>
    <col min="5380" max="5380" width="20.5546875" style="172" customWidth="1"/>
    <col min="5381" max="5381" width="21" style="172" bestFit="1" customWidth="1"/>
    <col min="5382" max="5382" width="6.21875" style="172" bestFit="1" customWidth="1"/>
    <col min="5383" max="5383" width="22.77734375" style="172" customWidth="1"/>
    <col min="5384" max="5384" width="23.5546875" style="172" customWidth="1"/>
    <col min="5385" max="5385" width="26.77734375" style="172" customWidth="1"/>
    <col min="5386" max="5386" width="19" style="172" customWidth="1"/>
    <col min="5387" max="5387" width="19.77734375" style="172" bestFit="1" customWidth="1"/>
    <col min="5388" max="5388" width="14.44140625" style="172" customWidth="1"/>
    <col min="5389" max="5390" width="24.77734375" style="172" bestFit="1" customWidth="1"/>
    <col min="5391" max="5391" width="24.44140625" style="172" bestFit="1" customWidth="1"/>
    <col min="5392" max="5392" width="24.77734375" style="172" bestFit="1" customWidth="1"/>
    <col min="5393" max="5632" width="9.21875" style="172"/>
    <col min="5633" max="5633" width="9.5546875" style="172" bestFit="1" customWidth="1"/>
    <col min="5634" max="5634" width="46.21875" style="172" bestFit="1" customWidth="1"/>
    <col min="5635" max="5635" width="15.44140625" style="172" bestFit="1" customWidth="1"/>
    <col min="5636" max="5636" width="20.5546875" style="172" customWidth="1"/>
    <col min="5637" max="5637" width="21" style="172" bestFit="1" customWidth="1"/>
    <col min="5638" max="5638" width="6.21875" style="172" bestFit="1" customWidth="1"/>
    <col min="5639" max="5639" width="22.77734375" style="172" customWidth="1"/>
    <col min="5640" max="5640" width="23.5546875" style="172" customWidth="1"/>
    <col min="5641" max="5641" width="26.77734375" style="172" customWidth="1"/>
    <col min="5642" max="5642" width="19" style="172" customWidth="1"/>
    <col min="5643" max="5643" width="19.77734375" style="172" bestFit="1" customWidth="1"/>
    <col min="5644" max="5644" width="14.44140625" style="172" customWidth="1"/>
    <col min="5645" max="5646" width="24.77734375" style="172" bestFit="1" customWidth="1"/>
    <col min="5647" max="5647" width="24.44140625" style="172" bestFit="1" customWidth="1"/>
    <col min="5648" max="5648" width="24.77734375" style="172" bestFit="1" customWidth="1"/>
    <col min="5649" max="5888" width="9.21875" style="172"/>
    <col min="5889" max="5889" width="9.5546875" style="172" bestFit="1" customWidth="1"/>
    <col min="5890" max="5890" width="46.21875" style="172" bestFit="1" customWidth="1"/>
    <col min="5891" max="5891" width="15.44140625" style="172" bestFit="1" customWidth="1"/>
    <col min="5892" max="5892" width="20.5546875" style="172" customWidth="1"/>
    <col min="5893" max="5893" width="21" style="172" bestFit="1" customWidth="1"/>
    <col min="5894" max="5894" width="6.21875" style="172" bestFit="1" customWidth="1"/>
    <col min="5895" max="5895" width="22.77734375" style="172" customWidth="1"/>
    <col min="5896" max="5896" width="23.5546875" style="172" customWidth="1"/>
    <col min="5897" max="5897" width="26.77734375" style="172" customWidth="1"/>
    <col min="5898" max="5898" width="19" style="172" customWidth="1"/>
    <col min="5899" max="5899" width="19.77734375" style="172" bestFit="1" customWidth="1"/>
    <col min="5900" max="5900" width="14.44140625" style="172" customWidth="1"/>
    <col min="5901" max="5902" width="24.77734375" style="172" bestFit="1" customWidth="1"/>
    <col min="5903" max="5903" width="24.44140625" style="172" bestFit="1" customWidth="1"/>
    <col min="5904" max="5904" width="24.77734375" style="172" bestFit="1" customWidth="1"/>
    <col min="5905" max="6144" width="9.21875" style="172"/>
    <col min="6145" max="6145" width="9.5546875" style="172" bestFit="1" customWidth="1"/>
    <col min="6146" max="6146" width="46.21875" style="172" bestFit="1" customWidth="1"/>
    <col min="6147" max="6147" width="15.44140625" style="172" bestFit="1" customWidth="1"/>
    <col min="6148" max="6148" width="20.5546875" style="172" customWidth="1"/>
    <col min="6149" max="6149" width="21" style="172" bestFit="1" customWidth="1"/>
    <col min="6150" max="6150" width="6.21875" style="172" bestFit="1" customWidth="1"/>
    <col min="6151" max="6151" width="22.77734375" style="172" customWidth="1"/>
    <col min="6152" max="6152" width="23.5546875" style="172" customWidth="1"/>
    <col min="6153" max="6153" width="26.77734375" style="172" customWidth="1"/>
    <col min="6154" max="6154" width="19" style="172" customWidth="1"/>
    <col min="6155" max="6155" width="19.77734375" style="172" bestFit="1" customWidth="1"/>
    <col min="6156" max="6156" width="14.44140625" style="172" customWidth="1"/>
    <col min="6157" max="6158" width="24.77734375" style="172" bestFit="1" customWidth="1"/>
    <col min="6159" max="6159" width="24.44140625" style="172" bestFit="1" customWidth="1"/>
    <col min="6160" max="6160" width="24.77734375" style="172" bestFit="1" customWidth="1"/>
    <col min="6161" max="6400" width="9.21875" style="172"/>
    <col min="6401" max="6401" width="9.5546875" style="172" bestFit="1" customWidth="1"/>
    <col min="6402" max="6402" width="46.21875" style="172" bestFit="1" customWidth="1"/>
    <col min="6403" max="6403" width="15.44140625" style="172" bestFit="1" customWidth="1"/>
    <col min="6404" max="6404" width="20.5546875" style="172" customWidth="1"/>
    <col min="6405" max="6405" width="21" style="172" bestFit="1" customWidth="1"/>
    <col min="6406" max="6406" width="6.21875" style="172" bestFit="1" customWidth="1"/>
    <col min="6407" max="6407" width="22.77734375" style="172" customWidth="1"/>
    <col min="6408" max="6408" width="23.5546875" style="172" customWidth="1"/>
    <col min="6409" max="6409" width="26.77734375" style="172" customWidth="1"/>
    <col min="6410" max="6410" width="19" style="172" customWidth="1"/>
    <col min="6411" max="6411" width="19.77734375" style="172" bestFit="1" customWidth="1"/>
    <col min="6412" max="6412" width="14.44140625" style="172" customWidth="1"/>
    <col min="6413" max="6414" width="24.77734375" style="172" bestFit="1" customWidth="1"/>
    <col min="6415" max="6415" width="24.44140625" style="172" bestFit="1" customWidth="1"/>
    <col min="6416" max="6416" width="24.77734375" style="172" bestFit="1" customWidth="1"/>
    <col min="6417" max="6656" width="9.21875" style="172"/>
    <col min="6657" max="6657" width="9.5546875" style="172" bestFit="1" customWidth="1"/>
    <col min="6658" max="6658" width="46.21875" style="172" bestFit="1" customWidth="1"/>
    <col min="6659" max="6659" width="15.44140625" style="172" bestFit="1" customWidth="1"/>
    <col min="6660" max="6660" width="20.5546875" style="172" customWidth="1"/>
    <col min="6661" max="6661" width="21" style="172" bestFit="1" customWidth="1"/>
    <col min="6662" max="6662" width="6.21875" style="172" bestFit="1" customWidth="1"/>
    <col min="6663" max="6663" width="22.77734375" style="172" customWidth="1"/>
    <col min="6664" max="6664" width="23.5546875" style="172" customWidth="1"/>
    <col min="6665" max="6665" width="26.77734375" style="172" customWidth="1"/>
    <col min="6666" max="6666" width="19" style="172" customWidth="1"/>
    <col min="6667" max="6667" width="19.77734375" style="172" bestFit="1" customWidth="1"/>
    <col min="6668" max="6668" width="14.44140625" style="172" customWidth="1"/>
    <col min="6669" max="6670" width="24.77734375" style="172" bestFit="1" customWidth="1"/>
    <col min="6671" max="6671" width="24.44140625" style="172" bestFit="1" customWidth="1"/>
    <col min="6672" max="6672" width="24.77734375" style="172" bestFit="1" customWidth="1"/>
    <col min="6673" max="6912" width="9.21875" style="172"/>
    <col min="6913" max="6913" width="9.5546875" style="172" bestFit="1" customWidth="1"/>
    <col min="6914" max="6914" width="46.21875" style="172" bestFit="1" customWidth="1"/>
    <col min="6915" max="6915" width="15.44140625" style="172" bestFit="1" customWidth="1"/>
    <col min="6916" max="6916" width="20.5546875" style="172" customWidth="1"/>
    <col min="6917" max="6917" width="21" style="172" bestFit="1" customWidth="1"/>
    <col min="6918" max="6918" width="6.21875" style="172" bestFit="1" customWidth="1"/>
    <col min="6919" max="6919" width="22.77734375" style="172" customWidth="1"/>
    <col min="6920" max="6920" width="23.5546875" style="172" customWidth="1"/>
    <col min="6921" max="6921" width="26.77734375" style="172" customWidth="1"/>
    <col min="6922" max="6922" width="19" style="172" customWidth="1"/>
    <col min="6923" max="6923" width="19.77734375" style="172" bestFit="1" customWidth="1"/>
    <col min="6924" max="6924" width="14.44140625" style="172" customWidth="1"/>
    <col min="6925" max="6926" width="24.77734375" style="172" bestFit="1" customWidth="1"/>
    <col min="6927" max="6927" width="24.44140625" style="172" bestFit="1" customWidth="1"/>
    <col min="6928" max="6928" width="24.77734375" style="172" bestFit="1" customWidth="1"/>
    <col min="6929" max="7168" width="9.21875" style="172"/>
    <col min="7169" max="7169" width="9.5546875" style="172" bestFit="1" customWidth="1"/>
    <col min="7170" max="7170" width="46.21875" style="172" bestFit="1" customWidth="1"/>
    <col min="7171" max="7171" width="15.44140625" style="172" bestFit="1" customWidth="1"/>
    <col min="7172" max="7172" width="20.5546875" style="172" customWidth="1"/>
    <col min="7173" max="7173" width="21" style="172" bestFit="1" customWidth="1"/>
    <col min="7174" max="7174" width="6.21875" style="172" bestFit="1" customWidth="1"/>
    <col min="7175" max="7175" width="22.77734375" style="172" customWidth="1"/>
    <col min="7176" max="7176" width="23.5546875" style="172" customWidth="1"/>
    <col min="7177" max="7177" width="26.77734375" style="172" customWidth="1"/>
    <col min="7178" max="7178" width="19" style="172" customWidth="1"/>
    <col min="7179" max="7179" width="19.77734375" style="172" bestFit="1" customWidth="1"/>
    <col min="7180" max="7180" width="14.44140625" style="172" customWidth="1"/>
    <col min="7181" max="7182" width="24.77734375" style="172" bestFit="1" customWidth="1"/>
    <col min="7183" max="7183" width="24.44140625" style="172" bestFit="1" customWidth="1"/>
    <col min="7184" max="7184" width="24.77734375" style="172" bestFit="1" customWidth="1"/>
    <col min="7185" max="7424" width="9.21875" style="172"/>
    <col min="7425" max="7425" width="9.5546875" style="172" bestFit="1" customWidth="1"/>
    <col min="7426" max="7426" width="46.21875" style="172" bestFit="1" customWidth="1"/>
    <col min="7427" max="7427" width="15.44140625" style="172" bestFit="1" customWidth="1"/>
    <col min="7428" max="7428" width="20.5546875" style="172" customWidth="1"/>
    <col min="7429" max="7429" width="21" style="172" bestFit="1" customWidth="1"/>
    <col min="7430" max="7430" width="6.21875" style="172" bestFit="1" customWidth="1"/>
    <col min="7431" max="7431" width="22.77734375" style="172" customWidth="1"/>
    <col min="7432" max="7432" width="23.5546875" style="172" customWidth="1"/>
    <col min="7433" max="7433" width="26.77734375" style="172" customWidth="1"/>
    <col min="7434" max="7434" width="19" style="172" customWidth="1"/>
    <col min="7435" max="7435" width="19.77734375" style="172" bestFit="1" customWidth="1"/>
    <col min="7436" max="7436" width="14.44140625" style="172" customWidth="1"/>
    <col min="7437" max="7438" width="24.77734375" style="172" bestFit="1" customWidth="1"/>
    <col min="7439" max="7439" width="24.44140625" style="172" bestFit="1" customWidth="1"/>
    <col min="7440" max="7440" width="24.77734375" style="172" bestFit="1" customWidth="1"/>
    <col min="7441" max="7680" width="9.21875" style="172"/>
    <col min="7681" max="7681" width="9.5546875" style="172" bestFit="1" customWidth="1"/>
    <col min="7682" max="7682" width="46.21875" style="172" bestFit="1" customWidth="1"/>
    <col min="7683" max="7683" width="15.44140625" style="172" bestFit="1" customWidth="1"/>
    <col min="7684" max="7684" width="20.5546875" style="172" customWidth="1"/>
    <col min="7685" max="7685" width="21" style="172" bestFit="1" customWidth="1"/>
    <col min="7686" max="7686" width="6.21875" style="172" bestFit="1" customWidth="1"/>
    <col min="7687" max="7687" width="22.77734375" style="172" customWidth="1"/>
    <col min="7688" max="7688" width="23.5546875" style="172" customWidth="1"/>
    <col min="7689" max="7689" width="26.77734375" style="172" customWidth="1"/>
    <col min="7690" max="7690" width="19" style="172" customWidth="1"/>
    <col min="7691" max="7691" width="19.77734375" style="172" bestFit="1" customWidth="1"/>
    <col min="7692" max="7692" width="14.44140625" style="172" customWidth="1"/>
    <col min="7693" max="7694" width="24.77734375" style="172" bestFit="1" customWidth="1"/>
    <col min="7695" max="7695" width="24.44140625" style="172" bestFit="1" customWidth="1"/>
    <col min="7696" max="7696" width="24.77734375" style="172" bestFit="1" customWidth="1"/>
    <col min="7697" max="7936" width="9.21875" style="172"/>
    <col min="7937" max="7937" width="9.5546875" style="172" bestFit="1" customWidth="1"/>
    <col min="7938" max="7938" width="46.21875" style="172" bestFit="1" customWidth="1"/>
    <col min="7939" max="7939" width="15.44140625" style="172" bestFit="1" customWidth="1"/>
    <col min="7940" max="7940" width="20.5546875" style="172" customWidth="1"/>
    <col min="7941" max="7941" width="21" style="172" bestFit="1" customWidth="1"/>
    <col min="7942" max="7942" width="6.21875" style="172" bestFit="1" customWidth="1"/>
    <col min="7943" max="7943" width="22.77734375" style="172" customWidth="1"/>
    <col min="7944" max="7944" width="23.5546875" style="172" customWidth="1"/>
    <col min="7945" max="7945" width="26.77734375" style="172" customWidth="1"/>
    <col min="7946" max="7946" width="19" style="172" customWidth="1"/>
    <col min="7947" max="7947" width="19.77734375" style="172" bestFit="1" customWidth="1"/>
    <col min="7948" max="7948" width="14.44140625" style="172" customWidth="1"/>
    <col min="7949" max="7950" width="24.77734375" style="172" bestFit="1" customWidth="1"/>
    <col min="7951" max="7951" width="24.44140625" style="172" bestFit="1" customWidth="1"/>
    <col min="7952" max="7952" width="24.77734375" style="172" bestFit="1" customWidth="1"/>
    <col min="7953" max="8192" width="9.21875" style="172"/>
    <col min="8193" max="8193" width="9.5546875" style="172" bestFit="1" customWidth="1"/>
    <col min="8194" max="8194" width="46.21875" style="172" bestFit="1" customWidth="1"/>
    <col min="8195" max="8195" width="15.44140625" style="172" bestFit="1" customWidth="1"/>
    <col min="8196" max="8196" width="20.5546875" style="172" customWidth="1"/>
    <col min="8197" max="8197" width="21" style="172" bestFit="1" customWidth="1"/>
    <col min="8198" max="8198" width="6.21875" style="172" bestFit="1" customWidth="1"/>
    <col min="8199" max="8199" width="22.77734375" style="172" customWidth="1"/>
    <col min="8200" max="8200" width="23.5546875" style="172" customWidth="1"/>
    <col min="8201" max="8201" width="26.77734375" style="172" customWidth="1"/>
    <col min="8202" max="8202" width="19" style="172" customWidth="1"/>
    <col min="8203" max="8203" width="19.77734375" style="172" bestFit="1" customWidth="1"/>
    <col min="8204" max="8204" width="14.44140625" style="172" customWidth="1"/>
    <col min="8205" max="8206" width="24.77734375" style="172" bestFit="1" customWidth="1"/>
    <col min="8207" max="8207" width="24.44140625" style="172" bestFit="1" customWidth="1"/>
    <col min="8208" max="8208" width="24.77734375" style="172" bestFit="1" customWidth="1"/>
    <col min="8209" max="8448" width="9.21875" style="172"/>
    <col min="8449" max="8449" width="9.5546875" style="172" bestFit="1" customWidth="1"/>
    <col min="8450" max="8450" width="46.21875" style="172" bestFit="1" customWidth="1"/>
    <col min="8451" max="8451" width="15.44140625" style="172" bestFit="1" customWidth="1"/>
    <col min="8452" max="8452" width="20.5546875" style="172" customWidth="1"/>
    <col min="8453" max="8453" width="21" style="172" bestFit="1" customWidth="1"/>
    <col min="8454" max="8454" width="6.21875" style="172" bestFit="1" customWidth="1"/>
    <col min="8455" max="8455" width="22.77734375" style="172" customWidth="1"/>
    <col min="8456" max="8456" width="23.5546875" style="172" customWidth="1"/>
    <col min="8457" max="8457" width="26.77734375" style="172" customWidth="1"/>
    <col min="8458" max="8458" width="19" style="172" customWidth="1"/>
    <col min="8459" max="8459" width="19.77734375" style="172" bestFit="1" customWidth="1"/>
    <col min="8460" max="8460" width="14.44140625" style="172" customWidth="1"/>
    <col min="8461" max="8462" width="24.77734375" style="172" bestFit="1" customWidth="1"/>
    <col min="8463" max="8463" width="24.44140625" style="172" bestFit="1" customWidth="1"/>
    <col min="8464" max="8464" width="24.77734375" style="172" bestFit="1" customWidth="1"/>
    <col min="8465" max="8704" width="9.21875" style="172"/>
    <col min="8705" max="8705" width="9.5546875" style="172" bestFit="1" customWidth="1"/>
    <col min="8706" max="8706" width="46.21875" style="172" bestFit="1" customWidth="1"/>
    <col min="8707" max="8707" width="15.44140625" style="172" bestFit="1" customWidth="1"/>
    <col min="8708" max="8708" width="20.5546875" style="172" customWidth="1"/>
    <col min="8709" max="8709" width="21" style="172" bestFit="1" customWidth="1"/>
    <col min="8710" max="8710" width="6.21875" style="172" bestFit="1" customWidth="1"/>
    <col min="8711" max="8711" width="22.77734375" style="172" customWidth="1"/>
    <col min="8712" max="8712" width="23.5546875" style="172" customWidth="1"/>
    <col min="8713" max="8713" width="26.77734375" style="172" customWidth="1"/>
    <col min="8714" max="8714" width="19" style="172" customWidth="1"/>
    <col min="8715" max="8715" width="19.77734375" style="172" bestFit="1" customWidth="1"/>
    <col min="8716" max="8716" width="14.44140625" style="172" customWidth="1"/>
    <col min="8717" max="8718" width="24.77734375" style="172" bestFit="1" customWidth="1"/>
    <col min="8719" max="8719" width="24.44140625" style="172" bestFit="1" customWidth="1"/>
    <col min="8720" max="8720" width="24.77734375" style="172" bestFit="1" customWidth="1"/>
    <col min="8721" max="8960" width="9.21875" style="172"/>
    <col min="8961" max="8961" width="9.5546875" style="172" bestFit="1" customWidth="1"/>
    <col min="8962" max="8962" width="46.21875" style="172" bestFit="1" customWidth="1"/>
    <col min="8963" max="8963" width="15.44140625" style="172" bestFit="1" customWidth="1"/>
    <col min="8964" max="8964" width="20.5546875" style="172" customWidth="1"/>
    <col min="8965" max="8965" width="21" style="172" bestFit="1" customWidth="1"/>
    <col min="8966" max="8966" width="6.21875" style="172" bestFit="1" customWidth="1"/>
    <col min="8967" max="8967" width="22.77734375" style="172" customWidth="1"/>
    <col min="8968" max="8968" width="23.5546875" style="172" customWidth="1"/>
    <col min="8969" max="8969" width="26.77734375" style="172" customWidth="1"/>
    <col min="8970" max="8970" width="19" style="172" customWidth="1"/>
    <col min="8971" max="8971" width="19.77734375" style="172" bestFit="1" customWidth="1"/>
    <col min="8972" max="8972" width="14.44140625" style="172" customWidth="1"/>
    <col min="8973" max="8974" width="24.77734375" style="172" bestFit="1" customWidth="1"/>
    <col min="8975" max="8975" width="24.44140625" style="172" bestFit="1" customWidth="1"/>
    <col min="8976" max="8976" width="24.77734375" style="172" bestFit="1" customWidth="1"/>
    <col min="8977" max="9216" width="9.21875" style="172"/>
    <col min="9217" max="9217" width="9.5546875" style="172" bestFit="1" customWidth="1"/>
    <col min="9218" max="9218" width="46.21875" style="172" bestFit="1" customWidth="1"/>
    <col min="9219" max="9219" width="15.44140625" style="172" bestFit="1" customWidth="1"/>
    <col min="9220" max="9220" width="20.5546875" style="172" customWidth="1"/>
    <col min="9221" max="9221" width="21" style="172" bestFit="1" customWidth="1"/>
    <col min="9222" max="9222" width="6.21875" style="172" bestFit="1" customWidth="1"/>
    <col min="9223" max="9223" width="22.77734375" style="172" customWidth="1"/>
    <col min="9224" max="9224" width="23.5546875" style="172" customWidth="1"/>
    <col min="9225" max="9225" width="26.77734375" style="172" customWidth="1"/>
    <col min="9226" max="9226" width="19" style="172" customWidth="1"/>
    <col min="9227" max="9227" width="19.77734375" style="172" bestFit="1" customWidth="1"/>
    <col min="9228" max="9228" width="14.44140625" style="172" customWidth="1"/>
    <col min="9229" max="9230" width="24.77734375" style="172" bestFit="1" customWidth="1"/>
    <col min="9231" max="9231" width="24.44140625" style="172" bestFit="1" customWidth="1"/>
    <col min="9232" max="9232" width="24.77734375" style="172" bestFit="1" customWidth="1"/>
    <col min="9233" max="9472" width="9.21875" style="172"/>
    <col min="9473" max="9473" width="9.5546875" style="172" bestFit="1" customWidth="1"/>
    <col min="9474" max="9474" width="46.21875" style="172" bestFit="1" customWidth="1"/>
    <col min="9475" max="9475" width="15.44140625" style="172" bestFit="1" customWidth="1"/>
    <col min="9476" max="9476" width="20.5546875" style="172" customWidth="1"/>
    <col min="9477" max="9477" width="21" style="172" bestFit="1" customWidth="1"/>
    <col min="9478" max="9478" width="6.21875" style="172" bestFit="1" customWidth="1"/>
    <col min="9479" max="9479" width="22.77734375" style="172" customWidth="1"/>
    <col min="9480" max="9480" width="23.5546875" style="172" customWidth="1"/>
    <col min="9481" max="9481" width="26.77734375" style="172" customWidth="1"/>
    <col min="9482" max="9482" width="19" style="172" customWidth="1"/>
    <col min="9483" max="9483" width="19.77734375" style="172" bestFit="1" customWidth="1"/>
    <col min="9484" max="9484" width="14.44140625" style="172" customWidth="1"/>
    <col min="9485" max="9486" width="24.77734375" style="172" bestFit="1" customWidth="1"/>
    <col min="9487" max="9487" width="24.44140625" style="172" bestFit="1" customWidth="1"/>
    <col min="9488" max="9488" width="24.77734375" style="172" bestFit="1" customWidth="1"/>
    <col min="9489" max="9728" width="9.21875" style="172"/>
    <col min="9729" max="9729" width="9.5546875" style="172" bestFit="1" customWidth="1"/>
    <col min="9730" max="9730" width="46.21875" style="172" bestFit="1" customWidth="1"/>
    <col min="9731" max="9731" width="15.44140625" style="172" bestFit="1" customWidth="1"/>
    <col min="9732" max="9732" width="20.5546875" style="172" customWidth="1"/>
    <col min="9733" max="9733" width="21" style="172" bestFit="1" customWidth="1"/>
    <col min="9734" max="9734" width="6.21875" style="172" bestFit="1" customWidth="1"/>
    <col min="9735" max="9735" width="22.77734375" style="172" customWidth="1"/>
    <col min="9736" max="9736" width="23.5546875" style="172" customWidth="1"/>
    <col min="9737" max="9737" width="26.77734375" style="172" customWidth="1"/>
    <col min="9738" max="9738" width="19" style="172" customWidth="1"/>
    <col min="9739" max="9739" width="19.77734375" style="172" bestFit="1" customWidth="1"/>
    <col min="9740" max="9740" width="14.44140625" style="172" customWidth="1"/>
    <col min="9741" max="9742" width="24.77734375" style="172" bestFit="1" customWidth="1"/>
    <col min="9743" max="9743" width="24.44140625" style="172" bestFit="1" customWidth="1"/>
    <col min="9744" max="9744" width="24.77734375" style="172" bestFit="1" customWidth="1"/>
    <col min="9745" max="9984" width="9.21875" style="172"/>
    <col min="9985" max="9985" width="9.5546875" style="172" bestFit="1" customWidth="1"/>
    <col min="9986" max="9986" width="46.21875" style="172" bestFit="1" customWidth="1"/>
    <col min="9987" max="9987" width="15.44140625" style="172" bestFit="1" customWidth="1"/>
    <col min="9988" max="9988" width="20.5546875" style="172" customWidth="1"/>
    <col min="9989" max="9989" width="21" style="172" bestFit="1" customWidth="1"/>
    <col min="9990" max="9990" width="6.21875" style="172" bestFit="1" customWidth="1"/>
    <col min="9991" max="9991" width="22.77734375" style="172" customWidth="1"/>
    <col min="9992" max="9992" width="23.5546875" style="172" customWidth="1"/>
    <col min="9993" max="9993" width="26.77734375" style="172" customWidth="1"/>
    <col min="9994" max="9994" width="19" style="172" customWidth="1"/>
    <col min="9995" max="9995" width="19.77734375" style="172" bestFit="1" customWidth="1"/>
    <col min="9996" max="9996" width="14.44140625" style="172" customWidth="1"/>
    <col min="9997" max="9998" width="24.77734375" style="172" bestFit="1" customWidth="1"/>
    <col min="9999" max="9999" width="24.44140625" style="172" bestFit="1" customWidth="1"/>
    <col min="10000" max="10000" width="24.77734375" style="172" bestFit="1" customWidth="1"/>
    <col min="10001" max="10240" width="9.21875" style="172"/>
    <col min="10241" max="10241" width="9.5546875" style="172" bestFit="1" customWidth="1"/>
    <col min="10242" max="10242" width="46.21875" style="172" bestFit="1" customWidth="1"/>
    <col min="10243" max="10243" width="15.44140625" style="172" bestFit="1" customWidth="1"/>
    <col min="10244" max="10244" width="20.5546875" style="172" customWidth="1"/>
    <col min="10245" max="10245" width="21" style="172" bestFit="1" customWidth="1"/>
    <col min="10246" max="10246" width="6.21875" style="172" bestFit="1" customWidth="1"/>
    <col min="10247" max="10247" width="22.77734375" style="172" customWidth="1"/>
    <col min="10248" max="10248" width="23.5546875" style="172" customWidth="1"/>
    <col min="10249" max="10249" width="26.77734375" style="172" customWidth="1"/>
    <col min="10250" max="10250" width="19" style="172" customWidth="1"/>
    <col min="10251" max="10251" width="19.77734375" style="172" bestFit="1" customWidth="1"/>
    <col min="10252" max="10252" width="14.44140625" style="172" customWidth="1"/>
    <col min="10253" max="10254" width="24.77734375" style="172" bestFit="1" customWidth="1"/>
    <col min="10255" max="10255" width="24.44140625" style="172" bestFit="1" customWidth="1"/>
    <col min="10256" max="10256" width="24.77734375" style="172" bestFit="1" customWidth="1"/>
    <col min="10257" max="10496" width="9.21875" style="172"/>
    <col min="10497" max="10497" width="9.5546875" style="172" bestFit="1" customWidth="1"/>
    <col min="10498" max="10498" width="46.21875" style="172" bestFit="1" customWidth="1"/>
    <col min="10499" max="10499" width="15.44140625" style="172" bestFit="1" customWidth="1"/>
    <col min="10500" max="10500" width="20.5546875" style="172" customWidth="1"/>
    <col min="10501" max="10501" width="21" style="172" bestFit="1" customWidth="1"/>
    <col min="10502" max="10502" width="6.21875" style="172" bestFit="1" customWidth="1"/>
    <col min="10503" max="10503" width="22.77734375" style="172" customWidth="1"/>
    <col min="10504" max="10504" width="23.5546875" style="172" customWidth="1"/>
    <col min="10505" max="10505" width="26.77734375" style="172" customWidth="1"/>
    <col min="10506" max="10506" width="19" style="172" customWidth="1"/>
    <col min="10507" max="10507" width="19.77734375" style="172" bestFit="1" customWidth="1"/>
    <col min="10508" max="10508" width="14.44140625" style="172" customWidth="1"/>
    <col min="10509" max="10510" width="24.77734375" style="172" bestFit="1" customWidth="1"/>
    <col min="10511" max="10511" width="24.44140625" style="172" bestFit="1" customWidth="1"/>
    <col min="10512" max="10512" width="24.77734375" style="172" bestFit="1" customWidth="1"/>
    <col min="10513" max="10752" width="9.21875" style="172"/>
    <col min="10753" max="10753" width="9.5546875" style="172" bestFit="1" customWidth="1"/>
    <col min="10754" max="10754" width="46.21875" style="172" bestFit="1" customWidth="1"/>
    <col min="10755" max="10755" width="15.44140625" style="172" bestFit="1" customWidth="1"/>
    <col min="10756" max="10756" width="20.5546875" style="172" customWidth="1"/>
    <col min="10757" max="10757" width="21" style="172" bestFit="1" customWidth="1"/>
    <col min="10758" max="10758" width="6.21875" style="172" bestFit="1" customWidth="1"/>
    <col min="10759" max="10759" width="22.77734375" style="172" customWidth="1"/>
    <col min="10760" max="10760" width="23.5546875" style="172" customWidth="1"/>
    <col min="10761" max="10761" width="26.77734375" style="172" customWidth="1"/>
    <col min="10762" max="10762" width="19" style="172" customWidth="1"/>
    <col min="10763" max="10763" width="19.77734375" style="172" bestFit="1" customWidth="1"/>
    <col min="10764" max="10764" width="14.44140625" style="172" customWidth="1"/>
    <col min="10765" max="10766" width="24.77734375" style="172" bestFit="1" customWidth="1"/>
    <col min="10767" max="10767" width="24.44140625" style="172" bestFit="1" customWidth="1"/>
    <col min="10768" max="10768" width="24.77734375" style="172" bestFit="1" customWidth="1"/>
    <col min="10769" max="11008" width="9.21875" style="172"/>
    <col min="11009" max="11009" width="9.5546875" style="172" bestFit="1" customWidth="1"/>
    <col min="11010" max="11010" width="46.21875" style="172" bestFit="1" customWidth="1"/>
    <col min="11011" max="11011" width="15.44140625" style="172" bestFit="1" customWidth="1"/>
    <col min="11012" max="11012" width="20.5546875" style="172" customWidth="1"/>
    <col min="11013" max="11013" width="21" style="172" bestFit="1" customWidth="1"/>
    <col min="11014" max="11014" width="6.21875" style="172" bestFit="1" customWidth="1"/>
    <col min="11015" max="11015" width="22.77734375" style="172" customWidth="1"/>
    <col min="11016" max="11016" width="23.5546875" style="172" customWidth="1"/>
    <col min="11017" max="11017" width="26.77734375" style="172" customWidth="1"/>
    <col min="11018" max="11018" width="19" style="172" customWidth="1"/>
    <col min="11019" max="11019" width="19.77734375" style="172" bestFit="1" customWidth="1"/>
    <col min="11020" max="11020" width="14.44140625" style="172" customWidth="1"/>
    <col min="11021" max="11022" width="24.77734375" style="172" bestFit="1" customWidth="1"/>
    <col min="11023" max="11023" width="24.44140625" style="172" bestFit="1" customWidth="1"/>
    <col min="11024" max="11024" width="24.77734375" style="172" bestFit="1" customWidth="1"/>
    <col min="11025" max="11264" width="9.21875" style="172"/>
    <col min="11265" max="11265" width="9.5546875" style="172" bestFit="1" customWidth="1"/>
    <col min="11266" max="11266" width="46.21875" style="172" bestFit="1" customWidth="1"/>
    <col min="11267" max="11267" width="15.44140625" style="172" bestFit="1" customWidth="1"/>
    <col min="11268" max="11268" width="20.5546875" style="172" customWidth="1"/>
    <col min="11269" max="11269" width="21" style="172" bestFit="1" customWidth="1"/>
    <col min="11270" max="11270" width="6.21875" style="172" bestFit="1" customWidth="1"/>
    <col min="11271" max="11271" width="22.77734375" style="172" customWidth="1"/>
    <col min="11272" max="11272" width="23.5546875" style="172" customWidth="1"/>
    <col min="11273" max="11273" width="26.77734375" style="172" customWidth="1"/>
    <col min="11274" max="11274" width="19" style="172" customWidth="1"/>
    <col min="11275" max="11275" width="19.77734375" style="172" bestFit="1" customWidth="1"/>
    <col min="11276" max="11276" width="14.44140625" style="172" customWidth="1"/>
    <col min="11277" max="11278" width="24.77734375" style="172" bestFit="1" customWidth="1"/>
    <col min="11279" max="11279" width="24.44140625" style="172" bestFit="1" customWidth="1"/>
    <col min="11280" max="11280" width="24.77734375" style="172" bestFit="1" customWidth="1"/>
    <col min="11281" max="11520" width="9.21875" style="172"/>
    <col min="11521" max="11521" width="9.5546875" style="172" bestFit="1" customWidth="1"/>
    <col min="11522" max="11522" width="46.21875" style="172" bestFit="1" customWidth="1"/>
    <col min="11523" max="11523" width="15.44140625" style="172" bestFit="1" customWidth="1"/>
    <col min="11524" max="11524" width="20.5546875" style="172" customWidth="1"/>
    <col min="11525" max="11525" width="21" style="172" bestFit="1" customWidth="1"/>
    <col min="11526" max="11526" width="6.21875" style="172" bestFit="1" customWidth="1"/>
    <col min="11527" max="11527" width="22.77734375" style="172" customWidth="1"/>
    <col min="11528" max="11528" width="23.5546875" style="172" customWidth="1"/>
    <col min="11529" max="11529" width="26.77734375" style="172" customWidth="1"/>
    <col min="11530" max="11530" width="19" style="172" customWidth="1"/>
    <col min="11531" max="11531" width="19.77734375" style="172" bestFit="1" customWidth="1"/>
    <col min="11532" max="11532" width="14.44140625" style="172" customWidth="1"/>
    <col min="11533" max="11534" width="24.77734375" style="172" bestFit="1" customWidth="1"/>
    <col min="11535" max="11535" width="24.44140625" style="172" bestFit="1" customWidth="1"/>
    <col min="11536" max="11536" width="24.77734375" style="172" bestFit="1" customWidth="1"/>
    <col min="11537" max="11776" width="9.21875" style="172"/>
    <col min="11777" max="11777" width="9.5546875" style="172" bestFit="1" customWidth="1"/>
    <col min="11778" max="11778" width="46.21875" style="172" bestFit="1" customWidth="1"/>
    <col min="11779" max="11779" width="15.44140625" style="172" bestFit="1" customWidth="1"/>
    <col min="11780" max="11780" width="20.5546875" style="172" customWidth="1"/>
    <col min="11781" max="11781" width="21" style="172" bestFit="1" customWidth="1"/>
    <col min="11782" max="11782" width="6.21875" style="172" bestFit="1" customWidth="1"/>
    <col min="11783" max="11783" width="22.77734375" style="172" customWidth="1"/>
    <col min="11784" max="11784" width="23.5546875" style="172" customWidth="1"/>
    <col min="11785" max="11785" width="26.77734375" style="172" customWidth="1"/>
    <col min="11786" max="11786" width="19" style="172" customWidth="1"/>
    <col min="11787" max="11787" width="19.77734375" style="172" bestFit="1" customWidth="1"/>
    <col min="11788" max="11788" width="14.44140625" style="172" customWidth="1"/>
    <col min="11789" max="11790" width="24.77734375" style="172" bestFit="1" customWidth="1"/>
    <col min="11791" max="11791" width="24.44140625" style="172" bestFit="1" customWidth="1"/>
    <col min="11792" max="11792" width="24.77734375" style="172" bestFit="1" customWidth="1"/>
    <col min="11793" max="12032" width="9.21875" style="172"/>
    <col min="12033" max="12033" width="9.5546875" style="172" bestFit="1" customWidth="1"/>
    <col min="12034" max="12034" width="46.21875" style="172" bestFit="1" customWidth="1"/>
    <col min="12035" max="12035" width="15.44140625" style="172" bestFit="1" customWidth="1"/>
    <col min="12036" max="12036" width="20.5546875" style="172" customWidth="1"/>
    <col min="12037" max="12037" width="21" style="172" bestFit="1" customWidth="1"/>
    <col min="12038" max="12038" width="6.21875" style="172" bestFit="1" customWidth="1"/>
    <col min="12039" max="12039" width="22.77734375" style="172" customWidth="1"/>
    <col min="12040" max="12040" width="23.5546875" style="172" customWidth="1"/>
    <col min="12041" max="12041" width="26.77734375" style="172" customWidth="1"/>
    <col min="12042" max="12042" width="19" style="172" customWidth="1"/>
    <col min="12043" max="12043" width="19.77734375" style="172" bestFit="1" customWidth="1"/>
    <col min="12044" max="12044" width="14.44140625" style="172" customWidth="1"/>
    <col min="12045" max="12046" width="24.77734375" style="172" bestFit="1" customWidth="1"/>
    <col min="12047" max="12047" width="24.44140625" style="172" bestFit="1" customWidth="1"/>
    <col min="12048" max="12048" width="24.77734375" style="172" bestFit="1" customWidth="1"/>
    <col min="12049" max="12288" width="9.21875" style="172"/>
    <col min="12289" max="12289" width="9.5546875" style="172" bestFit="1" customWidth="1"/>
    <col min="12290" max="12290" width="46.21875" style="172" bestFit="1" customWidth="1"/>
    <col min="12291" max="12291" width="15.44140625" style="172" bestFit="1" customWidth="1"/>
    <col min="12292" max="12292" width="20.5546875" style="172" customWidth="1"/>
    <col min="12293" max="12293" width="21" style="172" bestFit="1" customWidth="1"/>
    <col min="12294" max="12294" width="6.21875" style="172" bestFit="1" customWidth="1"/>
    <col min="12295" max="12295" width="22.77734375" style="172" customWidth="1"/>
    <col min="12296" max="12296" width="23.5546875" style="172" customWidth="1"/>
    <col min="12297" max="12297" width="26.77734375" style="172" customWidth="1"/>
    <col min="12298" max="12298" width="19" style="172" customWidth="1"/>
    <col min="12299" max="12299" width="19.77734375" style="172" bestFit="1" customWidth="1"/>
    <col min="12300" max="12300" width="14.44140625" style="172" customWidth="1"/>
    <col min="12301" max="12302" width="24.77734375" style="172" bestFit="1" customWidth="1"/>
    <col min="12303" max="12303" width="24.44140625" style="172" bestFit="1" customWidth="1"/>
    <col min="12304" max="12304" width="24.77734375" style="172" bestFit="1" customWidth="1"/>
    <col min="12305" max="12544" width="9.21875" style="172"/>
    <col min="12545" max="12545" width="9.5546875" style="172" bestFit="1" customWidth="1"/>
    <col min="12546" max="12546" width="46.21875" style="172" bestFit="1" customWidth="1"/>
    <col min="12547" max="12547" width="15.44140625" style="172" bestFit="1" customWidth="1"/>
    <col min="12548" max="12548" width="20.5546875" style="172" customWidth="1"/>
    <col min="12549" max="12549" width="21" style="172" bestFit="1" customWidth="1"/>
    <col min="12550" max="12550" width="6.21875" style="172" bestFit="1" customWidth="1"/>
    <col min="12551" max="12551" width="22.77734375" style="172" customWidth="1"/>
    <col min="12552" max="12552" width="23.5546875" style="172" customWidth="1"/>
    <col min="12553" max="12553" width="26.77734375" style="172" customWidth="1"/>
    <col min="12554" max="12554" width="19" style="172" customWidth="1"/>
    <col min="12555" max="12555" width="19.77734375" style="172" bestFit="1" customWidth="1"/>
    <col min="12556" max="12556" width="14.44140625" style="172" customWidth="1"/>
    <col min="12557" max="12558" width="24.77734375" style="172" bestFit="1" customWidth="1"/>
    <col min="12559" max="12559" width="24.44140625" style="172" bestFit="1" customWidth="1"/>
    <col min="12560" max="12560" width="24.77734375" style="172" bestFit="1" customWidth="1"/>
    <col min="12561" max="12800" width="9.21875" style="172"/>
    <col min="12801" max="12801" width="9.5546875" style="172" bestFit="1" customWidth="1"/>
    <col min="12802" max="12802" width="46.21875" style="172" bestFit="1" customWidth="1"/>
    <col min="12803" max="12803" width="15.44140625" style="172" bestFit="1" customWidth="1"/>
    <col min="12804" max="12804" width="20.5546875" style="172" customWidth="1"/>
    <col min="12805" max="12805" width="21" style="172" bestFit="1" customWidth="1"/>
    <col min="12806" max="12806" width="6.21875" style="172" bestFit="1" customWidth="1"/>
    <col min="12807" max="12807" width="22.77734375" style="172" customWidth="1"/>
    <col min="12808" max="12808" width="23.5546875" style="172" customWidth="1"/>
    <col min="12809" max="12809" width="26.77734375" style="172" customWidth="1"/>
    <col min="12810" max="12810" width="19" style="172" customWidth="1"/>
    <col min="12811" max="12811" width="19.77734375" style="172" bestFit="1" customWidth="1"/>
    <col min="12812" max="12812" width="14.44140625" style="172" customWidth="1"/>
    <col min="12813" max="12814" width="24.77734375" style="172" bestFit="1" customWidth="1"/>
    <col min="12815" max="12815" width="24.44140625" style="172" bestFit="1" customWidth="1"/>
    <col min="12816" max="12816" width="24.77734375" style="172" bestFit="1" customWidth="1"/>
    <col min="12817" max="13056" width="9.21875" style="172"/>
    <col min="13057" max="13057" width="9.5546875" style="172" bestFit="1" customWidth="1"/>
    <col min="13058" max="13058" width="46.21875" style="172" bestFit="1" customWidth="1"/>
    <col min="13059" max="13059" width="15.44140625" style="172" bestFit="1" customWidth="1"/>
    <col min="13060" max="13060" width="20.5546875" style="172" customWidth="1"/>
    <col min="13061" max="13061" width="21" style="172" bestFit="1" customWidth="1"/>
    <col min="13062" max="13062" width="6.21875" style="172" bestFit="1" customWidth="1"/>
    <col min="13063" max="13063" width="22.77734375" style="172" customWidth="1"/>
    <col min="13064" max="13064" width="23.5546875" style="172" customWidth="1"/>
    <col min="13065" max="13065" width="26.77734375" style="172" customWidth="1"/>
    <col min="13066" max="13066" width="19" style="172" customWidth="1"/>
    <col min="13067" max="13067" width="19.77734375" style="172" bestFit="1" customWidth="1"/>
    <col min="13068" max="13068" width="14.44140625" style="172" customWidth="1"/>
    <col min="13069" max="13070" width="24.77734375" style="172" bestFit="1" customWidth="1"/>
    <col min="13071" max="13071" width="24.44140625" style="172" bestFit="1" customWidth="1"/>
    <col min="13072" max="13072" width="24.77734375" style="172" bestFit="1" customWidth="1"/>
    <col min="13073" max="13312" width="9.21875" style="172"/>
    <col min="13313" max="13313" width="9.5546875" style="172" bestFit="1" customWidth="1"/>
    <col min="13314" max="13314" width="46.21875" style="172" bestFit="1" customWidth="1"/>
    <col min="13315" max="13315" width="15.44140625" style="172" bestFit="1" customWidth="1"/>
    <col min="13316" max="13316" width="20.5546875" style="172" customWidth="1"/>
    <col min="13317" max="13317" width="21" style="172" bestFit="1" customWidth="1"/>
    <col min="13318" max="13318" width="6.21875" style="172" bestFit="1" customWidth="1"/>
    <col min="13319" max="13319" width="22.77734375" style="172" customWidth="1"/>
    <col min="13320" max="13320" width="23.5546875" style="172" customWidth="1"/>
    <col min="13321" max="13321" width="26.77734375" style="172" customWidth="1"/>
    <col min="13322" max="13322" width="19" style="172" customWidth="1"/>
    <col min="13323" max="13323" width="19.77734375" style="172" bestFit="1" customWidth="1"/>
    <col min="13324" max="13324" width="14.44140625" style="172" customWidth="1"/>
    <col min="13325" max="13326" width="24.77734375" style="172" bestFit="1" customWidth="1"/>
    <col min="13327" max="13327" width="24.44140625" style="172" bestFit="1" customWidth="1"/>
    <col min="13328" max="13328" width="24.77734375" style="172" bestFit="1" customWidth="1"/>
    <col min="13329" max="13568" width="9.21875" style="172"/>
    <col min="13569" max="13569" width="9.5546875" style="172" bestFit="1" customWidth="1"/>
    <col min="13570" max="13570" width="46.21875" style="172" bestFit="1" customWidth="1"/>
    <col min="13571" max="13571" width="15.44140625" style="172" bestFit="1" customWidth="1"/>
    <col min="13572" max="13572" width="20.5546875" style="172" customWidth="1"/>
    <col min="13573" max="13573" width="21" style="172" bestFit="1" customWidth="1"/>
    <col min="13574" max="13574" width="6.21875" style="172" bestFit="1" customWidth="1"/>
    <col min="13575" max="13575" width="22.77734375" style="172" customWidth="1"/>
    <col min="13576" max="13576" width="23.5546875" style="172" customWidth="1"/>
    <col min="13577" max="13577" width="26.77734375" style="172" customWidth="1"/>
    <col min="13578" max="13578" width="19" style="172" customWidth="1"/>
    <col min="13579" max="13579" width="19.77734375" style="172" bestFit="1" customWidth="1"/>
    <col min="13580" max="13580" width="14.44140625" style="172" customWidth="1"/>
    <col min="13581" max="13582" width="24.77734375" style="172" bestFit="1" customWidth="1"/>
    <col min="13583" max="13583" width="24.44140625" style="172" bestFit="1" customWidth="1"/>
    <col min="13584" max="13584" width="24.77734375" style="172" bestFit="1" customWidth="1"/>
    <col min="13585" max="13824" width="9.21875" style="172"/>
    <col min="13825" max="13825" width="9.5546875" style="172" bestFit="1" customWidth="1"/>
    <col min="13826" max="13826" width="46.21875" style="172" bestFit="1" customWidth="1"/>
    <col min="13827" max="13827" width="15.44140625" style="172" bestFit="1" customWidth="1"/>
    <col min="13828" max="13828" width="20.5546875" style="172" customWidth="1"/>
    <col min="13829" max="13829" width="21" style="172" bestFit="1" customWidth="1"/>
    <col min="13830" max="13830" width="6.21875" style="172" bestFit="1" customWidth="1"/>
    <col min="13831" max="13831" width="22.77734375" style="172" customWidth="1"/>
    <col min="13832" max="13832" width="23.5546875" style="172" customWidth="1"/>
    <col min="13833" max="13833" width="26.77734375" style="172" customWidth="1"/>
    <col min="13834" max="13834" width="19" style="172" customWidth="1"/>
    <col min="13835" max="13835" width="19.77734375" style="172" bestFit="1" customWidth="1"/>
    <col min="13836" max="13836" width="14.44140625" style="172" customWidth="1"/>
    <col min="13837" max="13838" width="24.77734375" style="172" bestFit="1" customWidth="1"/>
    <col min="13839" max="13839" width="24.44140625" style="172" bestFit="1" customWidth="1"/>
    <col min="13840" max="13840" width="24.77734375" style="172" bestFit="1" customWidth="1"/>
    <col min="13841" max="14080" width="9.21875" style="172"/>
    <col min="14081" max="14081" width="9.5546875" style="172" bestFit="1" customWidth="1"/>
    <col min="14082" max="14082" width="46.21875" style="172" bestFit="1" customWidth="1"/>
    <col min="14083" max="14083" width="15.44140625" style="172" bestFit="1" customWidth="1"/>
    <col min="14084" max="14084" width="20.5546875" style="172" customWidth="1"/>
    <col min="14085" max="14085" width="21" style="172" bestFit="1" customWidth="1"/>
    <col min="14086" max="14086" width="6.21875" style="172" bestFit="1" customWidth="1"/>
    <col min="14087" max="14087" width="22.77734375" style="172" customWidth="1"/>
    <col min="14088" max="14088" width="23.5546875" style="172" customWidth="1"/>
    <col min="14089" max="14089" width="26.77734375" style="172" customWidth="1"/>
    <col min="14090" max="14090" width="19" style="172" customWidth="1"/>
    <col min="14091" max="14091" width="19.77734375" style="172" bestFit="1" customWidth="1"/>
    <col min="14092" max="14092" width="14.44140625" style="172" customWidth="1"/>
    <col min="14093" max="14094" width="24.77734375" style="172" bestFit="1" customWidth="1"/>
    <col min="14095" max="14095" width="24.44140625" style="172" bestFit="1" customWidth="1"/>
    <col min="14096" max="14096" width="24.77734375" style="172" bestFit="1" customWidth="1"/>
    <col min="14097" max="14336" width="9.21875" style="172"/>
    <col min="14337" max="14337" width="9.5546875" style="172" bestFit="1" customWidth="1"/>
    <col min="14338" max="14338" width="46.21875" style="172" bestFit="1" customWidth="1"/>
    <col min="14339" max="14339" width="15.44140625" style="172" bestFit="1" customWidth="1"/>
    <col min="14340" max="14340" width="20.5546875" style="172" customWidth="1"/>
    <col min="14341" max="14341" width="21" style="172" bestFit="1" customWidth="1"/>
    <col min="14342" max="14342" width="6.21875" style="172" bestFit="1" customWidth="1"/>
    <col min="14343" max="14343" width="22.77734375" style="172" customWidth="1"/>
    <col min="14344" max="14344" width="23.5546875" style="172" customWidth="1"/>
    <col min="14345" max="14345" width="26.77734375" style="172" customWidth="1"/>
    <col min="14346" max="14346" width="19" style="172" customWidth="1"/>
    <col min="14347" max="14347" width="19.77734375" style="172" bestFit="1" customWidth="1"/>
    <col min="14348" max="14348" width="14.44140625" style="172" customWidth="1"/>
    <col min="14349" max="14350" width="24.77734375" style="172" bestFit="1" customWidth="1"/>
    <col min="14351" max="14351" width="24.44140625" style="172" bestFit="1" customWidth="1"/>
    <col min="14352" max="14352" width="24.77734375" style="172" bestFit="1" customWidth="1"/>
    <col min="14353" max="14592" width="9.21875" style="172"/>
    <col min="14593" max="14593" width="9.5546875" style="172" bestFit="1" customWidth="1"/>
    <col min="14594" max="14594" width="46.21875" style="172" bestFit="1" customWidth="1"/>
    <col min="14595" max="14595" width="15.44140625" style="172" bestFit="1" customWidth="1"/>
    <col min="14596" max="14596" width="20.5546875" style="172" customWidth="1"/>
    <col min="14597" max="14597" width="21" style="172" bestFit="1" customWidth="1"/>
    <col min="14598" max="14598" width="6.21875" style="172" bestFit="1" customWidth="1"/>
    <col min="14599" max="14599" width="22.77734375" style="172" customWidth="1"/>
    <col min="14600" max="14600" width="23.5546875" style="172" customWidth="1"/>
    <col min="14601" max="14601" width="26.77734375" style="172" customWidth="1"/>
    <col min="14602" max="14602" width="19" style="172" customWidth="1"/>
    <col min="14603" max="14603" width="19.77734375" style="172" bestFit="1" customWidth="1"/>
    <col min="14604" max="14604" width="14.44140625" style="172" customWidth="1"/>
    <col min="14605" max="14606" width="24.77734375" style="172" bestFit="1" customWidth="1"/>
    <col min="14607" max="14607" width="24.44140625" style="172" bestFit="1" customWidth="1"/>
    <col min="14608" max="14608" width="24.77734375" style="172" bestFit="1" customWidth="1"/>
    <col min="14609" max="14848" width="9.21875" style="172"/>
    <col min="14849" max="14849" width="9.5546875" style="172" bestFit="1" customWidth="1"/>
    <col min="14850" max="14850" width="46.21875" style="172" bestFit="1" customWidth="1"/>
    <col min="14851" max="14851" width="15.44140625" style="172" bestFit="1" customWidth="1"/>
    <col min="14852" max="14852" width="20.5546875" style="172" customWidth="1"/>
    <col min="14853" max="14853" width="21" style="172" bestFit="1" customWidth="1"/>
    <col min="14854" max="14854" width="6.21875" style="172" bestFit="1" customWidth="1"/>
    <col min="14855" max="14855" width="22.77734375" style="172" customWidth="1"/>
    <col min="14856" max="14856" width="23.5546875" style="172" customWidth="1"/>
    <col min="14857" max="14857" width="26.77734375" style="172" customWidth="1"/>
    <col min="14858" max="14858" width="19" style="172" customWidth="1"/>
    <col min="14859" max="14859" width="19.77734375" style="172" bestFit="1" customWidth="1"/>
    <col min="14860" max="14860" width="14.44140625" style="172" customWidth="1"/>
    <col min="14861" max="14862" width="24.77734375" style="172" bestFit="1" customWidth="1"/>
    <col min="14863" max="14863" width="24.44140625" style="172" bestFit="1" customWidth="1"/>
    <col min="14864" max="14864" width="24.77734375" style="172" bestFit="1" customWidth="1"/>
    <col min="14865" max="15104" width="9.21875" style="172"/>
    <col min="15105" max="15105" width="9.5546875" style="172" bestFit="1" customWidth="1"/>
    <col min="15106" max="15106" width="46.21875" style="172" bestFit="1" customWidth="1"/>
    <col min="15107" max="15107" width="15.44140625" style="172" bestFit="1" customWidth="1"/>
    <col min="15108" max="15108" width="20.5546875" style="172" customWidth="1"/>
    <col min="15109" max="15109" width="21" style="172" bestFit="1" customWidth="1"/>
    <col min="15110" max="15110" width="6.21875" style="172" bestFit="1" customWidth="1"/>
    <col min="15111" max="15111" width="22.77734375" style="172" customWidth="1"/>
    <col min="15112" max="15112" width="23.5546875" style="172" customWidth="1"/>
    <col min="15113" max="15113" width="26.77734375" style="172" customWidth="1"/>
    <col min="15114" max="15114" width="19" style="172" customWidth="1"/>
    <col min="15115" max="15115" width="19.77734375" style="172" bestFit="1" customWidth="1"/>
    <col min="15116" max="15116" width="14.44140625" style="172" customWidth="1"/>
    <col min="15117" max="15118" width="24.77734375" style="172" bestFit="1" customWidth="1"/>
    <col min="15119" max="15119" width="24.44140625" style="172" bestFit="1" customWidth="1"/>
    <col min="15120" max="15120" width="24.77734375" style="172" bestFit="1" customWidth="1"/>
    <col min="15121" max="15360" width="9.21875" style="172"/>
    <col min="15361" max="15361" width="9.5546875" style="172" bestFit="1" customWidth="1"/>
    <col min="15362" max="15362" width="46.21875" style="172" bestFit="1" customWidth="1"/>
    <col min="15363" max="15363" width="15.44140625" style="172" bestFit="1" customWidth="1"/>
    <col min="15364" max="15364" width="20.5546875" style="172" customWidth="1"/>
    <col min="15365" max="15365" width="21" style="172" bestFit="1" customWidth="1"/>
    <col min="15366" max="15366" width="6.21875" style="172" bestFit="1" customWidth="1"/>
    <col min="15367" max="15367" width="22.77734375" style="172" customWidth="1"/>
    <col min="15368" max="15368" width="23.5546875" style="172" customWidth="1"/>
    <col min="15369" max="15369" width="26.77734375" style="172" customWidth="1"/>
    <col min="15370" max="15370" width="19" style="172" customWidth="1"/>
    <col min="15371" max="15371" width="19.77734375" style="172" bestFit="1" customWidth="1"/>
    <col min="15372" max="15372" width="14.44140625" style="172" customWidth="1"/>
    <col min="15373" max="15374" width="24.77734375" style="172" bestFit="1" customWidth="1"/>
    <col min="15375" max="15375" width="24.44140625" style="172" bestFit="1" customWidth="1"/>
    <col min="15376" max="15376" width="24.77734375" style="172" bestFit="1" customWidth="1"/>
    <col min="15377" max="15616" width="9.21875" style="172"/>
    <col min="15617" max="15617" width="9.5546875" style="172" bestFit="1" customWidth="1"/>
    <col min="15618" max="15618" width="46.21875" style="172" bestFit="1" customWidth="1"/>
    <col min="15619" max="15619" width="15.44140625" style="172" bestFit="1" customWidth="1"/>
    <col min="15620" max="15620" width="20.5546875" style="172" customWidth="1"/>
    <col min="15621" max="15621" width="21" style="172" bestFit="1" customWidth="1"/>
    <col min="15622" max="15622" width="6.21875" style="172" bestFit="1" customWidth="1"/>
    <col min="15623" max="15623" width="22.77734375" style="172" customWidth="1"/>
    <col min="15624" max="15624" width="23.5546875" style="172" customWidth="1"/>
    <col min="15625" max="15625" width="26.77734375" style="172" customWidth="1"/>
    <col min="15626" max="15626" width="19" style="172" customWidth="1"/>
    <col min="15627" max="15627" width="19.77734375" style="172" bestFit="1" customWidth="1"/>
    <col min="15628" max="15628" width="14.44140625" style="172" customWidth="1"/>
    <col min="15629" max="15630" width="24.77734375" style="172" bestFit="1" customWidth="1"/>
    <col min="15631" max="15631" width="24.44140625" style="172" bestFit="1" customWidth="1"/>
    <col min="15632" max="15632" width="24.77734375" style="172" bestFit="1" customWidth="1"/>
    <col min="15633" max="15872" width="9.21875" style="172"/>
    <col min="15873" max="15873" width="9.5546875" style="172" bestFit="1" customWidth="1"/>
    <col min="15874" max="15874" width="46.21875" style="172" bestFit="1" customWidth="1"/>
    <col min="15875" max="15875" width="15.44140625" style="172" bestFit="1" customWidth="1"/>
    <col min="15876" max="15876" width="20.5546875" style="172" customWidth="1"/>
    <col min="15877" max="15877" width="21" style="172" bestFit="1" customWidth="1"/>
    <col min="15878" max="15878" width="6.21875" style="172" bestFit="1" customWidth="1"/>
    <col min="15879" max="15879" width="22.77734375" style="172" customWidth="1"/>
    <col min="15880" max="15880" width="23.5546875" style="172" customWidth="1"/>
    <col min="15881" max="15881" width="26.77734375" style="172" customWidth="1"/>
    <col min="15882" max="15882" width="19" style="172" customWidth="1"/>
    <col min="15883" max="15883" width="19.77734375" style="172" bestFit="1" customWidth="1"/>
    <col min="15884" max="15884" width="14.44140625" style="172" customWidth="1"/>
    <col min="15885" max="15886" width="24.77734375" style="172" bestFit="1" customWidth="1"/>
    <col min="15887" max="15887" width="24.44140625" style="172" bestFit="1" customWidth="1"/>
    <col min="15888" max="15888" width="24.77734375" style="172" bestFit="1" customWidth="1"/>
    <col min="15889" max="16128" width="9.21875" style="172"/>
    <col min="16129" max="16129" width="9.5546875" style="172" bestFit="1" customWidth="1"/>
    <col min="16130" max="16130" width="46.21875" style="172" bestFit="1" customWidth="1"/>
    <col min="16131" max="16131" width="15.44140625" style="172" bestFit="1" customWidth="1"/>
    <col min="16132" max="16132" width="20.5546875" style="172" customWidth="1"/>
    <col min="16133" max="16133" width="21" style="172" bestFit="1" customWidth="1"/>
    <col min="16134" max="16134" width="6.21875" style="172" bestFit="1" customWidth="1"/>
    <col min="16135" max="16135" width="22.77734375" style="172" customWidth="1"/>
    <col min="16136" max="16136" width="23.5546875" style="172" customWidth="1"/>
    <col min="16137" max="16137" width="26.77734375" style="172" customWidth="1"/>
    <col min="16138" max="16138" width="19" style="172" customWidth="1"/>
    <col min="16139" max="16139" width="19.77734375" style="172" bestFit="1" customWidth="1"/>
    <col min="16140" max="16140" width="14.44140625" style="172" customWidth="1"/>
    <col min="16141" max="16142" width="24.77734375" style="172" bestFit="1" customWidth="1"/>
    <col min="16143" max="16143" width="24.44140625" style="172" bestFit="1" customWidth="1"/>
    <col min="16144" max="16144" width="24.77734375" style="172" bestFit="1" customWidth="1"/>
    <col min="16145" max="16384" width="9.21875" style="172"/>
  </cols>
  <sheetData>
    <row r="1" spans="1:18" s="204" customFormat="1" ht="19.5" customHeight="1" x14ac:dyDescent="0.2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1465</v>
      </c>
      <c r="N1" s="266" t="s">
        <v>1980</v>
      </c>
      <c r="O1" s="266" t="s">
        <v>321</v>
      </c>
      <c r="P1" s="266" t="s">
        <v>322</v>
      </c>
    </row>
    <row r="2" spans="1:18" s="205" customFormat="1" x14ac:dyDescent="0.2">
      <c r="A2" s="190" t="s">
        <v>1981</v>
      </c>
      <c r="B2" s="191" t="s">
        <v>1835</v>
      </c>
      <c r="C2" s="192" t="s">
        <v>323</v>
      </c>
      <c r="D2" s="192" t="s">
        <v>1836</v>
      </c>
      <c r="E2" s="191" t="s">
        <v>1837</v>
      </c>
      <c r="F2" s="192" t="s">
        <v>1982</v>
      </c>
      <c r="G2" s="191" t="s">
        <v>1838</v>
      </c>
      <c r="H2" s="191" t="s">
        <v>1839</v>
      </c>
      <c r="I2" s="191" t="s">
        <v>1840</v>
      </c>
      <c r="J2" s="191" t="s">
        <v>325</v>
      </c>
      <c r="K2" s="191" t="s">
        <v>1840</v>
      </c>
      <c r="L2" s="193">
        <v>421905505202</v>
      </c>
      <c r="M2" s="191" t="s">
        <v>1983</v>
      </c>
      <c r="N2" s="191"/>
      <c r="O2" s="191"/>
      <c r="P2" s="191"/>
      <c r="R2" s="268"/>
    </row>
    <row r="3" spans="1:18" s="205" customFormat="1" x14ac:dyDescent="0.2">
      <c r="A3" s="190" t="s">
        <v>1689</v>
      </c>
      <c r="B3" s="191" t="s">
        <v>1690</v>
      </c>
      <c r="C3" s="192" t="s">
        <v>323</v>
      </c>
      <c r="D3" s="191" t="s">
        <v>1691</v>
      </c>
      <c r="E3" s="191" t="s">
        <v>498</v>
      </c>
      <c r="F3" s="191" t="s">
        <v>499</v>
      </c>
      <c r="G3" s="257" t="s">
        <v>1692</v>
      </c>
      <c r="H3" s="257" t="s">
        <v>1693</v>
      </c>
      <c r="I3" s="191" t="s">
        <v>1694</v>
      </c>
      <c r="J3" s="191" t="s">
        <v>327</v>
      </c>
      <c r="K3" s="191" t="s">
        <v>1694</v>
      </c>
      <c r="L3" s="193">
        <v>421903471398</v>
      </c>
      <c r="M3" s="191" t="s">
        <v>1695</v>
      </c>
      <c r="N3" s="191"/>
      <c r="O3" s="191"/>
      <c r="P3" s="191"/>
      <c r="R3" s="268"/>
    </row>
    <row r="4" spans="1:18" s="205" customFormat="1" x14ac:dyDescent="0.2">
      <c r="A4" s="190" t="s">
        <v>1841</v>
      </c>
      <c r="B4" s="191" t="s">
        <v>1842</v>
      </c>
      <c r="C4" s="192" t="s">
        <v>323</v>
      </c>
      <c r="D4" s="191" t="s">
        <v>374</v>
      </c>
      <c r="E4" s="191" t="s">
        <v>330</v>
      </c>
      <c r="F4" s="191" t="s">
        <v>375</v>
      </c>
      <c r="G4" s="191" t="s">
        <v>1843</v>
      </c>
      <c r="H4" s="191" t="s">
        <v>1844</v>
      </c>
      <c r="I4" s="191" t="s">
        <v>1845</v>
      </c>
      <c r="J4" s="191" t="s">
        <v>325</v>
      </c>
      <c r="K4" s="191" t="s">
        <v>1845</v>
      </c>
      <c r="L4" s="307">
        <v>421911244266</v>
      </c>
      <c r="M4" s="310" t="s">
        <v>1984</v>
      </c>
      <c r="N4" s="191"/>
      <c r="O4" s="191"/>
      <c r="P4" s="310"/>
      <c r="R4" s="268"/>
    </row>
    <row r="5" spans="1:18" s="205" customFormat="1" x14ac:dyDescent="0.2">
      <c r="A5" s="190" t="s">
        <v>1985</v>
      </c>
      <c r="B5" s="191" t="s">
        <v>1846</v>
      </c>
      <c r="C5" s="192" t="s">
        <v>323</v>
      </c>
      <c r="D5" s="192" t="s">
        <v>1847</v>
      </c>
      <c r="E5" s="192" t="s">
        <v>334</v>
      </c>
      <c r="F5" s="191" t="s">
        <v>335</v>
      </c>
      <c r="G5" s="191" t="s">
        <v>1848</v>
      </c>
      <c r="H5" s="191" t="s">
        <v>1849</v>
      </c>
      <c r="I5" s="192" t="s">
        <v>1850</v>
      </c>
      <c r="J5" s="191" t="s">
        <v>325</v>
      </c>
      <c r="K5" s="306" t="s">
        <v>1850</v>
      </c>
      <c r="L5" s="307">
        <v>421908982308</v>
      </c>
      <c r="M5" s="192" t="s">
        <v>1986</v>
      </c>
      <c r="N5" s="191"/>
      <c r="O5" s="192"/>
      <c r="P5" s="191"/>
      <c r="R5" s="268"/>
    </row>
    <row r="6" spans="1:18" s="205" customFormat="1" ht="13.2" x14ac:dyDescent="0.2">
      <c r="A6" s="190" t="s">
        <v>1987</v>
      </c>
      <c r="B6" s="191" t="s">
        <v>1851</v>
      </c>
      <c r="C6" s="192" t="s">
        <v>323</v>
      </c>
      <c r="D6" s="192" t="s">
        <v>1852</v>
      </c>
      <c r="E6" s="191" t="s">
        <v>330</v>
      </c>
      <c r="F6" s="191" t="s">
        <v>1765</v>
      </c>
      <c r="G6" s="191" t="s">
        <v>1988</v>
      </c>
      <c r="H6" s="303" t="s">
        <v>1853</v>
      </c>
      <c r="I6" s="191" t="s">
        <v>1854</v>
      </c>
      <c r="J6" s="191" t="s">
        <v>325</v>
      </c>
      <c r="K6" s="267" t="s">
        <v>1854</v>
      </c>
      <c r="L6" s="307">
        <v>421948780850</v>
      </c>
      <c r="M6" s="191" t="s">
        <v>1989</v>
      </c>
      <c r="N6" s="301"/>
      <c r="O6" s="191"/>
      <c r="P6" s="192"/>
      <c r="R6" s="268"/>
    </row>
    <row r="7" spans="1:18" s="205" customFormat="1" x14ac:dyDescent="0.2">
      <c r="A7" s="170" t="s">
        <v>1990</v>
      </c>
      <c r="B7" s="269" t="s">
        <v>1991</v>
      </c>
      <c r="C7" s="192" t="s">
        <v>323</v>
      </c>
      <c r="D7" s="269" t="s">
        <v>1992</v>
      </c>
      <c r="E7" s="269" t="s">
        <v>1724</v>
      </c>
      <c r="F7" s="269" t="s">
        <v>1725</v>
      </c>
      <c r="G7" s="269" t="s">
        <v>1993</v>
      </c>
      <c r="H7" s="269" t="s">
        <v>1994</v>
      </c>
      <c r="I7" s="269" t="s">
        <v>1995</v>
      </c>
      <c r="J7" s="191" t="s">
        <v>1996</v>
      </c>
      <c r="K7" s="269" t="s">
        <v>1995</v>
      </c>
      <c r="L7" s="313">
        <v>421908407004</v>
      </c>
      <c r="M7" s="269"/>
      <c r="N7" s="269"/>
      <c r="O7" s="269"/>
      <c r="P7" s="269"/>
      <c r="R7" s="268"/>
    </row>
    <row r="8" spans="1:18" s="205" customFormat="1" x14ac:dyDescent="0.2">
      <c r="A8" s="195" t="s">
        <v>1997</v>
      </c>
      <c r="B8" s="277" t="s">
        <v>1998</v>
      </c>
      <c r="C8" s="277" t="s">
        <v>323</v>
      </c>
      <c r="D8" s="277" t="s">
        <v>1999</v>
      </c>
      <c r="E8" s="277" t="s">
        <v>2000</v>
      </c>
      <c r="F8" s="277" t="s">
        <v>2001</v>
      </c>
      <c r="G8" s="277" t="s">
        <v>2002</v>
      </c>
      <c r="H8" s="277" t="s">
        <v>2003</v>
      </c>
      <c r="I8" s="277" t="s">
        <v>2004</v>
      </c>
      <c r="J8" s="277" t="s">
        <v>325</v>
      </c>
      <c r="K8" s="277" t="s">
        <v>2004</v>
      </c>
      <c r="L8" s="278">
        <v>421915969868</v>
      </c>
      <c r="M8" s="277" t="s">
        <v>2005</v>
      </c>
      <c r="N8" s="277"/>
      <c r="O8" s="277"/>
      <c r="P8" s="277"/>
      <c r="R8" s="268"/>
    </row>
    <row r="9" spans="1:18" s="205" customFormat="1" ht="13.2" x14ac:dyDescent="0.2">
      <c r="A9" s="190" t="s">
        <v>2006</v>
      </c>
      <c r="B9" s="191" t="s">
        <v>1855</v>
      </c>
      <c r="C9" s="192" t="s">
        <v>323</v>
      </c>
      <c r="D9" s="192" t="s">
        <v>1856</v>
      </c>
      <c r="E9" s="192" t="s">
        <v>1857</v>
      </c>
      <c r="F9" s="192" t="s">
        <v>2007</v>
      </c>
      <c r="G9" s="312" t="s">
        <v>2008</v>
      </c>
      <c r="H9" s="191" t="s">
        <v>1858</v>
      </c>
      <c r="I9" s="192" t="s">
        <v>2009</v>
      </c>
      <c r="J9" s="191" t="s">
        <v>325</v>
      </c>
      <c r="K9" s="192" t="s">
        <v>2009</v>
      </c>
      <c r="L9" s="193">
        <v>421918211200</v>
      </c>
      <c r="M9" s="192" t="s">
        <v>2010</v>
      </c>
      <c r="N9" s="192"/>
      <c r="O9" s="192"/>
      <c r="P9" s="192"/>
      <c r="R9" s="268"/>
    </row>
    <row r="10" spans="1:18" s="205" customFormat="1" x14ac:dyDescent="0.2">
      <c r="A10" s="190" t="s">
        <v>2011</v>
      </c>
      <c r="B10" s="191" t="s">
        <v>2012</v>
      </c>
      <c r="C10" s="192" t="s">
        <v>323</v>
      </c>
      <c r="D10" s="191" t="s">
        <v>2013</v>
      </c>
      <c r="E10" s="191" t="s">
        <v>328</v>
      </c>
      <c r="F10" s="191" t="s">
        <v>329</v>
      </c>
      <c r="G10" s="191"/>
      <c r="H10" s="191" t="s">
        <v>2014</v>
      </c>
      <c r="I10" s="191" t="s">
        <v>2015</v>
      </c>
      <c r="J10" s="191"/>
      <c r="K10" s="191" t="s">
        <v>2015</v>
      </c>
      <c r="L10" s="193">
        <v>421904438123</v>
      </c>
      <c r="M10" s="191" t="s">
        <v>2016</v>
      </c>
      <c r="N10" s="270"/>
      <c r="O10" s="191"/>
      <c r="P10" s="191"/>
      <c r="R10" s="268"/>
    </row>
    <row r="11" spans="1:18" s="205" customFormat="1" ht="13.2" x14ac:dyDescent="0.25">
      <c r="A11" s="195" t="s">
        <v>1250</v>
      </c>
      <c r="B11" s="277" t="s">
        <v>1251</v>
      </c>
      <c r="C11" s="277" t="s">
        <v>323</v>
      </c>
      <c r="D11" s="277" t="s">
        <v>1252</v>
      </c>
      <c r="E11" s="277" t="s">
        <v>1573</v>
      </c>
      <c r="F11" s="277" t="s">
        <v>326</v>
      </c>
      <c r="G11" s="304" t="s">
        <v>1253</v>
      </c>
      <c r="H11" s="277" t="s">
        <v>1254</v>
      </c>
      <c r="I11" s="277" t="s">
        <v>1255</v>
      </c>
      <c r="J11" s="277" t="s">
        <v>327</v>
      </c>
      <c r="K11" s="277" t="s">
        <v>1256</v>
      </c>
      <c r="L11" s="278">
        <v>421911370554</v>
      </c>
      <c r="M11" s="277" t="s">
        <v>1257</v>
      </c>
      <c r="N11" s="277"/>
      <c r="O11" s="277"/>
      <c r="P11" s="277"/>
      <c r="R11" s="268"/>
    </row>
    <row r="12" spans="1:18" s="205" customFormat="1" x14ac:dyDescent="0.2">
      <c r="A12" s="170" t="s">
        <v>2017</v>
      </c>
      <c r="B12" s="269" t="s">
        <v>2018</v>
      </c>
      <c r="C12" s="269" t="s">
        <v>323</v>
      </c>
      <c r="D12" s="192" t="s">
        <v>2019</v>
      </c>
      <c r="E12" s="269" t="s">
        <v>2020</v>
      </c>
      <c r="F12" s="192" t="s">
        <v>219</v>
      </c>
      <c r="G12" s="269"/>
      <c r="H12" s="315" t="s">
        <v>2021</v>
      </c>
      <c r="I12" s="269" t="s">
        <v>2022</v>
      </c>
      <c r="J12" s="269" t="s">
        <v>325</v>
      </c>
      <c r="K12" s="269" t="s">
        <v>2022</v>
      </c>
      <c r="L12" s="313">
        <v>421908030020</v>
      </c>
      <c r="M12" s="269"/>
      <c r="N12" s="269"/>
      <c r="O12" s="269"/>
      <c r="P12" s="269"/>
      <c r="R12" s="268"/>
    </row>
    <row r="13" spans="1:18" s="205" customFormat="1" x14ac:dyDescent="0.2">
      <c r="A13" s="190" t="s">
        <v>2023</v>
      </c>
      <c r="B13" s="191" t="s">
        <v>2024</v>
      </c>
      <c r="C13" s="192" t="s">
        <v>1895</v>
      </c>
      <c r="D13" s="192" t="s">
        <v>2025</v>
      </c>
      <c r="E13" s="191" t="s">
        <v>330</v>
      </c>
      <c r="F13" s="192">
        <v>81109</v>
      </c>
      <c r="G13" s="257"/>
      <c r="H13" s="191" t="s">
        <v>2026</v>
      </c>
      <c r="I13" s="191" t="s">
        <v>2027</v>
      </c>
      <c r="J13" s="191" t="s">
        <v>1900</v>
      </c>
      <c r="K13" s="191" t="s">
        <v>2027</v>
      </c>
      <c r="L13" s="193">
        <v>421915777587</v>
      </c>
      <c r="M13" s="191"/>
      <c r="N13" s="191"/>
      <c r="O13" s="191"/>
      <c r="P13" s="191"/>
      <c r="R13" s="268" t="str">
        <f>A13</f>
        <v>36793922</v>
      </c>
    </row>
    <row r="14" spans="1:18" s="205" customFormat="1" x14ac:dyDescent="0.2">
      <c r="A14" s="190" t="s">
        <v>2028</v>
      </c>
      <c r="B14" s="191" t="s">
        <v>2029</v>
      </c>
      <c r="C14" s="192" t="s">
        <v>323</v>
      </c>
      <c r="D14" s="191" t="s">
        <v>2030</v>
      </c>
      <c r="E14" s="191" t="s">
        <v>1857</v>
      </c>
      <c r="F14" s="191" t="s">
        <v>2007</v>
      </c>
      <c r="G14" s="191"/>
      <c r="H14" s="191" t="s">
        <v>2031</v>
      </c>
      <c r="I14" s="191" t="s">
        <v>2032</v>
      </c>
      <c r="J14" s="191" t="s">
        <v>325</v>
      </c>
      <c r="K14" s="191" t="s">
        <v>2032</v>
      </c>
      <c r="L14" s="193">
        <v>421907462677</v>
      </c>
      <c r="M14" s="191" t="s">
        <v>2033</v>
      </c>
      <c r="N14" s="191"/>
      <c r="O14" s="191"/>
      <c r="P14" s="191"/>
      <c r="R14" s="268"/>
    </row>
    <row r="15" spans="1:18" s="205" customFormat="1" x14ac:dyDescent="0.2">
      <c r="A15" s="190" t="s">
        <v>2034</v>
      </c>
      <c r="B15" s="191" t="s">
        <v>1859</v>
      </c>
      <c r="C15" s="192" t="s">
        <v>323</v>
      </c>
      <c r="D15" s="191" t="s">
        <v>1860</v>
      </c>
      <c r="E15" s="191" t="s">
        <v>1861</v>
      </c>
      <c r="F15" s="191" t="s">
        <v>2035</v>
      </c>
      <c r="G15" s="191"/>
      <c r="H15" s="191" t="s">
        <v>1862</v>
      </c>
      <c r="I15" s="191" t="s">
        <v>1863</v>
      </c>
      <c r="J15" s="191" t="s">
        <v>325</v>
      </c>
      <c r="K15" s="191" t="s">
        <v>1863</v>
      </c>
      <c r="L15" s="193">
        <v>421918199006</v>
      </c>
      <c r="M15" s="191"/>
      <c r="N15" s="191"/>
      <c r="O15" s="191"/>
      <c r="P15" s="191"/>
      <c r="R15" s="268" t="str">
        <f>A15</f>
        <v>42403626</v>
      </c>
    </row>
    <row r="16" spans="1:18" s="205" customFormat="1" x14ac:dyDescent="0.2">
      <c r="A16" s="190" t="s">
        <v>2036</v>
      </c>
      <c r="B16" s="191" t="s">
        <v>2037</v>
      </c>
      <c r="C16" s="192" t="s">
        <v>2038</v>
      </c>
      <c r="D16" s="191" t="s">
        <v>2039</v>
      </c>
      <c r="E16" s="191" t="s">
        <v>2040</v>
      </c>
      <c r="F16" s="191" t="s">
        <v>2041</v>
      </c>
      <c r="G16" s="191" t="s">
        <v>2042</v>
      </c>
      <c r="H16" s="267" t="s">
        <v>2043</v>
      </c>
      <c r="I16" s="267" t="s">
        <v>2044</v>
      </c>
      <c r="J16" s="267" t="s">
        <v>2045</v>
      </c>
      <c r="K16" s="191" t="s">
        <v>2044</v>
      </c>
      <c r="L16" s="193">
        <v>421904760660</v>
      </c>
      <c r="M16" s="191" t="s">
        <v>2046</v>
      </c>
      <c r="N16" s="191"/>
      <c r="O16" s="191"/>
      <c r="P16" s="191"/>
      <c r="R16" s="268" t="str">
        <f>A16</f>
        <v>53939042</v>
      </c>
    </row>
    <row r="17" spans="1:18" x14ac:dyDescent="0.2">
      <c r="A17" s="190" t="s">
        <v>2047</v>
      </c>
      <c r="B17" s="191" t="s">
        <v>2048</v>
      </c>
      <c r="C17" s="192" t="s">
        <v>323</v>
      </c>
      <c r="D17" s="191" t="s">
        <v>2049</v>
      </c>
      <c r="E17" s="191" t="s">
        <v>2050</v>
      </c>
      <c r="F17" s="191" t="s">
        <v>2051</v>
      </c>
      <c r="G17" s="309" t="s">
        <v>2052</v>
      </c>
      <c r="H17" s="191" t="s">
        <v>2053</v>
      </c>
      <c r="I17" s="191" t="s">
        <v>2054</v>
      </c>
      <c r="J17" s="191" t="s">
        <v>325</v>
      </c>
      <c r="K17" s="191" t="s">
        <v>2054</v>
      </c>
      <c r="L17" s="193">
        <v>421905103966</v>
      </c>
      <c r="M17" s="191" t="s">
        <v>2055</v>
      </c>
      <c r="N17" s="191"/>
      <c r="O17" s="191"/>
      <c r="P17" s="191"/>
      <c r="Q17" s="205"/>
      <c r="R17" s="268" t="str">
        <f>A17</f>
        <v>52489159</v>
      </c>
    </row>
    <row r="18" spans="1:18" ht="13.2" x14ac:dyDescent="0.2">
      <c r="A18" s="190" t="s">
        <v>2056</v>
      </c>
      <c r="B18" s="191" t="s">
        <v>1864</v>
      </c>
      <c r="C18" s="192" t="s">
        <v>323</v>
      </c>
      <c r="D18" s="192" t="s">
        <v>1865</v>
      </c>
      <c r="E18" s="192" t="s">
        <v>334</v>
      </c>
      <c r="F18" s="192" t="s">
        <v>333</v>
      </c>
      <c r="G18" s="312" t="s">
        <v>2057</v>
      </c>
      <c r="H18" s="191" t="s">
        <v>1866</v>
      </c>
      <c r="I18" s="192" t="s">
        <v>1867</v>
      </c>
      <c r="J18" s="192" t="s">
        <v>327</v>
      </c>
      <c r="K18" s="192" t="s">
        <v>1867</v>
      </c>
      <c r="L18" s="193">
        <v>421905922204</v>
      </c>
      <c r="M18" s="192" t="s">
        <v>2058</v>
      </c>
      <c r="N18" s="191"/>
      <c r="O18" s="192"/>
      <c r="P18" s="191"/>
      <c r="Q18" s="205"/>
      <c r="R18" s="268" t="str">
        <f t="shared" ref="R18:R77" si="0">A18</f>
        <v>50005430</v>
      </c>
    </row>
    <row r="19" spans="1:18" x14ac:dyDescent="0.2">
      <c r="A19" s="190" t="s">
        <v>2059</v>
      </c>
      <c r="B19" s="191" t="s">
        <v>2060</v>
      </c>
      <c r="C19" s="192" t="s">
        <v>2061</v>
      </c>
      <c r="D19" s="192" t="s">
        <v>2062</v>
      </c>
      <c r="E19" s="192" t="s">
        <v>330</v>
      </c>
      <c r="F19" s="192" t="s">
        <v>2063</v>
      </c>
      <c r="G19" s="191" t="s">
        <v>2064</v>
      </c>
      <c r="H19" s="191" t="s">
        <v>2065</v>
      </c>
      <c r="I19" s="192" t="s">
        <v>2066</v>
      </c>
      <c r="J19" s="191" t="s">
        <v>2067</v>
      </c>
      <c r="K19" s="192"/>
      <c r="L19" s="193"/>
      <c r="M19" s="192"/>
      <c r="N19" s="191"/>
      <c r="O19" s="192"/>
      <c r="P19" s="191"/>
      <c r="Q19" s="205"/>
      <c r="R19" s="268"/>
    </row>
    <row r="20" spans="1:18" ht="13.2" x14ac:dyDescent="0.2">
      <c r="A20" s="190" t="s">
        <v>2068</v>
      </c>
      <c r="B20" s="191" t="s">
        <v>1868</v>
      </c>
      <c r="C20" s="192" t="s">
        <v>323</v>
      </c>
      <c r="D20" s="191" t="s">
        <v>1869</v>
      </c>
      <c r="E20" s="192" t="s">
        <v>1870</v>
      </c>
      <c r="F20" s="191" t="s">
        <v>2069</v>
      </c>
      <c r="G20" s="312" t="s">
        <v>2070</v>
      </c>
      <c r="H20" s="191" t="s">
        <v>1871</v>
      </c>
      <c r="I20" s="191" t="s">
        <v>1872</v>
      </c>
      <c r="J20" s="191" t="s">
        <v>325</v>
      </c>
      <c r="K20" s="191" t="s">
        <v>1872</v>
      </c>
      <c r="L20" s="193">
        <v>421905906040</v>
      </c>
      <c r="M20" s="191" t="s">
        <v>2071</v>
      </c>
      <c r="N20" s="191"/>
      <c r="O20" s="191"/>
      <c r="P20" s="191"/>
      <c r="Q20" s="205"/>
      <c r="R20" s="268" t="str">
        <f t="shared" si="0"/>
        <v>42419981</v>
      </c>
    </row>
    <row r="21" spans="1:18" ht="13.2" x14ac:dyDescent="0.2">
      <c r="A21" s="190" t="s">
        <v>2072</v>
      </c>
      <c r="B21" s="191" t="s">
        <v>1873</v>
      </c>
      <c r="C21" s="192" t="s">
        <v>323</v>
      </c>
      <c r="D21" s="192" t="s">
        <v>1874</v>
      </c>
      <c r="E21" s="191" t="s">
        <v>1875</v>
      </c>
      <c r="F21" s="192" t="s">
        <v>2073</v>
      </c>
      <c r="G21" s="312" t="s">
        <v>2074</v>
      </c>
      <c r="H21" s="191" t="s">
        <v>1876</v>
      </c>
      <c r="I21" s="191" t="s">
        <v>1877</v>
      </c>
      <c r="J21" s="191" t="s">
        <v>2045</v>
      </c>
      <c r="K21" s="191" t="s">
        <v>1877</v>
      </c>
      <c r="L21" s="193"/>
      <c r="M21" s="191" t="s">
        <v>2075</v>
      </c>
      <c r="N21" s="191"/>
      <c r="O21" s="191"/>
      <c r="P21" s="191"/>
      <c r="Q21" s="205"/>
      <c r="R21" s="268" t="str">
        <f t="shared" si="0"/>
        <v>17151261</v>
      </c>
    </row>
    <row r="22" spans="1:18" x14ac:dyDescent="0.2">
      <c r="A22" s="190" t="s">
        <v>2076</v>
      </c>
      <c r="B22" s="191" t="s">
        <v>2077</v>
      </c>
      <c r="C22" s="192" t="s">
        <v>323</v>
      </c>
      <c r="D22" s="191" t="s">
        <v>2078</v>
      </c>
      <c r="E22" s="191" t="s">
        <v>324</v>
      </c>
      <c r="F22" s="191" t="s">
        <v>709</v>
      </c>
      <c r="G22" s="191" t="s">
        <v>2079</v>
      </c>
      <c r="H22" s="191" t="s">
        <v>2080</v>
      </c>
      <c r="I22" s="191" t="s">
        <v>2081</v>
      </c>
      <c r="J22" s="191" t="s">
        <v>327</v>
      </c>
      <c r="K22" s="191"/>
      <c r="L22" s="193"/>
      <c r="M22" s="191" t="s">
        <v>2082</v>
      </c>
      <c r="N22" s="191"/>
      <c r="O22" s="191"/>
      <c r="P22" s="191"/>
      <c r="Q22" s="205"/>
      <c r="R22" s="268"/>
    </row>
    <row r="23" spans="1:18" x14ac:dyDescent="0.2">
      <c r="A23" s="190" t="s">
        <v>1696</v>
      </c>
      <c r="B23" s="191" t="s">
        <v>1697</v>
      </c>
      <c r="C23" s="192" t="s">
        <v>323</v>
      </c>
      <c r="D23" s="191" t="s">
        <v>1698</v>
      </c>
      <c r="E23" s="191" t="s">
        <v>328</v>
      </c>
      <c r="F23" s="191" t="s">
        <v>329</v>
      </c>
      <c r="G23" s="191" t="s">
        <v>1699</v>
      </c>
      <c r="H23" s="191" t="s">
        <v>1700</v>
      </c>
      <c r="I23" s="191" t="s">
        <v>1701</v>
      </c>
      <c r="J23" s="191" t="s">
        <v>1702</v>
      </c>
      <c r="K23" s="191" t="s">
        <v>1701</v>
      </c>
      <c r="L23" s="193">
        <v>421905819613</v>
      </c>
      <c r="M23" s="191" t="s">
        <v>1703</v>
      </c>
      <c r="N23" s="191"/>
      <c r="O23" s="191"/>
      <c r="P23" s="191"/>
      <c r="Q23" s="205"/>
      <c r="R23" s="268" t="str">
        <f t="shared" si="0"/>
        <v>50642804</v>
      </c>
    </row>
    <row r="24" spans="1:18" ht="13.2" x14ac:dyDescent="0.25">
      <c r="A24" s="170" t="s">
        <v>2083</v>
      </c>
      <c r="B24" s="269" t="s">
        <v>2084</v>
      </c>
      <c r="C24" s="269" t="s">
        <v>323</v>
      </c>
      <c r="D24" s="192" t="s">
        <v>2085</v>
      </c>
      <c r="E24" s="269" t="s">
        <v>2086</v>
      </c>
      <c r="F24" s="192" t="s">
        <v>2087</v>
      </c>
      <c r="G24" s="316" t="s">
        <v>2088</v>
      </c>
      <c r="H24" s="315" t="s">
        <v>2089</v>
      </c>
      <c r="I24" s="269" t="s">
        <v>2090</v>
      </c>
      <c r="J24" s="269" t="s">
        <v>325</v>
      </c>
      <c r="K24" s="269" t="s">
        <v>2091</v>
      </c>
      <c r="L24" s="313">
        <v>421918991198</v>
      </c>
      <c r="M24" s="269"/>
      <c r="N24" s="269"/>
      <c r="O24" s="269"/>
      <c r="P24" s="269"/>
      <c r="Q24" s="205"/>
      <c r="R24" s="268"/>
    </row>
    <row r="25" spans="1:18" x14ac:dyDescent="0.2">
      <c r="A25" s="190" t="s">
        <v>2092</v>
      </c>
      <c r="B25" s="191" t="s">
        <v>2093</v>
      </c>
      <c r="C25" s="192" t="s">
        <v>323</v>
      </c>
      <c r="D25" s="192" t="s">
        <v>2094</v>
      </c>
      <c r="E25" s="191" t="s">
        <v>2095</v>
      </c>
      <c r="F25" s="192" t="s">
        <v>2096</v>
      </c>
      <c r="G25" s="191" t="s">
        <v>2097</v>
      </c>
      <c r="H25" s="257" t="s">
        <v>2098</v>
      </c>
      <c r="I25" s="191" t="s">
        <v>2099</v>
      </c>
      <c r="J25" s="191" t="s">
        <v>338</v>
      </c>
      <c r="K25" s="191" t="s">
        <v>2099</v>
      </c>
      <c r="L25" s="193"/>
      <c r="M25" s="191"/>
      <c r="N25" s="191"/>
      <c r="O25" s="191"/>
      <c r="P25" s="191"/>
      <c r="Q25" s="205"/>
      <c r="R25" s="268"/>
    </row>
    <row r="26" spans="1:18" x14ac:dyDescent="0.2">
      <c r="A26" s="195" t="s">
        <v>2100</v>
      </c>
      <c r="B26" s="277" t="s">
        <v>2101</v>
      </c>
      <c r="C26" s="277" t="s">
        <v>323</v>
      </c>
      <c r="D26" s="277"/>
      <c r="E26" s="277"/>
      <c r="F26" s="277"/>
      <c r="G26" s="277"/>
      <c r="H26" s="277"/>
      <c r="I26" s="277"/>
      <c r="J26" s="277"/>
      <c r="K26" s="277"/>
      <c r="L26" s="278"/>
      <c r="M26" s="277"/>
      <c r="N26" s="277"/>
      <c r="O26" s="277"/>
      <c r="P26" s="277"/>
      <c r="Q26" s="205"/>
      <c r="R26" s="268" t="str">
        <f t="shared" si="0"/>
        <v>37956035</v>
      </c>
    </row>
    <row r="27" spans="1:18" x14ac:dyDescent="0.2">
      <c r="A27" s="190" t="s">
        <v>2102</v>
      </c>
      <c r="B27" s="191" t="s">
        <v>1889</v>
      </c>
      <c r="C27" s="192" t="s">
        <v>323</v>
      </c>
      <c r="D27" s="192" t="s">
        <v>1890</v>
      </c>
      <c r="E27" s="192" t="s">
        <v>1875</v>
      </c>
      <c r="F27" s="192" t="s">
        <v>2073</v>
      </c>
      <c r="G27" s="311" t="s">
        <v>1891</v>
      </c>
      <c r="H27" s="257" t="s">
        <v>1892</v>
      </c>
      <c r="I27" s="192" t="s">
        <v>1893</v>
      </c>
      <c r="J27" s="191" t="s">
        <v>325</v>
      </c>
      <c r="K27" s="192" t="s">
        <v>1893</v>
      </c>
      <c r="L27" s="193">
        <v>421903601117</v>
      </c>
      <c r="M27" s="192" t="s">
        <v>2103</v>
      </c>
      <c r="N27" s="191"/>
      <c r="O27" s="192"/>
      <c r="P27" s="191"/>
      <c r="Q27" s="205"/>
      <c r="R27" s="268" t="str">
        <f t="shared" si="0"/>
        <v>35533099</v>
      </c>
    </row>
    <row r="28" spans="1:18" x14ac:dyDescent="0.2">
      <c r="A28" s="190" t="s">
        <v>2104</v>
      </c>
      <c r="B28" s="191" t="s">
        <v>1878</v>
      </c>
      <c r="C28" s="192" t="s">
        <v>323</v>
      </c>
      <c r="D28" s="192" t="s">
        <v>1879</v>
      </c>
      <c r="E28" s="191" t="s">
        <v>1880</v>
      </c>
      <c r="F28" s="192" t="s">
        <v>2105</v>
      </c>
      <c r="G28" s="191" t="s">
        <v>1881</v>
      </c>
      <c r="H28" s="191" t="s">
        <v>1882</v>
      </c>
      <c r="I28" s="191" t="s">
        <v>1883</v>
      </c>
      <c r="J28" s="191" t="s">
        <v>325</v>
      </c>
      <c r="K28" s="191" t="s">
        <v>1883</v>
      </c>
      <c r="L28" s="193">
        <v>421911024681</v>
      </c>
      <c r="M28" s="191" t="s">
        <v>2106</v>
      </c>
      <c r="N28" s="191"/>
      <c r="O28" s="191"/>
      <c r="P28" s="191"/>
      <c r="Q28" s="205"/>
      <c r="R28" s="268" t="str">
        <f t="shared" si="0"/>
        <v>45011893</v>
      </c>
    </row>
    <row r="29" spans="1:18" x14ac:dyDescent="0.2">
      <c r="A29" s="190" t="s">
        <v>2107</v>
      </c>
      <c r="B29" s="191" t="s">
        <v>2108</v>
      </c>
      <c r="C29" s="192" t="s">
        <v>323</v>
      </c>
      <c r="D29" s="192" t="s">
        <v>2109</v>
      </c>
      <c r="E29" s="191" t="s">
        <v>331</v>
      </c>
      <c r="F29" s="192" t="s">
        <v>2110</v>
      </c>
      <c r="G29" s="257" t="s">
        <v>2111</v>
      </c>
      <c r="H29" s="257" t="s">
        <v>2112</v>
      </c>
      <c r="I29" s="191" t="s">
        <v>2113</v>
      </c>
      <c r="J29" s="191" t="s">
        <v>325</v>
      </c>
      <c r="K29" s="191" t="s">
        <v>2113</v>
      </c>
      <c r="L29" s="193"/>
      <c r="M29" s="191"/>
      <c r="N29" s="191"/>
      <c r="O29" s="191"/>
      <c r="P29" s="191"/>
      <c r="Q29" s="205"/>
      <c r="R29" s="268"/>
    </row>
    <row r="30" spans="1:18" x14ac:dyDescent="0.2">
      <c r="A30" s="190" t="s">
        <v>2114</v>
      </c>
      <c r="B30" s="191" t="s">
        <v>2115</v>
      </c>
      <c r="C30" s="192" t="s">
        <v>323</v>
      </c>
      <c r="D30" s="192" t="s">
        <v>2116</v>
      </c>
      <c r="E30" s="191" t="s">
        <v>829</v>
      </c>
      <c r="F30" s="191" t="s">
        <v>830</v>
      </c>
      <c r="G30" s="191"/>
      <c r="H30" s="191" t="s">
        <v>2117</v>
      </c>
      <c r="I30" s="191" t="s">
        <v>2118</v>
      </c>
      <c r="J30" s="191"/>
      <c r="K30" s="191" t="s">
        <v>2118</v>
      </c>
      <c r="L30" s="193">
        <v>421905204759</v>
      </c>
      <c r="M30" s="191" t="s">
        <v>2119</v>
      </c>
      <c r="N30" s="191"/>
      <c r="O30" s="191"/>
      <c r="P30" s="191"/>
      <c r="Q30" s="205"/>
      <c r="R30" s="268" t="str">
        <f t="shared" si="0"/>
        <v>37812025</v>
      </c>
    </row>
    <row r="31" spans="1:18" x14ac:dyDescent="0.2">
      <c r="A31" s="190" t="s">
        <v>2120</v>
      </c>
      <c r="B31" s="191" t="s">
        <v>2121</v>
      </c>
      <c r="C31" s="192" t="s">
        <v>323</v>
      </c>
      <c r="D31" s="192" t="s">
        <v>2122</v>
      </c>
      <c r="E31" s="192" t="s">
        <v>1880</v>
      </c>
      <c r="F31" s="192" t="s">
        <v>2123</v>
      </c>
      <c r="G31" s="191" t="s">
        <v>2124</v>
      </c>
      <c r="H31" s="257" t="s">
        <v>2125</v>
      </c>
      <c r="I31" s="192" t="s">
        <v>2126</v>
      </c>
      <c r="J31" s="192" t="s">
        <v>325</v>
      </c>
      <c r="K31" s="192" t="s">
        <v>2126</v>
      </c>
      <c r="L31" s="193"/>
      <c r="M31" s="192"/>
      <c r="N31" s="192"/>
      <c r="O31" s="192"/>
      <c r="P31" s="192"/>
      <c r="Q31" s="205"/>
      <c r="R31" s="268" t="str">
        <f t="shared" si="0"/>
        <v>36082538</v>
      </c>
    </row>
    <row r="32" spans="1:18" x14ac:dyDescent="0.2">
      <c r="A32" s="170" t="s">
        <v>2127</v>
      </c>
      <c r="B32" s="269" t="s">
        <v>2128</v>
      </c>
      <c r="C32" s="192" t="s">
        <v>323</v>
      </c>
      <c r="D32" s="269" t="s">
        <v>2129</v>
      </c>
      <c r="E32" s="269" t="s">
        <v>331</v>
      </c>
      <c r="F32" s="269" t="s">
        <v>619</v>
      </c>
      <c r="G32" s="269" t="s">
        <v>2130</v>
      </c>
      <c r="H32" s="269" t="s">
        <v>2131</v>
      </c>
      <c r="I32" s="269" t="s">
        <v>2132</v>
      </c>
      <c r="J32" s="269" t="s">
        <v>325</v>
      </c>
      <c r="K32" s="269" t="s">
        <v>2132</v>
      </c>
      <c r="L32" s="313">
        <v>421903441416</v>
      </c>
      <c r="M32" s="269"/>
      <c r="N32" s="269"/>
      <c r="O32" s="269"/>
      <c r="P32" s="269"/>
      <c r="Q32" s="205"/>
      <c r="R32" s="268" t="str">
        <f t="shared" si="0"/>
        <v>17067065</v>
      </c>
    </row>
    <row r="33" spans="1:18" x14ac:dyDescent="0.2">
      <c r="A33" s="190" t="s">
        <v>2133</v>
      </c>
      <c r="B33" s="191" t="s">
        <v>1884</v>
      </c>
      <c r="C33" s="192" t="s">
        <v>323</v>
      </c>
      <c r="D33" s="191" t="s">
        <v>1885</v>
      </c>
      <c r="E33" s="191" t="s">
        <v>829</v>
      </c>
      <c r="F33" s="191" t="s">
        <v>2134</v>
      </c>
      <c r="G33" s="191" t="s">
        <v>1886</v>
      </c>
      <c r="H33" s="191" t="s">
        <v>1887</v>
      </c>
      <c r="I33" s="191" t="s">
        <v>1888</v>
      </c>
      <c r="J33" s="191" t="s">
        <v>325</v>
      </c>
      <c r="K33" s="191" t="s">
        <v>1888</v>
      </c>
      <c r="L33" s="193">
        <v>421910946689</v>
      </c>
      <c r="M33" s="191" t="s">
        <v>2135</v>
      </c>
      <c r="N33" s="191"/>
      <c r="O33" s="191"/>
      <c r="P33" s="191"/>
      <c r="Q33" s="205"/>
      <c r="R33" s="268" t="str">
        <f t="shared" si="0"/>
        <v>51027097</v>
      </c>
    </row>
    <row r="34" spans="1:18" x14ac:dyDescent="0.2">
      <c r="A34" s="195" t="s">
        <v>2136</v>
      </c>
      <c r="B34" s="277" t="s">
        <v>2137</v>
      </c>
      <c r="C34" s="277" t="s">
        <v>1895</v>
      </c>
      <c r="D34" s="277" t="s">
        <v>2138</v>
      </c>
      <c r="E34" s="277" t="s">
        <v>330</v>
      </c>
      <c r="F34" s="277" t="s">
        <v>442</v>
      </c>
      <c r="G34" s="277" t="s">
        <v>2139</v>
      </c>
      <c r="H34" s="277" t="s">
        <v>2140</v>
      </c>
      <c r="I34" s="277" t="s">
        <v>2141</v>
      </c>
      <c r="J34" s="277" t="s">
        <v>1900</v>
      </c>
      <c r="K34" s="277" t="s">
        <v>2141</v>
      </c>
      <c r="L34" s="278">
        <v>421903723738</v>
      </c>
      <c r="M34" s="277"/>
      <c r="N34" s="277"/>
      <c r="O34" s="277"/>
      <c r="P34" s="277"/>
      <c r="Q34" s="205"/>
      <c r="R34" s="268"/>
    </row>
    <row r="35" spans="1:18" ht="20.399999999999999" x14ac:dyDescent="0.2">
      <c r="A35" s="190" t="s">
        <v>1704</v>
      </c>
      <c r="B35" s="191" t="s">
        <v>1705</v>
      </c>
      <c r="C35" s="192" t="s">
        <v>323</v>
      </c>
      <c r="D35" s="192" t="s">
        <v>1706</v>
      </c>
      <c r="E35" s="192" t="s">
        <v>1573</v>
      </c>
      <c r="F35" s="192" t="s">
        <v>1707</v>
      </c>
      <c r="G35" s="257" t="s">
        <v>1708</v>
      </c>
      <c r="H35" s="305" t="s">
        <v>1709</v>
      </c>
      <c r="I35" s="192" t="s">
        <v>1710</v>
      </c>
      <c r="J35" s="192" t="s">
        <v>327</v>
      </c>
      <c r="K35" s="306" t="s">
        <v>1711</v>
      </c>
      <c r="L35" s="307">
        <v>421903555547</v>
      </c>
      <c r="M35" s="192" t="s">
        <v>1712</v>
      </c>
      <c r="N35" s="191"/>
      <c r="O35" s="192"/>
      <c r="P35" s="191"/>
      <c r="Q35" s="205"/>
      <c r="R35" s="268" t="str">
        <f t="shared" si="0"/>
        <v>42269423</v>
      </c>
    </row>
    <row r="36" spans="1:18" x14ac:dyDescent="0.2">
      <c r="A36" s="190" t="s">
        <v>2142</v>
      </c>
      <c r="B36" s="191" t="s">
        <v>2143</v>
      </c>
      <c r="C36" s="192" t="s">
        <v>323</v>
      </c>
      <c r="D36" s="192" t="s">
        <v>2144</v>
      </c>
      <c r="E36" s="192" t="s">
        <v>2145</v>
      </c>
      <c r="F36" s="192" t="s">
        <v>2146</v>
      </c>
      <c r="G36" s="257" t="s">
        <v>2147</v>
      </c>
      <c r="H36" s="257" t="s">
        <v>2148</v>
      </c>
      <c r="I36" s="192" t="s">
        <v>2149</v>
      </c>
      <c r="J36" s="192" t="s">
        <v>325</v>
      </c>
      <c r="K36" s="192" t="s">
        <v>2149</v>
      </c>
      <c r="L36" s="193"/>
      <c r="M36" s="192"/>
      <c r="N36" s="191"/>
      <c r="O36" s="192"/>
      <c r="P36" s="191"/>
      <c r="Q36" s="205"/>
      <c r="R36" s="268" t="str">
        <f t="shared" si="0"/>
        <v>00630616</v>
      </c>
    </row>
    <row r="37" spans="1:18" x14ac:dyDescent="0.2">
      <c r="A37" s="190" t="s">
        <v>2150</v>
      </c>
      <c r="B37" s="191" t="s">
        <v>2151</v>
      </c>
      <c r="C37" s="192" t="s">
        <v>323</v>
      </c>
      <c r="D37" s="191" t="s">
        <v>2152</v>
      </c>
      <c r="E37" s="191" t="s">
        <v>1724</v>
      </c>
      <c r="F37" s="191" t="s">
        <v>1725</v>
      </c>
      <c r="G37" s="191" t="s">
        <v>2153</v>
      </c>
      <c r="H37" s="257" t="s">
        <v>2154</v>
      </c>
      <c r="I37" s="191" t="s">
        <v>2155</v>
      </c>
      <c r="J37" s="191" t="s">
        <v>1996</v>
      </c>
      <c r="K37" s="191" t="s">
        <v>2156</v>
      </c>
      <c r="L37" s="193">
        <v>421903411449</v>
      </c>
      <c r="M37" s="191"/>
      <c r="N37" s="191"/>
      <c r="O37" s="191"/>
      <c r="P37" s="191"/>
      <c r="Q37" s="205"/>
      <c r="R37" s="268" t="str">
        <f t="shared" si="0"/>
        <v>53332504</v>
      </c>
    </row>
    <row r="38" spans="1:18" x14ac:dyDescent="0.2">
      <c r="A38" s="190" t="s">
        <v>2157</v>
      </c>
      <c r="B38" s="191" t="s">
        <v>2158</v>
      </c>
      <c r="C38" s="192" t="s">
        <v>323</v>
      </c>
      <c r="D38" s="191" t="s">
        <v>2159</v>
      </c>
      <c r="E38" s="191" t="s">
        <v>2160</v>
      </c>
      <c r="F38" s="191" t="s">
        <v>2161</v>
      </c>
      <c r="G38" s="191" t="s">
        <v>2162</v>
      </c>
      <c r="H38" s="191" t="s">
        <v>2163</v>
      </c>
      <c r="I38" s="191" t="s">
        <v>2164</v>
      </c>
      <c r="J38" s="191" t="s">
        <v>325</v>
      </c>
      <c r="K38" s="191" t="s">
        <v>2165</v>
      </c>
      <c r="L38" s="193">
        <v>421918784551</v>
      </c>
      <c r="M38" s="191"/>
      <c r="N38" s="191"/>
      <c r="O38" s="191"/>
      <c r="P38" s="301"/>
      <c r="Q38" s="205"/>
      <c r="R38" s="268" t="str">
        <f t="shared" si="0"/>
        <v>42413095</v>
      </c>
    </row>
    <row r="39" spans="1:18" x14ac:dyDescent="0.2">
      <c r="A39" s="195" t="s">
        <v>2166</v>
      </c>
      <c r="B39" s="277" t="s">
        <v>2167</v>
      </c>
      <c r="C39" s="277" t="s">
        <v>323</v>
      </c>
      <c r="D39" s="277" t="s">
        <v>2168</v>
      </c>
      <c r="E39" s="277" t="s">
        <v>2169</v>
      </c>
      <c r="F39" s="277" t="s">
        <v>2170</v>
      </c>
      <c r="G39" s="277"/>
      <c r="H39" s="277" t="s">
        <v>2171</v>
      </c>
      <c r="I39" s="277" t="s">
        <v>2172</v>
      </c>
      <c r="J39" s="277" t="s">
        <v>325</v>
      </c>
      <c r="K39" s="277" t="s">
        <v>2173</v>
      </c>
      <c r="L39" s="278">
        <v>421902838313</v>
      </c>
      <c r="M39" s="277"/>
      <c r="N39" s="277"/>
      <c r="O39" s="277"/>
      <c r="P39" s="277"/>
      <c r="Q39" s="205"/>
      <c r="R39" s="268" t="str">
        <f t="shared" si="0"/>
        <v>57018421</v>
      </c>
    </row>
    <row r="40" spans="1:18" x14ac:dyDescent="0.2">
      <c r="A40" s="190" t="s">
        <v>2174</v>
      </c>
      <c r="B40" s="191" t="s">
        <v>2175</v>
      </c>
      <c r="C40" s="192" t="s">
        <v>2176</v>
      </c>
      <c r="D40" s="191" t="s">
        <v>2177</v>
      </c>
      <c r="E40" s="191" t="s">
        <v>330</v>
      </c>
      <c r="F40" s="191" t="s">
        <v>332</v>
      </c>
      <c r="G40" s="191" t="s">
        <v>2178</v>
      </c>
      <c r="H40" s="191" t="s">
        <v>2179</v>
      </c>
      <c r="I40" s="191" t="s">
        <v>2180</v>
      </c>
      <c r="J40" s="191" t="s">
        <v>2181</v>
      </c>
      <c r="K40" s="191" t="s">
        <v>2180</v>
      </c>
      <c r="L40" s="193">
        <v>421903752699</v>
      </c>
      <c r="M40" s="191" t="s">
        <v>2182</v>
      </c>
      <c r="N40" s="191"/>
      <c r="O40" s="191"/>
      <c r="P40" s="191"/>
      <c r="Q40" s="205"/>
      <c r="R40" s="268" t="str">
        <f t="shared" si="0"/>
        <v>53018109</v>
      </c>
    </row>
    <row r="41" spans="1:18" x14ac:dyDescent="0.2">
      <c r="A41" s="190" t="s">
        <v>2183</v>
      </c>
      <c r="B41" s="191" t="s">
        <v>1713</v>
      </c>
      <c r="C41" s="192" t="s">
        <v>323</v>
      </c>
      <c r="D41" s="192" t="s">
        <v>1714</v>
      </c>
      <c r="E41" s="192" t="s">
        <v>1575</v>
      </c>
      <c r="F41" s="192" t="s">
        <v>1715</v>
      </c>
      <c r="G41" s="257" t="s">
        <v>1716</v>
      </c>
      <c r="H41" s="305" t="s">
        <v>1717</v>
      </c>
      <c r="I41" s="192" t="s">
        <v>1718</v>
      </c>
      <c r="J41" s="192" t="s">
        <v>327</v>
      </c>
      <c r="K41" s="306" t="s">
        <v>1719</v>
      </c>
      <c r="L41" s="307">
        <v>421918817207</v>
      </c>
      <c r="M41" s="192" t="s">
        <v>1720</v>
      </c>
      <c r="N41" s="191"/>
      <c r="O41" s="192"/>
      <c r="P41" s="191"/>
      <c r="Q41" s="205"/>
      <c r="R41" s="268" t="str">
        <f t="shared" si="0"/>
        <v>50607332</v>
      </c>
    </row>
    <row r="42" spans="1:18" x14ac:dyDescent="0.2">
      <c r="A42" s="190" t="s">
        <v>2184</v>
      </c>
      <c r="B42" s="191" t="s">
        <v>1894</v>
      </c>
      <c r="C42" s="192" t="s">
        <v>1895</v>
      </c>
      <c r="D42" s="191" t="s">
        <v>1896</v>
      </c>
      <c r="E42" s="191" t="s">
        <v>1243</v>
      </c>
      <c r="F42" s="191" t="s">
        <v>1244</v>
      </c>
      <c r="G42" s="191" t="s">
        <v>1897</v>
      </c>
      <c r="H42" s="191" t="s">
        <v>1898</v>
      </c>
      <c r="I42" s="191" t="s">
        <v>1899</v>
      </c>
      <c r="J42" s="191" t="s">
        <v>1900</v>
      </c>
      <c r="K42" s="191" t="s">
        <v>1901</v>
      </c>
      <c r="L42" s="193">
        <v>421908775343</v>
      </c>
      <c r="M42" s="191"/>
      <c r="N42" s="191"/>
      <c r="O42" s="191"/>
      <c r="P42" s="191"/>
      <c r="Q42" s="205"/>
      <c r="R42" s="268" t="str">
        <f t="shared" si="0"/>
        <v>56153066</v>
      </c>
    </row>
    <row r="43" spans="1:18" x14ac:dyDescent="0.2">
      <c r="A43" s="190" t="s">
        <v>2185</v>
      </c>
      <c r="B43" s="191" t="s">
        <v>2186</v>
      </c>
      <c r="C43" s="192" t="s">
        <v>323</v>
      </c>
      <c r="D43" s="191" t="s">
        <v>2187</v>
      </c>
      <c r="E43" s="191" t="s">
        <v>1749</v>
      </c>
      <c r="F43" s="191" t="s">
        <v>1750</v>
      </c>
      <c r="G43" s="191" t="s">
        <v>2188</v>
      </c>
      <c r="H43" s="191" t="s">
        <v>2189</v>
      </c>
      <c r="I43" s="191" t="s">
        <v>2190</v>
      </c>
      <c r="J43" s="191" t="s">
        <v>325</v>
      </c>
      <c r="K43" s="191" t="s">
        <v>2190</v>
      </c>
      <c r="L43" s="193">
        <v>421948842110</v>
      </c>
      <c r="M43" s="191" t="s">
        <v>2191</v>
      </c>
      <c r="N43" s="191"/>
      <c r="O43" s="191"/>
      <c r="P43" s="191"/>
      <c r="Q43" s="205"/>
      <c r="R43" s="268" t="str">
        <f t="shared" si="0"/>
        <v>55758843</v>
      </c>
    </row>
    <row r="44" spans="1:18" x14ac:dyDescent="0.2">
      <c r="A44" s="190" t="s">
        <v>2192</v>
      </c>
      <c r="B44" s="191" t="s">
        <v>2193</v>
      </c>
      <c r="C44" s="192" t="s">
        <v>323</v>
      </c>
      <c r="D44" s="191" t="s">
        <v>2194</v>
      </c>
      <c r="E44" s="191" t="s">
        <v>402</v>
      </c>
      <c r="F44" s="191" t="s">
        <v>2195</v>
      </c>
      <c r="G44" s="191" t="s">
        <v>2196</v>
      </c>
      <c r="H44" s="191" t="s">
        <v>2197</v>
      </c>
      <c r="I44" s="191" t="s">
        <v>2198</v>
      </c>
      <c r="J44" s="191" t="s">
        <v>325</v>
      </c>
      <c r="K44" s="191" t="s">
        <v>2198</v>
      </c>
      <c r="L44" s="193">
        <v>421908842839</v>
      </c>
      <c r="M44" s="191" t="s">
        <v>2199</v>
      </c>
      <c r="N44" s="191"/>
      <c r="O44" s="191"/>
      <c r="P44" s="191"/>
      <c r="Q44" s="205"/>
      <c r="R44" s="268" t="str">
        <f t="shared" si="0"/>
        <v>51068125</v>
      </c>
    </row>
    <row r="45" spans="1:18" ht="13.2" x14ac:dyDescent="0.2">
      <c r="A45" s="190" t="s">
        <v>2200</v>
      </c>
      <c r="B45" s="191" t="s">
        <v>1902</v>
      </c>
      <c r="C45" s="192" t="s">
        <v>1895</v>
      </c>
      <c r="D45" s="192" t="s">
        <v>1903</v>
      </c>
      <c r="E45" s="191" t="s">
        <v>330</v>
      </c>
      <c r="F45" s="191" t="s">
        <v>442</v>
      </c>
      <c r="G45" s="312" t="s">
        <v>2201</v>
      </c>
      <c r="H45" s="191" t="s">
        <v>1904</v>
      </c>
      <c r="I45" s="191" t="s">
        <v>1905</v>
      </c>
      <c r="J45" s="191" t="s">
        <v>2202</v>
      </c>
      <c r="K45" s="191" t="s">
        <v>1905</v>
      </c>
      <c r="L45" s="193">
        <v>421908794333</v>
      </c>
      <c r="M45" s="191" t="s">
        <v>2203</v>
      </c>
      <c r="N45" s="191"/>
      <c r="O45" s="191"/>
      <c r="P45" s="191"/>
      <c r="Q45" s="205"/>
      <c r="R45" s="268" t="str">
        <f t="shared" si="0"/>
        <v>48136387</v>
      </c>
    </row>
    <row r="46" spans="1:18" x14ac:dyDescent="0.2">
      <c r="A46" s="190" t="s">
        <v>2204</v>
      </c>
      <c r="B46" s="191" t="s">
        <v>2205</v>
      </c>
      <c r="C46" s="192" t="s">
        <v>323</v>
      </c>
      <c r="D46" s="191" t="s">
        <v>2206</v>
      </c>
      <c r="E46" s="191" t="s">
        <v>330</v>
      </c>
      <c r="F46" s="191" t="s">
        <v>718</v>
      </c>
      <c r="G46" s="257" t="s">
        <v>2207</v>
      </c>
      <c r="H46" s="257" t="s">
        <v>2208</v>
      </c>
      <c r="I46" s="191" t="s">
        <v>2209</v>
      </c>
      <c r="J46" s="191" t="s">
        <v>325</v>
      </c>
      <c r="K46" s="191" t="s">
        <v>2209</v>
      </c>
      <c r="L46" s="193"/>
      <c r="M46" s="191"/>
      <c r="N46" s="191"/>
      <c r="O46" s="191"/>
      <c r="P46" s="191"/>
      <c r="Q46" s="205"/>
      <c r="R46" s="268" t="str">
        <f t="shared" si="0"/>
        <v>50629158</v>
      </c>
    </row>
    <row r="47" spans="1:18" x14ac:dyDescent="0.2">
      <c r="A47" s="190" t="s">
        <v>2210</v>
      </c>
      <c r="B47" s="191" t="s">
        <v>2211</v>
      </c>
      <c r="C47" s="192" t="s">
        <v>323</v>
      </c>
      <c r="D47" s="192" t="s">
        <v>2212</v>
      </c>
      <c r="E47" s="192" t="s">
        <v>334</v>
      </c>
      <c r="F47" s="192" t="s">
        <v>335</v>
      </c>
      <c r="G47" s="191" t="s">
        <v>2213</v>
      </c>
      <c r="H47" s="191" t="s">
        <v>2214</v>
      </c>
      <c r="I47" s="192" t="s">
        <v>2215</v>
      </c>
      <c r="J47" s="192" t="s">
        <v>2216</v>
      </c>
      <c r="K47" s="192" t="s">
        <v>2217</v>
      </c>
      <c r="L47" s="193"/>
      <c r="M47" s="192"/>
      <c r="N47" s="192"/>
      <c r="O47" s="192"/>
      <c r="P47" s="192"/>
      <c r="Q47" s="205"/>
      <c r="R47" s="268"/>
    </row>
    <row r="48" spans="1:18" ht="13.2" x14ac:dyDescent="0.25">
      <c r="A48" s="195" t="s">
        <v>2218</v>
      </c>
      <c r="B48" s="277" t="s">
        <v>2219</v>
      </c>
      <c r="C48" s="277" t="s">
        <v>323</v>
      </c>
      <c r="D48" s="277" t="s">
        <v>2220</v>
      </c>
      <c r="E48" s="277" t="s">
        <v>330</v>
      </c>
      <c r="F48" s="277" t="s">
        <v>652</v>
      </c>
      <c r="G48" s="304" t="s">
        <v>2221</v>
      </c>
      <c r="H48" s="277" t="s">
        <v>2222</v>
      </c>
      <c r="I48" s="277" t="s">
        <v>2223</v>
      </c>
      <c r="J48" s="277" t="s">
        <v>325</v>
      </c>
      <c r="K48" s="277" t="s">
        <v>2223</v>
      </c>
      <c r="L48" s="278">
        <v>421903413040</v>
      </c>
      <c r="M48" s="277" t="s">
        <v>2224</v>
      </c>
      <c r="N48" s="277"/>
      <c r="O48" s="277"/>
      <c r="P48" s="277"/>
      <c r="Q48" s="205"/>
      <c r="R48" s="268"/>
    </row>
    <row r="49" spans="1:18" x14ac:dyDescent="0.2">
      <c r="A49" s="195" t="s">
        <v>339</v>
      </c>
      <c r="B49" s="277" t="s">
        <v>1574</v>
      </c>
      <c r="C49" s="277" t="s">
        <v>323</v>
      </c>
      <c r="D49" s="277" t="s">
        <v>340</v>
      </c>
      <c r="E49" s="277" t="s">
        <v>330</v>
      </c>
      <c r="F49" s="277" t="s">
        <v>341</v>
      </c>
      <c r="G49" s="277" t="s">
        <v>342</v>
      </c>
      <c r="H49" s="277" t="s">
        <v>343</v>
      </c>
      <c r="I49" s="277" t="s">
        <v>344</v>
      </c>
      <c r="J49" s="277" t="s">
        <v>327</v>
      </c>
      <c r="K49" s="277" t="s">
        <v>344</v>
      </c>
      <c r="L49" s="278">
        <v>421908868248</v>
      </c>
      <c r="M49" s="277" t="s">
        <v>345</v>
      </c>
      <c r="N49" s="277"/>
      <c r="O49" s="277"/>
      <c r="P49" s="277"/>
      <c r="Q49" s="205"/>
      <c r="R49" s="268" t="str">
        <f t="shared" si="0"/>
        <v>30787009</v>
      </c>
    </row>
    <row r="50" spans="1:18" x14ac:dyDescent="0.2">
      <c r="A50" s="195" t="s">
        <v>346</v>
      </c>
      <c r="B50" s="277" t="s">
        <v>347</v>
      </c>
      <c r="C50" s="277" t="s">
        <v>323</v>
      </c>
      <c r="D50" s="277" t="s">
        <v>348</v>
      </c>
      <c r="E50" s="277" t="s">
        <v>349</v>
      </c>
      <c r="F50" s="277" t="s">
        <v>350</v>
      </c>
      <c r="G50" s="277" t="s">
        <v>351</v>
      </c>
      <c r="H50" s="277" t="s">
        <v>352</v>
      </c>
      <c r="I50" s="277" t="s">
        <v>353</v>
      </c>
      <c r="J50" s="277" t="s">
        <v>354</v>
      </c>
      <c r="K50" s="277" t="s">
        <v>355</v>
      </c>
      <c r="L50" s="278">
        <v>421919188236</v>
      </c>
      <c r="M50" s="277" t="s">
        <v>356</v>
      </c>
      <c r="N50" s="277"/>
      <c r="O50" s="277"/>
      <c r="P50" s="277"/>
      <c r="Q50" s="205"/>
      <c r="R50" s="268" t="str">
        <f t="shared" si="0"/>
        <v>00631655</v>
      </c>
    </row>
    <row r="51" spans="1:18" x14ac:dyDescent="0.2">
      <c r="A51" s="195" t="s">
        <v>357</v>
      </c>
      <c r="B51" s="277" t="s">
        <v>358</v>
      </c>
      <c r="C51" s="277" t="s">
        <v>323</v>
      </c>
      <c r="D51" s="277" t="s">
        <v>359</v>
      </c>
      <c r="E51" s="277" t="s">
        <v>330</v>
      </c>
      <c r="F51" s="277" t="s">
        <v>360</v>
      </c>
      <c r="G51" s="277" t="s">
        <v>361</v>
      </c>
      <c r="H51" s="277" t="s">
        <v>362</v>
      </c>
      <c r="I51" s="277" t="s">
        <v>363</v>
      </c>
      <c r="J51" s="277" t="s">
        <v>327</v>
      </c>
      <c r="K51" s="277" t="s">
        <v>363</v>
      </c>
      <c r="L51" s="278">
        <v>421905948422</v>
      </c>
      <c r="M51" s="277" t="s">
        <v>364</v>
      </c>
      <c r="N51" s="277"/>
      <c r="O51" s="277"/>
      <c r="P51" s="277"/>
      <c r="Q51" s="205"/>
      <c r="R51" s="268" t="str">
        <f t="shared" si="0"/>
        <v>42019541</v>
      </c>
    </row>
    <row r="52" spans="1:18" x14ac:dyDescent="0.2">
      <c r="A52" s="195" t="s">
        <v>365</v>
      </c>
      <c r="B52" s="277" t="s">
        <v>366</v>
      </c>
      <c r="C52" s="277" t="s">
        <v>323</v>
      </c>
      <c r="D52" s="277" t="s">
        <v>367</v>
      </c>
      <c r="E52" s="277" t="s">
        <v>334</v>
      </c>
      <c r="F52" s="277" t="s">
        <v>335</v>
      </c>
      <c r="G52" s="277" t="s">
        <v>368</v>
      </c>
      <c r="H52" s="277" t="s">
        <v>369</v>
      </c>
      <c r="I52" s="277" t="s">
        <v>370</v>
      </c>
      <c r="J52" s="277" t="s">
        <v>327</v>
      </c>
      <c r="K52" s="277" t="s">
        <v>370</v>
      </c>
      <c r="L52" s="278">
        <v>421915184709</v>
      </c>
      <c r="M52" s="277" t="s">
        <v>371</v>
      </c>
      <c r="N52" s="277"/>
      <c r="O52" s="277"/>
      <c r="P52" s="277"/>
      <c r="Q52" s="205"/>
      <c r="R52" s="268" t="str">
        <f t="shared" si="0"/>
        <v>30810108</v>
      </c>
    </row>
    <row r="53" spans="1:18" x14ac:dyDescent="0.2">
      <c r="A53" s="195" t="s">
        <v>372</v>
      </c>
      <c r="B53" s="277" t="s">
        <v>373</v>
      </c>
      <c r="C53" s="277" t="s">
        <v>323</v>
      </c>
      <c r="D53" s="277" t="s">
        <v>374</v>
      </c>
      <c r="E53" s="277" t="s">
        <v>330</v>
      </c>
      <c r="F53" s="277" t="s">
        <v>375</v>
      </c>
      <c r="G53" s="277" t="s">
        <v>376</v>
      </c>
      <c r="H53" s="277" t="s">
        <v>377</v>
      </c>
      <c r="I53" s="277" t="s">
        <v>378</v>
      </c>
      <c r="J53" s="277" t="s">
        <v>327</v>
      </c>
      <c r="K53" s="277" t="s">
        <v>1258</v>
      </c>
      <c r="L53" s="278">
        <v>421908965156</v>
      </c>
      <c r="M53" s="277" t="s">
        <v>379</v>
      </c>
      <c r="N53" s="277"/>
      <c r="O53" s="277"/>
      <c r="P53" s="277"/>
      <c r="Q53" s="205"/>
      <c r="R53" s="268" t="str">
        <f t="shared" si="0"/>
        <v>30842069</v>
      </c>
    </row>
    <row r="54" spans="1:18" x14ac:dyDescent="0.2">
      <c r="A54" s="195" t="s">
        <v>380</v>
      </c>
      <c r="B54" s="277" t="s">
        <v>381</v>
      </c>
      <c r="C54" s="277" t="s">
        <v>323</v>
      </c>
      <c r="D54" s="277" t="s">
        <v>1242</v>
      </c>
      <c r="E54" s="277" t="s">
        <v>1243</v>
      </c>
      <c r="F54" s="277" t="s">
        <v>1244</v>
      </c>
      <c r="G54" s="277" t="s">
        <v>382</v>
      </c>
      <c r="H54" s="277" t="s">
        <v>383</v>
      </c>
      <c r="I54" s="277" t="s">
        <v>1434</v>
      </c>
      <c r="J54" s="277" t="s">
        <v>325</v>
      </c>
      <c r="K54" s="277" t="s">
        <v>384</v>
      </c>
      <c r="L54" s="278">
        <v>421905998953</v>
      </c>
      <c r="M54" s="277" t="s">
        <v>385</v>
      </c>
      <c r="N54" s="277"/>
      <c r="O54" s="277"/>
      <c r="P54" s="277"/>
      <c r="Q54" s="205"/>
      <c r="R54" s="268" t="str">
        <f t="shared" si="0"/>
        <v>31749852</v>
      </c>
    </row>
    <row r="55" spans="1:18" x14ac:dyDescent="0.2">
      <c r="A55" s="195" t="s">
        <v>386</v>
      </c>
      <c r="B55" s="277" t="s">
        <v>387</v>
      </c>
      <c r="C55" s="277" t="s">
        <v>323</v>
      </c>
      <c r="D55" s="277" t="s">
        <v>374</v>
      </c>
      <c r="E55" s="277" t="s">
        <v>330</v>
      </c>
      <c r="F55" s="277" t="s">
        <v>375</v>
      </c>
      <c r="G55" s="277" t="s">
        <v>388</v>
      </c>
      <c r="H55" s="277" t="s">
        <v>389</v>
      </c>
      <c r="I55" s="277" t="s">
        <v>390</v>
      </c>
      <c r="J55" s="277" t="s">
        <v>327</v>
      </c>
      <c r="K55" s="277" t="s">
        <v>1259</v>
      </c>
      <c r="L55" s="278" t="s">
        <v>1260</v>
      </c>
      <c r="M55" s="277" t="s">
        <v>391</v>
      </c>
      <c r="N55" s="277"/>
      <c r="O55" s="277"/>
      <c r="P55" s="277"/>
      <c r="Q55" s="205"/>
      <c r="R55" s="268" t="str">
        <f t="shared" si="0"/>
        <v>30844711</v>
      </c>
    </row>
    <row r="56" spans="1:18" x14ac:dyDescent="0.2">
      <c r="A56" s="195" t="s">
        <v>392</v>
      </c>
      <c r="B56" s="277" t="s">
        <v>393</v>
      </c>
      <c r="C56" s="277" t="s">
        <v>323</v>
      </c>
      <c r="D56" s="277" t="s">
        <v>1473</v>
      </c>
      <c r="E56" s="277" t="s">
        <v>336</v>
      </c>
      <c r="F56" s="277" t="s">
        <v>394</v>
      </c>
      <c r="G56" s="277" t="s">
        <v>395</v>
      </c>
      <c r="H56" s="277" t="s">
        <v>396</v>
      </c>
      <c r="I56" s="277" t="s">
        <v>397</v>
      </c>
      <c r="J56" s="277" t="s">
        <v>327</v>
      </c>
      <c r="K56" s="277" t="s">
        <v>397</v>
      </c>
      <c r="L56" s="278">
        <v>421911361044</v>
      </c>
      <c r="M56" s="277" t="s">
        <v>398</v>
      </c>
      <c r="N56" s="277"/>
      <c r="O56" s="277"/>
      <c r="P56" s="277"/>
      <c r="Q56" s="205"/>
      <c r="R56" s="268" t="str">
        <f t="shared" si="0"/>
        <v>31940668</v>
      </c>
    </row>
    <row r="57" spans="1:18" x14ac:dyDescent="0.2">
      <c r="A57" s="190" t="s">
        <v>399</v>
      </c>
      <c r="B57" s="191" t="s">
        <v>400</v>
      </c>
      <c r="C57" s="192" t="s">
        <v>323</v>
      </c>
      <c r="D57" s="191" t="s">
        <v>401</v>
      </c>
      <c r="E57" s="191" t="s">
        <v>402</v>
      </c>
      <c r="F57" s="191" t="s">
        <v>403</v>
      </c>
      <c r="G57" s="257" t="s">
        <v>404</v>
      </c>
      <c r="H57" s="257" t="s">
        <v>405</v>
      </c>
      <c r="I57" s="267" t="s">
        <v>406</v>
      </c>
      <c r="J57" s="191" t="s">
        <v>327</v>
      </c>
      <c r="K57" s="267" t="s">
        <v>407</v>
      </c>
      <c r="L57" s="193">
        <v>421903403105</v>
      </c>
      <c r="M57" s="191" t="s">
        <v>408</v>
      </c>
      <c r="N57" s="191"/>
      <c r="O57" s="191"/>
      <c r="P57" s="191"/>
      <c r="Q57" s="205"/>
      <c r="R57" s="268" t="str">
        <f t="shared" si="0"/>
        <v>31824021</v>
      </c>
    </row>
    <row r="58" spans="1:18" x14ac:dyDescent="0.2">
      <c r="A58" s="190" t="s">
        <v>1721</v>
      </c>
      <c r="B58" s="191" t="s">
        <v>1722</v>
      </c>
      <c r="C58" s="192" t="s">
        <v>323</v>
      </c>
      <c r="D58" s="192" t="s">
        <v>1723</v>
      </c>
      <c r="E58" s="192" t="s">
        <v>1724</v>
      </c>
      <c r="F58" s="192" t="s">
        <v>1725</v>
      </c>
      <c r="G58" s="257" t="s">
        <v>1726</v>
      </c>
      <c r="H58" s="305" t="s">
        <v>1727</v>
      </c>
      <c r="I58" s="192" t="s">
        <v>1728</v>
      </c>
      <c r="J58" s="192" t="s">
        <v>327</v>
      </c>
      <c r="K58" s="306" t="s">
        <v>1728</v>
      </c>
      <c r="L58" s="307">
        <v>421917812810</v>
      </c>
      <c r="M58" s="192" t="s">
        <v>1729</v>
      </c>
      <c r="N58" s="191"/>
      <c r="O58" s="192"/>
      <c r="P58" s="191"/>
      <c r="Q58" s="205"/>
      <c r="R58" s="268" t="str">
        <f t="shared" si="0"/>
        <v>45009660</v>
      </c>
    </row>
    <row r="59" spans="1:18" x14ac:dyDescent="0.2">
      <c r="A59" s="195" t="s">
        <v>410</v>
      </c>
      <c r="B59" s="277" t="s">
        <v>411</v>
      </c>
      <c r="C59" s="277" t="s">
        <v>323</v>
      </c>
      <c r="D59" s="277" t="s">
        <v>412</v>
      </c>
      <c r="E59" s="277" t="s">
        <v>413</v>
      </c>
      <c r="F59" s="277" t="s">
        <v>414</v>
      </c>
      <c r="G59" s="277" t="s">
        <v>415</v>
      </c>
      <c r="H59" s="277" t="s">
        <v>416</v>
      </c>
      <c r="I59" s="277" t="s">
        <v>1435</v>
      </c>
      <c r="J59" s="277" t="s">
        <v>327</v>
      </c>
      <c r="K59" s="277" t="s">
        <v>417</v>
      </c>
      <c r="L59" s="278">
        <v>421905162424</v>
      </c>
      <c r="M59" s="277" t="s">
        <v>418</v>
      </c>
      <c r="N59" s="277"/>
      <c r="O59" s="277"/>
      <c r="P59" s="277"/>
      <c r="Q59" s="205"/>
      <c r="R59" s="268" t="str">
        <f t="shared" si="0"/>
        <v>30811686</v>
      </c>
    </row>
    <row r="60" spans="1:18" x14ac:dyDescent="0.2">
      <c r="A60" s="195" t="s">
        <v>419</v>
      </c>
      <c r="B60" s="277" t="s">
        <v>1466</v>
      </c>
      <c r="C60" s="277" t="s">
        <v>323</v>
      </c>
      <c r="D60" s="277" t="s">
        <v>1245</v>
      </c>
      <c r="E60" s="277" t="s">
        <v>334</v>
      </c>
      <c r="F60" s="277" t="s">
        <v>335</v>
      </c>
      <c r="G60" s="277" t="s">
        <v>420</v>
      </c>
      <c r="H60" s="277" t="s">
        <v>421</v>
      </c>
      <c r="I60" s="277" t="s">
        <v>422</v>
      </c>
      <c r="J60" s="277" t="s">
        <v>327</v>
      </c>
      <c r="K60" s="277" t="s">
        <v>1261</v>
      </c>
      <c r="L60" s="278" t="s">
        <v>1262</v>
      </c>
      <c r="M60" s="277" t="s">
        <v>423</v>
      </c>
      <c r="N60" s="277"/>
      <c r="O60" s="277"/>
      <c r="P60" s="277"/>
      <c r="Q60" s="205"/>
      <c r="R60" s="268" t="str">
        <f t="shared" si="0"/>
        <v>30814910</v>
      </c>
    </row>
    <row r="61" spans="1:18" x14ac:dyDescent="0.2">
      <c r="A61" s="195" t="s">
        <v>2225</v>
      </c>
      <c r="B61" s="277" t="s">
        <v>1263</v>
      </c>
      <c r="C61" s="277" t="s">
        <v>323</v>
      </c>
      <c r="D61" s="277" t="s">
        <v>424</v>
      </c>
      <c r="E61" s="277" t="s">
        <v>1575</v>
      </c>
      <c r="F61" s="277" t="s">
        <v>425</v>
      </c>
      <c r="G61" s="277" t="s">
        <v>1264</v>
      </c>
      <c r="H61" s="277" t="s">
        <v>1265</v>
      </c>
      <c r="I61" s="277" t="s">
        <v>1266</v>
      </c>
      <c r="J61" s="277" t="s">
        <v>327</v>
      </c>
      <c r="K61" s="277" t="s">
        <v>1267</v>
      </c>
      <c r="L61" s="278">
        <v>421907696186</v>
      </c>
      <c r="M61" s="277" t="s">
        <v>1268</v>
      </c>
      <c r="N61" s="277"/>
      <c r="O61" s="277"/>
      <c r="P61" s="277"/>
      <c r="Q61" s="205"/>
      <c r="R61" s="268"/>
    </row>
    <row r="62" spans="1:18" x14ac:dyDescent="0.2">
      <c r="A62" s="190" t="s">
        <v>1730</v>
      </c>
      <c r="B62" s="191" t="s">
        <v>1731</v>
      </c>
      <c r="C62" s="192" t="s">
        <v>323</v>
      </c>
      <c r="D62" s="192" t="s">
        <v>1732</v>
      </c>
      <c r="E62" s="192" t="s">
        <v>336</v>
      </c>
      <c r="F62" s="192" t="s">
        <v>394</v>
      </c>
      <c r="G62" s="257" t="s">
        <v>1733</v>
      </c>
      <c r="H62" s="305" t="s">
        <v>1734</v>
      </c>
      <c r="I62" s="192" t="s">
        <v>1735</v>
      </c>
      <c r="J62" s="192" t="s">
        <v>327</v>
      </c>
      <c r="K62" s="306" t="s">
        <v>1735</v>
      </c>
      <c r="L62" s="307">
        <v>421918478290</v>
      </c>
      <c r="M62" s="192" t="s">
        <v>1736</v>
      </c>
      <c r="N62" s="191"/>
      <c r="O62" s="192"/>
      <c r="P62" s="191"/>
      <c r="Q62" s="205"/>
      <c r="R62" s="268" t="str">
        <f t="shared" si="0"/>
        <v>31929931</v>
      </c>
    </row>
    <row r="63" spans="1:18" x14ac:dyDescent="0.2">
      <c r="A63" s="190" t="s">
        <v>1269</v>
      </c>
      <c r="B63" s="191" t="s">
        <v>1270</v>
      </c>
      <c r="C63" s="192" t="s">
        <v>323</v>
      </c>
      <c r="D63" s="191" t="s">
        <v>1436</v>
      </c>
      <c r="E63" s="191" t="s">
        <v>1437</v>
      </c>
      <c r="F63" s="191" t="s">
        <v>1438</v>
      </c>
      <c r="G63" s="191" t="s">
        <v>1271</v>
      </c>
      <c r="H63" s="191" t="s">
        <v>1272</v>
      </c>
      <c r="I63" s="191" t="s">
        <v>1439</v>
      </c>
      <c r="J63" s="191" t="s">
        <v>325</v>
      </c>
      <c r="K63" s="191" t="s">
        <v>1439</v>
      </c>
      <c r="L63" s="193">
        <v>421907448837</v>
      </c>
      <c r="M63" s="191" t="s">
        <v>1273</v>
      </c>
      <c r="N63" s="191"/>
      <c r="O63" s="191"/>
      <c r="P63" s="191"/>
      <c r="Q63" s="205"/>
      <c r="R63" s="268" t="str">
        <f t="shared" si="0"/>
        <v>30841798</v>
      </c>
    </row>
    <row r="64" spans="1:18" x14ac:dyDescent="0.2">
      <c r="A64" s="195" t="s">
        <v>426</v>
      </c>
      <c r="B64" s="277" t="s">
        <v>427</v>
      </c>
      <c r="C64" s="277" t="s">
        <v>323</v>
      </c>
      <c r="D64" s="277" t="s">
        <v>374</v>
      </c>
      <c r="E64" s="277" t="s">
        <v>330</v>
      </c>
      <c r="F64" s="277" t="s">
        <v>425</v>
      </c>
      <c r="G64" s="277" t="s">
        <v>428</v>
      </c>
      <c r="H64" s="277" t="s">
        <v>429</v>
      </c>
      <c r="I64" s="277" t="s">
        <v>1576</v>
      </c>
      <c r="J64" s="277" t="s">
        <v>327</v>
      </c>
      <c r="K64" s="277" t="s">
        <v>430</v>
      </c>
      <c r="L64" s="278">
        <v>421905294239</v>
      </c>
      <c r="M64" s="277" t="s">
        <v>431</v>
      </c>
      <c r="N64" s="277"/>
      <c r="O64" s="277"/>
      <c r="P64" s="277"/>
      <c r="Q64" s="205"/>
      <c r="R64" s="268" t="str">
        <f t="shared" si="0"/>
        <v>30844568</v>
      </c>
    </row>
    <row r="65" spans="1:18" x14ac:dyDescent="0.2">
      <c r="A65" s="195" t="s">
        <v>432</v>
      </c>
      <c r="B65" s="277" t="s">
        <v>433</v>
      </c>
      <c r="C65" s="277" t="s">
        <v>323</v>
      </c>
      <c r="D65" s="277" t="s">
        <v>553</v>
      </c>
      <c r="E65" s="277" t="s">
        <v>330</v>
      </c>
      <c r="F65" s="277" t="s">
        <v>425</v>
      </c>
      <c r="G65" s="277" t="s">
        <v>434</v>
      </c>
      <c r="H65" s="277" t="s">
        <v>435</v>
      </c>
      <c r="I65" s="277" t="s">
        <v>436</v>
      </c>
      <c r="J65" s="277" t="s">
        <v>327</v>
      </c>
      <c r="K65" s="277" t="s">
        <v>437</v>
      </c>
      <c r="L65" s="278">
        <v>421905504810</v>
      </c>
      <c r="M65" s="277" t="s">
        <v>438</v>
      </c>
      <c r="N65" s="277"/>
      <c r="O65" s="277"/>
      <c r="P65" s="277"/>
      <c r="Q65" s="205"/>
      <c r="R65" s="268" t="str">
        <f t="shared" si="0"/>
        <v>17315166</v>
      </c>
    </row>
    <row r="66" spans="1:18" x14ac:dyDescent="0.2">
      <c r="A66" s="195" t="s">
        <v>439</v>
      </c>
      <c r="B66" s="277" t="s">
        <v>440</v>
      </c>
      <c r="C66" s="277" t="s">
        <v>323</v>
      </c>
      <c r="D66" s="277" t="s">
        <v>441</v>
      </c>
      <c r="E66" s="277" t="s">
        <v>330</v>
      </c>
      <c r="F66" s="277" t="s">
        <v>442</v>
      </c>
      <c r="G66" s="277" t="s">
        <v>443</v>
      </c>
      <c r="H66" s="277" t="s">
        <v>444</v>
      </c>
      <c r="I66" s="277" t="s">
        <v>445</v>
      </c>
      <c r="J66" s="277" t="s">
        <v>327</v>
      </c>
      <c r="K66" s="277" t="s">
        <v>446</v>
      </c>
      <c r="L66" s="278">
        <v>421949246786</v>
      </c>
      <c r="M66" s="277" t="s">
        <v>447</v>
      </c>
      <c r="N66" s="277"/>
      <c r="O66" s="277" t="s">
        <v>2226</v>
      </c>
      <c r="P66" s="277"/>
      <c r="Q66" s="205"/>
      <c r="R66" s="268" t="str">
        <f t="shared" si="0"/>
        <v>31744621</v>
      </c>
    </row>
    <row r="67" spans="1:18" x14ac:dyDescent="0.2">
      <c r="A67" s="190" t="s">
        <v>2227</v>
      </c>
      <c r="B67" s="191" t="s">
        <v>1737</v>
      </c>
      <c r="C67" s="192" t="s">
        <v>323</v>
      </c>
      <c r="D67" s="192" t="s">
        <v>1738</v>
      </c>
      <c r="E67" s="192" t="s">
        <v>1739</v>
      </c>
      <c r="F67" s="192" t="s">
        <v>1740</v>
      </c>
      <c r="G67" s="257" t="s">
        <v>1741</v>
      </c>
      <c r="H67" s="305" t="s">
        <v>1742</v>
      </c>
      <c r="I67" s="192" t="s">
        <v>1743</v>
      </c>
      <c r="J67" s="192" t="s">
        <v>327</v>
      </c>
      <c r="K67" s="306" t="s">
        <v>1744</v>
      </c>
      <c r="L67" s="307" t="s">
        <v>1745</v>
      </c>
      <c r="M67" s="192" t="s">
        <v>1746</v>
      </c>
      <c r="N67" s="191"/>
      <c r="O67" s="192"/>
      <c r="P67" s="191"/>
      <c r="Q67" s="205"/>
      <c r="R67" s="268" t="str">
        <f t="shared" si="0"/>
        <v>34056939</v>
      </c>
    </row>
    <row r="68" spans="1:18" x14ac:dyDescent="0.2">
      <c r="A68" s="190" t="s">
        <v>2228</v>
      </c>
      <c r="B68" s="191" t="s">
        <v>1747</v>
      </c>
      <c r="C68" s="192" t="s">
        <v>323</v>
      </c>
      <c r="D68" s="191" t="s">
        <v>1748</v>
      </c>
      <c r="E68" s="191" t="s">
        <v>1749</v>
      </c>
      <c r="F68" s="191" t="s">
        <v>1750</v>
      </c>
      <c r="G68" s="191" t="s">
        <v>1751</v>
      </c>
      <c r="H68" s="191" t="s">
        <v>1752</v>
      </c>
      <c r="I68" s="191" t="s">
        <v>1753</v>
      </c>
      <c r="J68" s="191" t="s">
        <v>325</v>
      </c>
      <c r="K68" s="191" t="s">
        <v>1754</v>
      </c>
      <c r="L68" s="193">
        <v>421907344996</v>
      </c>
      <c r="M68" s="191" t="s">
        <v>1755</v>
      </c>
      <c r="N68" s="191"/>
      <c r="O68" s="191"/>
      <c r="P68" s="191"/>
      <c r="Q68" s="205"/>
      <c r="R68" s="268" t="str">
        <f t="shared" si="0"/>
        <v>37824465</v>
      </c>
    </row>
    <row r="69" spans="1:18" x14ac:dyDescent="0.2">
      <c r="A69" s="190" t="s">
        <v>2229</v>
      </c>
      <c r="B69" s="191" t="s">
        <v>1756</v>
      </c>
      <c r="C69" s="192" t="s">
        <v>323</v>
      </c>
      <c r="D69" s="192" t="s">
        <v>1757</v>
      </c>
      <c r="E69" s="191" t="s">
        <v>330</v>
      </c>
      <c r="F69" s="192" t="s">
        <v>337</v>
      </c>
      <c r="G69" s="257" t="s">
        <v>1758</v>
      </c>
      <c r="H69" s="305" t="s">
        <v>1759</v>
      </c>
      <c r="I69" s="192" t="s">
        <v>1760</v>
      </c>
      <c r="J69" s="192" t="s">
        <v>327</v>
      </c>
      <c r="K69" s="306" t="s">
        <v>1761</v>
      </c>
      <c r="L69" s="307">
        <v>421915472241</v>
      </c>
      <c r="M69" s="192" t="s">
        <v>1762</v>
      </c>
      <c r="N69" s="191"/>
      <c r="O69" s="192"/>
      <c r="P69" s="191"/>
      <c r="Q69" s="205"/>
      <c r="R69" s="268" t="str">
        <f t="shared" si="0"/>
        <v>34003975</v>
      </c>
    </row>
    <row r="70" spans="1:18" x14ac:dyDescent="0.2">
      <c r="A70" s="195" t="s">
        <v>448</v>
      </c>
      <c r="B70" s="277" t="s">
        <v>449</v>
      </c>
      <c r="C70" s="277" t="s">
        <v>323</v>
      </c>
      <c r="D70" s="277" t="s">
        <v>450</v>
      </c>
      <c r="E70" s="277" t="s">
        <v>330</v>
      </c>
      <c r="F70" s="277" t="s">
        <v>451</v>
      </c>
      <c r="G70" s="277" t="s">
        <v>452</v>
      </c>
      <c r="H70" s="277" t="s">
        <v>453</v>
      </c>
      <c r="I70" s="277" t="s">
        <v>454</v>
      </c>
      <c r="J70" s="277" t="s">
        <v>327</v>
      </c>
      <c r="K70" s="277" t="s">
        <v>454</v>
      </c>
      <c r="L70" s="278">
        <v>421903421644</v>
      </c>
      <c r="M70" s="277" t="s">
        <v>455</v>
      </c>
      <c r="N70" s="277"/>
      <c r="O70" s="277"/>
      <c r="P70" s="277"/>
      <c r="Q70" s="205"/>
      <c r="R70" s="268"/>
    </row>
    <row r="71" spans="1:18" x14ac:dyDescent="0.2">
      <c r="A71" s="190" t="s">
        <v>2230</v>
      </c>
      <c r="B71" s="191" t="s">
        <v>1763</v>
      </c>
      <c r="C71" s="192" t="s">
        <v>323</v>
      </c>
      <c r="D71" s="192" t="s">
        <v>1764</v>
      </c>
      <c r="E71" s="191" t="s">
        <v>330</v>
      </c>
      <c r="F71" s="192" t="s">
        <v>1765</v>
      </c>
      <c r="G71" s="257" t="s">
        <v>1766</v>
      </c>
      <c r="H71" s="305" t="s">
        <v>1767</v>
      </c>
      <c r="I71" s="192" t="s">
        <v>1768</v>
      </c>
      <c r="J71" s="192" t="s">
        <v>327</v>
      </c>
      <c r="K71" s="306" t="s">
        <v>1769</v>
      </c>
      <c r="L71" s="307">
        <v>421903204367</v>
      </c>
      <c r="M71" s="192" t="s">
        <v>1770</v>
      </c>
      <c r="N71" s="191"/>
      <c r="O71" s="192"/>
      <c r="P71" s="191"/>
      <c r="Q71" s="205"/>
      <c r="R71" s="268" t="str">
        <f t="shared" si="0"/>
        <v>42361885</v>
      </c>
    </row>
    <row r="72" spans="1:18" x14ac:dyDescent="0.2">
      <c r="A72" s="195" t="s">
        <v>456</v>
      </c>
      <c r="B72" s="277" t="s">
        <v>457</v>
      </c>
      <c r="C72" s="277" t="s">
        <v>323</v>
      </c>
      <c r="D72" s="277" t="s">
        <v>458</v>
      </c>
      <c r="E72" s="277" t="s">
        <v>330</v>
      </c>
      <c r="F72" s="277" t="s">
        <v>459</v>
      </c>
      <c r="G72" s="277" t="s">
        <v>460</v>
      </c>
      <c r="H72" s="277" t="s">
        <v>461</v>
      </c>
      <c r="I72" s="277" t="s">
        <v>1440</v>
      </c>
      <c r="J72" s="277" t="s">
        <v>1468</v>
      </c>
      <c r="K72" s="277" t="s">
        <v>1441</v>
      </c>
      <c r="L72" s="278">
        <v>421911865045</v>
      </c>
      <c r="M72" s="277" t="s">
        <v>462</v>
      </c>
      <c r="N72" s="277"/>
      <c r="O72" s="277"/>
      <c r="P72" s="277"/>
      <c r="Q72" s="205"/>
      <c r="R72" s="268" t="str">
        <f t="shared" si="0"/>
        <v>50284363</v>
      </c>
    </row>
    <row r="73" spans="1:18" x14ac:dyDescent="0.2">
      <c r="A73" s="195" t="s">
        <v>463</v>
      </c>
      <c r="B73" s="277" t="s">
        <v>464</v>
      </c>
      <c r="C73" s="277" t="s">
        <v>323</v>
      </c>
      <c r="D73" s="277" t="s">
        <v>374</v>
      </c>
      <c r="E73" s="277" t="s">
        <v>330</v>
      </c>
      <c r="F73" s="277" t="s">
        <v>425</v>
      </c>
      <c r="G73" s="277" t="s">
        <v>465</v>
      </c>
      <c r="H73" s="277" t="s">
        <v>466</v>
      </c>
      <c r="I73" s="277" t="s">
        <v>1246</v>
      </c>
      <c r="J73" s="277" t="s">
        <v>730</v>
      </c>
      <c r="K73" s="277" t="s">
        <v>467</v>
      </c>
      <c r="L73" s="278">
        <v>421915177492</v>
      </c>
      <c r="M73" s="277" t="s">
        <v>468</v>
      </c>
      <c r="N73" s="277"/>
      <c r="O73" s="277"/>
      <c r="P73" s="277"/>
      <c r="Q73" s="205"/>
      <c r="R73" s="268" t="str">
        <f t="shared" si="0"/>
        <v>00688321</v>
      </c>
    </row>
    <row r="74" spans="1:18" x14ac:dyDescent="0.2">
      <c r="A74" s="195" t="s">
        <v>1771</v>
      </c>
      <c r="B74" s="277" t="s">
        <v>1772</v>
      </c>
      <c r="C74" s="277" t="s">
        <v>323</v>
      </c>
      <c r="D74" s="277" t="s">
        <v>374</v>
      </c>
      <c r="E74" s="277" t="s">
        <v>330</v>
      </c>
      <c r="F74" s="277" t="s">
        <v>425</v>
      </c>
      <c r="G74" s="277" t="s">
        <v>1773</v>
      </c>
      <c r="H74" s="277" t="s">
        <v>1774</v>
      </c>
      <c r="I74" s="277" t="s">
        <v>1775</v>
      </c>
      <c r="J74" s="277" t="s">
        <v>327</v>
      </c>
      <c r="K74" s="277" t="s">
        <v>1775</v>
      </c>
      <c r="L74" s="278">
        <v>421908145184</v>
      </c>
      <c r="M74" s="277" t="s">
        <v>1776</v>
      </c>
      <c r="N74" s="277"/>
      <c r="O74" s="277"/>
      <c r="P74" s="277"/>
      <c r="Q74" s="205"/>
      <c r="R74" s="268" t="str">
        <f t="shared" si="0"/>
        <v>00603091</v>
      </c>
    </row>
    <row r="75" spans="1:18" x14ac:dyDescent="0.2">
      <c r="A75" s="195" t="s">
        <v>469</v>
      </c>
      <c r="B75" s="277" t="s">
        <v>470</v>
      </c>
      <c r="C75" s="277" t="s">
        <v>323</v>
      </c>
      <c r="D75" s="277" t="s">
        <v>471</v>
      </c>
      <c r="E75" s="277" t="s">
        <v>328</v>
      </c>
      <c r="F75" s="277" t="s">
        <v>329</v>
      </c>
      <c r="G75" s="277" t="s">
        <v>472</v>
      </c>
      <c r="H75" s="277" t="s">
        <v>1577</v>
      </c>
      <c r="I75" s="277" t="s">
        <v>473</v>
      </c>
      <c r="J75" s="277" t="s">
        <v>409</v>
      </c>
      <c r="K75" s="277" t="s">
        <v>473</v>
      </c>
      <c r="L75" s="278">
        <v>421905380634</v>
      </c>
      <c r="M75" s="277" t="s">
        <v>474</v>
      </c>
      <c r="N75" s="277"/>
      <c r="O75" s="277"/>
      <c r="P75" s="277"/>
      <c r="Q75" s="205"/>
      <c r="R75" s="268" t="str">
        <f t="shared" si="0"/>
        <v>54041368</v>
      </c>
    </row>
    <row r="76" spans="1:18" x14ac:dyDescent="0.2">
      <c r="A76" s="190" t="s">
        <v>475</v>
      </c>
      <c r="B76" s="191" t="s">
        <v>476</v>
      </c>
      <c r="C76" s="192" t="s">
        <v>323</v>
      </c>
      <c r="D76" s="191" t="s">
        <v>374</v>
      </c>
      <c r="E76" s="191" t="s">
        <v>330</v>
      </c>
      <c r="F76" s="191" t="s">
        <v>425</v>
      </c>
      <c r="G76" s="257" t="s">
        <v>477</v>
      </c>
      <c r="H76" s="257" t="s">
        <v>478</v>
      </c>
      <c r="I76" s="267" t="s">
        <v>479</v>
      </c>
      <c r="J76" s="191" t="s">
        <v>325</v>
      </c>
      <c r="K76" s="267" t="s">
        <v>480</v>
      </c>
      <c r="L76" s="193">
        <v>421907100191</v>
      </c>
      <c r="M76" s="191" t="s">
        <v>481</v>
      </c>
      <c r="N76" s="191"/>
      <c r="O76" s="191"/>
      <c r="P76" s="191"/>
      <c r="Q76" s="205"/>
      <c r="R76" s="268" t="str">
        <f t="shared" si="0"/>
        <v>31787801</v>
      </c>
    </row>
    <row r="77" spans="1:18" ht="13.2" x14ac:dyDescent="0.25">
      <c r="A77" s="195" t="s">
        <v>482</v>
      </c>
      <c r="B77" s="277" t="s">
        <v>483</v>
      </c>
      <c r="C77" s="277" t="s">
        <v>323</v>
      </c>
      <c r="D77" s="277" t="s">
        <v>374</v>
      </c>
      <c r="E77" s="277" t="s">
        <v>330</v>
      </c>
      <c r="F77" s="277" t="s">
        <v>425</v>
      </c>
      <c r="G77" s="277" t="s">
        <v>484</v>
      </c>
      <c r="H77" s="304" t="s">
        <v>1578</v>
      </c>
      <c r="I77" s="277" t="s">
        <v>1579</v>
      </c>
      <c r="J77" s="277" t="s">
        <v>1580</v>
      </c>
      <c r="K77" s="277" t="s">
        <v>485</v>
      </c>
      <c r="L77" s="278">
        <v>421905659739</v>
      </c>
      <c r="M77" s="277" t="s">
        <v>486</v>
      </c>
      <c r="N77" s="277"/>
      <c r="O77" s="277"/>
      <c r="P77" s="277"/>
      <c r="Q77" s="205"/>
      <c r="R77" s="268" t="str">
        <f t="shared" si="0"/>
        <v>50434101</v>
      </c>
    </row>
    <row r="78" spans="1:18" x14ac:dyDescent="0.2">
      <c r="A78" s="195" t="s">
        <v>487</v>
      </c>
      <c r="B78" s="277" t="s">
        <v>488</v>
      </c>
      <c r="C78" s="277" t="s">
        <v>323</v>
      </c>
      <c r="D78" s="277" t="s">
        <v>489</v>
      </c>
      <c r="E78" s="277" t="s">
        <v>330</v>
      </c>
      <c r="F78" s="277" t="s">
        <v>490</v>
      </c>
      <c r="G78" s="277" t="s">
        <v>491</v>
      </c>
      <c r="H78" s="277" t="s">
        <v>492</v>
      </c>
      <c r="I78" s="277" t="s">
        <v>493</v>
      </c>
      <c r="J78" s="277" t="s">
        <v>327</v>
      </c>
      <c r="K78" s="277" t="s">
        <v>493</v>
      </c>
      <c r="L78" s="278">
        <v>421905620961</v>
      </c>
      <c r="M78" s="277" t="s">
        <v>494</v>
      </c>
      <c r="N78" s="277"/>
      <c r="O78" s="277"/>
      <c r="P78" s="277"/>
    </row>
    <row r="79" spans="1:18" x14ac:dyDescent="0.2">
      <c r="A79" s="190" t="s">
        <v>1777</v>
      </c>
      <c r="B79" s="191" t="s">
        <v>1778</v>
      </c>
      <c r="C79" s="192" t="s">
        <v>323</v>
      </c>
      <c r="D79" s="192" t="s">
        <v>1779</v>
      </c>
      <c r="E79" s="192" t="s">
        <v>1780</v>
      </c>
      <c r="F79" s="192" t="s">
        <v>1781</v>
      </c>
      <c r="G79" s="257" t="s">
        <v>1782</v>
      </c>
      <c r="H79" s="191" t="s">
        <v>1783</v>
      </c>
      <c r="I79" s="192" t="s">
        <v>1784</v>
      </c>
      <c r="J79" s="192" t="s">
        <v>325</v>
      </c>
      <c r="K79" s="192" t="s">
        <v>1784</v>
      </c>
      <c r="L79" s="193">
        <v>421908737634</v>
      </c>
      <c r="M79" s="192" t="s">
        <v>1785</v>
      </c>
      <c r="N79" s="192"/>
      <c r="O79" s="192"/>
      <c r="P79" s="192"/>
    </row>
    <row r="80" spans="1:18" x14ac:dyDescent="0.2">
      <c r="A80" s="195" t="s">
        <v>495</v>
      </c>
      <c r="B80" s="277" t="s">
        <v>496</v>
      </c>
      <c r="C80" s="277" t="s">
        <v>323</v>
      </c>
      <c r="D80" s="277" t="s">
        <v>497</v>
      </c>
      <c r="E80" s="277" t="s">
        <v>498</v>
      </c>
      <c r="F80" s="277" t="s">
        <v>499</v>
      </c>
      <c r="G80" s="277" t="s">
        <v>500</v>
      </c>
      <c r="H80" s="277" t="s">
        <v>501</v>
      </c>
      <c r="I80" s="277" t="s">
        <v>502</v>
      </c>
      <c r="J80" s="277" t="s">
        <v>327</v>
      </c>
      <c r="K80" s="277" t="s">
        <v>503</v>
      </c>
      <c r="L80" s="278">
        <v>421905601243</v>
      </c>
      <c r="M80" s="277" t="s">
        <v>504</v>
      </c>
      <c r="N80" s="277"/>
      <c r="O80" s="277"/>
      <c r="P80" s="277"/>
    </row>
    <row r="81" spans="1:16" x14ac:dyDescent="0.2">
      <c r="A81" s="195" t="s">
        <v>505</v>
      </c>
      <c r="B81" s="277" t="s">
        <v>1581</v>
      </c>
      <c r="C81" s="277" t="s">
        <v>323</v>
      </c>
      <c r="D81" s="277" t="s">
        <v>506</v>
      </c>
      <c r="E81" s="277" t="s">
        <v>330</v>
      </c>
      <c r="F81" s="277" t="s">
        <v>326</v>
      </c>
      <c r="G81" s="277" t="s">
        <v>507</v>
      </c>
      <c r="H81" s="277" t="s">
        <v>508</v>
      </c>
      <c r="I81" s="277" t="s">
        <v>509</v>
      </c>
      <c r="J81" s="277" t="s">
        <v>327</v>
      </c>
      <c r="K81" s="277" t="s">
        <v>509</v>
      </c>
      <c r="L81" s="278">
        <v>421903584555</v>
      </c>
      <c r="M81" s="277" t="s">
        <v>510</v>
      </c>
      <c r="N81" s="277"/>
      <c r="O81" s="277"/>
      <c r="P81" s="277"/>
    </row>
    <row r="82" spans="1:16" ht="13.2" x14ac:dyDescent="0.2">
      <c r="A82" s="190" t="s">
        <v>2231</v>
      </c>
      <c r="B82" s="191" t="s">
        <v>1786</v>
      </c>
      <c r="C82" s="192" t="s">
        <v>323</v>
      </c>
      <c r="D82" s="192" t="s">
        <v>1787</v>
      </c>
      <c r="E82" s="192" t="s">
        <v>1575</v>
      </c>
      <c r="F82" s="192" t="s">
        <v>375</v>
      </c>
      <c r="G82" s="303" t="s">
        <v>2232</v>
      </c>
      <c r="H82" s="191" t="s">
        <v>1788</v>
      </c>
      <c r="I82" s="192" t="s">
        <v>1789</v>
      </c>
      <c r="J82" s="192" t="s">
        <v>327</v>
      </c>
      <c r="K82" s="192" t="s">
        <v>1789</v>
      </c>
      <c r="L82" s="193">
        <v>421917800004</v>
      </c>
      <c r="M82" s="192" t="s">
        <v>1790</v>
      </c>
      <c r="N82" s="192"/>
      <c r="O82" s="192"/>
      <c r="P82" s="192"/>
    </row>
    <row r="83" spans="1:16" x14ac:dyDescent="0.2">
      <c r="A83" s="195" t="s">
        <v>511</v>
      </c>
      <c r="B83" s="277" t="s">
        <v>512</v>
      </c>
      <c r="C83" s="277" t="s">
        <v>323</v>
      </c>
      <c r="D83" s="277" t="s">
        <v>513</v>
      </c>
      <c r="E83" s="277" t="s">
        <v>330</v>
      </c>
      <c r="F83" s="277" t="s">
        <v>332</v>
      </c>
      <c r="G83" s="277" t="s">
        <v>514</v>
      </c>
      <c r="H83" s="277" t="s">
        <v>515</v>
      </c>
      <c r="I83" s="277" t="s">
        <v>516</v>
      </c>
      <c r="J83" s="277" t="s">
        <v>327</v>
      </c>
      <c r="K83" s="277" t="s">
        <v>516</v>
      </c>
      <c r="L83" s="278">
        <v>421905297832</v>
      </c>
      <c r="M83" s="277" t="s">
        <v>517</v>
      </c>
      <c r="N83" s="277"/>
      <c r="O83" s="277"/>
      <c r="P83" s="277"/>
    </row>
    <row r="84" spans="1:16" x14ac:dyDescent="0.2">
      <c r="A84" s="195" t="s">
        <v>518</v>
      </c>
      <c r="B84" s="277" t="s">
        <v>519</v>
      </c>
      <c r="C84" s="277" t="s">
        <v>323</v>
      </c>
      <c r="D84" s="277" t="s">
        <v>520</v>
      </c>
      <c r="E84" s="277" t="s">
        <v>330</v>
      </c>
      <c r="F84" s="277" t="s">
        <v>521</v>
      </c>
      <c r="G84" s="277" t="s">
        <v>1247</v>
      </c>
      <c r="H84" s="277" t="s">
        <v>1248</v>
      </c>
      <c r="I84" s="277" t="s">
        <v>522</v>
      </c>
      <c r="J84" s="277" t="s">
        <v>327</v>
      </c>
      <c r="K84" s="277" t="s">
        <v>1469</v>
      </c>
      <c r="L84" s="278">
        <v>421905936379</v>
      </c>
      <c r="M84" s="277" t="s">
        <v>523</v>
      </c>
      <c r="N84" s="277"/>
      <c r="O84" s="277"/>
      <c r="P84" s="277"/>
    </row>
    <row r="85" spans="1:16" x14ac:dyDescent="0.2">
      <c r="A85" s="190" t="s">
        <v>524</v>
      </c>
      <c r="B85" s="191" t="s">
        <v>525</v>
      </c>
      <c r="C85" s="192" t="s">
        <v>323</v>
      </c>
      <c r="D85" s="191" t="s">
        <v>526</v>
      </c>
      <c r="E85" s="191" t="s">
        <v>527</v>
      </c>
      <c r="F85" s="191" t="s">
        <v>528</v>
      </c>
      <c r="G85" s="257" t="s">
        <v>529</v>
      </c>
      <c r="H85" s="257" t="s">
        <v>530</v>
      </c>
      <c r="I85" s="267" t="s">
        <v>531</v>
      </c>
      <c r="J85" s="191" t="s">
        <v>338</v>
      </c>
      <c r="K85" s="267" t="s">
        <v>531</v>
      </c>
      <c r="L85" s="193">
        <v>421915156717</v>
      </c>
      <c r="M85" s="191" t="s">
        <v>532</v>
      </c>
      <c r="N85" s="191"/>
      <c r="O85" s="191"/>
      <c r="P85" s="191"/>
    </row>
    <row r="86" spans="1:16" x14ac:dyDescent="0.2">
      <c r="A86" s="195" t="s">
        <v>533</v>
      </c>
      <c r="B86" s="277" t="s">
        <v>534</v>
      </c>
      <c r="C86" s="277" t="s">
        <v>323</v>
      </c>
      <c r="D86" s="277" t="s">
        <v>374</v>
      </c>
      <c r="E86" s="277" t="s">
        <v>330</v>
      </c>
      <c r="F86" s="277" t="s">
        <v>425</v>
      </c>
      <c r="G86" s="277" t="s">
        <v>535</v>
      </c>
      <c r="H86" s="277" t="s">
        <v>536</v>
      </c>
      <c r="I86" s="277" t="s">
        <v>1582</v>
      </c>
      <c r="J86" s="277" t="s">
        <v>327</v>
      </c>
      <c r="K86" s="277" t="s">
        <v>430</v>
      </c>
      <c r="L86" s="278">
        <v>421905294239</v>
      </c>
      <c r="M86" s="277" t="s">
        <v>537</v>
      </c>
      <c r="N86" s="277"/>
      <c r="O86" s="277"/>
      <c r="P86" s="277"/>
    </row>
    <row r="87" spans="1:16" x14ac:dyDescent="0.2">
      <c r="A87" s="195" t="s">
        <v>538</v>
      </c>
      <c r="B87" s="277" t="s">
        <v>539</v>
      </c>
      <c r="C87" s="277" t="s">
        <v>323</v>
      </c>
      <c r="D87" s="277" t="s">
        <v>374</v>
      </c>
      <c r="E87" s="277" t="s">
        <v>330</v>
      </c>
      <c r="F87" s="277" t="s">
        <v>425</v>
      </c>
      <c r="G87" s="277" t="s">
        <v>540</v>
      </c>
      <c r="H87" s="277" t="s">
        <v>541</v>
      </c>
      <c r="I87" s="277" t="s">
        <v>542</v>
      </c>
      <c r="J87" s="277" t="s">
        <v>543</v>
      </c>
      <c r="K87" s="277" t="s">
        <v>542</v>
      </c>
      <c r="L87" s="278">
        <v>421908447934</v>
      </c>
      <c r="M87" s="277" t="s">
        <v>544</v>
      </c>
      <c r="N87" s="277"/>
      <c r="O87" s="277"/>
      <c r="P87" s="277"/>
    </row>
    <row r="88" spans="1:16" x14ac:dyDescent="0.2">
      <c r="A88" s="190" t="s">
        <v>545</v>
      </c>
      <c r="B88" s="191" t="s">
        <v>546</v>
      </c>
      <c r="C88" s="192" t="s">
        <v>323</v>
      </c>
      <c r="D88" s="191" t="s">
        <v>374</v>
      </c>
      <c r="E88" s="191" t="s">
        <v>330</v>
      </c>
      <c r="F88" s="191" t="s">
        <v>425</v>
      </c>
      <c r="G88" s="257" t="s">
        <v>547</v>
      </c>
      <c r="H88" s="257" t="s">
        <v>548</v>
      </c>
      <c r="I88" s="267" t="s">
        <v>1583</v>
      </c>
      <c r="J88" s="191" t="s">
        <v>327</v>
      </c>
      <c r="K88" s="267" t="s">
        <v>549</v>
      </c>
      <c r="L88" s="193">
        <v>421918234840</v>
      </c>
      <c r="M88" s="191" t="s">
        <v>550</v>
      </c>
      <c r="N88" s="191"/>
      <c r="O88" s="191"/>
      <c r="P88" s="191"/>
    </row>
    <row r="89" spans="1:16" x14ac:dyDescent="0.2">
      <c r="A89" s="190" t="s">
        <v>551</v>
      </c>
      <c r="B89" s="191" t="s">
        <v>552</v>
      </c>
      <c r="C89" s="192" t="s">
        <v>323</v>
      </c>
      <c r="D89" s="191" t="s">
        <v>553</v>
      </c>
      <c r="E89" s="191" t="s">
        <v>330</v>
      </c>
      <c r="F89" s="191" t="s">
        <v>425</v>
      </c>
      <c r="G89" s="257" t="s">
        <v>554</v>
      </c>
      <c r="H89" s="257" t="s">
        <v>555</v>
      </c>
      <c r="I89" s="267" t="s">
        <v>556</v>
      </c>
      <c r="J89" s="191" t="s">
        <v>327</v>
      </c>
      <c r="K89" s="267" t="s">
        <v>557</v>
      </c>
      <c r="L89" s="193">
        <v>421911427222</v>
      </c>
      <c r="M89" s="191" t="s">
        <v>558</v>
      </c>
      <c r="N89" s="191"/>
      <c r="O89" s="191"/>
      <c r="P89" s="191"/>
    </row>
    <row r="90" spans="1:16" x14ac:dyDescent="0.2">
      <c r="A90" s="190" t="s">
        <v>559</v>
      </c>
      <c r="B90" s="191" t="s">
        <v>560</v>
      </c>
      <c r="C90" s="192" t="s">
        <v>323</v>
      </c>
      <c r="D90" s="191" t="s">
        <v>374</v>
      </c>
      <c r="E90" s="191" t="s">
        <v>330</v>
      </c>
      <c r="F90" s="191" t="s">
        <v>425</v>
      </c>
      <c r="G90" s="257" t="s">
        <v>561</v>
      </c>
      <c r="H90" s="257" t="s">
        <v>562</v>
      </c>
      <c r="I90" s="267" t="s">
        <v>563</v>
      </c>
      <c r="J90" s="191" t="s">
        <v>564</v>
      </c>
      <c r="K90" s="267" t="s">
        <v>565</v>
      </c>
      <c r="L90" s="193">
        <v>421905278836</v>
      </c>
      <c r="M90" s="191" t="s">
        <v>566</v>
      </c>
      <c r="N90" s="191"/>
      <c r="O90" s="191" t="s">
        <v>2233</v>
      </c>
      <c r="P90" s="191"/>
    </row>
    <row r="91" spans="1:16" x14ac:dyDescent="0.2">
      <c r="A91" s="190" t="s">
        <v>2234</v>
      </c>
      <c r="B91" s="191" t="s">
        <v>2235</v>
      </c>
      <c r="C91" s="192" t="s">
        <v>323</v>
      </c>
      <c r="D91" s="191" t="s">
        <v>374</v>
      </c>
      <c r="E91" s="191" t="s">
        <v>330</v>
      </c>
      <c r="F91" s="191" t="s">
        <v>375</v>
      </c>
      <c r="G91" s="191" t="s">
        <v>2236</v>
      </c>
      <c r="H91" s="191" t="s">
        <v>2237</v>
      </c>
      <c r="I91" s="191" t="s">
        <v>2238</v>
      </c>
      <c r="J91" s="191" t="s">
        <v>325</v>
      </c>
      <c r="K91" s="191" t="s">
        <v>2238</v>
      </c>
      <c r="L91" s="193">
        <v>421907397739</v>
      </c>
      <c r="M91" s="191" t="s">
        <v>2239</v>
      </c>
      <c r="N91" s="191"/>
      <c r="O91" s="191"/>
      <c r="P91" s="191"/>
    </row>
    <row r="92" spans="1:16" x14ac:dyDescent="0.2">
      <c r="A92" s="190" t="s">
        <v>567</v>
      </c>
      <c r="B92" s="191" t="s">
        <v>568</v>
      </c>
      <c r="C92" s="192" t="s">
        <v>323</v>
      </c>
      <c r="D92" s="191" t="s">
        <v>374</v>
      </c>
      <c r="E92" s="191" t="s">
        <v>330</v>
      </c>
      <c r="F92" s="191" t="s">
        <v>425</v>
      </c>
      <c r="G92" s="257" t="s">
        <v>1470</v>
      </c>
      <c r="H92" s="257" t="s">
        <v>1471</v>
      </c>
      <c r="I92" s="267" t="s">
        <v>1472</v>
      </c>
      <c r="J92" s="191" t="s">
        <v>325</v>
      </c>
      <c r="K92" s="267" t="s">
        <v>1472</v>
      </c>
      <c r="L92" s="193">
        <v>421910161266</v>
      </c>
      <c r="M92" s="191" t="s">
        <v>569</v>
      </c>
      <c r="N92" s="191"/>
      <c r="O92" s="191"/>
      <c r="P92" s="191"/>
    </row>
    <row r="93" spans="1:16" x14ac:dyDescent="0.2">
      <c r="A93" s="195" t="s">
        <v>570</v>
      </c>
      <c r="B93" s="277" t="s">
        <v>571</v>
      </c>
      <c r="C93" s="277" t="s">
        <v>323</v>
      </c>
      <c r="D93" s="277" t="s">
        <v>572</v>
      </c>
      <c r="E93" s="277" t="s">
        <v>1467</v>
      </c>
      <c r="F93" s="277" t="s">
        <v>333</v>
      </c>
      <c r="G93" s="277" t="s">
        <v>573</v>
      </c>
      <c r="H93" s="277" t="s">
        <v>574</v>
      </c>
      <c r="I93" s="277" t="s">
        <v>575</v>
      </c>
      <c r="J93" s="277" t="s">
        <v>327</v>
      </c>
      <c r="K93" s="277" t="s">
        <v>575</v>
      </c>
      <c r="L93" s="278">
        <v>421903712927</v>
      </c>
      <c r="M93" s="277" t="s">
        <v>576</v>
      </c>
      <c r="N93" s="277"/>
      <c r="O93" s="277"/>
      <c r="P93" s="277"/>
    </row>
    <row r="94" spans="1:16" x14ac:dyDescent="0.2">
      <c r="A94" s="195" t="s">
        <v>577</v>
      </c>
      <c r="B94" s="277" t="s">
        <v>578</v>
      </c>
      <c r="C94" s="277" t="s">
        <v>323</v>
      </c>
      <c r="D94" s="277" t="s">
        <v>1442</v>
      </c>
      <c r="E94" s="277" t="s">
        <v>1443</v>
      </c>
      <c r="F94" s="277" t="s">
        <v>1444</v>
      </c>
      <c r="G94" s="277" t="s">
        <v>579</v>
      </c>
      <c r="H94" s="277" t="s">
        <v>580</v>
      </c>
      <c r="I94" s="277" t="s">
        <v>1445</v>
      </c>
      <c r="J94" s="277" t="s">
        <v>327</v>
      </c>
      <c r="K94" s="277" t="s">
        <v>1445</v>
      </c>
      <c r="L94" s="278">
        <v>421915713543</v>
      </c>
      <c r="M94" s="277" t="s">
        <v>2240</v>
      </c>
      <c r="N94" s="277"/>
      <c r="O94" s="277"/>
      <c r="P94" s="277"/>
    </row>
    <row r="95" spans="1:16" x14ac:dyDescent="0.2">
      <c r="A95" s="195" t="s">
        <v>581</v>
      </c>
      <c r="B95" s="277" t="s">
        <v>582</v>
      </c>
      <c r="C95" s="277" t="s">
        <v>323</v>
      </c>
      <c r="D95" s="277" t="s">
        <v>1584</v>
      </c>
      <c r="E95" s="277" t="s">
        <v>330</v>
      </c>
      <c r="F95" s="277" t="s">
        <v>341</v>
      </c>
      <c r="G95" s="277" t="s">
        <v>583</v>
      </c>
      <c r="H95" s="277" t="s">
        <v>584</v>
      </c>
      <c r="I95" s="277" t="s">
        <v>585</v>
      </c>
      <c r="J95" s="277" t="s">
        <v>325</v>
      </c>
      <c r="K95" s="277" t="s">
        <v>586</v>
      </c>
      <c r="L95" s="278">
        <v>421918824449</v>
      </c>
      <c r="M95" s="277" t="s">
        <v>587</v>
      </c>
      <c r="N95" s="277"/>
      <c r="O95" s="277"/>
      <c r="P95" s="277"/>
    </row>
    <row r="96" spans="1:16" x14ac:dyDescent="0.2">
      <c r="A96" s="195" t="s">
        <v>588</v>
      </c>
      <c r="B96" s="277" t="s">
        <v>589</v>
      </c>
      <c r="C96" s="277" t="s">
        <v>323</v>
      </c>
      <c r="D96" s="277" t="s">
        <v>590</v>
      </c>
      <c r="E96" s="277" t="s">
        <v>330</v>
      </c>
      <c r="F96" s="277" t="s">
        <v>341</v>
      </c>
      <c r="G96" s="277" t="s">
        <v>591</v>
      </c>
      <c r="H96" s="277" t="s">
        <v>592</v>
      </c>
      <c r="I96" s="277" t="s">
        <v>593</v>
      </c>
      <c r="J96" s="277" t="s">
        <v>327</v>
      </c>
      <c r="K96" s="277" t="s">
        <v>594</v>
      </c>
      <c r="L96" s="278">
        <v>421907984638</v>
      </c>
      <c r="M96" s="277" t="s">
        <v>595</v>
      </c>
      <c r="N96" s="277"/>
      <c r="O96" s="277"/>
      <c r="P96" s="277"/>
    </row>
    <row r="97" spans="1:16" x14ac:dyDescent="0.2">
      <c r="A97" s="195" t="s">
        <v>596</v>
      </c>
      <c r="B97" s="277" t="s">
        <v>597</v>
      </c>
      <c r="C97" s="277" t="s">
        <v>323</v>
      </c>
      <c r="D97" s="277" t="s">
        <v>374</v>
      </c>
      <c r="E97" s="277" t="s">
        <v>330</v>
      </c>
      <c r="F97" s="277" t="s">
        <v>425</v>
      </c>
      <c r="G97" s="320" t="s">
        <v>598</v>
      </c>
      <c r="H97" s="277" t="s">
        <v>599</v>
      </c>
      <c r="I97" s="277" t="s">
        <v>600</v>
      </c>
      <c r="J97" s="277" t="s">
        <v>325</v>
      </c>
      <c r="K97" s="277" t="s">
        <v>600</v>
      </c>
      <c r="L97" s="278">
        <v>421911597705</v>
      </c>
      <c r="M97" s="277" t="s">
        <v>601</v>
      </c>
      <c r="N97" s="277"/>
      <c r="O97" s="277" t="s">
        <v>2241</v>
      </c>
      <c r="P97" s="277"/>
    </row>
    <row r="98" spans="1:16" x14ac:dyDescent="0.2">
      <c r="A98" s="190" t="s">
        <v>2242</v>
      </c>
      <c r="B98" s="191" t="s">
        <v>1791</v>
      </c>
      <c r="C98" s="192" t="s">
        <v>323</v>
      </c>
      <c r="D98" s="192" t="s">
        <v>1792</v>
      </c>
      <c r="E98" s="192" t="s">
        <v>1793</v>
      </c>
      <c r="F98" s="192" t="s">
        <v>1794</v>
      </c>
      <c r="G98" s="257" t="s">
        <v>1795</v>
      </c>
      <c r="H98" s="191" t="s">
        <v>1796</v>
      </c>
      <c r="I98" s="192" t="s">
        <v>1797</v>
      </c>
      <c r="J98" s="192" t="s">
        <v>327</v>
      </c>
      <c r="K98" s="192" t="s">
        <v>1798</v>
      </c>
      <c r="L98" s="193">
        <v>421905762340</v>
      </c>
      <c r="M98" s="192" t="s">
        <v>1799</v>
      </c>
      <c r="N98" s="192"/>
      <c r="O98" s="192"/>
      <c r="P98" s="192"/>
    </row>
    <row r="99" spans="1:16" x14ac:dyDescent="0.2">
      <c r="A99" s="195" t="s">
        <v>602</v>
      </c>
      <c r="B99" s="277" t="s">
        <v>603</v>
      </c>
      <c r="C99" s="277" t="s">
        <v>323</v>
      </c>
      <c r="D99" s="277" t="s">
        <v>604</v>
      </c>
      <c r="E99" s="277" t="s">
        <v>330</v>
      </c>
      <c r="F99" s="277" t="s">
        <v>337</v>
      </c>
      <c r="G99" s="277" t="s">
        <v>605</v>
      </c>
      <c r="H99" s="277" t="s">
        <v>606</v>
      </c>
      <c r="I99" s="277" t="s">
        <v>607</v>
      </c>
      <c r="J99" s="277" t="s">
        <v>325</v>
      </c>
      <c r="K99" s="277" t="s">
        <v>608</v>
      </c>
      <c r="L99" s="278">
        <v>421905504040</v>
      </c>
      <c r="M99" s="277" t="s">
        <v>609</v>
      </c>
      <c r="N99" s="277"/>
      <c r="O99" s="277"/>
      <c r="P99" s="277"/>
    </row>
    <row r="100" spans="1:16" x14ac:dyDescent="0.2">
      <c r="A100" s="195" t="s">
        <v>610</v>
      </c>
      <c r="B100" s="277" t="s">
        <v>611</v>
      </c>
      <c r="C100" s="277" t="s">
        <v>323</v>
      </c>
      <c r="D100" s="277" t="s">
        <v>374</v>
      </c>
      <c r="E100" s="277" t="s">
        <v>330</v>
      </c>
      <c r="F100" s="277" t="s">
        <v>425</v>
      </c>
      <c r="G100" s="277" t="s">
        <v>612</v>
      </c>
      <c r="H100" s="277" t="s">
        <v>613</v>
      </c>
      <c r="I100" s="277" t="s">
        <v>614</v>
      </c>
      <c r="J100" s="277" t="s">
        <v>325</v>
      </c>
      <c r="K100" s="277" t="s">
        <v>614</v>
      </c>
      <c r="L100" s="278">
        <v>421903202270</v>
      </c>
      <c r="M100" s="277" t="s">
        <v>615</v>
      </c>
      <c r="N100" s="277"/>
      <c r="O100" s="277"/>
      <c r="P100" s="277"/>
    </row>
    <row r="101" spans="1:16" x14ac:dyDescent="0.2">
      <c r="A101" s="195" t="s">
        <v>616</v>
      </c>
      <c r="B101" s="277" t="s">
        <v>617</v>
      </c>
      <c r="C101" s="277" t="s">
        <v>323</v>
      </c>
      <c r="D101" s="277" t="s">
        <v>618</v>
      </c>
      <c r="E101" s="277" t="s">
        <v>331</v>
      </c>
      <c r="F101" s="277" t="s">
        <v>619</v>
      </c>
      <c r="G101" s="277" t="s">
        <v>620</v>
      </c>
      <c r="H101" s="277" t="s">
        <v>621</v>
      </c>
      <c r="I101" s="277" t="s">
        <v>622</v>
      </c>
      <c r="J101" s="277" t="s">
        <v>327</v>
      </c>
      <c r="K101" s="277" t="s">
        <v>623</v>
      </c>
      <c r="L101" s="278">
        <v>421911928826</v>
      </c>
      <c r="M101" s="277" t="s">
        <v>624</v>
      </c>
      <c r="N101" s="277"/>
      <c r="O101" s="277"/>
      <c r="P101" s="277"/>
    </row>
    <row r="102" spans="1:16" x14ac:dyDescent="0.2">
      <c r="A102" s="195" t="s">
        <v>625</v>
      </c>
      <c r="B102" s="277" t="s">
        <v>626</v>
      </c>
      <c r="C102" s="277" t="s">
        <v>323</v>
      </c>
      <c r="D102" s="277" t="s">
        <v>374</v>
      </c>
      <c r="E102" s="277" t="s">
        <v>1575</v>
      </c>
      <c r="F102" s="277" t="s">
        <v>425</v>
      </c>
      <c r="G102" s="277" t="s">
        <v>627</v>
      </c>
      <c r="H102" s="277" t="s">
        <v>628</v>
      </c>
      <c r="I102" s="277" t="s">
        <v>629</v>
      </c>
      <c r="J102" s="277" t="s">
        <v>327</v>
      </c>
      <c r="K102" s="277" t="s">
        <v>630</v>
      </c>
      <c r="L102" s="278" t="s">
        <v>631</v>
      </c>
      <c r="M102" s="277" t="s">
        <v>632</v>
      </c>
      <c r="N102" s="277" t="s">
        <v>2243</v>
      </c>
      <c r="O102" s="277"/>
      <c r="P102" s="277"/>
    </row>
    <row r="103" spans="1:16" x14ac:dyDescent="0.2">
      <c r="A103" s="195" t="s">
        <v>1274</v>
      </c>
      <c r="B103" s="277" t="s">
        <v>1275</v>
      </c>
      <c r="C103" s="277" t="s">
        <v>323</v>
      </c>
      <c r="D103" s="277" t="s">
        <v>1276</v>
      </c>
      <c r="E103" s="277" t="s">
        <v>1573</v>
      </c>
      <c r="F103" s="277" t="s">
        <v>326</v>
      </c>
      <c r="G103" s="277" t="s">
        <v>1277</v>
      </c>
      <c r="H103" s="277" t="s">
        <v>1278</v>
      </c>
      <c r="I103" s="277" t="s">
        <v>1279</v>
      </c>
      <c r="J103" s="277" t="s">
        <v>325</v>
      </c>
      <c r="K103" s="277" t="s">
        <v>1280</v>
      </c>
      <c r="L103" s="278" t="s">
        <v>1281</v>
      </c>
      <c r="M103" s="277" t="s">
        <v>1282</v>
      </c>
      <c r="N103" s="277"/>
      <c r="O103" s="277"/>
      <c r="P103" s="277"/>
    </row>
    <row r="104" spans="1:16" x14ac:dyDescent="0.2">
      <c r="A104" s="195" t="s">
        <v>633</v>
      </c>
      <c r="B104" s="277" t="s">
        <v>634</v>
      </c>
      <c r="C104" s="277" t="s">
        <v>323</v>
      </c>
      <c r="D104" s="277" t="s">
        <v>1249</v>
      </c>
      <c r="E104" s="277" t="s">
        <v>1585</v>
      </c>
      <c r="F104" s="277" t="s">
        <v>783</v>
      </c>
      <c r="G104" s="277" t="s">
        <v>635</v>
      </c>
      <c r="H104" s="277" t="s">
        <v>636</v>
      </c>
      <c r="I104" s="277" t="s">
        <v>637</v>
      </c>
      <c r="J104" s="277" t="s">
        <v>325</v>
      </c>
      <c r="K104" s="277" t="s">
        <v>638</v>
      </c>
      <c r="L104" s="278">
        <v>421903601379</v>
      </c>
      <c r="M104" s="277" t="s">
        <v>639</v>
      </c>
      <c r="N104" s="277"/>
      <c r="O104" s="277"/>
      <c r="P104" s="277"/>
    </row>
    <row r="105" spans="1:16" x14ac:dyDescent="0.2">
      <c r="A105" s="195" t="s">
        <v>640</v>
      </c>
      <c r="B105" s="277" t="s">
        <v>641</v>
      </c>
      <c r="C105" s="277" t="s">
        <v>323</v>
      </c>
      <c r="D105" s="277" t="s">
        <v>642</v>
      </c>
      <c r="E105" s="277" t="s">
        <v>330</v>
      </c>
      <c r="F105" s="277" t="s">
        <v>643</v>
      </c>
      <c r="G105" s="277" t="s">
        <v>644</v>
      </c>
      <c r="H105" s="277" t="s">
        <v>645</v>
      </c>
      <c r="I105" s="277" t="s">
        <v>646</v>
      </c>
      <c r="J105" s="277" t="s">
        <v>325</v>
      </c>
      <c r="K105" s="277" t="s">
        <v>647</v>
      </c>
      <c r="L105" s="278">
        <v>421903370792</v>
      </c>
      <c r="M105" s="277" t="s">
        <v>648</v>
      </c>
      <c r="N105" s="277"/>
      <c r="O105" s="277"/>
      <c r="P105" s="277"/>
    </row>
    <row r="106" spans="1:16" x14ac:dyDescent="0.2">
      <c r="A106" s="195" t="s">
        <v>649</v>
      </c>
      <c r="B106" s="277" t="s">
        <v>650</v>
      </c>
      <c r="C106" s="277" t="s">
        <v>323</v>
      </c>
      <c r="D106" s="277" t="s">
        <v>651</v>
      </c>
      <c r="E106" s="277" t="s">
        <v>330</v>
      </c>
      <c r="F106" s="277" t="s">
        <v>652</v>
      </c>
      <c r="G106" s="277" t="s">
        <v>653</v>
      </c>
      <c r="H106" s="277" t="s">
        <v>654</v>
      </c>
      <c r="I106" s="277" t="s">
        <v>655</v>
      </c>
      <c r="J106" s="277" t="s">
        <v>327</v>
      </c>
      <c r="K106" s="277" t="s">
        <v>656</v>
      </c>
      <c r="L106" s="278">
        <v>421905795511</v>
      </c>
      <c r="M106" s="277" t="s">
        <v>657</v>
      </c>
      <c r="N106" s="277"/>
      <c r="O106" s="277"/>
      <c r="P106" s="277"/>
    </row>
    <row r="107" spans="1:16" x14ac:dyDescent="0.2">
      <c r="A107" s="195" t="s">
        <v>658</v>
      </c>
      <c r="B107" s="277" t="s">
        <v>659</v>
      </c>
      <c r="C107" s="277" t="s">
        <v>323</v>
      </c>
      <c r="D107" s="277" t="s">
        <v>660</v>
      </c>
      <c r="E107" s="277" t="s">
        <v>661</v>
      </c>
      <c r="F107" s="277" t="s">
        <v>662</v>
      </c>
      <c r="G107" s="277" t="s">
        <v>663</v>
      </c>
      <c r="H107" s="277" t="s">
        <v>664</v>
      </c>
      <c r="I107" s="277" t="s">
        <v>665</v>
      </c>
      <c r="J107" s="277" t="s">
        <v>327</v>
      </c>
      <c r="K107" s="277" t="s">
        <v>666</v>
      </c>
      <c r="L107" s="278">
        <v>421903363993</v>
      </c>
      <c r="M107" s="277" t="s">
        <v>667</v>
      </c>
      <c r="N107" s="277"/>
      <c r="O107" s="277"/>
      <c r="P107" s="277"/>
    </row>
    <row r="108" spans="1:16" x14ac:dyDescent="0.2">
      <c r="A108" s="195" t="s">
        <v>668</v>
      </c>
      <c r="B108" s="277" t="s">
        <v>669</v>
      </c>
      <c r="C108" s="277" t="s">
        <v>323</v>
      </c>
      <c r="D108" s="277" t="s">
        <v>670</v>
      </c>
      <c r="E108" s="277" t="s">
        <v>330</v>
      </c>
      <c r="F108" s="277" t="s">
        <v>425</v>
      </c>
      <c r="G108" s="277" t="s">
        <v>671</v>
      </c>
      <c r="H108" s="277" t="s">
        <v>672</v>
      </c>
      <c r="I108" s="277" t="s">
        <v>673</v>
      </c>
      <c r="J108" s="277" t="s">
        <v>327</v>
      </c>
      <c r="K108" s="277" t="s">
        <v>674</v>
      </c>
      <c r="L108" s="278">
        <v>421903740961</v>
      </c>
      <c r="M108" s="277" t="s">
        <v>675</v>
      </c>
      <c r="N108" s="277"/>
      <c r="O108" s="277"/>
      <c r="P108" s="277"/>
    </row>
    <row r="109" spans="1:16" x14ac:dyDescent="0.2">
      <c r="A109" s="195" t="s">
        <v>676</v>
      </c>
      <c r="B109" s="277" t="s">
        <v>677</v>
      </c>
      <c r="C109" s="277" t="s">
        <v>323</v>
      </c>
      <c r="D109" s="277" t="s">
        <v>678</v>
      </c>
      <c r="E109" s="277" t="s">
        <v>330</v>
      </c>
      <c r="F109" s="277" t="s">
        <v>332</v>
      </c>
      <c r="G109" s="277" t="s">
        <v>679</v>
      </c>
      <c r="H109" s="277" t="s">
        <v>680</v>
      </c>
      <c r="I109" s="277" t="s">
        <v>681</v>
      </c>
      <c r="J109" s="277" t="s">
        <v>327</v>
      </c>
      <c r="K109" s="277" t="s">
        <v>682</v>
      </c>
      <c r="L109" s="278">
        <v>421903714918</v>
      </c>
      <c r="M109" s="277" t="s">
        <v>683</v>
      </c>
      <c r="N109" s="277"/>
      <c r="O109" s="277"/>
      <c r="P109" s="277"/>
    </row>
    <row r="110" spans="1:16" x14ac:dyDescent="0.2">
      <c r="A110" s="195" t="s">
        <v>684</v>
      </c>
      <c r="B110" s="277" t="s">
        <v>685</v>
      </c>
      <c r="C110" s="277" t="s">
        <v>323</v>
      </c>
      <c r="D110" s="277" t="s">
        <v>1474</v>
      </c>
      <c r="E110" s="277" t="s">
        <v>330</v>
      </c>
      <c r="F110" s="277" t="s">
        <v>686</v>
      </c>
      <c r="G110" s="277" t="s">
        <v>687</v>
      </c>
      <c r="H110" s="277" t="s">
        <v>688</v>
      </c>
      <c r="I110" s="277" t="s">
        <v>689</v>
      </c>
      <c r="J110" s="277" t="s">
        <v>325</v>
      </c>
      <c r="K110" s="277" t="s">
        <v>689</v>
      </c>
      <c r="L110" s="278">
        <v>421903111811</v>
      </c>
      <c r="M110" s="277" t="s">
        <v>690</v>
      </c>
      <c r="N110" s="277"/>
      <c r="O110" s="277"/>
      <c r="P110" s="277"/>
    </row>
    <row r="111" spans="1:16" x14ac:dyDescent="0.2">
      <c r="A111" s="195" t="s">
        <v>691</v>
      </c>
      <c r="B111" s="277" t="s">
        <v>692</v>
      </c>
      <c r="C111" s="277" t="s">
        <v>323</v>
      </c>
      <c r="D111" s="277" t="s">
        <v>374</v>
      </c>
      <c r="E111" s="277" t="s">
        <v>330</v>
      </c>
      <c r="F111" s="277" t="s">
        <v>425</v>
      </c>
      <c r="G111" s="277" t="s">
        <v>693</v>
      </c>
      <c r="H111" s="277" t="s">
        <v>694</v>
      </c>
      <c r="I111" s="277" t="s">
        <v>2244</v>
      </c>
      <c r="J111" s="277" t="s">
        <v>1468</v>
      </c>
      <c r="K111" s="277" t="s">
        <v>2245</v>
      </c>
      <c r="L111" s="278">
        <v>421917476268</v>
      </c>
      <c r="M111" s="277" t="s">
        <v>696</v>
      </c>
      <c r="N111" s="277"/>
      <c r="O111" s="277"/>
      <c r="P111" s="277"/>
    </row>
    <row r="112" spans="1:16" x14ac:dyDescent="0.2">
      <c r="A112" s="195" t="s">
        <v>697</v>
      </c>
      <c r="B112" s="277" t="s">
        <v>698</v>
      </c>
      <c r="C112" s="277" t="s">
        <v>323</v>
      </c>
      <c r="D112" s="277" t="s">
        <v>699</v>
      </c>
      <c r="E112" s="277" t="s">
        <v>700</v>
      </c>
      <c r="F112" s="277" t="s">
        <v>701</v>
      </c>
      <c r="G112" s="320" t="s">
        <v>702</v>
      </c>
      <c r="H112" s="277" t="s">
        <v>703</v>
      </c>
      <c r="I112" s="277" t="s">
        <v>704</v>
      </c>
      <c r="J112" s="277" t="s">
        <v>695</v>
      </c>
      <c r="K112" s="277" t="s">
        <v>704</v>
      </c>
      <c r="L112" s="278">
        <v>421905193404</v>
      </c>
      <c r="M112" s="277" t="s">
        <v>705</v>
      </c>
      <c r="N112" s="277"/>
      <c r="O112" s="277"/>
      <c r="P112" s="277"/>
    </row>
    <row r="113" spans="1:16" x14ac:dyDescent="0.2">
      <c r="A113" s="195" t="s">
        <v>706</v>
      </c>
      <c r="B113" s="277" t="s">
        <v>707</v>
      </c>
      <c r="C113" s="277" t="s">
        <v>323</v>
      </c>
      <c r="D113" s="277" t="s">
        <v>708</v>
      </c>
      <c r="E113" s="277" t="s">
        <v>324</v>
      </c>
      <c r="F113" s="277" t="s">
        <v>709</v>
      </c>
      <c r="G113" s="320" t="s">
        <v>710</v>
      </c>
      <c r="H113" s="277" t="s">
        <v>711</v>
      </c>
      <c r="I113" s="277" t="s">
        <v>712</v>
      </c>
      <c r="J113" s="277" t="s">
        <v>327</v>
      </c>
      <c r="K113" s="277" t="s">
        <v>713</v>
      </c>
      <c r="L113" s="278">
        <v>421902902970</v>
      </c>
      <c r="M113" s="277" t="s">
        <v>714</v>
      </c>
      <c r="N113" s="277"/>
      <c r="O113" s="277"/>
      <c r="P113" s="277"/>
    </row>
    <row r="114" spans="1:16" x14ac:dyDescent="0.2">
      <c r="A114" s="190" t="s">
        <v>715</v>
      </c>
      <c r="B114" s="191" t="s">
        <v>716</v>
      </c>
      <c r="C114" s="192" t="s">
        <v>323</v>
      </c>
      <c r="D114" s="191" t="s">
        <v>717</v>
      </c>
      <c r="E114" s="191" t="s">
        <v>330</v>
      </c>
      <c r="F114" s="191" t="s">
        <v>718</v>
      </c>
      <c r="G114" s="191" t="s">
        <v>719</v>
      </c>
      <c r="H114" s="191" t="s">
        <v>720</v>
      </c>
      <c r="I114" s="191" t="s">
        <v>721</v>
      </c>
      <c r="J114" s="191" t="s">
        <v>325</v>
      </c>
      <c r="K114" s="191" t="s">
        <v>722</v>
      </c>
      <c r="L114" s="193">
        <v>421903262626</v>
      </c>
      <c r="M114" s="191" t="s">
        <v>723</v>
      </c>
      <c r="N114" s="191"/>
      <c r="O114" s="191"/>
      <c r="P114" s="191"/>
    </row>
    <row r="115" spans="1:16" x14ac:dyDescent="0.2">
      <c r="A115" s="195" t="s">
        <v>724</v>
      </c>
      <c r="B115" s="277" t="s">
        <v>725</v>
      </c>
      <c r="C115" s="277" t="s">
        <v>323</v>
      </c>
      <c r="D115" s="277" t="s">
        <v>726</v>
      </c>
      <c r="E115" s="277" t="s">
        <v>330</v>
      </c>
      <c r="F115" s="277" t="s">
        <v>332</v>
      </c>
      <c r="G115" s="277" t="s">
        <v>727</v>
      </c>
      <c r="H115" s="277" t="s">
        <v>728</v>
      </c>
      <c r="I115" s="277" t="s">
        <v>729</v>
      </c>
      <c r="J115" s="277" t="s">
        <v>730</v>
      </c>
      <c r="K115" s="277" t="s">
        <v>731</v>
      </c>
      <c r="L115" s="278">
        <v>421902228191</v>
      </c>
      <c r="M115" s="277" t="s">
        <v>732</v>
      </c>
      <c r="N115" s="277"/>
      <c r="O115" s="277"/>
      <c r="P115" s="277"/>
    </row>
    <row r="116" spans="1:16" x14ac:dyDescent="0.2">
      <c r="A116" s="195" t="s">
        <v>733</v>
      </c>
      <c r="B116" s="277" t="s">
        <v>734</v>
      </c>
      <c r="C116" s="277" t="s">
        <v>323</v>
      </c>
      <c r="D116" s="277" t="s">
        <v>374</v>
      </c>
      <c r="E116" s="277" t="s">
        <v>330</v>
      </c>
      <c r="F116" s="277" t="s">
        <v>375</v>
      </c>
      <c r="G116" s="277" t="s">
        <v>735</v>
      </c>
      <c r="H116" s="277" t="s">
        <v>736</v>
      </c>
      <c r="I116" s="277" t="s">
        <v>737</v>
      </c>
      <c r="J116" s="277" t="s">
        <v>327</v>
      </c>
      <c r="K116" s="277" t="s">
        <v>738</v>
      </c>
      <c r="L116" s="278">
        <v>421905305338</v>
      </c>
      <c r="M116" s="277" t="s">
        <v>739</v>
      </c>
      <c r="N116" s="277"/>
      <c r="O116" s="277"/>
      <c r="P116" s="277"/>
    </row>
    <row r="117" spans="1:16" ht="13.2" x14ac:dyDescent="0.25">
      <c r="A117" s="195" t="s">
        <v>740</v>
      </c>
      <c r="B117" s="277" t="s">
        <v>741</v>
      </c>
      <c r="C117" s="277" t="s">
        <v>323</v>
      </c>
      <c r="D117" s="277" t="s">
        <v>374</v>
      </c>
      <c r="E117" s="277" t="s">
        <v>330</v>
      </c>
      <c r="F117" s="277" t="s">
        <v>425</v>
      </c>
      <c r="G117" s="277" t="s">
        <v>742</v>
      </c>
      <c r="H117" s="304" t="s">
        <v>2246</v>
      </c>
      <c r="I117" s="277" t="s">
        <v>743</v>
      </c>
      <c r="J117" s="277" t="s">
        <v>327</v>
      </c>
      <c r="K117" s="277" t="s">
        <v>743</v>
      </c>
      <c r="L117" s="278">
        <v>421908979442</v>
      </c>
      <c r="M117" s="277" t="s">
        <v>744</v>
      </c>
      <c r="N117" s="277"/>
      <c r="O117" s="277"/>
      <c r="P117" s="277"/>
    </row>
    <row r="118" spans="1:16" x14ac:dyDescent="0.2">
      <c r="A118" s="195" t="s">
        <v>745</v>
      </c>
      <c r="B118" s="277" t="s">
        <v>746</v>
      </c>
      <c r="C118" s="277" t="s">
        <v>323</v>
      </c>
      <c r="D118" s="277" t="s">
        <v>374</v>
      </c>
      <c r="E118" s="277" t="s">
        <v>330</v>
      </c>
      <c r="F118" s="277" t="s">
        <v>425</v>
      </c>
      <c r="G118" s="277" t="s">
        <v>747</v>
      </c>
      <c r="H118" s="277" t="s">
        <v>748</v>
      </c>
      <c r="I118" s="277" t="s">
        <v>749</v>
      </c>
      <c r="J118" s="277" t="s">
        <v>327</v>
      </c>
      <c r="K118" s="277" t="s">
        <v>750</v>
      </c>
      <c r="L118" s="278">
        <v>421903708275</v>
      </c>
      <c r="M118" s="277" t="s">
        <v>751</v>
      </c>
      <c r="N118" s="277"/>
      <c r="O118" s="277"/>
      <c r="P118" s="277"/>
    </row>
    <row r="119" spans="1:16" x14ac:dyDescent="0.2">
      <c r="A119" s="190" t="s">
        <v>2247</v>
      </c>
      <c r="B119" s="191" t="s">
        <v>1800</v>
      </c>
      <c r="C119" s="192" t="s">
        <v>323</v>
      </c>
      <c r="D119" s="192" t="s">
        <v>1801</v>
      </c>
      <c r="E119" s="191" t="s">
        <v>331</v>
      </c>
      <c r="F119" s="192" t="s">
        <v>619</v>
      </c>
      <c r="G119" s="257" t="s">
        <v>1802</v>
      </c>
      <c r="H119" s="305" t="s">
        <v>1803</v>
      </c>
      <c r="I119" s="192" t="s">
        <v>1804</v>
      </c>
      <c r="J119" s="192" t="s">
        <v>325</v>
      </c>
      <c r="K119" s="192" t="s">
        <v>1804</v>
      </c>
      <c r="L119" s="307">
        <v>421915802888</v>
      </c>
      <c r="M119" s="192" t="s">
        <v>1805</v>
      </c>
      <c r="N119" s="191"/>
      <c r="O119" s="192"/>
      <c r="P119" s="191"/>
    </row>
    <row r="120" spans="1:16" x14ac:dyDescent="0.2">
      <c r="A120" s="190" t="s">
        <v>1806</v>
      </c>
      <c r="B120" s="191" t="s">
        <v>1807</v>
      </c>
      <c r="C120" s="192" t="s">
        <v>323</v>
      </c>
      <c r="D120" s="191" t="s">
        <v>1808</v>
      </c>
      <c r="E120" s="191" t="s">
        <v>330</v>
      </c>
      <c r="F120" s="191" t="s">
        <v>1809</v>
      </c>
      <c r="G120" s="257" t="s">
        <v>1810</v>
      </c>
      <c r="H120" s="191" t="s">
        <v>1811</v>
      </c>
      <c r="I120" s="191" t="s">
        <v>1812</v>
      </c>
      <c r="J120" s="191" t="s">
        <v>327</v>
      </c>
      <c r="K120" s="191" t="s">
        <v>1812</v>
      </c>
      <c r="L120" s="193">
        <v>421905343077</v>
      </c>
      <c r="M120" s="191" t="s">
        <v>1813</v>
      </c>
      <c r="N120" s="191"/>
      <c r="O120" s="191"/>
      <c r="P120" s="191"/>
    </row>
    <row r="121" spans="1:16" x14ac:dyDescent="0.2">
      <c r="A121" s="195" t="s">
        <v>752</v>
      </c>
      <c r="B121" s="277" t="s">
        <v>753</v>
      </c>
      <c r="C121" s="277" t="s">
        <v>323</v>
      </c>
      <c r="D121" s="277" t="s">
        <v>374</v>
      </c>
      <c r="E121" s="277" t="s">
        <v>330</v>
      </c>
      <c r="F121" s="277" t="s">
        <v>425</v>
      </c>
      <c r="G121" s="277" t="s">
        <v>754</v>
      </c>
      <c r="H121" s="277" t="s">
        <v>755</v>
      </c>
      <c r="I121" s="277" t="s">
        <v>756</v>
      </c>
      <c r="J121" s="277" t="s">
        <v>327</v>
      </c>
      <c r="K121" s="277" t="s">
        <v>757</v>
      </c>
      <c r="L121" s="278">
        <v>421918529304</v>
      </c>
      <c r="M121" s="277" t="s">
        <v>758</v>
      </c>
      <c r="N121" s="277"/>
      <c r="O121" s="277"/>
      <c r="P121" s="277"/>
    </row>
    <row r="122" spans="1:16" x14ac:dyDescent="0.2">
      <c r="A122" s="195" t="s">
        <v>759</v>
      </c>
      <c r="B122" s="277" t="s">
        <v>760</v>
      </c>
      <c r="C122" s="277" t="s">
        <v>323</v>
      </c>
      <c r="D122" s="277" t="s">
        <v>374</v>
      </c>
      <c r="E122" s="277" t="s">
        <v>330</v>
      </c>
      <c r="F122" s="277" t="s">
        <v>425</v>
      </c>
      <c r="G122" s="277" t="s">
        <v>761</v>
      </c>
      <c r="H122" s="277" t="s">
        <v>762</v>
      </c>
      <c r="I122" s="277" t="s">
        <v>1446</v>
      </c>
      <c r="J122" s="277" t="s">
        <v>763</v>
      </c>
      <c r="K122" s="277" t="s">
        <v>2248</v>
      </c>
      <c r="L122" s="278" t="s">
        <v>1475</v>
      </c>
      <c r="M122" s="277" t="s">
        <v>764</v>
      </c>
      <c r="N122" s="277"/>
      <c r="O122" s="277"/>
      <c r="P122" s="277"/>
    </row>
    <row r="123" spans="1:16" x14ac:dyDescent="0.2">
      <c r="A123" s="195" t="s">
        <v>765</v>
      </c>
      <c r="B123" s="277" t="s">
        <v>766</v>
      </c>
      <c r="C123" s="277" t="s">
        <v>323</v>
      </c>
      <c r="D123" s="277" t="s">
        <v>374</v>
      </c>
      <c r="E123" s="277" t="s">
        <v>330</v>
      </c>
      <c r="F123" s="277" t="s">
        <v>375</v>
      </c>
      <c r="G123" s="277" t="s">
        <v>767</v>
      </c>
      <c r="H123" s="277" t="s">
        <v>768</v>
      </c>
      <c r="I123" s="277" t="s">
        <v>769</v>
      </c>
      <c r="J123" s="277" t="s">
        <v>327</v>
      </c>
      <c r="K123" s="277" t="s">
        <v>770</v>
      </c>
      <c r="L123" s="278">
        <v>421903692095</v>
      </c>
      <c r="M123" s="277" t="s">
        <v>771</v>
      </c>
      <c r="N123" s="277"/>
      <c r="O123" s="277"/>
      <c r="P123" s="277"/>
    </row>
    <row r="124" spans="1:16" x14ac:dyDescent="0.2">
      <c r="A124" s="190" t="s">
        <v>772</v>
      </c>
      <c r="B124" s="191" t="s">
        <v>773</v>
      </c>
      <c r="C124" s="192" t="s">
        <v>323</v>
      </c>
      <c r="D124" s="191" t="s">
        <v>374</v>
      </c>
      <c r="E124" s="191" t="s">
        <v>330</v>
      </c>
      <c r="F124" s="191" t="s">
        <v>425</v>
      </c>
      <c r="G124" s="191" t="s">
        <v>774</v>
      </c>
      <c r="H124" s="257" t="s">
        <v>1447</v>
      </c>
      <c r="I124" s="191" t="s">
        <v>775</v>
      </c>
      <c r="J124" s="191" t="s">
        <v>327</v>
      </c>
      <c r="K124" s="191" t="s">
        <v>1586</v>
      </c>
      <c r="L124" s="193">
        <v>421915499077</v>
      </c>
      <c r="M124" s="191" t="s">
        <v>776</v>
      </c>
      <c r="N124" s="191"/>
      <c r="O124" s="191"/>
      <c r="P124" s="191"/>
    </row>
    <row r="125" spans="1:16" x14ac:dyDescent="0.2">
      <c r="A125" s="195" t="s">
        <v>777</v>
      </c>
      <c r="B125" s="277" t="s">
        <v>778</v>
      </c>
      <c r="C125" s="277" t="s">
        <v>323</v>
      </c>
      <c r="D125" s="277" t="s">
        <v>1448</v>
      </c>
      <c r="E125" s="277" t="s">
        <v>330</v>
      </c>
      <c r="F125" s="277" t="s">
        <v>425</v>
      </c>
      <c r="G125" s="277" t="s">
        <v>779</v>
      </c>
      <c r="H125" s="277" t="s">
        <v>1587</v>
      </c>
      <c r="I125" s="277" t="s">
        <v>780</v>
      </c>
      <c r="J125" s="277" t="s">
        <v>543</v>
      </c>
      <c r="K125" s="277" t="s">
        <v>781</v>
      </c>
      <c r="L125" s="278">
        <v>421905234323</v>
      </c>
      <c r="M125" s="277" t="s">
        <v>782</v>
      </c>
      <c r="N125" s="277"/>
      <c r="O125" s="277"/>
      <c r="P125" s="277" t="s">
        <v>2249</v>
      </c>
    </row>
    <row r="126" spans="1:16" x14ac:dyDescent="0.2">
      <c r="A126" s="190" t="s">
        <v>2250</v>
      </c>
      <c r="B126" s="191" t="s">
        <v>1814</v>
      </c>
      <c r="C126" s="192" t="s">
        <v>323</v>
      </c>
      <c r="D126" s="192" t="s">
        <v>1815</v>
      </c>
      <c r="E126" s="192" t="s">
        <v>1585</v>
      </c>
      <c r="F126" s="192" t="s">
        <v>783</v>
      </c>
      <c r="G126" s="191" t="s">
        <v>1816</v>
      </c>
      <c r="H126" s="191" t="s">
        <v>1817</v>
      </c>
      <c r="I126" s="192" t="s">
        <v>1818</v>
      </c>
      <c r="J126" s="192" t="s">
        <v>327</v>
      </c>
      <c r="K126" s="192" t="s">
        <v>1818</v>
      </c>
      <c r="L126" s="193">
        <v>421915902632</v>
      </c>
      <c r="M126" s="192" t="s">
        <v>1819</v>
      </c>
      <c r="N126" s="192"/>
      <c r="O126" s="270"/>
      <c r="P126" s="308"/>
    </row>
    <row r="127" spans="1:16" x14ac:dyDescent="0.2">
      <c r="A127" s="190" t="s">
        <v>784</v>
      </c>
      <c r="B127" s="191" t="s">
        <v>785</v>
      </c>
      <c r="C127" s="192" t="s">
        <v>323</v>
      </c>
      <c r="D127" s="191" t="s">
        <v>374</v>
      </c>
      <c r="E127" s="191" t="s">
        <v>330</v>
      </c>
      <c r="F127" s="191" t="s">
        <v>425</v>
      </c>
      <c r="G127" s="191" t="s">
        <v>786</v>
      </c>
      <c r="H127" s="257" t="s">
        <v>787</v>
      </c>
      <c r="I127" s="191" t="s">
        <v>788</v>
      </c>
      <c r="J127" s="191" t="s">
        <v>325</v>
      </c>
      <c r="K127" s="191" t="s">
        <v>789</v>
      </c>
      <c r="L127" s="193">
        <v>421905650170</v>
      </c>
      <c r="M127" s="191" t="s">
        <v>790</v>
      </c>
      <c r="N127" s="191"/>
      <c r="O127" s="191"/>
      <c r="P127" s="191"/>
    </row>
    <row r="128" spans="1:16" x14ac:dyDescent="0.2">
      <c r="A128" s="195" t="s">
        <v>791</v>
      </c>
      <c r="B128" s="277" t="s">
        <v>792</v>
      </c>
      <c r="C128" s="277" t="s">
        <v>323</v>
      </c>
      <c r="D128" s="277" t="s">
        <v>374</v>
      </c>
      <c r="E128" s="277" t="s">
        <v>330</v>
      </c>
      <c r="F128" s="277" t="s">
        <v>425</v>
      </c>
      <c r="G128" s="277" t="s">
        <v>793</v>
      </c>
      <c r="H128" s="277" t="s">
        <v>794</v>
      </c>
      <c r="I128" s="277" t="s">
        <v>795</v>
      </c>
      <c r="J128" s="277" t="s">
        <v>325</v>
      </c>
      <c r="K128" s="277" t="s">
        <v>796</v>
      </c>
      <c r="L128" s="278">
        <v>421903636503</v>
      </c>
      <c r="M128" s="277" t="s">
        <v>797</v>
      </c>
      <c r="N128" s="277"/>
      <c r="O128" s="277"/>
      <c r="P128" s="277"/>
    </row>
    <row r="129" spans="1:16" x14ac:dyDescent="0.2">
      <c r="A129" s="195" t="s">
        <v>798</v>
      </c>
      <c r="B129" s="277" t="s">
        <v>799</v>
      </c>
      <c r="C129" s="277" t="s">
        <v>323</v>
      </c>
      <c r="D129" s="277" t="s">
        <v>800</v>
      </c>
      <c r="E129" s="277" t="s">
        <v>330</v>
      </c>
      <c r="F129" s="277" t="s">
        <v>451</v>
      </c>
      <c r="G129" s="320" t="s">
        <v>801</v>
      </c>
      <c r="H129" s="320" t="s">
        <v>802</v>
      </c>
      <c r="I129" s="277" t="s">
        <v>803</v>
      </c>
      <c r="J129" s="277" t="s">
        <v>325</v>
      </c>
      <c r="K129" s="277" t="s">
        <v>804</v>
      </c>
      <c r="L129" s="278">
        <v>421917263316</v>
      </c>
      <c r="M129" s="277" t="s">
        <v>805</v>
      </c>
      <c r="N129" s="277"/>
      <c r="O129" s="277"/>
      <c r="P129" s="277"/>
    </row>
    <row r="130" spans="1:16" ht="13.2" x14ac:dyDescent="0.25">
      <c r="A130" s="195" t="s">
        <v>806</v>
      </c>
      <c r="B130" s="277" t="s">
        <v>807</v>
      </c>
      <c r="C130" s="277" t="s">
        <v>323</v>
      </c>
      <c r="D130" s="277" t="s">
        <v>1588</v>
      </c>
      <c r="E130" s="277" t="s">
        <v>1589</v>
      </c>
      <c r="F130" s="277" t="s">
        <v>1590</v>
      </c>
      <c r="G130" s="277" t="s">
        <v>808</v>
      </c>
      <c r="H130" s="304" t="s">
        <v>1591</v>
      </c>
      <c r="I130" s="277" t="s">
        <v>1592</v>
      </c>
      <c r="J130" s="277" t="s">
        <v>327</v>
      </c>
      <c r="K130" s="277" t="s">
        <v>809</v>
      </c>
      <c r="L130" s="278">
        <v>421905486716</v>
      </c>
      <c r="M130" s="277" t="s">
        <v>810</v>
      </c>
      <c r="N130" s="277"/>
      <c r="O130" s="277"/>
      <c r="P130" s="277"/>
    </row>
    <row r="131" spans="1:16" x14ac:dyDescent="0.2">
      <c r="A131" s="195" t="s">
        <v>811</v>
      </c>
      <c r="B131" s="277" t="s">
        <v>812</v>
      </c>
      <c r="C131" s="277" t="s">
        <v>323</v>
      </c>
      <c r="D131" s="277" t="s">
        <v>1593</v>
      </c>
      <c r="E131" s="277" t="s">
        <v>661</v>
      </c>
      <c r="F131" s="277" t="s">
        <v>1594</v>
      </c>
      <c r="G131" s="277" t="s">
        <v>813</v>
      </c>
      <c r="H131" s="277" t="s">
        <v>814</v>
      </c>
      <c r="I131" s="277" t="s">
        <v>1595</v>
      </c>
      <c r="J131" s="277" t="s">
        <v>327</v>
      </c>
      <c r="K131" s="277" t="s">
        <v>815</v>
      </c>
      <c r="L131" s="278">
        <v>421905235472</v>
      </c>
      <c r="M131" s="277" t="s">
        <v>816</v>
      </c>
      <c r="N131" s="277"/>
      <c r="O131" s="277"/>
      <c r="P131" s="277"/>
    </row>
    <row r="132" spans="1:16" x14ac:dyDescent="0.2">
      <c r="A132" s="195" t="s">
        <v>817</v>
      </c>
      <c r="B132" s="277" t="s">
        <v>818</v>
      </c>
      <c r="C132" s="277" t="s">
        <v>323</v>
      </c>
      <c r="D132" s="277" t="s">
        <v>819</v>
      </c>
      <c r="E132" s="277" t="s">
        <v>820</v>
      </c>
      <c r="F132" s="277" t="s">
        <v>821</v>
      </c>
      <c r="G132" s="277" t="s">
        <v>822</v>
      </c>
      <c r="H132" s="277" t="s">
        <v>823</v>
      </c>
      <c r="I132" s="277" t="s">
        <v>824</v>
      </c>
      <c r="J132" s="277" t="s">
        <v>325</v>
      </c>
      <c r="K132" s="277" t="s">
        <v>824</v>
      </c>
      <c r="L132" s="278">
        <v>421905970041</v>
      </c>
      <c r="M132" s="277" t="s">
        <v>825</v>
      </c>
      <c r="N132" s="277"/>
      <c r="O132" s="277"/>
      <c r="P132" s="277"/>
    </row>
    <row r="133" spans="1:16" x14ac:dyDescent="0.2">
      <c r="A133" s="190" t="s">
        <v>2251</v>
      </c>
      <c r="B133" s="191" t="s">
        <v>1906</v>
      </c>
      <c r="C133" s="192" t="s">
        <v>323</v>
      </c>
      <c r="D133" s="191" t="s">
        <v>1907</v>
      </c>
      <c r="E133" s="191" t="s">
        <v>1908</v>
      </c>
      <c r="F133" s="191" t="s">
        <v>2252</v>
      </c>
      <c r="G133" s="191" t="s">
        <v>1909</v>
      </c>
      <c r="H133" s="191" t="s">
        <v>1910</v>
      </c>
      <c r="I133" s="191" t="s">
        <v>1911</v>
      </c>
      <c r="J133" s="191" t="s">
        <v>325</v>
      </c>
      <c r="K133" s="191" t="s">
        <v>1911</v>
      </c>
      <c r="L133" s="193">
        <v>421904550580</v>
      </c>
      <c r="M133" s="191" t="s">
        <v>2253</v>
      </c>
      <c r="N133" s="191"/>
      <c r="O133" s="191"/>
      <c r="P133" s="191"/>
    </row>
    <row r="134" spans="1:16" x14ac:dyDescent="0.2">
      <c r="A134" s="195" t="s">
        <v>1283</v>
      </c>
      <c r="B134" s="277" t="s">
        <v>1284</v>
      </c>
      <c r="C134" s="277" t="s">
        <v>323</v>
      </c>
      <c r="D134" s="277" t="s">
        <v>1285</v>
      </c>
      <c r="E134" s="277" t="s">
        <v>1596</v>
      </c>
      <c r="F134" s="277" t="s">
        <v>333</v>
      </c>
      <c r="G134" s="277" t="s">
        <v>1286</v>
      </c>
      <c r="H134" s="277" t="s">
        <v>1287</v>
      </c>
      <c r="I134" s="277" t="s">
        <v>1288</v>
      </c>
      <c r="J134" s="277" t="s">
        <v>325</v>
      </c>
      <c r="K134" s="277"/>
      <c r="L134" s="278">
        <v>421907953701</v>
      </c>
      <c r="M134" s="277" t="s">
        <v>1449</v>
      </c>
      <c r="N134" s="277"/>
      <c r="O134" s="277"/>
      <c r="P134" s="277"/>
    </row>
    <row r="135" spans="1:16" x14ac:dyDescent="0.2">
      <c r="A135" s="195" t="s">
        <v>826</v>
      </c>
      <c r="B135" s="277" t="s">
        <v>827</v>
      </c>
      <c r="C135" s="277" t="s">
        <v>323</v>
      </c>
      <c r="D135" s="277" t="s">
        <v>828</v>
      </c>
      <c r="E135" s="277" t="s">
        <v>829</v>
      </c>
      <c r="F135" s="277" t="s">
        <v>830</v>
      </c>
      <c r="G135" s="277" t="s">
        <v>831</v>
      </c>
      <c r="H135" s="277" t="s">
        <v>832</v>
      </c>
      <c r="I135" s="277" t="s">
        <v>833</v>
      </c>
      <c r="J135" s="277" t="s">
        <v>325</v>
      </c>
      <c r="K135" s="277" t="s">
        <v>833</v>
      </c>
      <c r="L135" s="278">
        <v>421915879583</v>
      </c>
      <c r="M135" s="277" t="s">
        <v>834</v>
      </c>
      <c r="N135" s="277"/>
      <c r="O135" s="277"/>
      <c r="P135" s="277"/>
    </row>
    <row r="136" spans="1:16" x14ac:dyDescent="0.2">
      <c r="A136" s="195" t="s">
        <v>835</v>
      </c>
      <c r="B136" s="277" t="s">
        <v>836</v>
      </c>
      <c r="C136" s="277" t="s">
        <v>323</v>
      </c>
      <c r="D136" s="277" t="s">
        <v>837</v>
      </c>
      <c r="E136" s="277" t="s">
        <v>331</v>
      </c>
      <c r="F136" s="277" t="s">
        <v>619</v>
      </c>
      <c r="G136" s="320" t="s">
        <v>838</v>
      </c>
      <c r="H136" s="277" t="s">
        <v>839</v>
      </c>
      <c r="I136" s="277" t="s">
        <v>840</v>
      </c>
      <c r="J136" s="277" t="s">
        <v>327</v>
      </c>
      <c r="K136" s="277" t="s">
        <v>841</v>
      </c>
      <c r="L136" s="278">
        <v>421918711548</v>
      </c>
      <c r="M136" s="277" t="s">
        <v>842</v>
      </c>
      <c r="N136" s="277"/>
      <c r="O136" s="277"/>
      <c r="P136" s="277"/>
    </row>
    <row r="137" spans="1:16" x14ac:dyDescent="0.2">
      <c r="A137" s="190" t="s">
        <v>1820</v>
      </c>
      <c r="B137" s="191" t="s">
        <v>1821</v>
      </c>
      <c r="C137" s="192" t="s">
        <v>323</v>
      </c>
      <c r="D137" s="192" t="s">
        <v>1822</v>
      </c>
      <c r="E137" s="192" t="s">
        <v>1823</v>
      </c>
      <c r="F137" s="192" t="s">
        <v>1824</v>
      </c>
      <c r="G137" s="191" t="s">
        <v>1825</v>
      </c>
      <c r="H137" s="191" t="s">
        <v>1826</v>
      </c>
      <c r="I137" s="192" t="s">
        <v>1827</v>
      </c>
      <c r="J137" s="192" t="s">
        <v>327</v>
      </c>
      <c r="K137" s="192" t="s">
        <v>1827</v>
      </c>
      <c r="L137" s="193">
        <v>421908553335</v>
      </c>
      <c r="M137" s="192" t="s">
        <v>1828</v>
      </c>
      <c r="N137" s="192"/>
      <c r="O137" s="270"/>
      <c r="P137" s="308"/>
    </row>
    <row r="138" spans="1:16" x14ac:dyDescent="0.2">
      <c r="A138" s="195" t="s">
        <v>843</v>
      </c>
      <c r="B138" s="277" t="s">
        <v>844</v>
      </c>
      <c r="C138" s="277" t="s">
        <v>323</v>
      </c>
      <c r="D138" s="277" t="s">
        <v>374</v>
      </c>
      <c r="E138" s="277" t="s">
        <v>330</v>
      </c>
      <c r="F138" s="277" t="s">
        <v>425</v>
      </c>
      <c r="G138" s="277" t="s">
        <v>845</v>
      </c>
      <c r="H138" s="277" t="s">
        <v>846</v>
      </c>
      <c r="I138" s="277" t="s">
        <v>847</v>
      </c>
      <c r="J138" s="277" t="s">
        <v>327</v>
      </c>
      <c r="K138" s="277" t="s">
        <v>847</v>
      </c>
      <c r="L138" s="278">
        <v>421905245008</v>
      </c>
      <c r="M138" s="277" t="s">
        <v>848</v>
      </c>
      <c r="N138" s="277"/>
      <c r="O138" s="277"/>
      <c r="P138" s="277"/>
    </row>
    <row r="139" spans="1:16" x14ac:dyDescent="0.2">
      <c r="A139" s="190" t="s">
        <v>2254</v>
      </c>
      <c r="B139" s="191" t="s">
        <v>2255</v>
      </c>
      <c r="C139" s="192" t="s">
        <v>323</v>
      </c>
      <c r="D139" s="191" t="s">
        <v>2256</v>
      </c>
      <c r="E139" s="191" t="s">
        <v>402</v>
      </c>
      <c r="F139" s="191" t="s">
        <v>403</v>
      </c>
      <c r="G139" s="191"/>
      <c r="H139" s="191" t="s">
        <v>2257</v>
      </c>
      <c r="I139" s="191" t="s">
        <v>2258</v>
      </c>
      <c r="J139" s="191"/>
      <c r="K139" s="191" t="s">
        <v>2258</v>
      </c>
      <c r="L139" s="193">
        <v>421902385839</v>
      </c>
      <c r="M139" s="191" t="s">
        <v>2259</v>
      </c>
      <c r="N139" s="191"/>
      <c r="O139" s="191"/>
      <c r="P139" s="191"/>
    </row>
    <row r="140" spans="1:16" ht="13.2" x14ac:dyDescent="0.2">
      <c r="A140" s="190" t="s">
        <v>1289</v>
      </c>
      <c r="B140" s="191" t="s">
        <v>1290</v>
      </c>
      <c r="C140" s="192" t="s">
        <v>323</v>
      </c>
      <c r="D140" s="191" t="s">
        <v>1276</v>
      </c>
      <c r="E140" s="191" t="s">
        <v>1573</v>
      </c>
      <c r="F140" s="191" t="s">
        <v>326</v>
      </c>
      <c r="G140" s="303" t="s">
        <v>1291</v>
      </c>
      <c r="H140" s="257" t="s">
        <v>1292</v>
      </c>
      <c r="I140" s="191" t="s">
        <v>1279</v>
      </c>
      <c r="J140" s="191" t="s">
        <v>325</v>
      </c>
      <c r="K140" s="191" t="s">
        <v>2260</v>
      </c>
      <c r="L140" s="193" t="s">
        <v>1597</v>
      </c>
      <c r="M140" s="191" t="s">
        <v>1293</v>
      </c>
      <c r="N140" s="191"/>
      <c r="O140" s="191"/>
      <c r="P140" s="191"/>
    </row>
    <row r="141" spans="1:16" x14ac:dyDescent="0.2">
      <c r="A141" s="195" t="s">
        <v>849</v>
      </c>
      <c r="B141" s="277" t="s">
        <v>850</v>
      </c>
      <c r="C141" s="277" t="s">
        <v>323</v>
      </c>
      <c r="D141" s="277" t="s">
        <v>1294</v>
      </c>
      <c r="E141" s="277" t="s">
        <v>334</v>
      </c>
      <c r="F141" s="277" t="s">
        <v>335</v>
      </c>
      <c r="G141" s="277" t="s">
        <v>851</v>
      </c>
      <c r="H141" s="277" t="s">
        <v>852</v>
      </c>
      <c r="I141" s="277" t="s">
        <v>853</v>
      </c>
      <c r="J141" s="277" t="s">
        <v>325</v>
      </c>
      <c r="K141" s="277" t="s">
        <v>854</v>
      </c>
      <c r="L141" s="278">
        <v>421918808923</v>
      </c>
      <c r="M141" s="277" t="s">
        <v>855</v>
      </c>
      <c r="N141" s="277"/>
      <c r="O141" s="277"/>
      <c r="P141" s="277"/>
    </row>
    <row r="142" spans="1:16" x14ac:dyDescent="0.2">
      <c r="A142" s="195" t="s">
        <v>856</v>
      </c>
      <c r="B142" s="277" t="s">
        <v>857</v>
      </c>
      <c r="C142" s="277" t="s">
        <v>323</v>
      </c>
      <c r="D142" s="277" t="s">
        <v>858</v>
      </c>
      <c r="E142" s="277" t="s">
        <v>330</v>
      </c>
      <c r="F142" s="277" t="s">
        <v>859</v>
      </c>
      <c r="G142" s="277" t="s">
        <v>860</v>
      </c>
      <c r="H142" s="277" t="s">
        <v>861</v>
      </c>
      <c r="I142" s="277" t="s">
        <v>862</v>
      </c>
      <c r="J142" s="277" t="s">
        <v>325</v>
      </c>
      <c r="K142" s="277" t="s">
        <v>862</v>
      </c>
      <c r="L142" s="278">
        <v>421905418010</v>
      </c>
      <c r="M142" s="310" t="s">
        <v>863</v>
      </c>
      <c r="N142" s="277"/>
      <c r="O142" s="277"/>
      <c r="P142" s="277"/>
    </row>
    <row r="143" spans="1:16" x14ac:dyDescent="0.2">
      <c r="A143" s="195" t="s">
        <v>864</v>
      </c>
      <c r="B143" s="277" t="s">
        <v>865</v>
      </c>
      <c r="C143" s="277" t="s">
        <v>323</v>
      </c>
      <c r="D143" s="277" t="s">
        <v>374</v>
      </c>
      <c r="E143" s="277" t="s">
        <v>330</v>
      </c>
      <c r="F143" s="277" t="s">
        <v>425</v>
      </c>
      <c r="G143" s="277" t="s">
        <v>866</v>
      </c>
      <c r="H143" s="277" t="s">
        <v>867</v>
      </c>
      <c r="I143" s="277" t="s">
        <v>868</v>
      </c>
      <c r="J143" s="277" t="s">
        <v>325</v>
      </c>
      <c r="K143" s="277" t="s">
        <v>868</v>
      </c>
      <c r="L143" s="278">
        <v>421915282858</v>
      </c>
      <c r="M143" s="277" t="s">
        <v>869</v>
      </c>
      <c r="N143" s="277"/>
      <c r="O143" s="277"/>
      <c r="P143" s="277"/>
    </row>
    <row r="144" spans="1:16" x14ac:dyDescent="0.2">
      <c r="A144" s="190" t="s">
        <v>2261</v>
      </c>
      <c r="B144" s="191" t="s">
        <v>1912</v>
      </c>
      <c r="C144" s="192" t="s">
        <v>323</v>
      </c>
      <c r="D144" s="192" t="s">
        <v>1913</v>
      </c>
      <c r="E144" s="191" t="s">
        <v>330</v>
      </c>
      <c r="F144" s="191" t="s">
        <v>2262</v>
      </c>
      <c r="G144" s="191" t="s">
        <v>1914</v>
      </c>
      <c r="H144" s="191" t="s">
        <v>1915</v>
      </c>
      <c r="I144" s="191" t="s">
        <v>1916</v>
      </c>
      <c r="J144" s="191" t="s">
        <v>2263</v>
      </c>
      <c r="K144" s="191" t="s">
        <v>1916</v>
      </c>
      <c r="L144" s="193">
        <v>421905283021</v>
      </c>
      <c r="M144" s="191" t="s">
        <v>2264</v>
      </c>
      <c r="N144" s="191"/>
      <c r="O144" s="191"/>
      <c r="P144" s="191"/>
    </row>
    <row r="145" spans="1:16" x14ac:dyDescent="0.2">
      <c r="A145" s="190" t="s">
        <v>2265</v>
      </c>
      <c r="B145" s="191" t="s">
        <v>2266</v>
      </c>
      <c r="C145" s="192" t="s">
        <v>323</v>
      </c>
      <c r="D145" s="191" t="s">
        <v>2267</v>
      </c>
      <c r="E145" s="191" t="s">
        <v>2268</v>
      </c>
      <c r="F145" s="191" t="s">
        <v>2096</v>
      </c>
      <c r="G145" s="191" t="s">
        <v>2269</v>
      </c>
      <c r="H145" s="257" t="s">
        <v>2270</v>
      </c>
      <c r="I145" s="191" t="s">
        <v>2271</v>
      </c>
      <c r="J145" s="191" t="s">
        <v>325</v>
      </c>
      <c r="K145" s="191" t="s">
        <v>2271</v>
      </c>
      <c r="L145" s="193">
        <v>421908660759</v>
      </c>
      <c r="M145" s="191" t="s">
        <v>2272</v>
      </c>
      <c r="N145" s="191"/>
      <c r="O145" s="191"/>
      <c r="P145" s="191"/>
    </row>
    <row r="146" spans="1:16" x14ac:dyDescent="0.2">
      <c r="A146" s="190" t="s">
        <v>2273</v>
      </c>
      <c r="B146" s="191" t="s">
        <v>2274</v>
      </c>
      <c r="C146" s="192" t="s">
        <v>323</v>
      </c>
      <c r="D146" s="191" t="s">
        <v>2275</v>
      </c>
      <c r="E146" s="191" t="s">
        <v>1724</v>
      </c>
      <c r="F146" s="191" t="s">
        <v>1725</v>
      </c>
      <c r="G146" s="257"/>
      <c r="H146" s="191" t="s">
        <v>2276</v>
      </c>
      <c r="I146" s="191" t="s">
        <v>2277</v>
      </c>
      <c r="J146" s="191"/>
      <c r="K146" s="191" t="s">
        <v>2277</v>
      </c>
      <c r="L146" s="193">
        <v>421949335971</v>
      </c>
      <c r="M146" s="191" t="s">
        <v>2278</v>
      </c>
      <c r="N146" s="191"/>
      <c r="O146" s="191"/>
      <c r="P146" s="191"/>
    </row>
    <row r="147" spans="1:16" x14ac:dyDescent="0.2">
      <c r="A147" s="190" t="s">
        <v>2279</v>
      </c>
      <c r="B147" s="191" t="s">
        <v>2280</v>
      </c>
      <c r="C147" s="192" t="s">
        <v>323</v>
      </c>
      <c r="D147" s="191" t="s">
        <v>2281</v>
      </c>
      <c r="E147" s="191" t="s">
        <v>330</v>
      </c>
      <c r="F147" s="191" t="s">
        <v>451</v>
      </c>
      <c r="G147" s="191" t="s">
        <v>2282</v>
      </c>
      <c r="H147" s="191" t="s">
        <v>2283</v>
      </c>
      <c r="I147" s="191" t="s">
        <v>646</v>
      </c>
      <c r="J147" s="191" t="s">
        <v>325</v>
      </c>
      <c r="K147" s="191" t="s">
        <v>646</v>
      </c>
      <c r="L147" s="193"/>
      <c r="M147" s="191"/>
      <c r="N147" s="191"/>
      <c r="O147" s="191"/>
      <c r="P147" s="191"/>
    </row>
    <row r="148" spans="1:16" x14ac:dyDescent="0.2">
      <c r="A148" s="190" t="s">
        <v>2284</v>
      </c>
      <c r="B148" s="191" t="s">
        <v>2285</v>
      </c>
      <c r="C148" s="192" t="s">
        <v>1895</v>
      </c>
      <c r="D148" s="192" t="s">
        <v>2286</v>
      </c>
      <c r="E148" s="191" t="s">
        <v>2287</v>
      </c>
      <c r="F148" s="192" t="s">
        <v>2288</v>
      </c>
      <c r="G148" s="191" t="s">
        <v>2289</v>
      </c>
      <c r="H148" s="191" t="s">
        <v>2290</v>
      </c>
      <c r="I148" s="191" t="s">
        <v>2291</v>
      </c>
      <c r="J148" s="191" t="s">
        <v>1900</v>
      </c>
      <c r="K148" s="191" t="s">
        <v>2292</v>
      </c>
      <c r="L148" s="193">
        <v>421907909705</v>
      </c>
      <c r="M148" s="191"/>
      <c r="N148" s="191"/>
      <c r="O148" s="191"/>
      <c r="P148" s="191"/>
    </row>
    <row r="149" spans="1:16" x14ac:dyDescent="0.2">
      <c r="A149" s="190" t="s">
        <v>2293</v>
      </c>
      <c r="B149" s="191" t="s">
        <v>1930</v>
      </c>
      <c r="C149" s="192" t="s">
        <v>323</v>
      </c>
      <c r="D149" s="191" t="s">
        <v>1931</v>
      </c>
      <c r="E149" s="191" t="s">
        <v>330</v>
      </c>
      <c r="F149" s="191" t="s">
        <v>2294</v>
      </c>
      <c r="G149" s="191" t="s">
        <v>1932</v>
      </c>
      <c r="H149" s="191" t="s">
        <v>1933</v>
      </c>
      <c r="I149" s="191" t="s">
        <v>1934</v>
      </c>
      <c r="J149" s="191" t="s">
        <v>409</v>
      </c>
      <c r="K149" s="191" t="s">
        <v>1934</v>
      </c>
      <c r="L149" s="193">
        <v>421903434487</v>
      </c>
      <c r="M149" s="191" t="s">
        <v>2295</v>
      </c>
      <c r="N149" s="191"/>
      <c r="O149" s="192"/>
      <c r="P149" s="191"/>
    </row>
    <row r="150" spans="1:16" ht="13.2" x14ac:dyDescent="0.25">
      <c r="A150" s="195" t="s">
        <v>1295</v>
      </c>
      <c r="B150" s="277" t="s">
        <v>1296</v>
      </c>
      <c r="C150" s="277" t="s">
        <v>323</v>
      </c>
      <c r="D150" s="277" t="s">
        <v>424</v>
      </c>
      <c r="E150" s="277" t="s">
        <v>1575</v>
      </c>
      <c r="F150" s="277" t="s">
        <v>425</v>
      </c>
      <c r="G150" s="304" t="s">
        <v>1297</v>
      </c>
      <c r="H150" s="277" t="s">
        <v>1298</v>
      </c>
      <c r="I150" s="277" t="s">
        <v>1299</v>
      </c>
      <c r="J150" s="277" t="s">
        <v>1300</v>
      </c>
      <c r="K150" s="277" t="s">
        <v>1299</v>
      </c>
      <c r="L150" s="278">
        <v>421917176673</v>
      </c>
      <c r="M150" s="277" t="s">
        <v>1301</v>
      </c>
      <c r="N150" s="277"/>
      <c r="O150" s="277"/>
      <c r="P150" s="277"/>
    </row>
    <row r="151" spans="1:16" x14ac:dyDescent="0.2">
      <c r="A151" s="190" t="s">
        <v>2296</v>
      </c>
      <c r="B151" s="191" t="s">
        <v>2297</v>
      </c>
      <c r="C151" s="192" t="s">
        <v>323</v>
      </c>
      <c r="D151" s="191" t="s">
        <v>2298</v>
      </c>
      <c r="E151" s="191" t="s">
        <v>330</v>
      </c>
      <c r="F151" s="191" t="s">
        <v>2299</v>
      </c>
      <c r="G151" s="191" t="s">
        <v>2300</v>
      </c>
      <c r="H151" s="257" t="s">
        <v>2301</v>
      </c>
      <c r="I151" s="191" t="s">
        <v>2302</v>
      </c>
      <c r="J151" s="191"/>
      <c r="K151" s="191" t="s">
        <v>2302</v>
      </c>
      <c r="L151" s="193">
        <v>421911498438</v>
      </c>
      <c r="M151" s="191" t="s">
        <v>2303</v>
      </c>
      <c r="N151" s="191"/>
      <c r="O151" s="191"/>
      <c r="P151" s="191"/>
    </row>
    <row r="152" spans="1:16" ht="13.2" x14ac:dyDescent="0.2">
      <c r="A152" s="190" t="s">
        <v>2304</v>
      </c>
      <c r="B152" s="191" t="s">
        <v>1921</v>
      </c>
      <c r="C152" s="192" t="s">
        <v>323</v>
      </c>
      <c r="D152" s="192" t="s">
        <v>1922</v>
      </c>
      <c r="E152" s="191" t="s">
        <v>1923</v>
      </c>
      <c r="F152" s="192" t="s">
        <v>2305</v>
      </c>
      <c r="G152" s="303" t="s">
        <v>2306</v>
      </c>
      <c r="H152" s="191" t="s">
        <v>1924</v>
      </c>
      <c r="I152" s="191" t="s">
        <v>1925</v>
      </c>
      <c r="J152" s="191" t="s">
        <v>325</v>
      </c>
      <c r="K152" s="191" t="s">
        <v>1925</v>
      </c>
      <c r="L152" s="193">
        <v>421902673009</v>
      </c>
      <c r="M152" s="191" t="s">
        <v>2307</v>
      </c>
      <c r="N152" s="192"/>
      <c r="O152" s="192"/>
      <c r="P152" s="192"/>
    </row>
    <row r="153" spans="1:16" x14ac:dyDescent="0.2">
      <c r="A153" s="190" t="s">
        <v>2308</v>
      </c>
      <c r="B153" s="191" t="s">
        <v>2309</v>
      </c>
      <c r="C153" s="192" t="s">
        <v>323</v>
      </c>
      <c r="D153" s="191" t="s">
        <v>2310</v>
      </c>
      <c r="E153" s="191" t="s">
        <v>330</v>
      </c>
      <c r="F153" s="191" t="s">
        <v>718</v>
      </c>
      <c r="G153" s="191" t="s">
        <v>2311</v>
      </c>
      <c r="H153" s="191" t="s">
        <v>2312</v>
      </c>
      <c r="I153" s="191" t="s">
        <v>2313</v>
      </c>
      <c r="J153" s="191"/>
      <c r="K153" s="191" t="s">
        <v>2313</v>
      </c>
      <c r="L153" s="193">
        <v>421905710859</v>
      </c>
      <c r="M153" s="191"/>
      <c r="N153" s="191"/>
      <c r="O153" s="191"/>
      <c r="P153" s="191"/>
    </row>
    <row r="154" spans="1:16" x14ac:dyDescent="0.2">
      <c r="A154" s="195" t="s">
        <v>2314</v>
      </c>
      <c r="B154" s="277" t="s">
        <v>2315</v>
      </c>
      <c r="C154" s="277" t="s">
        <v>323</v>
      </c>
      <c r="D154" s="277" t="s">
        <v>2316</v>
      </c>
      <c r="E154" s="277" t="s">
        <v>2317</v>
      </c>
      <c r="F154" s="277" t="s">
        <v>2318</v>
      </c>
      <c r="G154" s="277" t="s">
        <v>2319</v>
      </c>
      <c r="H154" s="277" t="s">
        <v>2320</v>
      </c>
      <c r="I154" s="277" t="s">
        <v>2321</v>
      </c>
      <c r="J154" s="269" t="s">
        <v>325</v>
      </c>
      <c r="K154" s="277" t="s">
        <v>2322</v>
      </c>
      <c r="L154" s="278">
        <v>421915165745</v>
      </c>
      <c r="M154" s="277"/>
      <c r="N154" s="277"/>
      <c r="O154" s="277"/>
      <c r="P154" s="277"/>
    </row>
    <row r="155" spans="1:16" x14ac:dyDescent="0.2">
      <c r="A155" s="190" t="s">
        <v>2323</v>
      </c>
      <c r="B155" s="191" t="s">
        <v>2324</v>
      </c>
      <c r="C155" s="192" t="s">
        <v>323</v>
      </c>
      <c r="D155" s="191" t="s">
        <v>2325</v>
      </c>
      <c r="E155" s="191" t="s">
        <v>324</v>
      </c>
      <c r="F155" s="191" t="s">
        <v>2326</v>
      </c>
      <c r="G155" s="191" t="s">
        <v>2327</v>
      </c>
      <c r="H155" s="191" t="s">
        <v>2328</v>
      </c>
      <c r="I155" s="191" t="s">
        <v>2329</v>
      </c>
      <c r="J155" s="191"/>
      <c r="K155" s="267" t="s">
        <v>2329</v>
      </c>
      <c r="L155" s="307">
        <v>421948525755</v>
      </c>
      <c r="M155" s="191" t="s">
        <v>2330</v>
      </c>
      <c r="N155" s="191"/>
      <c r="O155" s="191"/>
      <c r="P155" s="191"/>
    </row>
    <row r="156" spans="1:16" x14ac:dyDescent="0.2">
      <c r="A156" s="190" t="s">
        <v>2331</v>
      </c>
      <c r="B156" s="191" t="s">
        <v>2332</v>
      </c>
      <c r="C156" s="192" t="s">
        <v>323</v>
      </c>
      <c r="D156" s="191" t="s">
        <v>2333</v>
      </c>
      <c r="E156" s="191" t="s">
        <v>2334</v>
      </c>
      <c r="F156" s="191" t="s">
        <v>2335</v>
      </c>
      <c r="G156" s="191" t="s">
        <v>2336</v>
      </c>
      <c r="H156" s="191" t="s">
        <v>2337</v>
      </c>
      <c r="I156" s="191" t="s">
        <v>2338</v>
      </c>
      <c r="J156" s="191"/>
      <c r="K156" s="191" t="s">
        <v>2338</v>
      </c>
      <c r="L156" s="193">
        <v>421905974959</v>
      </c>
      <c r="M156" s="191"/>
      <c r="N156" s="191"/>
      <c r="O156" s="191"/>
      <c r="P156" s="191"/>
    </row>
    <row r="157" spans="1:16" ht="13.2" x14ac:dyDescent="0.2">
      <c r="A157" s="190" t="s">
        <v>2339</v>
      </c>
      <c r="B157" s="191" t="s">
        <v>1917</v>
      </c>
      <c r="C157" s="192" t="s">
        <v>323</v>
      </c>
      <c r="D157" s="192" t="s">
        <v>1918</v>
      </c>
      <c r="E157" s="191" t="s">
        <v>1919</v>
      </c>
      <c r="F157" s="191" t="s">
        <v>2340</v>
      </c>
      <c r="G157" s="312" t="s">
        <v>2341</v>
      </c>
      <c r="H157" s="312" t="s">
        <v>2342</v>
      </c>
      <c r="I157" s="191" t="s">
        <v>1920</v>
      </c>
      <c r="J157" s="191" t="s">
        <v>325</v>
      </c>
      <c r="K157" s="191"/>
      <c r="L157" s="193">
        <v>421915438786</v>
      </c>
      <c r="M157" s="191" t="s">
        <v>2343</v>
      </c>
      <c r="N157" s="191"/>
      <c r="O157" s="191"/>
      <c r="P157" s="191"/>
    </row>
    <row r="158" spans="1:16" x14ac:dyDescent="0.2">
      <c r="A158" s="190" t="s">
        <v>2344</v>
      </c>
      <c r="B158" s="191" t="s">
        <v>2345</v>
      </c>
      <c r="C158" s="192" t="s">
        <v>323</v>
      </c>
      <c r="D158" s="191" t="s">
        <v>2346</v>
      </c>
      <c r="E158" s="269" t="s">
        <v>1724</v>
      </c>
      <c r="F158" s="191" t="s">
        <v>1725</v>
      </c>
      <c r="G158" s="257" t="s">
        <v>2347</v>
      </c>
      <c r="H158" s="257" t="s">
        <v>2348</v>
      </c>
      <c r="I158" s="191" t="s">
        <v>2349</v>
      </c>
      <c r="J158" s="191" t="s">
        <v>325</v>
      </c>
      <c r="K158" s="191" t="s">
        <v>2277</v>
      </c>
      <c r="L158" s="193"/>
      <c r="M158" s="191"/>
      <c r="N158" s="191"/>
      <c r="O158" s="191"/>
      <c r="P158" s="191"/>
    </row>
    <row r="159" spans="1:16" x14ac:dyDescent="0.2">
      <c r="A159" s="195" t="s">
        <v>2344</v>
      </c>
      <c r="B159" s="277" t="s">
        <v>2345</v>
      </c>
      <c r="C159" s="277" t="s">
        <v>323</v>
      </c>
      <c r="D159" s="277" t="s">
        <v>2346</v>
      </c>
      <c r="E159" s="277" t="s">
        <v>1724</v>
      </c>
      <c r="F159" s="277" t="s">
        <v>1725</v>
      </c>
      <c r="G159" s="277" t="s">
        <v>2350</v>
      </c>
      <c r="H159" s="277" t="s">
        <v>2351</v>
      </c>
      <c r="I159" s="277" t="s">
        <v>2352</v>
      </c>
      <c r="J159" s="277" t="s">
        <v>325</v>
      </c>
      <c r="K159" s="277" t="s">
        <v>2352</v>
      </c>
      <c r="L159" s="278">
        <v>421950678030</v>
      </c>
      <c r="M159" s="277" t="s">
        <v>2353</v>
      </c>
      <c r="N159" s="277"/>
      <c r="O159" s="277"/>
      <c r="P159" s="277"/>
    </row>
    <row r="160" spans="1:16" x14ac:dyDescent="0.2">
      <c r="A160" s="190" t="s">
        <v>2354</v>
      </c>
      <c r="B160" s="191" t="s">
        <v>1935</v>
      </c>
      <c r="C160" s="192" t="s">
        <v>323</v>
      </c>
      <c r="D160" s="191" t="s">
        <v>1936</v>
      </c>
      <c r="E160" s="191" t="s">
        <v>700</v>
      </c>
      <c r="F160" s="191" t="s">
        <v>701</v>
      </c>
      <c r="G160" s="257" t="s">
        <v>1937</v>
      </c>
      <c r="H160" s="257" t="s">
        <v>1938</v>
      </c>
      <c r="I160" s="191" t="s">
        <v>1939</v>
      </c>
      <c r="J160" s="277" t="s">
        <v>327</v>
      </c>
      <c r="K160" s="191" t="s">
        <v>1939</v>
      </c>
      <c r="L160" s="193">
        <v>421902602372</v>
      </c>
      <c r="M160" s="191" t="s">
        <v>2355</v>
      </c>
      <c r="N160" s="191"/>
      <c r="O160" s="192"/>
      <c r="P160" s="191"/>
    </row>
    <row r="161" spans="1:16" x14ac:dyDescent="0.2">
      <c r="A161" s="190" t="s">
        <v>2356</v>
      </c>
      <c r="B161" s="191" t="s">
        <v>1926</v>
      </c>
      <c r="C161" s="192" t="s">
        <v>323</v>
      </c>
      <c r="D161" s="192" t="s">
        <v>2357</v>
      </c>
      <c r="E161" s="192" t="s">
        <v>330</v>
      </c>
      <c r="F161" s="192" t="s">
        <v>2358</v>
      </c>
      <c r="G161" s="191" t="s">
        <v>1927</v>
      </c>
      <c r="H161" s="191" t="s">
        <v>1928</v>
      </c>
      <c r="I161" s="192" t="s">
        <v>1929</v>
      </c>
      <c r="J161" s="192" t="s">
        <v>2359</v>
      </c>
      <c r="K161" s="192" t="s">
        <v>1929</v>
      </c>
      <c r="L161" s="193">
        <v>421904887960</v>
      </c>
      <c r="M161" s="192" t="s">
        <v>2360</v>
      </c>
      <c r="N161" s="191"/>
      <c r="O161" s="192"/>
      <c r="P161" s="191"/>
    </row>
    <row r="162" spans="1:16" x14ac:dyDescent="0.2">
      <c r="A162" s="190" t="s">
        <v>2361</v>
      </c>
      <c r="B162" s="191" t="s">
        <v>2362</v>
      </c>
      <c r="C162" s="192" t="s">
        <v>323</v>
      </c>
      <c r="D162" s="192" t="s">
        <v>2363</v>
      </c>
      <c r="E162" s="191" t="s">
        <v>2364</v>
      </c>
      <c r="F162" s="192" t="s">
        <v>2365</v>
      </c>
      <c r="G162" s="191"/>
      <c r="H162" s="257" t="s">
        <v>2366</v>
      </c>
      <c r="I162" s="191" t="s">
        <v>2367</v>
      </c>
      <c r="J162" s="191"/>
      <c r="K162" s="191" t="s">
        <v>2367</v>
      </c>
      <c r="L162" s="193">
        <v>421911694903</v>
      </c>
      <c r="M162" s="191"/>
      <c r="N162" s="191"/>
      <c r="O162" s="191"/>
      <c r="P162" s="191"/>
    </row>
    <row r="163" spans="1:16" ht="13.2" x14ac:dyDescent="0.2">
      <c r="A163" s="190" t="s">
        <v>2368</v>
      </c>
      <c r="B163" s="191" t="s">
        <v>1940</v>
      </c>
      <c r="C163" s="192" t="s">
        <v>323</v>
      </c>
      <c r="D163" s="192" t="s">
        <v>1941</v>
      </c>
      <c r="E163" s="192" t="s">
        <v>1942</v>
      </c>
      <c r="F163" s="192" t="s">
        <v>2369</v>
      </c>
      <c r="G163" s="257" t="s">
        <v>1943</v>
      </c>
      <c r="H163" s="312" t="s">
        <v>2370</v>
      </c>
      <c r="I163" s="192" t="s">
        <v>1944</v>
      </c>
      <c r="J163" s="192" t="s">
        <v>325</v>
      </c>
      <c r="K163" s="192" t="s">
        <v>1944</v>
      </c>
      <c r="L163" s="193">
        <v>421903820974</v>
      </c>
      <c r="M163" s="192" t="s">
        <v>2371</v>
      </c>
      <c r="N163" s="192"/>
      <c r="O163" s="192"/>
      <c r="P163" s="191"/>
    </row>
    <row r="164" spans="1:16" x14ac:dyDescent="0.2">
      <c r="A164" s="170" t="s">
        <v>2372</v>
      </c>
      <c r="B164" s="269" t="s">
        <v>2373</v>
      </c>
      <c r="C164" s="192" t="s">
        <v>323</v>
      </c>
      <c r="D164" s="192"/>
      <c r="E164" s="269"/>
      <c r="F164" s="192"/>
      <c r="G164" s="269"/>
      <c r="H164" s="269"/>
      <c r="I164" s="269"/>
      <c r="J164" s="269"/>
      <c r="K164" s="269"/>
      <c r="L164" s="313"/>
      <c r="M164" s="269"/>
      <c r="N164" s="269"/>
      <c r="O164" s="269"/>
      <c r="P164" s="269"/>
    </row>
    <row r="165" spans="1:16" x14ac:dyDescent="0.2">
      <c r="A165" s="170" t="s">
        <v>2374</v>
      </c>
      <c r="B165" s="309" t="s">
        <v>2375</v>
      </c>
      <c r="C165" s="192" t="s">
        <v>323</v>
      </c>
      <c r="D165" s="269" t="s">
        <v>2376</v>
      </c>
      <c r="E165" s="269" t="s">
        <v>2317</v>
      </c>
      <c r="F165" s="269" t="s">
        <v>2318</v>
      </c>
      <c r="G165" s="269" t="s">
        <v>2377</v>
      </c>
      <c r="H165" s="269" t="s">
        <v>2378</v>
      </c>
      <c r="I165" s="269" t="s">
        <v>2379</v>
      </c>
      <c r="J165" s="269" t="s">
        <v>325</v>
      </c>
      <c r="K165" s="269" t="s">
        <v>2380</v>
      </c>
      <c r="L165" s="314"/>
      <c r="M165" s="269"/>
      <c r="N165" s="269"/>
      <c r="O165" s="269"/>
      <c r="P165" s="269"/>
    </row>
    <row r="166" spans="1:16" x14ac:dyDescent="0.2">
      <c r="A166" s="195" t="s">
        <v>870</v>
      </c>
      <c r="B166" s="277" t="s">
        <v>1598</v>
      </c>
      <c r="C166" s="277" t="s">
        <v>323</v>
      </c>
      <c r="D166" s="277" t="s">
        <v>1599</v>
      </c>
      <c r="E166" s="277" t="s">
        <v>700</v>
      </c>
      <c r="F166" s="277" t="s">
        <v>871</v>
      </c>
      <c r="G166" s="320" t="s">
        <v>872</v>
      </c>
      <c r="H166" s="277" t="s">
        <v>873</v>
      </c>
      <c r="I166" s="277" t="s">
        <v>874</v>
      </c>
      <c r="J166" s="277" t="s">
        <v>327</v>
      </c>
      <c r="K166" s="277" t="s">
        <v>874</v>
      </c>
      <c r="L166" s="278">
        <v>421918648073</v>
      </c>
      <c r="M166" s="277" t="s">
        <v>875</v>
      </c>
      <c r="N166" s="277"/>
      <c r="O166" s="277"/>
      <c r="P166" s="277"/>
    </row>
    <row r="167" spans="1:16" x14ac:dyDescent="0.2">
      <c r="A167" s="190" t="s">
        <v>2381</v>
      </c>
      <c r="B167" s="191" t="s">
        <v>2382</v>
      </c>
      <c r="C167" s="192" t="s">
        <v>323</v>
      </c>
      <c r="D167" s="192" t="s">
        <v>2383</v>
      </c>
      <c r="E167" s="192" t="s">
        <v>334</v>
      </c>
      <c r="F167" s="192" t="s">
        <v>335</v>
      </c>
      <c r="G167" s="191" t="s">
        <v>2384</v>
      </c>
      <c r="H167" s="257" t="s">
        <v>2385</v>
      </c>
      <c r="I167" s="192" t="s">
        <v>2386</v>
      </c>
      <c r="J167" s="192" t="s">
        <v>325</v>
      </c>
      <c r="K167" s="192" t="s">
        <v>2387</v>
      </c>
      <c r="L167" s="193">
        <v>421918560175</v>
      </c>
      <c r="M167" s="192" t="s">
        <v>2388</v>
      </c>
      <c r="N167" s="191"/>
      <c r="O167" s="192"/>
      <c r="P167" s="192"/>
    </row>
    <row r="168" spans="1:16" x14ac:dyDescent="0.2">
      <c r="A168" s="190" t="s">
        <v>2389</v>
      </c>
      <c r="B168" s="191" t="s">
        <v>2390</v>
      </c>
      <c r="C168" s="192" t="s">
        <v>323</v>
      </c>
      <c r="D168" s="192" t="s">
        <v>2391</v>
      </c>
      <c r="E168" s="192" t="s">
        <v>324</v>
      </c>
      <c r="F168" s="192" t="s">
        <v>709</v>
      </c>
      <c r="G168" s="257"/>
      <c r="H168" s="257" t="s">
        <v>2392</v>
      </c>
      <c r="I168" s="192" t="s">
        <v>2393</v>
      </c>
      <c r="J168" s="192" t="s">
        <v>325</v>
      </c>
      <c r="K168" s="192" t="s">
        <v>2393</v>
      </c>
      <c r="L168" s="307">
        <v>421911552424</v>
      </c>
      <c r="M168" s="192"/>
      <c r="N168" s="192"/>
      <c r="O168" s="192"/>
      <c r="P168" s="192"/>
    </row>
    <row r="169" spans="1:16" x14ac:dyDescent="0.2">
      <c r="A169" s="190" t="s">
        <v>2394</v>
      </c>
      <c r="B169" s="191" t="s">
        <v>2395</v>
      </c>
      <c r="C169" s="192" t="s">
        <v>323</v>
      </c>
      <c r="D169" s="192" t="s">
        <v>2396</v>
      </c>
      <c r="E169" s="191" t="s">
        <v>330</v>
      </c>
      <c r="F169" s="191" t="s">
        <v>2397</v>
      </c>
      <c r="G169" s="191" t="s">
        <v>2398</v>
      </c>
      <c r="H169" s="191" t="s">
        <v>2399</v>
      </c>
      <c r="I169" s="191" t="s">
        <v>2400</v>
      </c>
      <c r="J169" s="191" t="s">
        <v>325</v>
      </c>
      <c r="K169" s="191" t="s">
        <v>2401</v>
      </c>
      <c r="L169" s="193">
        <v>421905719573</v>
      </c>
      <c r="M169" s="191" t="s">
        <v>2402</v>
      </c>
      <c r="N169" s="191"/>
      <c r="O169" s="191"/>
      <c r="P169" s="191"/>
    </row>
    <row r="170" spans="1:16" x14ac:dyDescent="0.2">
      <c r="A170" s="190" t="s">
        <v>2403</v>
      </c>
      <c r="B170" s="191" t="s">
        <v>1945</v>
      </c>
      <c r="C170" s="192" t="s">
        <v>323</v>
      </c>
      <c r="D170" s="191" t="s">
        <v>1946</v>
      </c>
      <c r="E170" s="191" t="s">
        <v>1947</v>
      </c>
      <c r="F170" s="191" t="s">
        <v>2404</v>
      </c>
      <c r="G170" s="257" t="s">
        <v>2405</v>
      </c>
      <c r="H170" s="257" t="s">
        <v>1948</v>
      </c>
      <c r="I170" s="191" t="s">
        <v>1949</v>
      </c>
      <c r="J170" s="192" t="s">
        <v>325</v>
      </c>
      <c r="K170" s="191" t="s">
        <v>1949</v>
      </c>
      <c r="L170" s="193">
        <v>421908707851</v>
      </c>
      <c r="M170" s="191" t="s">
        <v>2406</v>
      </c>
      <c r="N170" s="191"/>
      <c r="O170" s="191"/>
      <c r="P170" s="191"/>
    </row>
    <row r="171" spans="1:16" x14ac:dyDescent="0.2">
      <c r="A171" s="190" t="s">
        <v>2407</v>
      </c>
      <c r="B171" s="191" t="s">
        <v>2408</v>
      </c>
      <c r="C171" s="192" t="s">
        <v>323</v>
      </c>
      <c r="D171" s="192" t="s">
        <v>2409</v>
      </c>
      <c r="E171" s="192" t="s">
        <v>2410</v>
      </c>
      <c r="F171" s="192" t="s">
        <v>2411</v>
      </c>
      <c r="G171" s="257" t="s">
        <v>2412</v>
      </c>
      <c r="H171" s="257" t="s">
        <v>2413</v>
      </c>
      <c r="I171" s="192" t="s">
        <v>2414</v>
      </c>
      <c r="J171" s="192"/>
      <c r="K171" s="192" t="s">
        <v>2414</v>
      </c>
      <c r="L171" s="307">
        <v>421918389110</v>
      </c>
      <c r="M171" s="192"/>
      <c r="N171" s="192"/>
      <c r="O171" s="192"/>
      <c r="P171" s="192"/>
    </row>
    <row r="172" spans="1:16" x14ac:dyDescent="0.2">
      <c r="A172" s="190" t="s">
        <v>2415</v>
      </c>
      <c r="B172" s="191" t="s">
        <v>2416</v>
      </c>
      <c r="C172" s="192" t="s">
        <v>323</v>
      </c>
      <c r="D172" s="191" t="s">
        <v>2417</v>
      </c>
      <c r="E172" s="191" t="s">
        <v>336</v>
      </c>
      <c r="F172" s="191" t="s">
        <v>394</v>
      </c>
      <c r="G172" s="191" t="s">
        <v>2418</v>
      </c>
      <c r="H172" s="257" t="s">
        <v>2419</v>
      </c>
      <c r="I172" s="191" t="s">
        <v>2420</v>
      </c>
      <c r="J172" s="191" t="s">
        <v>327</v>
      </c>
      <c r="K172" s="191" t="s">
        <v>2421</v>
      </c>
      <c r="L172" s="193"/>
      <c r="M172" s="191"/>
      <c r="N172" s="191"/>
      <c r="O172" s="191"/>
      <c r="P172" s="191"/>
    </row>
    <row r="173" spans="1:16" x14ac:dyDescent="0.2">
      <c r="A173" s="190" t="s">
        <v>2422</v>
      </c>
      <c r="B173" s="191" t="s">
        <v>1950</v>
      </c>
      <c r="C173" s="192" t="s">
        <v>323</v>
      </c>
      <c r="D173" s="192" t="s">
        <v>1951</v>
      </c>
      <c r="E173" s="191" t="s">
        <v>334</v>
      </c>
      <c r="F173" s="192" t="s">
        <v>333</v>
      </c>
      <c r="G173" s="191" t="s">
        <v>1952</v>
      </c>
      <c r="H173" s="191" t="s">
        <v>1953</v>
      </c>
      <c r="I173" s="191" t="s">
        <v>1954</v>
      </c>
      <c r="J173" s="191" t="s">
        <v>325</v>
      </c>
      <c r="K173" s="267" t="s">
        <v>1954</v>
      </c>
      <c r="L173" s="307">
        <v>421910909220</v>
      </c>
      <c r="M173" s="191" t="s">
        <v>2423</v>
      </c>
      <c r="N173" s="191"/>
      <c r="O173" s="191"/>
      <c r="P173" s="191"/>
    </row>
    <row r="174" spans="1:16" x14ac:dyDescent="0.2">
      <c r="A174" s="195" t="s">
        <v>876</v>
      </c>
      <c r="B174" s="277" t="s">
        <v>877</v>
      </c>
      <c r="C174" s="277" t="s">
        <v>323</v>
      </c>
      <c r="D174" s="277" t="s">
        <v>1600</v>
      </c>
      <c r="E174" s="277" t="s">
        <v>334</v>
      </c>
      <c r="F174" s="277" t="s">
        <v>335</v>
      </c>
      <c r="G174" s="277" t="s">
        <v>878</v>
      </c>
      <c r="H174" s="277" t="s">
        <v>879</v>
      </c>
      <c r="I174" s="277" t="s">
        <v>880</v>
      </c>
      <c r="J174" s="277" t="s">
        <v>325</v>
      </c>
      <c r="K174" s="277" t="s">
        <v>880</v>
      </c>
      <c r="L174" s="278">
        <v>421905700790</v>
      </c>
      <c r="M174" s="277" t="s">
        <v>881</v>
      </c>
      <c r="N174" s="277"/>
      <c r="O174" s="277"/>
      <c r="P174" s="277"/>
    </row>
    <row r="175" spans="1:16" x14ac:dyDescent="0.2">
      <c r="A175" s="195" t="s">
        <v>882</v>
      </c>
      <c r="B175" s="277" t="s">
        <v>883</v>
      </c>
      <c r="C175" s="277" t="s">
        <v>323</v>
      </c>
      <c r="D175" s="277" t="s">
        <v>1450</v>
      </c>
      <c r="E175" s="277" t="s">
        <v>330</v>
      </c>
      <c r="F175" s="277" t="s">
        <v>652</v>
      </c>
      <c r="G175" s="277" t="s">
        <v>884</v>
      </c>
      <c r="H175" s="277" t="s">
        <v>885</v>
      </c>
      <c r="I175" s="277" t="s">
        <v>2424</v>
      </c>
      <c r="J175" s="191" t="s">
        <v>327</v>
      </c>
      <c r="K175" s="277" t="s">
        <v>886</v>
      </c>
      <c r="L175" s="278">
        <v>421918737877</v>
      </c>
      <c r="M175" s="277" t="s">
        <v>887</v>
      </c>
      <c r="N175" s="277"/>
      <c r="O175" s="277"/>
      <c r="P175" s="277"/>
    </row>
    <row r="176" spans="1:16" x14ac:dyDescent="0.2">
      <c r="A176" s="195" t="s">
        <v>888</v>
      </c>
      <c r="B176" s="277" t="s">
        <v>889</v>
      </c>
      <c r="C176" s="277" t="s">
        <v>323</v>
      </c>
      <c r="D176" s="277" t="s">
        <v>890</v>
      </c>
      <c r="E176" s="277" t="s">
        <v>1575</v>
      </c>
      <c r="F176" s="277" t="s">
        <v>425</v>
      </c>
      <c r="G176" s="277" t="s">
        <v>891</v>
      </c>
      <c r="H176" s="277" t="s">
        <v>892</v>
      </c>
      <c r="I176" s="277" t="s">
        <v>893</v>
      </c>
      <c r="J176" s="277" t="s">
        <v>325</v>
      </c>
      <c r="K176" s="277" t="s">
        <v>893</v>
      </c>
      <c r="L176" s="278">
        <v>421903422249</v>
      </c>
      <c r="M176" s="277" t="s">
        <v>894</v>
      </c>
      <c r="N176" s="277"/>
      <c r="O176" s="277"/>
      <c r="P176" s="277"/>
    </row>
    <row r="177" spans="1:16" x14ac:dyDescent="0.2">
      <c r="A177" s="195" t="s">
        <v>895</v>
      </c>
      <c r="B177" s="277" t="s">
        <v>896</v>
      </c>
      <c r="C177" s="277" t="s">
        <v>323</v>
      </c>
      <c r="D177" s="277" t="s">
        <v>897</v>
      </c>
      <c r="E177" s="277" t="s">
        <v>330</v>
      </c>
      <c r="F177" s="277" t="s">
        <v>898</v>
      </c>
      <c r="G177" s="277" t="s">
        <v>899</v>
      </c>
      <c r="H177" s="277" t="s">
        <v>900</v>
      </c>
      <c r="I177" s="277" t="s">
        <v>901</v>
      </c>
      <c r="J177" s="277" t="s">
        <v>327</v>
      </c>
      <c r="K177" s="277" t="s">
        <v>902</v>
      </c>
      <c r="L177" s="278">
        <v>421905641479</v>
      </c>
      <c r="M177" s="277" t="s">
        <v>903</v>
      </c>
      <c r="N177" s="277"/>
      <c r="O177" s="277"/>
      <c r="P177" s="277"/>
    </row>
    <row r="178" spans="1:16" x14ac:dyDescent="0.2">
      <c r="A178" s="190" t="s">
        <v>1829</v>
      </c>
      <c r="B178" s="191" t="s">
        <v>2425</v>
      </c>
      <c r="C178" s="192" t="s">
        <v>323</v>
      </c>
      <c r="D178" s="191" t="s">
        <v>2426</v>
      </c>
      <c r="E178" s="191" t="s">
        <v>324</v>
      </c>
      <c r="F178" s="191" t="s">
        <v>709</v>
      </c>
      <c r="G178" s="257" t="s">
        <v>1830</v>
      </c>
      <c r="H178" s="191" t="s">
        <v>1831</v>
      </c>
      <c r="I178" s="191" t="s">
        <v>1832</v>
      </c>
      <c r="J178" s="191" t="s">
        <v>327</v>
      </c>
      <c r="K178" s="191" t="s">
        <v>1833</v>
      </c>
      <c r="L178" s="193">
        <v>421902821904</v>
      </c>
      <c r="M178" s="191" t="s">
        <v>1834</v>
      </c>
      <c r="N178" s="191"/>
      <c r="O178" s="191"/>
      <c r="P178" s="191"/>
    </row>
    <row r="179" spans="1:16" x14ac:dyDescent="0.2">
      <c r="A179" s="195"/>
      <c r="B179" s="277"/>
      <c r="C179" s="277"/>
      <c r="D179" s="277"/>
      <c r="E179" s="277"/>
      <c r="F179" s="277"/>
      <c r="G179" s="277"/>
      <c r="H179" s="277"/>
      <c r="I179" s="277"/>
      <c r="J179" s="277"/>
      <c r="K179" s="277"/>
      <c r="L179" s="278"/>
      <c r="M179" s="277"/>
      <c r="N179" s="277"/>
      <c r="O179" s="277"/>
      <c r="P179" s="277"/>
    </row>
    <row r="180" spans="1:16" x14ac:dyDescent="0.2">
      <c r="A180" s="195"/>
      <c r="B180" s="277"/>
      <c r="C180" s="277"/>
      <c r="D180" s="277"/>
      <c r="E180" s="277"/>
      <c r="F180" s="277"/>
      <c r="G180" s="277"/>
      <c r="H180" s="277"/>
      <c r="I180" s="277"/>
      <c r="J180" s="277"/>
      <c r="K180" s="277"/>
      <c r="L180" s="278"/>
      <c r="M180" s="277"/>
      <c r="N180" s="277"/>
      <c r="O180" s="277"/>
      <c r="P180" s="277"/>
    </row>
    <row r="181" spans="1:16" ht="13.2" x14ac:dyDescent="0.25">
      <c r="A181" s="195"/>
      <c r="B181" s="277"/>
      <c r="C181" s="277"/>
      <c r="D181" s="277"/>
      <c r="E181" s="277"/>
      <c r="F181" s="277"/>
      <c r="G181" s="304"/>
      <c r="H181" s="277"/>
      <c r="I181" s="277"/>
      <c r="J181" s="277"/>
      <c r="K181" s="277"/>
      <c r="L181" s="278"/>
      <c r="M181" s="277"/>
      <c r="N181" s="277"/>
      <c r="O181" s="277"/>
      <c r="P181" s="277"/>
    </row>
    <row r="182" spans="1:16" x14ac:dyDescent="0.2">
      <c r="A182" s="195"/>
      <c r="B182" s="277"/>
      <c r="C182" s="277"/>
      <c r="D182" s="277"/>
      <c r="E182" s="277"/>
      <c r="F182" s="277"/>
      <c r="G182" s="277"/>
      <c r="H182" s="277"/>
      <c r="I182" s="277"/>
      <c r="J182" s="277"/>
      <c r="K182" s="277"/>
      <c r="L182" s="278"/>
      <c r="M182" s="277"/>
      <c r="N182" s="277"/>
      <c r="O182" s="277"/>
      <c r="P182" s="277"/>
    </row>
    <row r="183" spans="1:16" x14ac:dyDescent="0.2">
      <c r="A183" s="190"/>
      <c r="B183" s="191"/>
      <c r="C183" s="192"/>
      <c r="D183" s="191"/>
      <c r="E183" s="191"/>
      <c r="F183" s="191"/>
      <c r="G183" s="191"/>
      <c r="H183" s="191"/>
      <c r="I183" s="191"/>
      <c r="J183" s="191"/>
      <c r="K183" s="191"/>
      <c r="L183" s="193"/>
      <c r="M183" s="191"/>
      <c r="N183" s="191"/>
      <c r="O183" s="191"/>
      <c r="P183" s="191"/>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ht="13.2" x14ac:dyDescent="0.25">
      <c r="A186" s="195"/>
      <c r="B186" s="277"/>
      <c r="C186" s="277"/>
      <c r="D186" s="277"/>
      <c r="E186" s="277"/>
      <c r="F186" s="277"/>
      <c r="G186" s="304"/>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x14ac:dyDescent="0.2">
      <c r="A188" s="195"/>
      <c r="B188" s="277"/>
      <c r="C188" s="277"/>
      <c r="D188" s="277"/>
      <c r="E188" s="277"/>
      <c r="F188" s="277"/>
      <c r="G188" s="277"/>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77"/>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ht="13.2" x14ac:dyDescent="0.25">
      <c r="A193" s="195"/>
      <c r="B193" s="277"/>
      <c r="C193" s="277"/>
      <c r="D193" s="277"/>
      <c r="E193" s="277"/>
      <c r="F193" s="277"/>
      <c r="G193" s="304"/>
      <c r="H193" s="304"/>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ht="13.2" x14ac:dyDescent="0.25">
      <c r="A195" s="195"/>
      <c r="B195" s="277"/>
      <c r="C195" s="277"/>
      <c r="D195" s="277"/>
      <c r="E195" s="277"/>
      <c r="F195" s="277"/>
      <c r="G195" s="304"/>
      <c r="H195" s="277"/>
      <c r="I195" s="277"/>
      <c r="J195" s="277"/>
      <c r="K195" s="277"/>
      <c r="L195" s="278"/>
      <c r="M195" s="277"/>
      <c r="N195" s="277"/>
      <c r="O195" s="277"/>
      <c r="P195" s="277"/>
    </row>
    <row r="196" spans="1:16" x14ac:dyDescent="0.2">
      <c r="A196" s="195"/>
      <c r="B196" s="277"/>
      <c r="C196" s="277"/>
      <c r="D196" s="277"/>
      <c r="E196" s="277"/>
      <c r="F196" s="277"/>
      <c r="G196" s="277"/>
      <c r="H196" s="277"/>
      <c r="I196" s="277"/>
      <c r="J196" s="277"/>
      <c r="K196" s="277"/>
      <c r="L196" s="278"/>
      <c r="M196" s="277"/>
      <c r="N196" s="277"/>
      <c r="O196" s="277"/>
      <c r="P196" s="277"/>
    </row>
    <row r="197" spans="1:16" x14ac:dyDescent="0.2">
      <c r="A197" s="195"/>
      <c r="B197" s="277"/>
      <c r="C197" s="277"/>
      <c r="D197" s="277"/>
      <c r="E197" s="277"/>
      <c r="F197" s="277"/>
      <c r="G197" s="277"/>
      <c r="H197" s="277"/>
      <c r="I197" s="277"/>
      <c r="J197" s="277"/>
      <c r="K197" s="277"/>
      <c r="L197" s="278"/>
      <c r="M197" s="277"/>
      <c r="N197" s="277"/>
      <c r="O197" s="277"/>
      <c r="P197" s="277"/>
    </row>
    <row r="198" spans="1:16" ht="13.2" x14ac:dyDescent="0.25">
      <c r="A198" s="195"/>
      <c r="B198" s="277"/>
      <c r="C198" s="277"/>
      <c r="D198" s="277"/>
      <c r="E198" s="191"/>
      <c r="F198" s="277"/>
      <c r="G198" s="304"/>
      <c r="H198" s="304"/>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ht="13.2" x14ac:dyDescent="0.25">
      <c r="A202" s="195"/>
      <c r="B202" s="277"/>
      <c r="C202" s="277"/>
      <c r="D202" s="277"/>
      <c r="E202" s="277"/>
      <c r="F202" s="277"/>
      <c r="G202" s="304"/>
      <c r="H202" s="277"/>
      <c r="I202" s="277"/>
      <c r="J202" s="277"/>
      <c r="K202" s="277"/>
      <c r="L202" s="278"/>
      <c r="M202" s="277"/>
      <c r="N202" s="277"/>
      <c r="O202" s="277"/>
      <c r="P202" s="277"/>
    </row>
    <row r="203" spans="1:16" ht="11.4" x14ac:dyDescent="0.2">
      <c r="A203" s="195"/>
      <c r="B203" s="277"/>
      <c r="C203" s="277"/>
      <c r="D203" s="277"/>
      <c r="E203" s="277"/>
      <c r="F203" s="277"/>
      <c r="G203" s="277"/>
      <c r="H203" s="321"/>
      <c r="I203" s="277"/>
      <c r="J203" s="277"/>
      <c r="K203" s="277"/>
      <c r="L203" s="278"/>
      <c r="M203" s="277"/>
      <c r="N203" s="277"/>
      <c r="O203" s="277"/>
      <c r="P203" s="277"/>
    </row>
    <row r="204" spans="1:16" ht="13.2" x14ac:dyDescent="0.25">
      <c r="A204" s="195"/>
      <c r="B204" s="277"/>
      <c r="C204" s="277"/>
      <c r="D204" s="277"/>
      <c r="E204" s="277"/>
      <c r="F204" s="277"/>
      <c r="G204" s="304"/>
      <c r="H204" s="277"/>
      <c r="I204" s="277"/>
      <c r="J204" s="277"/>
      <c r="K204" s="277"/>
      <c r="L204" s="278"/>
      <c r="M204" s="277"/>
      <c r="N204" s="277"/>
      <c r="O204" s="277"/>
      <c r="P204" s="277"/>
    </row>
    <row r="205" spans="1:16" ht="13.2" x14ac:dyDescent="0.25">
      <c r="A205" s="195"/>
      <c r="B205" s="277"/>
      <c r="C205" s="277"/>
      <c r="D205" s="277"/>
      <c r="E205" s="277"/>
      <c r="F205" s="277"/>
      <c r="G205" s="304"/>
      <c r="H205" s="277"/>
      <c r="I205" s="277"/>
      <c r="J205" s="277"/>
      <c r="K205" s="277"/>
      <c r="L205" s="278"/>
      <c r="M205" s="277"/>
      <c r="N205" s="277"/>
      <c r="O205" s="277"/>
      <c r="P205" s="277"/>
    </row>
    <row r="206" spans="1:16" ht="13.2" x14ac:dyDescent="0.25">
      <c r="A206" s="195"/>
      <c r="B206" s="277"/>
      <c r="C206" s="277"/>
      <c r="D206" s="277"/>
      <c r="E206" s="277"/>
      <c r="F206" s="277"/>
      <c r="G206" s="304"/>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ht="13.2" x14ac:dyDescent="0.25">
      <c r="A210" s="195"/>
      <c r="B210" s="277"/>
      <c r="C210" s="277"/>
      <c r="D210" s="277"/>
      <c r="E210" s="277"/>
      <c r="F210" s="277"/>
      <c r="G210" s="304"/>
      <c r="H210" s="277"/>
      <c r="I210" s="277"/>
      <c r="J210" s="277"/>
      <c r="K210" s="277"/>
      <c r="L210" s="278"/>
      <c r="M210" s="277"/>
      <c r="N210" s="277"/>
      <c r="O210" s="277"/>
      <c r="P210" s="277"/>
    </row>
    <row r="211" spans="1:16" x14ac:dyDescent="0.2">
      <c r="A211" s="195"/>
      <c r="B211" s="277"/>
      <c r="C211" s="277"/>
      <c r="D211" s="277"/>
      <c r="E211" s="277"/>
      <c r="F211" s="277"/>
      <c r="G211" s="277"/>
      <c r="H211" s="277"/>
      <c r="I211" s="277"/>
      <c r="J211" s="277"/>
      <c r="K211" s="277"/>
      <c r="L211" s="278"/>
      <c r="M211" s="277"/>
      <c r="N211" s="277"/>
      <c r="O211" s="277"/>
      <c r="P211" s="277"/>
    </row>
    <row r="212" spans="1:16" x14ac:dyDescent="0.2">
      <c r="A212" s="190"/>
      <c r="B212" s="191"/>
      <c r="C212" s="192"/>
      <c r="D212" s="191"/>
      <c r="E212" s="191"/>
      <c r="F212" s="191"/>
      <c r="G212" s="257"/>
      <c r="H212" s="257"/>
      <c r="I212" s="191"/>
      <c r="J212" s="191"/>
      <c r="K212" s="191"/>
      <c r="L212" s="193"/>
      <c r="M212" s="191"/>
      <c r="N212" s="191"/>
      <c r="O212" s="191"/>
      <c r="P212" s="191"/>
    </row>
    <row r="213" spans="1:16" ht="13.2" x14ac:dyDescent="0.25">
      <c r="A213" s="195"/>
      <c r="B213" s="277"/>
      <c r="C213" s="277"/>
      <c r="D213" s="277"/>
      <c r="E213" s="277"/>
      <c r="F213" s="277"/>
      <c r="G213" s="304"/>
      <c r="H213" s="277"/>
      <c r="I213" s="277"/>
      <c r="J213" s="277"/>
      <c r="K213" s="277"/>
      <c r="L213" s="278"/>
      <c r="M213" s="277"/>
      <c r="N213" s="277"/>
      <c r="O213" s="277"/>
      <c r="P213" s="277"/>
    </row>
    <row r="214" spans="1:16" ht="13.2" x14ac:dyDescent="0.25">
      <c r="A214" s="195"/>
      <c r="B214" s="277"/>
      <c r="C214" s="277"/>
      <c r="D214" s="277"/>
      <c r="E214" s="277"/>
      <c r="F214" s="277"/>
      <c r="G214" s="304"/>
      <c r="H214" s="277"/>
      <c r="I214" s="277"/>
      <c r="J214" s="277"/>
      <c r="K214" s="277"/>
      <c r="L214" s="278"/>
      <c r="M214" s="277"/>
      <c r="N214" s="277"/>
      <c r="O214" s="277"/>
      <c r="P214" s="277"/>
    </row>
    <row r="215" spans="1:16" x14ac:dyDescent="0.2">
      <c r="A215" s="195"/>
      <c r="B215" s="277"/>
      <c r="C215" s="277"/>
      <c r="D215" s="277"/>
      <c r="E215" s="277"/>
      <c r="F215" s="277"/>
      <c r="G215" s="277"/>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x14ac:dyDescent="0.2">
      <c r="A217" s="195"/>
      <c r="B217" s="277"/>
      <c r="C217" s="277"/>
      <c r="D217" s="277"/>
      <c r="E217" s="277"/>
      <c r="F217" s="277"/>
      <c r="G217" s="277"/>
      <c r="H217" s="277"/>
      <c r="I217" s="277"/>
      <c r="J217" s="277"/>
      <c r="K217" s="277"/>
      <c r="L217" s="278"/>
      <c r="M217" s="277"/>
      <c r="N217" s="277"/>
      <c r="O217" s="277"/>
      <c r="P217" s="277"/>
    </row>
    <row r="218" spans="1:16" ht="13.2" x14ac:dyDescent="0.25">
      <c r="A218" s="195"/>
      <c r="B218" s="277"/>
      <c r="C218" s="277"/>
      <c r="D218" s="277"/>
      <c r="E218" s="277"/>
      <c r="F218" s="277"/>
      <c r="G218" s="304"/>
      <c r="H218" s="277"/>
      <c r="I218" s="277"/>
      <c r="J218" s="277"/>
      <c r="K218" s="277"/>
      <c r="L218" s="278"/>
      <c r="M218" s="277"/>
      <c r="N218" s="277"/>
      <c r="O218" s="277"/>
      <c r="P218" s="277"/>
    </row>
    <row r="219" spans="1:16" x14ac:dyDescent="0.2">
      <c r="A219" s="195"/>
      <c r="B219" s="277"/>
      <c r="C219" s="277"/>
      <c r="D219" s="277"/>
      <c r="E219" s="277"/>
      <c r="F219" s="277"/>
      <c r="G219" s="277"/>
      <c r="H219" s="277"/>
      <c r="I219" s="277"/>
      <c r="J219" s="277"/>
      <c r="K219" s="277"/>
      <c r="L219" s="278"/>
      <c r="M219" s="277"/>
      <c r="N219" s="277"/>
      <c r="O219" s="277"/>
      <c r="P219" s="277"/>
    </row>
    <row r="220" spans="1:16" x14ac:dyDescent="0.2">
      <c r="A220" s="190"/>
      <c r="B220" s="191"/>
      <c r="C220" s="192"/>
      <c r="D220" s="191"/>
      <c r="E220" s="191"/>
      <c r="F220" s="191"/>
      <c r="G220" s="191"/>
      <c r="H220" s="191"/>
      <c r="I220" s="191"/>
      <c r="J220" s="191"/>
      <c r="K220" s="191"/>
      <c r="L220" s="193"/>
      <c r="M220" s="191"/>
      <c r="N220" s="191"/>
      <c r="O220" s="191"/>
      <c r="P220" s="191"/>
    </row>
    <row r="221" spans="1:16" x14ac:dyDescent="0.2">
      <c r="A221" s="170"/>
      <c r="B221" s="269"/>
      <c r="C221" s="192"/>
      <c r="D221" s="269"/>
      <c r="E221" s="269"/>
      <c r="F221" s="269"/>
      <c r="G221" s="269"/>
      <c r="H221" s="269"/>
      <c r="I221" s="269"/>
      <c r="J221" s="269"/>
      <c r="K221" s="269"/>
      <c r="L221" s="313"/>
      <c r="M221" s="269"/>
      <c r="N221" s="269"/>
      <c r="O221" s="269"/>
      <c r="P221" s="269"/>
    </row>
    <row r="222" spans="1:16" x14ac:dyDescent="0.2">
      <c r="A222" s="170"/>
      <c r="B222" s="269"/>
      <c r="C222" s="192"/>
      <c r="D222" s="269"/>
      <c r="E222" s="269"/>
      <c r="F222" s="269"/>
      <c r="G222" s="315"/>
      <c r="H222" s="315"/>
      <c r="I222" s="269"/>
      <c r="J222" s="269"/>
      <c r="K222" s="269"/>
      <c r="L222" s="313"/>
      <c r="M222" s="269"/>
      <c r="N222" s="269"/>
      <c r="O222" s="269"/>
      <c r="P222" s="269"/>
    </row>
    <row r="223" spans="1:16" x14ac:dyDescent="0.2">
      <c r="A223" s="190"/>
      <c r="B223" s="191"/>
      <c r="C223" s="192"/>
      <c r="D223" s="191"/>
      <c r="E223" s="191"/>
      <c r="F223" s="191"/>
      <c r="G223" s="191"/>
      <c r="H223" s="191"/>
      <c r="I223" s="191"/>
      <c r="J223" s="191"/>
      <c r="K223" s="191"/>
      <c r="L223" s="193"/>
      <c r="M223" s="191"/>
      <c r="N223" s="191"/>
      <c r="O223" s="191"/>
      <c r="P223" s="191"/>
    </row>
    <row r="224" spans="1:16" x14ac:dyDescent="0.2">
      <c r="A224" s="195"/>
      <c r="B224" s="277"/>
      <c r="C224" s="277"/>
      <c r="D224" s="277"/>
      <c r="E224" s="277"/>
      <c r="F224" s="277"/>
      <c r="G224" s="277"/>
      <c r="H224" s="277"/>
      <c r="I224" s="277"/>
      <c r="J224" s="277"/>
      <c r="K224" s="277"/>
      <c r="L224" s="278"/>
      <c r="M224" s="277"/>
      <c r="N224" s="277"/>
      <c r="O224" s="277"/>
      <c r="P224" s="277"/>
    </row>
    <row r="225" spans="1:16" ht="19.5" customHeight="1" x14ac:dyDescent="0.2">
      <c r="A225" s="195"/>
      <c r="B225" s="277"/>
      <c r="C225" s="277"/>
      <c r="D225" s="277"/>
      <c r="E225" s="277"/>
      <c r="F225" s="277"/>
      <c r="G225" s="277"/>
      <c r="H225" s="277"/>
      <c r="I225" s="277"/>
      <c r="J225" s="277"/>
      <c r="K225" s="277"/>
      <c r="L225" s="278"/>
      <c r="M225" s="277"/>
      <c r="N225" s="277"/>
      <c r="O225" s="277"/>
      <c r="P225" s="277"/>
    </row>
    <row r="226" spans="1:16" ht="19.5" customHeight="1" x14ac:dyDescent="0.2">
      <c r="A226" s="195"/>
      <c r="B226" s="277"/>
      <c r="C226" s="277"/>
      <c r="D226" s="277"/>
      <c r="E226" s="277"/>
      <c r="F226" s="277"/>
      <c r="G226" s="277"/>
      <c r="H226" s="277"/>
      <c r="I226" s="277"/>
      <c r="J226" s="277"/>
      <c r="K226" s="277"/>
      <c r="L226" s="278"/>
      <c r="M226" s="277"/>
      <c r="N226" s="277"/>
      <c r="O226" s="277"/>
      <c r="P226" s="277"/>
    </row>
    <row r="227" spans="1:16" ht="19.5" customHeight="1" x14ac:dyDescent="0.2">
      <c r="A227" s="195"/>
      <c r="B227" s="277"/>
      <c r="C227" s="277"/>
      <c r="D227" s="277"/>
      <c r="E227" s="277"/>
      <c r="F227" s="277"/>
      <c r="G227" s="277"/>
      <c r="H227" s="277"/>
      <c r="I227" s="277"/>
      <c r="J227" s="277"/>
      <c r="K227" s="277"/>
      <c r="L227" s="278"/>
      <c r="M227" s="277"/>
      <c r="N227" s="277"/>
      <c r="O227" s="277"/>
      <c r="P227" s="277"/>
    </row>
    <row r="228" spans="1:16" ht="19.5" customHeight="1" x14ac:dyDescent="0.2">
      <c r="A228" s="195"/>
      <c r="B228" s="277"/>
      <c r="C228" s="277"/>
      <c r="D228" s="277"/>
      <c r="E228" s="277"/>
      <c r="F228" s="277"/>
      <c r="G228" s="277"/>
      <c r="H228" s="277"/>
      <c r="I228" s="277"/>
      <c r="J228" s="277"/>
      <c r="K228" s="277"/>
      <c r="L228" s="278"/>
      <c r="M228" s="277"/>
      <c r="N228" s="277"/>
      <c r="O228" s="277"/>
      <c r="P228" s="277"/>
    </row>
    <row r="229" spans="1:16" ht="19.5" customHeight="1" x14ac:dyDescent="0.2">
      <c r="A229" s="195"/>
      <c r="B229" s="277"/>
      <c r="C229" s="277"/>
      <c r="D229" s="277"/>
      <c r="E229" s="277"/>
      <c r="F229" s="277"/>
      <c r="G229" s="277"/>
      <c r="H229" s="277"/>
      <c r="I229" s="277"/>
      <c r="J229" s="277"/>
      <c r="K229" s="277"/>
      <c r="L229" s="278"/>
      <c r="M229" s="277"/>
      <c r="N229" s="277"/>
      <c r="O229" s="277"/>
      <c r="P229" s="277"/>
    </row>
    <row r="230" spans="1:16" ht="19.5" customHeight="1" x14ac:dyDescent="0.2">
      <c r="A230" s="195"/>
      <c r="B230" s="277"/>
      <c r="C230" s="277"/>
      <c r="D230" s="277"/>
      <c r="E230" s="277"/>
      <c r="F230" s="277"/>
      <c r="G230" s="277"/>
      <c r="H230" s="277"/>
      <c r="I230" s="277"/>
      <c r="J230" s="277"/>
      <c r="K230" s="277"/>
      <c r="L230" s="278"/>
      <c r="M230" s="277"/>
      <c r="N230" s="277"/>
      <c r="O230" s="277"/>
      <c r="P230" s="277"/>
    </row>
    <row r="231" spans="1:16" ht="19.5" customHeight="1" x14ac:dyDescent="0.2">
      <c r="A231" s="195"/>
      <c r="B231" s="277"/>
      <c r="C231" s="277"/>
      <c r="D231" s="277"/>
      <c r="E231" s="277"/>
      <c r="F231" s="277"/>
      <c r="G231" s="277"/>
      <c r="H231" s="277"/>
      <c r="I231" s="277"/>
      <c r="J231" s="277"/>
      <c r="K231" s="277"/>
      <c r="L231" s="278"/>
      <c r="M231" s="277"/>
      <c r="N231" s="277"/>
      <c r="O231" s="277"/>
      <c r="P231" s="277"/>
    </row>
    <row r="232" spans="1:16" ht="19.5" customHeight="1" x14ac:dyDescent="0.2">
      <c r="A232" s="195"/>
      <c r="B232" s="277"/>
      <c r="C232" s="277"/>
      <c r="D232" s="277"/>
      <c r="E232" s="277"/>
      <c r="F232" s="277"/>
      <c r="G232" s="277"/>
      <c r="H232" s="277"/>
      <c r="I232" s="277"/>
      <c r="J232" s="277"/>
      <c r="K232" s="277"/>
      <c r="L232" s="278"/>
      <c r="M232" s="277"/>
      <c r="N232" s="277"/>
      <c r="O232" s="277"/>
      <c r="P232" s="277"/>
    </row>
    <row r="233" spans="1:16" ht="19.5" customHeight="1" x14ac:dyDescent="0.2">
      <c r="A233" s="195"/>
      <c r="B233" s="277"/>
      <c r="C233" s="277"/>
      <c r="D233" s="277"/>
      <c r="E233" s="277"/>
      <c r="F233" s="277"/>
      <c r="G233" s="277"/>
      <c r="H233" s="277"/>
      <c r="I233" s="277"/>
      <c r="J233" s="277"/>
      <c r="K233" s="277"/>
      <c r="L233" s="278"/>
      <c r="M233" s="277"/>
      <c r="N233" s="277"/>
      <c r="O233" s="277"/>
      <c r="P233" s="277"/>
    </row>
    <row r="234" spans="1:16" ht="19.5" customHeight="1" x14ac:dyDescent="0.2">
      <c r="A234" s="195"/>
      <c r="B234" s="277"/>
      <c r="C234" s="277"/>
      <c r="D234" s="277"/>
      <c r="E234" s="277"/>
      <c r="F234" s="277"/>
      <c r="G234" s="277"/>
      <c r="H234" s="277"/>
      <c r="I234" s="277"/>
      <c r="J234" s="277"/>
      <c r="K234" s="277"/>
      <c r="L234" s="278"/>
      <c r="M234" s="277"/>
      <c r="N234" s="277"/>
      <c r="O234" s="277"/>
      <c r="P234" s="277"/>
    </row>
    <row r="235" spans="1:16" ht="19.5" customHeight="1" x14ac:dyDescent="0.2">
      <c r="A235" s="195"/>
      <c r="B235" s="277"/>
      <c r="C235" s="277"/>
      <c r="D235" s="277"/>
      <c r="E235" s="277"/>
      <c r="F235" s="277"/>
      <c r="G235" s="277"/>
      <c r="H235" s="277"/>
      <c r="I235" s="277"/>
      <c r="J235" s="277"/>
      <c r="K235" s="277"/>
      <c r="L235" s="278"/>
      <c r="M235" s="277"/>
      <c r="N235" s="277"/>
      <c r="O235" s="277"/>
      <c r="P235" s="277"/>
    </row>
    <row r="236" spans="1:16" ht="19.5" customHeight="1" x14ac:dyDescent="0.2">
      <c r="A236" s="195"/>
      <c r="B236" s="277"/>
      <c r="C236" s="277"/>
      <c r="D236" s="277"/>
      <c r="E236" s="277"/>
      <c r="F236" s="277"/>
      <c r="G236" s="277"/>
      <c r="H236" s="277"/>
      <c r="I236" s="277"/>
      <c r="J236" s="277"/>
      <c r="K236" s="277"/>
      <c r="L236" s="278"/>
      <c r="M236" s="277"/>
      <c r="N236" s="277"/>
      <c r="O236" s="277"/>
      <c r="P236" s="277"/>
    </row>
    <row r="237" spans="1:16" ht="19.5" customHeight="1"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row r="252" spans="1:16" ht="19.5" customHeight="1" x14ac:dyDescent="0.2"/>
    <row r="253" spans="1:16" ht="19.5" customHeight="1" x14ac:dyDescent="0.2"/>
    <row r="254" spans="1:16" ht="19.5" customHeight="1" x14ac:dyDescent="0.2"/>
    <row r="255" spans="1:16" ht="19.5" customHeight="1" x14ac:dyDescent="0.2"/>
    <row r="256" spans="1:16" ht="19.5" customHeight="1" x14ac:dyDescent="0.2"/>
    <row r="257" ht="19.5" customHeight="1" x14ac:dyDescent="0.2"/>
    <row r="258" ht="19.5" customHeight="1" x14ac:dyDescent="0.2"/>
    <row r="259" ht="19.5" customHeight="1" x14ac:dyDescent="0.2"/>
    <row r="260" ht="19.5" customHeight="1" x14ac:dyDescent="0.2"/>
    <row r="261" ht="19.5" customHeight="1" x14ac:dyDescent="0.2"/>
    <row r="262" ht="19.5" customHeight="1" x14ac:dyDescent="0.2"/>
    <row r="263" ht="19.5" customHeight="1" x14ac:dyDescent="0.2"/>
  </sheetData>
  <sortState xmlns:xlrd2="http://schemas.microsoft.com/office/spreadsheetml/2017/richdata2" ref="A2:P105">
    <sortCondition ref="B2:B105"/>
  </sortState>
  <hyperlinks>
    <hyperlink ref="H77" r:id="rId1" xr:uid="{AF6AB375-1994-4540-8680-C0B7ECC5FC61}"/>
    <hyperlink ref="H130" r:id="rId2" xr:uid="{C109E8AB-34BD-4938-BC23-E12B6FD770D0}"/>
    <hyperlink ref="G82" r:id="rId3" xr:uid="{A77DDE8D-7DC2-46AB-999A-42088C0AEFA4}"/>
    <hyperlink ref="H117" r:id="rId4" display="info@szfb.sk; " xr:uid="{5C4574A6-CBC1-45B7-8D73-07306B3A7919}"/>
    <hyperlink ref="H157" r:id="rId5" xr:uid="{AB7C56B2-566E-41EF-9833-4461F65A99DE}"/>
    <hyperlink ref="G45" r:id="rId6" xr:uid="{B682161B-B515-475A-9DF4-EB3B78CF5F70}"/>
    <hyperlink ref="G20" r:id="rId7" xr:uid="{CCD7B5CB-BC8F-4DEA-84DC-4A6998AABF50}"/>
    <hyperlink ref="G9" r:id="rId8" xr:uid="{38C890E4-1D76-4994-A3FC-895CB71663AF}"/>
    <hyperlink ref="G18" r:id="rId9" xr:uid="{512474B2-E3A9-4701-B761-CADF88F7363D}"/>
    <hyperlink ref="G21" r:id="rId10" xr:uid="{8B62A713-7B17-46B5-B0CB-2C99520F5D96}"/>
    <hyperlink ref="H163" r:id="rId11" xr:uid="{50B13A2E-1269-4812-A022-91CC0C0155AB}"/>
  </hyperlinks>
  <pageMargins left="0.7" right="0.7" top="0.75" bottom="0.75" header="0.3" footer="0.3"/>
  <pageSetup paperSize="9" orientation="portrait" horizontalDpi="4294967295" verticalDpi="4294967295" r:id="rId1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57"/>
  <sheetViews>
    <sheetView zoomScale="110" zoomScaleNormal="110" workbookViewId="0">
      <pane ySplit="1" topLeftCell="A2" activePane="bottomLeft" state="frozen"/>
      <selection activeCell="I2" sqref="I2:L73"/>
      <selection pane="bottomLeft" activeCell="A2" sqref="A2"/>
    </sheetView>
  </sheetViews>
  <sheetFormatPr defaultColWidth="9.109375" defaultRowHeight="10.199999999999999" x14ac:dyDescent="0.2"/>
  <cols>
    <col min="1" max="1" width="11.88671875" style="175" bestFit="1" customWidth="1"/>
    <col min="2" max="2" width="47.44140625" style="176" bestFit="1" customWidth="1"/>
    <col min="3" max="3" width="49.88671875" style="176" customWidth="1"/>
    <col min="4" max="4" width="11.5546875" style="180" customWidth="1"/>
    <col min="5" max="5" width="6" style="181" bestFit="1" customWidth="1"/>
    <col min="6" max="6" width="4.44140625" style="175" bestFit="1" customWidth="1"/>
    <col min="7" max="7" width="5.5546875" style="176" bestFit="1" customWidth="1"/>
    <col min="8" max="8" width="5.5546875" style="176" customWidth="1"/>
    <col min="9" max="9" width="9.1093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57" t="s">
        <v>309</v>
      </c>
      <c r="B1" s="160" t="s">
        <v>214</v>
      </c>
      <c r="C1" s="160" t="s">
        <v>904</v>
      </c>
      <c r="D1" s="162" t="s">
        <v>905</v>
      </c>
      <c r="E1" s="163" t="s">
        <v>906</v>
      </c>
      <c r="F1" s="157" t="s">
        <v>237</v>
      </c>
      <c r="G1" s="157" t="s">
        <v>217</v>
      </c>
      <c r="H1" s="157" t="s">
        <v>907</v>
      </c>
      <c r="I1" s="157" t="s">
        <v>908</v>
      </c>
      <c r="J1" s="157" t="s">
        <v>909</v>
      </c>
      <c r="K1" s="157" t="s">
        <v>910</v>
      </c>
      <c r="L1" s="157" t="s">
        <v>911</v>
      </c>
      <c r="M1" s="157" t="s">
        <v>912</v>
      </c>
      <c r="N1" s="157" t="s">
        <v>913</v>
      </c>
    </row>
    <row r="2" spans="1:14" x14ac:dyDescent="0.2">
      <c r="A2" s="174" t="s">
        <v>1981</v>
      </c>
      <c r="B2" s="196" t="str">
        <f>VLOOKUP(A2,Adr!A:B,2,FALSE)</f>
        <v>Aeroklub Dubnica nad Váhom</v>
      </c>
      <c r="C2" s="177" t="s">
        <v>1955</v>
      </c>
      <c r="D2" s="279">
        <v>5000</v>
      </c>
      <c r="E2" s="165">
        <v>0</v>
      </c>
      <c r="F2" s="158" t="s">
        <v>250</v>
      </c>
      <c r="G2" s="161" t="s">
        <v>223</v>
      </c>
      <c r="H2" s="161" t="s">
        <v>914</v>
      </c>
      <c r="I2" s="184" t="str">
        <f t="shared" ref="I2:I65" si="0">A2&amp;F2</f>
        <v>17066816f</v>
      </c>
      <c r="J2" s="159" t="str">
        <f t="shared" ref="J2:J65" si="1">A2&amp;G2</f>
        <v>17066816026 03</v>
      </c>
      <c r="K2" s="5"/>
      <c r="L2" s="159" t="str">
        <f t="shared" ref="L2:L65" si="2">A2&amp;G2&amp;H2</f>
        <v>17066816026 03B</v>
      </c>
      <c r="M2" s="5" t="str">
        <f t="shared" ref="M2:M65" si="3">B2&amp;F2&amp;H2&amp;C2</f>
        <v>Aeroklub Dubnica nad VáhomfB50. ročník Let Strážovskou Hornatinou</v>
      </c>
      <c r="N2" s="3" t="str">
        <f t="shared" ref="N2:N65" si="4">+I2&amp;H2</f>
        <v>17066816fB</v>
      </c>
    </row>
    <row r="3" spans="1:14" x14ac:dyDescent="0.2">
      <c r="A3" s="194" t="s">
        <v>1689</v>
      </c>
      <c r="B3" s="196" t="str">
        <f>VLOOKUP(A3,Adr!A:B,2,FALSE)</f>
        <v>ASOCIÁCIA MAŽORETKOVÉHO ŠPORTU SLOVENSKO</v>
      </c>
      <c r="C3" s="177" t="s">
        <v>253</v>
      </c>
      <c r="D3" s="279">
        <v>36700</v>
      </c>
      <c r="E3" s="165">
        <v>0</v>
      </c>
      <c r="F3" s="158" t="s">
        <v>252</v>
      </c>
      <c r="G3" s="161" t="s">
        <v>223</v>
      </c>
      <c r="H3" s="161" t="s">
        <v>914</v>
      </c>
      <c r="I3" s="184" t="str">
        <f t="shared" si="0"/>
        <v>37894021g</v>
      </c>
      <c r="J3" s="159" t="str">
        <f t="shared" si="1"/>
        <v>37894021026 03</v>
      </c>
      <c r="K3" s="5"/>
      <c r="L3" s="159" t="str">
        <f t="shared" si="2"/>
        <v>37894021026 03B</v>
      </c>
      <c r="M3" s="5" t="str">
        <f t="shared" si="3"/>
        <v>ASOCIÁCIA MAŽORETKOVÉHO ŠPORTU SLOVENSKOgBrozvoj športov, ktoré nie sú uznanými podľa zákona č. 440/2015 Z. z.</v>
      </c>
      <c r="N3" s="3" t="str">
        <f t="shared" si="4"/>
        <v>37894021gB</v>
      </c>
    </row>
    <row r="4" spans="1:14" x14ac:dyDescent="0.2">
      <c r="A4" s="194" t="s">
        <v>1841</v>
      </c>
      <c r="B4" s="196" t="str">
        <f>VLOOKUP(A4,Adr!A:B,2,FALSE)</f>
        <v>Asociácia športu pre všetkých Slovenskej republiky</v>
      </c>
      <c r="C4" s="177" t="s">
        <v>1956</v>
      </c>
      <c r="D4" s="279">
        <v>50000</v>
      </c>
      <c r="E4" s="165">
        <v>0</v>
      </c>
      <c r="F4" s="158" t="s">
        <v>250</v>
      </c>
      <c r="G4" s="161" t="s">
        <v>223</v>
      </c>
      <c r="H4" s="161" t="s">
        <v>914</v>
      </c>
      <c r="I4" s="184" t="str">
        <f t="shared" si="0"/>
        <v>00681482f</v>
      </c>
      <c r="J4" s="159" t="str">
        <f t="shared" si="1"/>
        <v>00681482026 03</v>
      </c>
      <c r="K4" s="5"/>
      <c r="L4" s="159" t="str">
        <f t="shared" si="2"/>
        <v>00681482026 03B</v>
      </c>
      <c r="M4" s="5" t="str">
        <f t="shared" si="3"/>
        <v>Asociácia športu pre všetkých Slovenskej republikyfBSlovensko v pohybe 2026</v>
      </c>
      <c r="N4" s="3" t="str">
        <f t="shared" si="4"/>
        <v>00681482fB</v>
      </c>
    </row>
    <row r="5" spans="1:14" ht="20.399999999999999" x14ac:dyDescent="0.2">
      <c r="A5" s="190" t="s">
        <v>1985</v>
      </c>
      <c r="B5" s="196" t="str">
        <f>VLOOKUP(A5,Adr!A:B,2,FALSE)</f>
        <v>Atletický klub Slávia Technická univerzita Košice</v>
      </c>
      <c r="C5" s="188" t="s">
        <v>1957</v>
      </c>
      <c r="D5" s="281">
        <v>8000</v>
      </c>
      <c r="E5" s="165">
        <v>0</v>
      </c>
      <c r="F5" s="158" t="s">
        <v>250</v>
      </c>
      <c r="G5" s="161" t="s">
        <v>223</v>
      </c>
      <c r="H5" s="161" t="s">
        <v>914</v>
      </c>
      <c r="I5" s="184" t="str">
        <f t="shared" si="0"/>
        <v>42097631f</v>
      </c>
      <c r="J5" s="159" t="str">
        <f t="shared" si="1"/>
        <v>42097631026 03</v>
      </c>
      <c r="K5" s="5"/>
      <c r="L5" s="159" t="str">
        <f t="shared" si="2"/>
        <v>42097631026 03B</v>
      </c>
      <c r="M5" s="5" t="str">
        <f t="shared" si="3"/>
        <v>Atletický klub Slávia Technická univerzita KošicefBSkokom, behom, hodom do sveta - rozvoj pohybových zručností a návykov deti a mládeže v atletike</v>
      </c>
      <c r="N5" s="3" t="str">
        <f t="shared" si="4"/>
        <v>42097631fB</v>
      </c>
    </row>
    <row r="6" spans="1:14" x14ac:dyDescent="0.2">
      <c r="A6" s="190" t="s">
        <v>1987</v>
      </c>
      <c r="B6" s="196" t="str">
        <f>VLOOKUP(A6,Adr!A:B,2,FALSE)</f>
        <v>Baláž Racing</v>
      </c>
      <c r="C6" s="161" t="s">
        <v>1958</v>
      </c>
      <c r="D6" s="280">
        <v>8000</v>
      </c>
      <c r="E6" s="165">
        <v>0</v>
      </c>
      <c r="F6" s="158" t="s">
        <v>250</v>
      </c>
      <c r="G6" s="161" t="s">
        <v>223</v>
      </c>
      <c r="H6" s="161" t="s">
        <v>914</v>
      </c>
      <c r="I6" s="184" t="str">
        <f t="shared" si="0"/>
        <v>55184707f</v>
      </c>
      <c r="J6" s="159" t="str">
        <f t="shared" si="1"/>
        <v>55184707026 03</v>
      </c>
      <c r="K6" s="5"/>
      <c r="L6" s="159" t="str">
        <f t="shared" si="2"/>
        <v>55184707026 03B</v>
      </c>
      <c r="M6" s="5" t="str">
        <f t="shared" si="3"/>
        <v>Baláž RacingfBPodpora mladého pretekára Matiasa Baláža v sezóne 2026</v>
      </c>
      <c r="N6" s="3" t="str">
        <f t="shared" si="4"/>
        <v>55184707fB</v>
      </c>
    </row>
    <row r="7" spans="1:14" ht="20.399999999999999" x14ac:dyDescent="0.2">
      <c r="A7" s="158" t="s">
        <v>1990</v>
      </c>
      <c r="B7" s="196" t="str">
        <f>VLOOKUP(A7,Adr!A:B,2,FALSE)</f>
        <v>basket G Michalovce</v>
      </c>
      <c r="C7" s="188" t="s">
        <v>2499</v>
      </c>
      <c r="D7" s="281">
        <v>6900</v>
      </c>
      <c r="E7" s="165">
        <v>0</v>
      </c>
      <c r="F7" s="158" t="s">
        <v>250</v>
      </c>
      <c r="G7" s="161" t="s">
        <v>223</v>
      </c>
      <c r="H7" s="161" t="s">
        <v>914</v>
      </c>
      <c r="I7" s="184" t="str">
        <f t="shared" si="0"/>
        <v>57153647f</v>
      </c>
      <c r="J7" s="159" t="str">
        <f t="shared" si="1"/>
        <v>57153647026 03</v>
      </c>
      <c r="K7" s="5"/>
      <c r="L7" s="159" t="str">
        <f t="shared" si="2"/>
        <v>57153647026 03B</v>
      </c>
      <c r="M7" s="5" t="str">
        <f t="shared" si="3"/>
        <v>basket G MichalovcefBZabezpečenie materiálno-organizačných podmienok pre kvalitnú prípravu hráčok v sezóne 2026/2027</v>
      </c>
      <c r="N7" s="3" t="str">
        <f t="shared" si="4"/>
        <v>57153647fB</v>
      </c>
    </row>
    <row r="8" spans="1:14" x14ac:dyDescent="0.2">
      <c r="A8" s="190" t="s">
        <v>1997</v>
      </c>
      <c r="B8" s="196" t="str">
        <f>VLOOKUP(A8,Adr!A:B,2,FALSE)</f>
        <v>Basketbalový klub Klokani Ivanka pri Dunaji</v>
      </c>
      <c r="C8" s="177" t="s">
        <v>2500</v>
      </c>
      <c r="D8" s="279">
        <v>10000</v>
      </c>
      <c r="E8" s="165">
        <v>0</v>
      </c>
      <c r="F8" s="158" t="s">
        <v>250</v>
      </c>
      <c r="G8" s="161" t="s">
        <v>223</v>
      </c>
      <c r="H8" s="161" t="s">
        <v>914</v>
      </c>
      <c r="I8" s="184" t="str">
        <f t="shared" si="0"/>
        <v>17641616f</v>
      </c>
      <c r="J8" s="159" t="str">
        <f t="shared" si="1"/>
        <v>17641616026 03</v>
      </c>
      <c r="K8" s="5"/>
      <c r="L8" s="159" t="str">
        <f t="shared" si="2"/>
        <v>17641616026 03B</v>
      </c>
      <c r="M8" s="5" t="str">
        <f t="shared" si="3"/>
        <v>Basketbalový klub Klokani Ivanka pri DunajifBSystematický rozvoj dievčenského mládežníckeho basketbalu v sezóne 2026</v>
      </c>
      <c r="N8" s="3" t="str">
        <f t="shared" si="4"/>
        <v>17641616fB</v>
      </c>
    </row>
    <row r="9" spans="1:14" x14ac:dyDescent="0.2">
      <c r="A9" s="174" t="s">
        <v>2006</v>
      </c>
      <c r="B9" s="196" t="str">
        <f>VLOOKUP(A9,Adr!A:B,2,FALSE)</f>
        <v>Black Tiger Taekwondo - Klub Snina</v>
      </c>
      <c r="C9" s="177" t="s">
        <v>1959</v>
      </c>
      <c r="D9" s="279">
        <v>8000</v>
      </c>
      <c r="E9" s="165">
        <v>0</v>
      </c>
      <c r="F9" s="158" t="s">
        <v>250</v>
      </c>
      <c r="G9" s="161" t="s">
        <v>223</v>
      </c>
      <c r="H9" s="161" t="s">
        <v>914</v>
      </c>
      <c r="I9" s="184" t="str">
        <f t="shared" si="0"/>
        <v>42089158f</v>
      </c>
      <c r="J9" s="159" t="str">
        <f t="shared" si="1"/>
        <v>42089158026 03</v>
      </c>
      <c r="K9" s="5"/>
      <c r="L9" s="159" t="str">
        <f t="shared" si="2"/>
        <v>42089158026 03B</v>
      </c>
      <c r="M9" s="5" t="str">
        <f t="shared" si="3"/>
        <v>Black Tiger Taekwondo - Klub SninafBProjekt Vytvorme deťom a mládeži v našom meste vhodné podmienky pre ich športový rast</v>
      </c>
      <c r="N9" s="3" t="str">
        <f t="shared" si="4"/>
        <v>42089158fB</v>
      </c>
    </row>
    <row r="10" spans="1:14" x14ac:dyDescent="0.2">
      <c r="A10" s="158" t="s">
        <v>2011</v>
      </c>
      <c r="B10" s="196" t="str">
        <f>VLOOKUP(A10,Adr!A:B,2,FALSE)</f>
        <v>B-STAR</v>
      </c>
      <c r="C10" s="177" t="s">
        <v>2501</v>
      </c>
      <c r="D10" s="279">
        <v>2000</v>
      </c>
      <c r="E10" s="165">
        <v>0</v>
      </c>
      <c r="F10" s="158" t="s">
        <v>250</v>
      </c>
      <c r="G10" s="161" t="s">
        <v>223</v>
      </c>
      <c r="H10" s="161" t="s">
        <v>914</v>
      </c>
      <c r="I10" s="184" t="str">
        <f t="shared" si="0"/>
        <v>42311462f</v>
      </c>
      <c r="J10" s="159" t="str">
        <f t="shared" si="1"/>
        <v>42311462026 03</v>
      </c>
      <c r="K10" s="5"/>
      <c r="L10" s="159" t="str">
        <f t="shared" si="2"/>
        <v>42311462026 03B</v>
      </c>
      <c r="M10" s="5" t="str">
        <f t="shared" si="3"/>
        <v>B-STARfBB-STAR CUP 2026</v>
      </c>
      <c r="N10" s="3" t="str">
        <f t="shared" si="4"/>
        <v>42311462fB</v>
      </c>
    </row>
    <row r="11" spans="1:14" x14ac:dyDescent="0.2">
      <c r="A11" s="170" t="s">
        <v>1250</v>
      </c>
      <c r="B11" s="196" t="str">
        <f>VLOOKUP(A11,Adr!A:B,2,FALSE)</f>
        <v>Deaflympijský výbor Slovenska</v>
      </c>
      <c r="C11" s="161" t="s">
        <v>1303</v>
      </c>
      <c r="D11" s="280">
        <v>390711</v>
      </c>
      <c r="E11" s="165">
        <v>0</v>
      </c>
      <c r="F11" s="158" t="s">
        <v>244</v>
      </c>
      <c r="G11" s="161" t="s">
        <v>223</v>
      </c>
      <c r="H11" s="161" t="s">
        <v>914</v>
      </c>
      <c r="I11" s="184" t="str">
        <f t="shared" si="0"/>
        <v>42254388c</v>
      </c>
      <c r="J11" s="159" t="str">
        <f t="shared" si="1"/>
        <v>42254388026 03</v>
      </c>
      <c r="K11" s="5"/>
      <c r="L11" s="159" t="str">
        <f t="shared" si="2"/>
        <v>42254388026 03B</v>
      </c>
      <c r="M11" s="5" t="str">
        <f t="shared" si="3"/>
        <v>Deaflympijský výbor SlovenskacBzabezpečenie činnosti a úloh v roku 2025</v>
      </c>
      <c r="N11" s="3" t="str">
        <f t="shared" si="4"/>
        <v>42254388cB</v>
      </c>
    </row>
    <row r="12" spans="1:14" x14ac:dyDescent="0.2">
      <c r="A12" s="174" t="s">
        <v>1250</v>
      </c>
      <c r="B12" s="196" t="str">
        <f>VLOOKUP(A12,Adr!A:B,2,FALSE)</f>
        <v>Deaflympijský výbor Slovenska</v>
      </c>
      <c r="C12" s="177" t="s">
        <v>1315</v>
      </c>
      <c r="D12" s="279">
        <v>9000</v>
      </c>
      <c r="E12" s="222">
        <v>0</v>
      </c>
      <c r="F12" s="158" t="s">
        <v>246</v>
      </c>
      <c r="G12" s="161" t="s">
        <v>223</v>
      </c>
      <c r="H12" s="161" t="s">
        <v>914</v>
      </c>
      <c r="I12" s="184" t="str">
        <f t="shared" si="0"/>
        <v>42254388d</v>
      </c>
      <c r="J12" s="159" t="str">
        <f t="shared" si="1"/>
        <v>42254388026 03</v>
      </c>
      <c r="K12" s="5"/>
      <c r="L12" s="159" t="str">
        <f t="shared" si="2"/>
        <v>42254388026 03B</v>
      </c>
      <c r="M12" s="5" t="str">
        <f t="shared" si="3"/>
        <v>Deaflympijský výbor SlovenskadBAntušeková Adela</v>
      </c>
      <c r="N12" s="3" t="str">
        <f t="shared" si="4"/>
        <v>42254388dB</v>
      </c>
    </row>
    <row r="13" spans="1:14" x14ac:dyDescent="0.2">
      <c r="A13" s="158" t="s">
        <v>1250</v>
      </c>
      <c r="B13" s="196" t="str">
        <f>VLOOKUP(A13,Adr!A:B,2,FALSE)</f>
        <v>Deaflympijský výbor Slovenska</v>
      </c>
      <c r="C13" s="188" t="s">
        <v>1316</v>
      </c>
      <c r="D13" s="281">
        <v>22000</v>
      </c>
      <c r="E13" s="165">
        <v>0</v>
      </c>
      <c r="F13" s="158" t="s">
        <v>246</v>
      </c>
      <c r="G13" s="161" t="s">
        <v>223</v>
      </c>
      <c r="H13" s="161" t="s">
        <v>914</v>
      </c>
      <c r="I13" s="184" t="str">
        <f t="shared" si="0"/>
        <v>42254388d</v>
      </c>
      <c r="J13" s="159" t="str">
        <f t="shared" si="1"/>
        <v>42254388026 03</v>
      </c>
      <c r="K13" s="5"/>
      <c r="L13" s="159" t="str">
        <f t="shared" si="2"/>
        <v>42254388026 03B</v>
      </c>
      <c r="M13" s="5" t="str">
        <f t="shared" si="3"/>
        <v>Deaflympijský výbor SlovenskadBAntušeková Martina</v>
      </c>
      <c r="N13" s="3" t="str">
        <f t="shared" si="4"/>
        <v>42254388dB</v>
      </c>
    </row>
    <row r="14" spans="1:14" x14ac:dyDescent="0.2">
      <c r="A14" s="158" t="s">
        <v>1250</v>
      </c>
      <c r="B14" s="196" t="str">
        <f>VLOOKUP(A14,Adr!A:B,2,FALSE)</f>
        <v>Deaflympijský výbor Slovenska</v>
      </c>
      <c r="C14" s="189" t="s">
        <v>1317</v>
      </c>
      <c r="D14" s="282">
        <v>23500</v>
      </c>
      <c r="E14" s="222">
        <v>0</v>
      </c>
      <c r="F14" s="158" t="s">
        <v>246</v>
      </c>
      <c r="G14" s="161" t="s">
        <v>223</v>
      </c>
      <c r="H14" s="161" t="s">
        <v>914</v>
      </c>
      <c r="I14" s="184" t="str">
        <f t="shared" si="0"/>
        <v>42254388d</v>
      </c>
      <c r="J14" s="159" t="str">
        <f t="shared" si="1"/>
        <v>42254388026 03</v>
      </c>
      <c r="K14" s="5"/>
      <c r="L14" s="159" t="str">
        <f t="shared" si="2"/>
        <v>42254388026 03B</v>
      </c>
      <c r="M14" s="5" t="str">
        <f t="shared" si="3"/>
        <v>Deaflympijský výbor SlovenskadBBirošová Tereza</v>
      </c>
      <c r="N14" s="3" t="str">
        <f t="shared" si="4"/>
        <v>42254388dB</v>
      </c>
    </row>
    <row r="15" spans="1:14" x14ac:dyDescent="0.2">
      <c r="A15" s="158" t="s">
        <v>1250</v>
      </c>
      <c r="B15" s="196" t="str">
        <f>VLOOKUP(A15,Adr!A:B,2,FALSE)</f>
        <v>Deaflympijský výbor Slovenska</v>
      </c>
      <c r="C15" s="188" t="s">
        <v>1318</v>
      </c>
      <c r="D15" s="281">
        <v>22000</v>
      </c>
      <c r="E15" s="165">
        <v>0</v>
      </c>
      <c r="F15" s="158" t="s">
        <v>246</v>
      </c>
      <c r="G15" s="161" t="s">
        <v>223</v>
      </c>
      <c r="H15" s="161" t="s">
        <v>914</v>
      </c>
      <c r="I15" s="184" t="str">
        <f t="shared" si="0"/>
        <v>42254388d</v>
      </c>
      <c r="J15" s="159" t="str">
        <f t="shared" si="1"/>
        <v>42254388026 03</v>
      </c>
      <c r="K15" s="5"/>
      <c r="L15" s="159" t="str">
        <f t="shared" si="2"/>
        <v>42254388026 03B</v>
      </c>
      <c r="M15" s="5" t="str">
        <f t="shared" si="3"/>
        <v>Deaflympijský výbor SlovenskadBDebnár Šimon</v>
      </c>
      <c r="N15" s="3" t="str">
        <f t="shared" si="4"/>
        <v>42254388dB</v>
      </c>
    </row>
    <row r="16" spans="1:14" x14ac:dyDescent="0.2">
      <c r="A16" s="194" t="s">
        <v>1250</v>
      </c>
      <c r="B16" s="196" t="str">
        <f>VLOOKUP(A16,Adr!A:B,2,FALSE)</f>
        <v>Deaflympijský výbor Slovenska</v>
      </c>
      <c r="C16" s="188" t="s">
        <v>1319</v>
      </c>
      <c r="D16" s="280">
        <v>44000</v>
      </c>
      <c r="E16" s="222">
        <v>0</v>
      </c>
      <c r="F16" s="158" t="s">
        <v>246</v>
      </c>
      <c r="G16" s="161" t="s">
        <v>223</v>
      </c>
      <c r="H16" s="161" t="s">
        <v>914</v>
      </c>
      <c r="I16" s="184" t="str">
        <f t="shared" si="0"/>
        <v>42254388d</v>
      </c>
      <c r="J16" s="159" t="str">
        <f t="shared" si="1"/>
        <v>42254388026 03</v>
      </c>
      <c r="K16" s="5"/>
      <c r="L16" s="159" t="str">
        <f t="shared" si="2"/>
        <v>42254388026 03B</v>
      </c>
      <c r="M16" s="5" t="str">
        <f t="shared" si="3"/>
        <v>Deaflympijský výbor SlovenskadBĎuriš Matúš</v>
      </c>
      <c r="N16" s="3" t="str">
        <f t="shared" si="4"/>
        <v>42254388dB</v>
      </c>
    </row>
    <row r="17" spans="1:14" x14ac:dyDescent="0.2">
      <c r="A17" s="194" t="s">
        <v>1250</v>
      </c>
      <c r="B17" s="196" t="str">
        <f>VLOOKUP(A17,Adr!A:B,2,FALSE)</f>
        <v>Deaflympijský výbor Slovenska</v>
      </c>
      <c r="C17" s="177" t="s">
        <v>1320</v>
      </c>
      <c r="D17" s="279">
        <v>22000</v>
      </c>
      <c r="E17" s="165">
        <v>0</v>
      </c>
      <c r="F17" s="158" t="s">
        <v>246</v>
      </c>
      <c r="G17" s="161" t="s">
        <v>223</v>
      </c>
      <c r="H17" s="161" t="s">
        <v>914</v>
      </c>
      <c r="I17" s="184" t="str">
        <f t="shared" si="0"/>
        <v>42254388d</v>
      </c>
      <c r="J17" s="159" t="str">
        <f t="shared" si="1"/>
        <v>42254388026 03</v>
      </c>
      <c r="K17" s="5"/>
      <c r="L17" s="159" t="str">
        <f t="shared" si="2"/>
        <v>42254388026 03B</v>
      </c>
      <c r="M17" s="5" t="str">
        <f t="shared" si="3"/>
        <v>Deaflympijský výbor SlovenskadBJelínek Rastislav</v>
      </c>
      <c r="N17" s="3" t="str">
        <f t="shared" si="4"/>
        <v>42254388dB</v>
      </c>
    </row>
    <row r="18" spans="1:14" x14ac:dyDescent="0.2">
      <c r="A18" s="194" t="s">
        <v>1250</v>
      </c>
      <c r="B18" s="196" t="str">
        <f>VLOOKUP(A18,Adr!A:B,2,FALSE)</f>
        <v>Deaflympijský výbor Slovenska</v>
      </c>
      <c r="C18" s="177" t="s">
        <v>1321</v>
      </c>
      <c r="D18" s="279">
        <v>54000</v>
      </c>
      <c r="E18" s="222">
        <v>0</v>
      </c>
      <c r="F18" s="158" t="s">
        <v>246</v>
      </c>
      <c r="G18" s="161" t="s">
        <v>223</v>
      </c>
      <c r="H18" s="161" t="s">
        <v>914</v>
      </c>
      <c r="I18" s="184" t="str">
        <f t="shared" si="0"/>
        <v>42254388d</v>
      </c>
      <c r="J18" s="159" t="str">
        <f t="shared" si="1"/>
        <v>42254388026 03</v>
      </c>
      <c r="K18" s="5"/>
      <c r="L18" s="159" t="str">
        <f t="shared" si="2"/>
        <v>42254388026 03B</v>
      </c>
      <c r="M18" s="5" t="str">
        <f t="shared" si="3"/>
        <v>Deaflympijský výbor SlovenskadBKeinath Thomas</v>
      </c>
      <c r="N18" s="3" t="str">
        <f t="shared" si="4"/>
        <v>42254388dB</v>
      </c>
    </row>
    <row r="19" spans="1:14" x14ac:dyDescent="0.2">
      <c r="A19" s="194" t="s">
        <v>1250</v>
      </c>
      <c r="B19" s="196" t="str">
        <f>VLOOKUP(A19,Adr!A:B,2,FALSE)</f>
        <v>Deaflympijský výbor Slovenska</v>
      </c>
      <c r="C19" s="177" t="s">
        <v>1322</v>
      </c>
      <c r="D19" s="279">
        <v>27000</v>
      </c>
      <c r="E19" s="165">
        <v>0</v>
      </c>
      <c r="F19" s="158" t="s">
        <v>246</v>
      </c>
      <c r="G19" s="161" t="s">
        <v>223</v>
      </c>
      <c r="H19" s="161" t="s">
        <v>914</v>
      </c>
      <c r="I19" s="184" t="str">
        <f t="shared" si="0"/>
        <v>42254388d</v>
      </c>
      <c r="J19" s="159" t="str">
        <f t="shared" si="1"/>
        <v>42254388026 03</v>
      </c>
      <c r="K19" s="5"/>
      <c r="L19" s="159" t="str">
        <f t="shared" si="2"/>
        <v>42254388026 03B</v>
      </c>
      <c r="M19" s="5" t="str">
        <f t="shared" si="3"/>
        <v>Deaflympijský výbor SlovenskadBKrištofičová Ivana</v>
      </c>
      <c r="N19" s="3" t="str">
        <f t="shared" si="4"/>
        <v>42254388dB</v>
      </c>
    </row>
    <row r="20" spans="1:14" x14ac:dyDescent="0.2">
      <c r="A20" s="194" t="s">
        <v>1250</v>
      </c>
      <c r="B20" s="196" t="str">
        <f>VLOOKUP(A20,Adr!A:B,2,FALSE)</f>
        <v>Deaflympijský výbor Slovenska</v>
      </c>
      <c r="C20" s="177" t="s">
        <v>1323</v>
      </c>
      <c r="D20" s="279">
        <v>13000</v>
      </c>
      <c r="E20" s="222">
        <v>0</v>
      </c>
      <c r="F20" s="158" t="s">
        <v>246</v>
      </c>
      <c r="G20" s="161" t="s">
        <v>223</v>
      </c>
      <c r="H20" s="161" t="s">
        <v>914</v>
      </c>
      <c r="I20" s="184" t="str">
        <f t="shared" si="0"/>
        <v>42254388d</v>
      </c>
      <c r="J20" s="159" t="str">
        <f t="shared" si="1"/>
        <v>42254388026 03</v>
      </c>
      <c r="K20" s="5"/>
      <c r="L20" s="159" t="str">
        <f t="shared" si="2"/>
        <v>42254388026 03B</v>
      </c>
      <c r="M20" s="5" t="str">
        <f t="shared" si="3"/>
        <v>Deaflympijský výbor SlovenskadBLepótová Amália</v>
      </c>
      <c r="N20" s="3" t="str">
        <f t="shared" si="4"/>
        <v>42254388dB</v>
      </c>
    </row>
    <row r="21" spans="1:14" x14ac:dyDescent="0.2">
      <c r="A21" s="194" t="s">
        <v>1250</v>
      </c>
      <c r="B21" s="196" t="str">
        <f>VLOOKUP(A21,Adr!A:B,2,FALSE)</f>
        <v>Deaflympijský výbor Slovenska</v>
      </c>
      <c r="C21" s="177" t="s">
        <v>1628</v>
      </c>
      <c r="D21" s="279">
        <v>41000</v>
      </c>
      <c r="E21" s="165">
        <v>0</v>
      </c>
      <c r="F21" s="158" t="s">
        <v>246</v>
      </c>
      <c r="G21" s="161" t="s">
        <v>223</v>
      </c>
      <c r="H21" s="161" t="s">
        <v>914</v>
      </c>
      <c r="I21" s="184" t="str">
        <f t="shared" si="0"/>
        <v>42254388d</v>
      </c>
      <c r="J21" s="159" t="str">
        <f t="shared" si="1"/>
        <v>42254388026 03</v>
      </c>
      <c r="K21" s="5"/>
      <c r="L21" s="159" t="str">
        <f t="shared" si="2"/>
        <v>42254388026 03B</v>
      </c>
      <c r="M21" s="5" t="str">
        <f t="shared" si="3"/>
        <v xml:space="preserve">Deaflympijský výbor SlovenskadBNovotná Eva </v>
      </c>
      <c r="N21" s="3" t="str">
        <f t="shared" si="4"/>
        <v>42254388dB</v>
      </c>
    </row>
    <row r="22" spans="1:14" x14ac:dyDescent="0.2">
      <c r="A22" s="174" t="s">
        <v>1250</v>
      </c>
      <c r="B22" s="196" t="str">
        <f>VLOOKUP(A22,Adr!A:B,2,FALSE)</f>
        <v>Deaflympijský výbor Slovenska</v>
      </c>
      <c r="C22" s="177" t="s">
        <v>1324</v>
      </c>
      <c r="D22" s="279">
        <v>27000</v>
      </c>
      <c r="E22" s="165">
        <v>0</v>
      </c>
      <c r="F22" s="158" t="s">
        <v>246</v>
      </c>
      <c r="G22" s="161" t="s">
        <v>223</v>
      </c>
      <c r="H22" s="161" t="s">
        <v>914</v>
      </c>
      <c r="I22" s="184" t="str">
        <f t="shared" si="0"/>
        <v>42254388d</v>
      </c>
      <c r="J22" s="159" t="str">
        <f t="shared" si="1"/>
        <v>42254388026 03</v>
      </c>
      <c r="K22" s="5"/>
      <c r="L22" s="159" t="str">
        <f t="shared" si="2"/>
        <v>42254388026 03B</v>
      </c>
      <c r="M22" s="5" t="str">
        <f t="shared" si="3"/>
        <v>Deaflympijský výbor SlovenskadBTutura Marek</v>
      </c>
      <c r="N22" s="3" t="str">
        <f t="shared" si="4"/>
        <v>42254388dB</v>
      </c>
    </row>
    <row r="23" spans="1:14" x14ac:dyDescent="0.2">
      <c r="A23" s="194" t="s">
        <v>1250</v>
      </c>
      <c r="B23" s="196" t="str">
        <f>VLOOKUP(A23,Adr!A:B,2,FALSE)</f>
        <v>Deaflympijský výbor Slovenska</v>
      </c>
      <c r="C23" s="177" t="s">
        <v>1325</v>
      </c>
      <c r="D23" s="279">
        <v>14000</v>
      </c>
      <c r="E23" s="222">
        <v>0</v>
      </c>
      <c r="F23" s="158" t="s">
        <v>246</v>
      </c>
      <c r="G23" s="161" t="s">
        <v>223</v>
      </c>
      <c r="H23" s="161" t="s">
        <v>914</v>
      </c>
      <c r="I23" s="184" t="str">
        <f t="shared" si="0"/>
        <v>42254388d</v>
      </c>
      <c r="J23" s="159" t="str">
        <f t="shared" si="1"/>
        <v>42254388026 03</v>
      </c>
      <c r="K23" s="5"/>
      <c r="L23" s="159" t="str">
        <f t="shared" si="2"/>
        <v>42254388026 03B</v>
      </c>
      <c r="M23" s="5" t="str">
        <f t="shared" si="3"/>
        <v>Deaflympijský výbor SlovenskadBVaco Marek</v>
      </c>
      <c r="N23" s="3" t="str">
        <f t="shared" si="4"/>
        <v>42254388dB</v>
      </c>
    </row>
    <row r="24" spans="1:14" x14ac:dyDescent="0.2">
      <c r="A24" s="158" t="s">
        <v>1250</v>
      </c>
      <c r="B24" s="196" t="str">
        <f>VLOOKUP(A24,Adr!A:B,2,FALSE)</f>
        <v>Deaflympijský výbor Slovenska</v>
      </c>
      <c r="C24" s="188" t="s">
        <v>1618</v>
      </c>
      <c r="D24" s="281">
        <v>11970</v>
      </c>
      <c r="E24" s="222">
        <v>0</v>
      </c>
      <c r="F24" s="158" t="s">
        <v>248</v>
      </c>
      <c r="G24" s="161" t="s">
        <v>223</v>
      </c>
      <c r="H24" s="161" t="s">
        <v>914</v>
      </c>
      <c r="I24" s="184" t="str">
        <f t="shared" si="0"/>
        <v>42254388e</v>
      </c>
      <c r="J24" s="159" t="str">
        <f t="shared" si="1"/>
        <v>42254388026 03</v>
      </c>
      <c r="K24" s="5"/>
      <c r="L24" s="159" t="str">
        <f t="shared" si="2"/>
        <v>42254388026 03B</v>
      </c>
      <c r="M24" s="5" t="str">
        <f t="shared" si="3"/>
        <v>Deaflympijský výbor SlovenskaeBIvana Krištofičová - 5. miesto</v>
      </c>
      <c r="N24" s="3" t="str">
        <f t="shared" si="4"/>
        <v>42254388eB</v>
      </c>
    </row>
    <row r="25" spans="1:14" x14ac:dyDescent="0.2">
      <c r="A25" s="194" t="s">
        <v>1250</v>
      </c>
      <c r="B25" s="196" t="str">
        <f>VLOOKUP(A25,Adr!A:B,2,FALSE)</f>
        <v>Deaflympijský výbor Slovenska</v>
      </c>
      <c r="C25" s="177" t="s">
        <v>1619</v>
      </c>
      <c r="D25" s="279">
        <v>11970</v>
      </c>
      <c r="E25" s="165">
        <v>0</v>
      </c>
      <c r="F25" s="158" t="s">
        <v>248</v>
      </c>
      <c r="G25" s="161" t="s">
        <v>223</v>
      </c>
      <c r="H25" s="161" t="s">
        <v>914</v>
      </c>
      <c r="I25" s="184" t="str">
        <f t="shared" si="0"/>
        <v>42254388e</v>
      </c>
      <c r="J25" s="159" t="str">
        <f t="shared" si="1"/>
        <v>42254388026 03</v>
      </c>
      <c r="K25" s="5"/>
      <c r="L25" s="159" t="str">
        <f t="shared" si="2"/>
        <v>42254388026 03B</v>
      </c>
      <c r="M25" s="5" t="str">
        <f t="shared" si="3"/>
        <v>Deaflympijský výbor SlovenskaeBMartina Antušeková - 5. miesto</v>
      </c>
      <c r="N25" s="3" t="str">
        <f t="shared" si="4"/>
        <v>42254388eB</v>
      </c>
    </row>
    <row r="26" spans="1:14" x14ac:dyDescent="0.2">
      <c r="A26" s="194" t="s">
        <v>1250</v>
      </c>
      <c r="B26" s="196" t="str">
        <f>VLOOKUP(A26,Adr!A:B,2,FALSE)</f>
        <v>Deaflympijský výbor Slovenska</v>
      </c>
      <c r="C26" s="177" t="s">
        <v>1620</v>
      </c>
      <c r="D26" s="279">
        <v>11970</v>
      </c>
      <c r="E26" s="222">
        <v>0</v>
      </c>
      <c r="F26" s="158" t="s">
        <v>248</v>
      </c>
      <c r="G26" s="161" t="s">
        <v>223</v>
      </c>
      <c r="H26" s="161" t="s">
        <v>914</v>
      </c>
      <c r="I26" s="184" t="str">
        <f t="shared" si="0"/>
        <v>42254388e</v>
      </c>
      <c r="J26" s="159" t="str">
        <f t="shared" si="1"/>
        <v>42254388026 03</v>
      </c>
      <c r="K26" s="5"/>
      <c r="L26" s="159" t="str">
        <f t="shared" si="2"/>
        <v>42254388026 03B</v>
      </c>
      <c r="M26" s="5" t="str">
        <f t="shared" si="3"/>
        <v>Deaflympijský výbor SlovenskaeBRastislav Jelínek - 5. miesto</v>
      </c>
      <c r="N26" s="3" t="str">
        <f t="shared" si="4"/>
        <v>42254388eB</v>
      </c>
    </row>
    <row r="27" spans="1:14" x14ac:dyDescent="0.2">
      <c r="A27" s="190" t="s">
        <v>1250</v>
      </c>
      <c r="B27" s="196" t="str">
        <f>VLOOKUP(A27,Adr!A:B,2,FALSE)</f>
        <v>Deaflympijský výbor Slovenska</v>
      </c>
      <c r="C27" s="161" t="s">
        <v>1621</v>
      </c>
      <c r="D27" s="280">
        <v>5320</v>
      </c>
      <c r="E27" s="165">
        <v>0</v>
      </c>
      <c r="F27" s="158" t="s">
        <v>248</v>
      </c>
      <c r="G27" s="161" t="s">
        <v>223</v>
      </c>
      <c r="H27" s="161" t="s">
        <v>914</v>
      </c>
      <c r="I27" s="184" t="str">
        <f t="shared" si="0"/>
        <v>42254388e</v>
      </c>
      <c r="J27" s="159" t="str">
        <f t="shared" si="1"/>
        <v>42254388026 03</v>
      </c>
      <c r="K27" s="5"/>
      <c r="L27" s="159" t="str">
        <f t="shared" si="2"/>
        <v>42254388026 03B</v>
      </c>
      <c r="M27" s="5" t="str">
        <f t="shared" si="3"/>
        <v>Deaflympijský výbor SlovenskaeBŠimon Debnár - 8. miesto</v>
      </c>
      <c r="N27" s="3" t="str">
        <f t="shared" si="4"/>
        <v>42254388eB</v>
      </c>
    </row>
    <row r="28" spans="1:14" x14ac:dyDescent="0.2">
      <c r="A28" s="190" t="s">
        <v>1250</v>
      </c>
      <c r="B28" s="196" t="str">
        <f>VLOOKUP(A28,Adr!A:B,2,FALSE)</f>
        <v>Deaflympijský výbor Slovenska</v>
      </c>
      <c r="C28" s="182" t="s">
        <v>1622</v>
      </c>
      <c r="D28" s="280">
        <v>11970</v>
      </c>
      <c r="E28" s="222">
        <v>0</v>
      </c>
      <c r="F28" s="158" t="s">
        <v>248</v>
      </c>
      <c r="G28" s="161" t="s">
        <v>223</v>
      </c>
      <c r="H28" s="161" t="s">
        <v>914</v>
      </c>
      <c r="I28" s="184" t="str">
        <f t="shared" si="0"/>
        <v>42254388e</v>
      </c>
      <c r="J28" s="159" t="str">
        <f t="shared" si="1"/>
        <v>42254388026 03</v>
      </c>
      <c r="K28" s="5"/>
      <c r="L28" s="159" t="str">
        <f t="shared" si="2"/>
        <v>42254388026 03B</v>
      </c>
      <c r="M28" s="5" t="str">
        <f t="shared" si="3"/>
        <v>Deaflympijský výbor SlovenskaeBTereza Birošová - 5. miesto</v>
      </c>
      <c r="N28" s="3" t="str">
        <f t="shared" si="4"/>
        <v>42254388eB</v>
      </c>
    </row>
    <row r="29" spans="1:14" x14ac:dyDescent="0.2">
      <c r="A29" s="190" t="s">
        <v>1250</v>
      </c>
      <c r="B29" s="196" t="str">
        <f>VLOOKUP(A29,Adr!A:B,2,FALSE)</f>
        <v>Deaflympijský výbor Slovenska</v>
      </c>
      <c r="C29" s="177" t="s">
        <v>1623</v>
      </c>
      <c r="D29" s="279">
        <v>7980</v>
      </c>
      <c r="E29" s="165">
        <v>0</v>
      </c>
      <c r="F29" s="158" t="s">
        <v>248</v>
      </c>
      <c r="G29" s="161" t="s">
        <v>223</v>
      </c>
      <c r="H29" s="161" t="s">
        <v>914</v>
      </c>
      <c r="I29" s="184" t="str">
        <f t="shared" si="0"/>
        <v>42254388e</v>
      </c>
      <c r="J29" s="159" t="str">
        <f t="shared" si="1"/>
        <v>42254388026 03</v>
      </c>
      <c r="K29" s="5"/>
      <c r="L29" s="159" t="str">
        <f t="shared" si="2"/>
        <v>42254388026 03B</v>
      </c>
      <c r="M29" s="5" t="str">
        <f t="shared" si="3"/>
        <v>Deaflympijský výbor SlovenskaeBTereza Birošová - 6. miesto</v>
      </c>
      <c r="N29" s="3" t="str">
        <f t="shared" si="4"/>
        <v>42254388eB</v>
      </c>
    </row>
    <row r="30" spans="1:14" x14ac:dyDescent="0.2">
      <c r="A30" s="158" t="s">
        <v>1250</v>
      </c>
      <c r="B30" s="196" t="str">
        <f>VLOOKUP(A30,Adr!A:B,2,FALSE)</f>
        <v>Deaflympijský výbor Slovenska</v>
      </c>
      <c r="C30" s="188" t="s">
        <v>1624</v>
      </c>
      <c r="D30" s="281">
        <v>39900</v>
      </c>
      <c r="E30" s="222">
        <v>0</v>
      </c>
      <c r="F30" s="158" t="s">
        <v>248</v>
      </c>
      <c r="G30" s="161" t="s">
        <v>223</v>
      </c>
      <c r="H30" s="161" t="s">
        <v>914</v>
      </c>
      <c r="I30" s="184" t="str">
        <f t="shared" si="0"/>
        <v>42254388e</v>
      </c>
      <c r="J30" s="159" t="str">
        <f t="shared" si="1"/>
        <v>42254388026 03</v>
      </c>
      <c r="K30" s="5"/>
      <c r="L30" s="159" t="str">
        <f t="shared" si="2"/>
        <v>42254388026 03B</v>
      </c>
      <c r="M30" s="5" t="str">
        <f t="shared" si="3"/>
        <v>Deaflympijský výbor SlovenskaeBThomas Keinath - 1. miesto</v>
      </c>
      <c r="N30" s="3" t="str">
        <f t="shared" si="4"/>
        <v>42254388eB</v>
      </c>
    </row>
    <row r="31" spans="1:14" x14ac:dyDescent="0.2">
      <c r="A31" s="194" t="s">
        <v>1250</v>
      </c>
      <c r="B31" s="196" t="str">
        <f>VLOOKUP(A31,Adr!A:B,2,FALSE)</f>
        <v>Deaflympijský výbor Slovenska</v>
      </c>
      <c r="C31" s="182" t="s">
        <v>1625</v>
      </c>
      <c r="D31" s="280">
        <v>8320</v>
      </c>
      <c r="E31" s="165">
        <v>0</v>
      </c>
      <c r="F31" s="158" t="s">
        <v>248</v>
      </c>
      <c r="G31" s="161" t="s">
        <v>223</v>
      </c>
      <c r="H31" s="161" t="s">
        <v>914</v>
      </c>
      <c r="I31" s="184" t="str">
        <f t="shared" si="0"/>
        <v>42254388e</v>
      </c>
      <c r="J31" s="159" t="str">
        <f t="shared" si="1"/>
        <v>42254388026 03</v>
      </c>
      <c r="K31" s="5"/>
      <c r="L31" s="159" t="str">
        <f t="shared" si="2"/>
        <v>42254388026 03B</v>
      </c>
      <c r="M31" s="5" t="str">
        <f t="shared" si="3"/>
        <v>Deaflympijský výbor SlovenskaeBThomas Keinath a Marek Tutura - 8. miesto</v>
      </c>
      <c r="N31" s="3" t="str">
        <f t="shared" si="4"/>
        <v>42254388eB</v>
      </c>
    </row>
    <row r="32" spans="1:14" ht="20.399999999999999" x14ac:dyDescent="0.2">
      <c r="A32" s="158" t="s">
        <v>1250</v>
      </c>
      <c r="B32" s="196" t="str">
        <f>VLOOKUP(A32,Adr!A:B,2,FALSE)</f>
        <v>Deaflympijský výbor Slovenska</v>
      </c>
      <c r="C32" s="188" t="s">
        <v>2548</v>
      </c>
      <c r="D32" s="281">
        <v>85000</v>
      </c>
      <c r="E32" s="165">
        <v>0</v>
      </c>
      <c r="F32" s="158" t="s">
        <v>248</v>
      </c>
      <c r="G32" s="161" t="s">
        <v>223</v>
      </c>
      <c r="H32" s="161" t="s">
        <v>914</v>
      </c>
      <c r="I32" s="184" t="str">
        <f t="shared" si="0"/>
        <v>42254388e</v>
      </c>
      <c r="J32" s="159" t="str">
        <f t="shared" si="1"/>
        <v>42254388026 03</v>
      </c>
      <c r="K32" s="5"/>
      <c r="L32" s="159" t="str">
        <f t="shared" si="2"/>
        <v>42254388026 03B</v>
      </c>
      <c r="M32" s="5" t="str">
        <f t="shared" si="3"/>
        <v>Deaflympijský výbor SlovenskaeBzabezpečenie účasti športovej reprezentácie SR na 21. zimnej deaflympiáde Innsbruck 2027</v>
      </c>
      <c r="N32" s="3" t="str">
        <f t="shared" si="4"/>
        <v>42254388eB</v>
      </c>
    </row>
    <row r="33" spans="1:14" ht="20.399999999999999" x14ac:dyDescent="0.2">
      <c r="A33" s="158" t="s">
        <v>1250</v>
      </c>
      <c r="B33" s="196" t="str">
        <f>VLOOKUP(A33,Adr!A:B,2,FALSE)</f>
        <v>Deaflympijský výbor Slovenska</v>
      </c>
      <c r="C33" s="188" t="s">
        <v>2549</v>
      </c>
      <c r="D33" s="281">
        <v>45000</v>
      </c>
      <c r="E33" s="165">
        <v>0</v>
      </c>
      <c r="F33" s="158" t="s">
        <v>248</v>
      </c>
      <c r="G33" s="161" t="s">
        <v>223</v>
      </c>
      <c r="H33" s="161" t="s">
        <v>914</v>
      </c>
      <c r="I33" s="184" t="str">
        <f t="shared" si="0"/>
        <v>42254388e</v>
      </c>
      <c r="J33" s="159" t="str">
        <f t="shared" si="1"/>
        <v>42254388026 03</v>
      </c>
      <c r="K33" s="5"/>
      <c r="L33" s="159" t="str">
        <f t="shared" si="2"/>
        <v>42254388026 03B</v>
      </c>
      <c r="M33" s="5" t="str">
        <f t="shared" si="3"/>
        <v>Deaflympijský výbor SlovenskaeBzabezpečenie účasti športovej reprezentácie SR na Európskych hrách nepočujúcej mládeže Hannover 2026</v>
      </c>
      <c r="N33" s="3" t="str">
        <f t="shared" si="4"/>
        <v>42254388eB</v>
      </c>
    </row>
    <row r="34" spans="1:14" x14ac:dyDescent="0.2">
      <c r="A34" s="190" t="s">
        <v>2017</v>
      </c>
      <c r="B34" s="196" t="str">
        <f>VLOOKUP(A34,Adr!A:B,2,FALSE)</f>
        <v>Festival športu a cestovného ruchu o. z.</v>
      </c>
      <c r="C34" s="177" t="s">
        <v>2550</v>
      </c>
      <c r="D34" s="279">
        <v>20000</v>
      </c>
      <c r="E34" s="165">
        <v>0</v>
      </c>
      <c r="F34" s="158" t="s">
        <v>250</v>
      </c>
      <c r="G34" s="161" t="s">
        <v>223</v>
      </c>
      <c r="H34" s="161" t="s">
        <v>914</v>
      </c>
      <c r="I34" s="184" t="str">
        <f t="shared" si="0"/>
        <v>56933312f</v>
      </c>
      <c r="J34" s="159" t="str">
        <f t="shared" si="1"/>
        <v>56933312026 03</v>
      </c>
      <c r="K34" s="5"/>
      <c r="L34" s="159" t="str">
        <f t="shared" si="2"/>
        <v>56933312026 03B</v>
      </c>
      <c r="M34" s="5" t="str">
        <f t="shared" si="3"/>
        <v>Festival športu a cestovného ruchu o. z.fBRally Orava 2026</v>
      </c>
      <c r="N34" s="3" t="str">
        <f t="shared" si="4"/>
        <v>56933312fB</v>
      </c>
    </row>
    <row r="35" spans="1:14" x14ac:dyDescent="0.2">
      <c r="A35" s="190" t="s">
        <v>2023</v>
      </c>
      <c r="B35" s="196" t="str">
        <f>VLOOKUP(A35,Adr!A:B,2,FALSE)</f>
        <v>Fit&amp;Co. s.r.o.</v>
      </c>
      <c r="C35" s="161" t="s">
        <v>2502</v>
      </c>
      <c r="D35" s="280">
        <v>20000</v>
      </c>
      <c r="E35" s="165">
        <v>0</v>
      </c>
      <c r="F35" s="158" t="s">
        <v>250</v>
      </c>
      <c r="G35" s="161" t="s">
        <v>223</v>
      </c>
      <c r="H35" s="161" t="s">
        <v>914</v>
      </c>
      <c r="I35" s="184" t="str">
        <f t="shared" si="0"/>
        <v>36793922f</v>
      </c>
      <c r="J35" s="159" t="str">
        <f t="shared" si="1"/>
        <v>36793922026 03</v>
      </c>
      <c r="K35" s="5"/>
      <c r="L35" s="159" t="str">
        <f t="shared" si="2"/>
        <v>36793922026 03B</v>
      </c>
      <c r="M35" s="5" t="str">
        <f t="shared" si="3"/>
        <v>Fit&amp;Co. s.r.o.fB365 Grand Prix Košice</v>
      </c>
      <c r="N35" s="3" t="str">
        <f t="shared" si="4"/>
        <v>36793922fB</v>
      </c>
    </row>
    <row r="36" spans="1:14" x14ac:dyDescent="0.2">
      <c r="A36" s="190" t="s">
        <v>2028</v>
      </c>
      <c r="B36" s="196" t="str">
        <f>VLOOKUP(A36,Adr!A:B,2,FALSE)</f>
        <v>Florbalový klub Snina</v>
      </c>
      <c r="C36" s="177" t="s">
        <v>2503</v>
      </c>
      <c r="D36" s="279">
        <v>6500</v>
      </c>
      <c r="E36" s="165">
        <v>0</v>
      </c>
      <c r="F36" s="158" t="s">
        <v>250</v>
      </c>
      <c r="G36" s="161" t="s">
        <v>223</v>
      </c>
      <c r="H36" s="161" t="s">
        <v>914</v>
      </c>
      <c r="I36" s="184" t="str">
        <f t="shared" si="0"/>
        <v>54362318f</v>
      </c>
      <c r="J36" s="159" t="str">
        <f t="shared" si="1"/>
        <v>54362318026 03</v>
      </c>
      <c r="K36" s="5"/>
      <c r="L36" s="159" t="str">
        <f t="shared" si="2"/>
        <v>54362318026 03B</v>
      </c>
      <c r="M36" s="5" t="str">
        <f t="shared" si="3"/>
        <v>Florbalový klub SninafBRozvoj práce s deťmi a mládežou vo Florbalovom klube Snina v roku 2026</v>
      </c>
      <c r="N36" s="3" t="str">
        <f t="shared" si="4"/>
        <v>54362318fB</v>
      </c>
    </row>
    <row r="37" spans="1:14" x14ac:dyDescent="0.2">
      <c r="A37" s="170" t="s">
        <v>2034</v>
      </c>
      <c r="B37" s="196" t="str">
        <f>VLOOKUP(A37,Adr!A:B,2,FALSE)</f>
        <v>Gaál Wrestling Team, o.z.</v>
      </c>
      <c r="C37" s="188" t="s">
        <v>2560</v>
      </c>
      <c r="D37" s="281">
        <v>4000</v>
      </c>
      <c r="E37" s="165">
        <v>0</v>
      </c>
      <c r="F37" s="158" t="s">
        <v>250</v>
      </c>
      <c r="G37" s="161" t="s">
        <v>223</v>
      </c>
      <c r="H37" s="161" t="s">
        <v>937</v>
      </c>
      <c r="I37" s="184" t="str">
        <f t="shared" si="0"/>
        <v>42403626f</v>
      </c>
      <c r="J37" s="159" t="str">
        <f t="shared" si="1"/>
        <v>42403626026 03</v>
      </c>
      <c r="K37" s="5"/>
      <c r="L37" s="159" t="str">
        <f t="shared" si="2"/>
        <v>42403626026 03K</v>
      </c>
      <c r="M37" s="5" t="str">
        <f t="shared" si="3"/>
        <v>Gaál Wrestling Team, o.z.fKNákup žinenky (KV)</v>
      </c>
      <c r="N37" s="3" t="str">
        <f t="shared" si="4"/>
        <v>42403626fK</v>
      </c>
    </row>
    <row r="38" spans="1:14" x14ac:dyDescent="0.2">
      <c r="A38" s="194" t="s">
        <v>2036</v>
      </c>
      <c r="B38" s="196" t="str">
        <f>VLOOKUP(A38,Adr!A:B,2,FALSE)</f>
        <v>Gladiators TnUAD Trenčín n.o</v>
      </c>
      <c r="C38" s="177" t="s">
        <v>2473</v>
      </c>
      <c r="D38" s="279">
        <v>25000</v>
      </c>
      <c r="E38" s="165">
        <v>0</v>
      </c>
      <c r="F38" s="158" t="s">
        <v>250</v>
      </c>
      <c r="G38" s="161" t="s">
        <v>223</v>
      </c>
      <c r="H38" s="161" t="s">
        <v>914</v>
      </c>
      <c r="I38" s="184" t="str">
        <f t="shared" si="0"/>
        <v>53939042f</v>
      </c>
      <c r="J38" s="159" t="str">
        <f t="shared" si="1"/>
        <v>53939042026 03</v>
      </c>
      <c r="K38" s="5"/>
      <c r="L38" s="159" t="str">
        <f t="shared" si="2"/>
        <v>53939042026 03B</v>
      </c>
      <c r="M38" s="5" t="str">
        <f t="shared" si="3"/>
        <v xml:space="preserve">Gladiators TnUAD Trenčín n.ofBpodpora činnosti a účasť na medzinárodných univerzitných hokejových súťažiach </v>
      </c>
      <c r="N38" s="3" t="str">
        <f t="shared" si="4"/>
        <v>53939042fB</v>
      </c>
    </row>
    <row r="39" spans="1:14" ht="20.399999999999999" x14ac:dyDescent="0.2">
      <c r="A39" s="158" t="s">
        <v>2047</v>
      </c>
      <c r="B39" s="196" t="str">
        <f>VLOOKUP(A39,Adr!A:B,2,FALSE)</f>
        <v>HC UNIZA</v>
      </c>
      <c r="C39" s="189" t="s">
        <v>2473</v>
      </c>
      <c r="D39" s="183">
        <v>25000</v>
      </c>
      <c r="E39" s="165">
        <v>0</v>
      </c>
      <c r="F39" s="158" t="s">
        <v>250</v>
      </c>
      <c r="G39" s="161" t="s">
        <v>223</v>
      </c>
      <c r="H39" s="161" t="s">
        <v>914</v>
      </c>
      <c r="I39" s="184" t="str">
        <f t="shared" si="0"/>
        <v>52489159f</v>
      </c>
      <c r="J39" s="159" t="str">
        <f t="shared" si="1"/>
        <v>52489159026 03</v>
      </c>
      <c r="K39" s="5"/>
      <c r="L39" s="159" t="str">
        <f t="shared" si="2"/>
        <v>52489159026 03B</v>
      </c>
      <c r="M39" s="5" t="str">
        <f t="shared" si="3"/>
        <v xml:space="preserve">HC UNIZAfBpodpora činnosti a účasť na medzinárodných univerzitných hokejových súťažiach </v>
      </c>
      <c r="N39" s="3" t="str">
        <f t="shared" si="4"/>
        <v>52489159fB</v>
      </c>
    </row>
    <row r="40" spans="1:14" x14ac:dyDescent="0.2">
      <c r="A40" s="190" t="s">
        <v>2056</v>
      </c>
      <c r="B40" s="196" t="str">
        <f>VLOOKUP(A40,Adr!A:B,2,FALSE)</f>
        <v>HK Košice - hádzanársky klub</v>
      </c>
      <c r="C40" s="177" t="s">
        <v>1960</v>
      </c>
      <c r="D40" s="279">
        <v>10000</v>
      </c>
      <c r="E40" s="165">
        <v>0</v>
      </c>
      <c r="F40" s="158" t="s">
        <v>250</v>
      </c>
      <c r="G40" s="161" t="s">
        <v>223</v>
      </c>
      <c r="H40" s="161" t="s">
        <v>914</v>
      </c>
      <c r="I40" s="184" t="str">
        <f t="shared" si="0"/>
        <v>50005430f</v>
      </c>
      <c r="J40" s="159" t="str">
        <f t="shared" si="1"/>
        <v>50005430026 03</v>
      </c>
      <c r="K40" s="5"/>
      <c r="L40" s="159" t="str">
        <f t="shared" si="2"/>
        <v>50005430026 03B</v>
      </c>
      <c r="M40" s="5" t="str">
        <f t="shared" si="3"/>
        <v>HK Košice - hádzanársky klubfBŽiacky hádzanársky turnaj a Hádzanársky kemp pre brankárov</v>
      </c>
      <c r="N40" s="3" t="str">
        <f t="shared" si="4"/>
        <v>50005430fB</v>
      </c>
    </row>
    <row r="41" spans="1:14" x14ac:dyDescent="0.2">
      <c r="A41" s="190" t="s">
        <v>2059</v>
      </c>
      <c r="B41" s="196" t="str">
        <f>VLOOKUP(A41,Adr!A:B,2,FALSE)</f>
        <v>Hlavné mesto Slovenskej republiky Bratislava</v>
      </c>
      <c r="C41" s="161" t="s">
        <v>2522</v>
      </c>
      <c r="D41" s="280">
        <v>15000</v>
      </c>
      <c r="E41" s="165">
        <v>0</v>
      </c>
      <c r="F41" s="158" t="s">
        <v>263</v>
      </c>
      <c r="G41" s="161" t="s">
        <v>223</v>
      </c>
      <c r="H41" s="161" t="s">
        <v>914</v>
      </c>
      <c r="I41" s="184" t="str">
        <f t="shared" si="0"/>
        <v>00603481m</v>
      </c>
      <c r="J41" s="159" t="str">
        <f t="shared" si="1"/>
        <v>00603481026 03</v>
      </c>
      <c r="K41" s="5"/>
      <c r="L41" s="159" t="str">
        <f t="shared" si="2"/>
        <v>00603481026 03B</v>
      </c>
      <c r="M41" s="5" t="str">
        <f t="shared" si="3"/>
        <v>Hlavné mesto Slovenskej republiky BratislavamBNárodný beh Devín - Bratislava</v>
      </c>
      <c r="N41" s="3" t="str">
        <f t="shared" si="4"/>
        <v>00603481mB</v>
      </c>
    </row>
    <row r="42" spans="1:14" x14ac:dyDescent="0.2">
      <c r="A42" s="158" t="s">
        <v>2068</v>
      </c>
      <c r="B42" s="196" t="str">
        <f>VLOOKUP(A42,Adr!A:B,2,FALSE)</f>
        <v>Hokejový klub Spiš Indians</v>
      </c>
      <c r="C42" s="189" t="s">
        <v>1961</v>
      </c>
      <c r="D42" s="179">
        <v>7000</v>
      </c>
      <c r="E42" s="165">
        <v>0</v>
      </c>
      <c r="F42" s="158" t="s">
        <v>250</v>
      </c>
      <c r="G42" s="161" t="s">
        <v>223</v>
      </c>
      <c r="H42" s="161" t="s">
        <v>914</v>
      </c>
      <c r="I42" s="184" t="str">
        <f t="shared" si="0"/>
        <v>42419981f</v>
      </c>
      <c r="J42" s="159" t="str">
        <f t="shared" si="1"/>
        <v>42419981026 03</v>
      </c>
      <c r="K42" s="5"/>
      <c r="L42" s="159" t="str">
        <f t="shared" si="2"/>
        <v>42419981026 03B</v>
      </c>
      <c r="M42" s="5" t="str">
        <f t="shared" si="3"/>
        <v>Hokejový klub Spiš IndiansfBMedziregionálny hokejový turnaj dorastencov HK Spiš Indians 2026</v>
      </c>
      <c r="N42" s="3" t="str">
        <f t="shared" si="4"/>
        <v>42419981fB</v>
      </c>
    </row>
    <row r="43" spans="1:14" x14ac:dyDescent="0.2">
      <c r="A43" s="190" t="s">
        <v>2068</v>
      </c>
      <c r="B43" s="196" t="str">
        <f>VLOOKUP(A43,Adr!A:B,2,FALSE)</f>
        <v>Hokejový klub Spiš Indians</v>
      </c>
      <c r="C43" s="161" t="s">
        <v>1962</v>
      </c>
      <c r="D43" s="280">
        <v>7000</v>
      </c>
      <c r="E43" s="165">
        <v>0</v>
      </c>
      <c r="F43" s="158" t="s">
        <v>250</v>
      </c>
      <c r="G43" s="161" t="s">
        <v>223</v>
      </c>
      <c r="H43" s="161" t="s">
        <v>914</v>
      </c>
      <c r="I43" s="184" t="str">
        <f t="shared" si="0"/>
        <v>42419981f</v>
      </c>
      <c r="J43" s="159" t="str">
        <f t="shared" si="1"/>
        <v>42419981026 03</v>
      </c>
      <c r="K43" s="5"/>
      <c r="L43" s="159" t="str">
        <f t="shared" si="2"/>
        <v>42419981026 03B</v>
      </c>
      <c r="M43" s="5" t="str">
        <f t="shared" si="3"/>
        <v>Hokejový klub Spiš IndiansfBMedziregionálny hokejový turnaj mladších žiakov HK Spiš Indians 2026</v>
      </c>
      <c r="N43" s="3" t="str">
        <f t="shared" si="4"/>
        <v>42419981fB</v>
      </c>
    </row>
    <row r="44" spans="1:14" x14ac:dyDescent="0.2">
      <c r="A44" s="190" t="s">
        <v>2072</v>
      </c>
      <c r="B44" s="196" t="str">
        <f>VLOOKUP(A44,Adr!A:B,2,FALSE)</f>
        <v>Hokejový klub Spišská Nová Ves</v>
      </c>
      <c r="C44" s="161" t="s">
        <v>1963</v>
      </c>
      <c r="D44" s="280">
        <v>10000</v>
      </c>
      <c r="E44" s="165">
        <v>0</v>
      </c>
      <c r="F44" s="158" t="s">
        <v>250</v>
      </c>
      <c r="G44" s="161" t="s">
        <v>223</v>
      </c>
      <c r="H44" s="161" t="s">
        <v>914</v>
      </c>
      <c r="I44" s="184" t="str">
        <f t="shared" si="0"/>
        <v>17151261f</v>
      </c>
      <c r="J44" s="159" t="str">
        <f t="shared" si="1"/>
        <v>17151261026 03</v>
      </c>
      <c r="K44" s="5"/>
      <c r="L44" s="159" t="str">
        <f t="shared" si="2"/>
        <v>17151261026 03B</v>
      </c>
      <c r="M44" s="5" t="str">
        <f t="shared" si="3"/>
        <v>Hokejový klub Spišská Nová VesfBZabezpečenie dostupného hokejového rozvoja mládeže v kritických prechodových obdobiach</v>
      </c>
      <c r="N44" s="3" t="str">
        <f t="shared" si="4"/>
        <v>17151261fB</v>
      </c>
    </row>
    <row r="45" spans="1:14" ht="20.399999999999999" x14ac:dyDescent="0.2">
      <c r="A45" s="190" t="s">
        <v>2076</v>
      </c>
      <c r="B45" s="196" t="str">
        <f>VLOOKUP(A45,Adr!A:B,2,FALSE)</f>
        <v>Hokejový klub UMB</v>
      </c>
      <c r="C45" s="188" t="s">
        <v>2473</v>
      </c>
      <c r="D45" s="279">
        <v>25000</v>
      </c>
      <c r="E45" s="165">
        <v>0</v>
      </c>
      <c r="F45" s="158" t="s">
        <v>250</v>
      </c>
      <c r="G45" s="161" t="s">
        <v>223</v>
      </c>
      <c r="H45" s="161" t="s">
        <v>914</v>
      </c>
      <c r="I45" s="184" t="str">
        <f t="shared" si="0"/>
        <v>50879391f</v>
      </c>
      <c r="J45" s="159" t="str">
        <f t="shared" si="1"/>
        <v>50879391026 03</v>
      </c>
      <c r="K45" s="5"/>
      <c r="L45" s="159" t="str">
        <f t="shared" si="2"/>
        <v>50879391026 03B</v>
      </c>
      <c r="M45" s="5" t="str">
        <f t="shared" si="3"/>
        <v xml:space="preserve">Hokejový klub UMBfBpodpora činnosti a účasť na medzinárodných univerzitných hokejových súťažiach </v>
      </c>
      <c r="N45" s="3" t="str">
        <f t="shared" si="4"/>
        <v>50879391fB</v>
      </c>
    </row>
    <row r="46" spans="1:14" x14ac:dyDescent="0.2">
      <c r="A46" s="194" t="s">
        <v>1696</v>
      </c>
      <c r="B46" s="196" t="str">
        <f>VLOOKUP(A46,Adr!A:B,2,FALSE)</f>
        <v>iCompete Natural Slovakia</v>
      </c>
      <c r="C46" s="177" t="s">
        <v>253</v>
      </c>
      <c r="D46" s="281">
        <v>41800</v>
      </c>
      <c r="E46" s="165">
        <v>0</v>
      </c>
      <c r="F46" s="158" t="s">
        <v>252</v>
      </c>
      <c r="G46" s="161" t="s">
        <v>223</v>
      </c>
      <c r="H46" s="161" t="s">
        <v>914</v>
      </c>
      <c r="I46" s="184" t="str">
        <f t="shared" si="0"/>
        <v>50642804g</v>
      </c>
      <c r="J46" s="159" t="str">
        <f t="shared" si="1"/>
        <v>50642804026 03</v>
      </c>
      <c r="K46" s="5"/>
      <c r="L46" s="159" t="str">
        <f t="shared" si="2"/>
        <v>50642804026 03B</v>
      </c>
      <c r="M46" s="5" t="str">
        <f t="shared" si="3"/>
        <v>iCompete Natural SlovakiagBrozvoj športov, ktoré nie sú uznanými podľa zákona č. 440/2015 Z. z.</v>
      </c>
      <c r="N46" s="3" t="str">
        <f t="shared" si="4"/>
        <v>50642804gB</v>
      </c>
    </row>
    <row r="47" spans="1:14" x14ac:dyDescent="0.2">
      <c r="A47" s="158" t="s">
        <v>2083</v>
      </c>
      <c r="B47" s="196" t="str">
        <f>VLOOKUP(A47,Adr!A:B,2,FALSE)</f>
        <v>Jazdecký klub Masarykov Dvor</v>
      </c>
      <c r="C47" s="161" t="s">
        <v>2551</v>
      </c>
      <c r="D47" s="280">
        <v>34840</v>
      </c>
      <c r="E47" s="165">
        <v>0</v>
      </c>
      <c r="F47" s="158" t="s">
        <v>250</v>
      </c>
      <c r="G47" s="161" t="s">
        <v>223</v>
      </c>
      <c r="H47" s="161" t="s">
        <v>914</v>
      </c>
      <c r="I47" s="184" t="str">
        <f t="shared" si="0"/>
        <v>42313431f</v>
      </c>
      <c r="J47" s="159" t="str">
        <f t="shared" si="1"/>
        <v>42313431026 03</v>
      </c>
      <c r="K47" s="5"/>
      <c r="L47" s="159" t="str">
        <f t="shared" si="2"/>
        <v>42313431026 03B</v>
      </c>
      <c r="M47" s="5" t="str">
        <f t="shared" si="3"/>
        <v>Jazdecký klub Masarykov DvorfBMajstrovstvá Slovenskej republiky v skoku na koni s otvorenými medzinárodnými pretekmi 2026 - seniori, amatéri</v>
      </c>
      <c r="N47" s="3" t="str">
        <f t="shared" si="4"/>
        <v>42313431fB</v>
      </c>
    </row>
    <row r="48" spans="1:14" x14ac:dyDescent="0.2">
      <c r="A48" s="158" t="s">
        <v>2092</v>
      </c>
      <c r="B48" s="196" t="str">
        <f>VLOOKUP(A48,Adr!A:B,2,FALSE)</f>
        <v>JUDO CLUB Bardejov o. z.</v>
      </c>
      <c r="C48" s="177" t="s">
        <v>2523</v>
      </c>
      <c r="D48" s="279">
        <v>14000</v>
      </c>
      <c r="E48" s="165">
        <v>0</v>
      </c>
      <c r="F48" s="158" t="s">
        <v>263</v>
      </c>
      <c r="G48" s="161" t="s">
        <v>223</v>
      </c>
      <c r="H48" s="161" t="s">
        <v>914</v>
      </c>
      <c r="I48" s="184" t="str">
        <f t="shared" si="0"/>
        <v>42234425m</v>
      </c>
      <c r="J48" s="159" t="str">
        <f t="shared" si="1"/>
        <v>42234425026 03</v>
      </c>
      <c r="K48" s="5"/>
      <c r="L48" s="159" t="str">
        <f t="shared" si="2"/>
        <v>42234425026 03B</v>
      </c>
      <c r="M48" s="5" t="str">
        <f t="shared" si="3"/>
        <v>JUDO CLUB Bardejov o. z.mBSLOVAKIA CUP BARDEJOV JUDO OPEN 2026</v>
      </c>
      <c r="N48" s="3" t="str">
        <f t="shared" si="4"/>
        <v>42234425mB</v>
      </c>
    </row>
    <row r="49" spans="1:14" x14ac:dyDescent="0.2">
      <c r="A49" s="158" t="s">
        <v>2100</v>
      </c>
      <c r="B49" s="196" t="str">
        <f>VLOOKUP(A49,Adr!A:B,2,FALSE)</f>
        <v>Judo Klub Dukla Banská Bystrica</v>
      </c>
      <c r="C49" s="188" t="s">
        <v>2524</v>
      </c>
      <c r="D49" s="281">
        <v>10000</v>
      </c>
      <c r="E49" s="165">
        <v>0</v>
      </c>
      <c r="F49" s="158" t="s">
        <v>263</v>
      </c>
      <c r="G49" s="161" t="s">
        <v>223</v>
      </c>
      <c r="H49" s="161" t="s">
        <v>914</v>
      </c>
      <c r="I49" s="184" t="str">
        <f t="shared" si="0"/>
        <v>37956035m</v>
      </c>
      <c r="J49" s="159" t="str">
        <f t="shared" si="1"/>
        <v>37956035026 03</v>
      </c>
      <c r="K49" s="5"/>
      <c r="L49" s="159" t="str">
        <f t="shared" si="2"/>
        <v>37956035026 03B</v>
      </c>
      <c r="M49" s="5" t="str">
        <f t="shared" si="3"/>
        <v>Judo Klub Dukla Banská BystricamB42. ročník Medzinárodného turnaja SNP v džude mužov a žien</v>
      </c>
      <c r="N49" s="3" t="str">
        <f t="shared" si="4"/>
        <v>37956035mB</v>
      </c>
    </row>
    <row r="50" spans="1:14" ht="20.399999999999999" x14ac:dyDescent="0.2">
      <c r="A50" s="194" t="s">
        <v>2102</v>
      </c>
      <c r="B50" s="196" t="str">
        <f>VLOOKUP(A50,Adr!A:B,2,FALSE)</f>
        <v>Karate Klub IGLOW, o. z.</v>
      </c>
      <c r="C50" s="188" t="s">
        <v>1966</v>
      </c>
      <c r="D50" s="279">
        <v>12000</v>
      </c>
      <c r="E50" s="165">
        <v>0</v>
      </c>
      <c r="F50" s="158" t="s">
        <v>250</v>
      </c>
      <c r="G50" s="161" t="s">
        <v>223</v>
      </c>
      <c r="H50" s="161" t="s">
        <v>914</v>
      </c>
      <c r="I50" s="184" t="str">
        <f t="shared" si="0"/>
        <v>35533099f</v>
      </c>
      <c r="J50" s="159" t="str">
        <f t="shared" si="1"/>
        <v>35533099026 03</v>
      </c>
      <c r="K50" s="5"/>
      <c r="L50" s="159" t="str">
        <f t="shared" si="2"/>
        <v>35533099026 03B</v>
      </c>
      <c r="M50" s="5" t="str">
        <f t="shared" si="3"/>
        <v>Karate Klub IGLOW, o. z.fBÚčasť reprezentantov na súťaži I. kategórie upútaných leteckých modelov (Majstrovstvá sveta FAI)</v>
      </c>
      <c r="N50" s="3" t="str">
        <f t="shared" si="4"/>
        <v>35533099fB</v>
      </c>
    </row>
    <row r="51" spans="1:14" x14ac:dyDescent="0.2">
      <c r="A51" s="194" t="s">
        <v>2104</v>
      </c>
      <c r="B51" s="196" t="str">
        <f>VLOOKUP(A51,Adr!A:B,2,FALSE)</f>
        <v>Klub gymnastických športov Slávia Trnava</v>
      </c>
      <c r="C51" s="177" t="s">
        <v>1964</v>
      </c>
      <c r="D51" s="279">
        <v>5000</v>
      </c>
      <c r="E51" s="165">
        <v>0</v>
      </c>
      <c r="F51" s="158" t="s">
        <v>250</v>
      </c>
      <c r="G51" s="161" t="s">
        <v>223</v>
      </c>
      <c r="H51" s="161" t="s">
        <v>914</v>
      </c>
      <c r="I51" s="184" t="str">
        <f t="shared" si="0"/>
        <v>45011893f</v>
      </c>
      <c r="J51" s="159" t="str">
        <f t="shared" si="1"/>
        <v>45011893026 03</v>
      </c>
      <c r="K51" s="5"/>
      <c r="L51" s="159" t="str">
        <f t="shared" si="2"/>
        <v>45011893026 03B</v>
      </c>
      <c r="M51" s="5" t="str">
        <f t="shared" si="3"/>
        <v>Klub gymnastických športov Slávia TrnavafBCelodenná súťaž Žiacka liga karate</v>
      </c>
      <c r="N51" s="3" t="str">
        <f t="shared" si="4"/>
        <v>45011893fB</v>
      </c>
    </row>
    <row r="52" spans="1:14" x14ac:dyDescent="0.2">
      <c r="A52" s="194" t="s">
        <v>2107</v>
      </c>
      <c r="B52" s="196" t="str">
        <f>VLOOKUP(A52,Adr!A:B,2,FALSE)</f>
        <v>Klub plaveckých športov Nereus Žilina, o. z.</v>
      </c>
      <c r="C52" s="177" t="s">
        <v>2525</v>
      </c>
      <c r="D52" s="279">
        <v>15000</v>
      </c>
      <c r="E52" s="165">
        <v>0</v>
      </c>
      <c r="F52" s="158" t="s">
        <v>263</v>
      </c>
      <c r="G52" s="161" t="s">
        <v>223</v>
      </c>
      <c r="H52" s="161" t="s">
        <v>914</v>
      </c>
      <c r="I52" s="184" t="str">
        <f t="shared" si="0"/>
        <v>31940803m</v>
      </c>
      <c r="J52" s="159" t="str">
        <f t="shared" si="1"/>
        <v>31940803026 03</v>
      </c>
      <c r="K52" s="5"/>
      <c r="L52" s="159" t="str">
        <f t="shared" si="2"/>
        <v>31940803026 03B</v>
      </c>
      <c r="M52" s="5" t="str">
        <f t="shared" si="3"/>
        <v>Klub plaveckých športov Nereus Žilina, o. z.mBŽilinský triatlonový festival 2026</v>
      </c>
      <c r="N52" s="3" t="str">
        <f t="shared" si="4"/>
        <v>31940803mB</v>
      </c>
    </row>
    <row r="53" spans="1:14" ht="20.399999999999999" x14ac:dyDescent="0.2">
      <c r="A53" s="158" t="s">
        <v>2114</v>
      </c>
      <c r="B53" s="196" t="str">
        <f>VLOOKUP(A53,Adr!A:B,2,FALSE)</f>
        <v>Klub rádiového orientačného behu Medik Martin</v>
      </c>
      <c r="C53" s="189" t="s">
        <v>2504</v>
      </c>
      <c r="D53" s="183">
        <v>21700</v>
      </c>
      <c r="E53" s="165">
        <v>0</v>
      </c>
      <c r="F53" s="158" t="s">
        <v>250</v>
      </c>
      <c r="G53" s="161" t="s">
        <v>223</v>
      </c>
      <c r="H53" s="161" t="s">
        <v>914</v>
      </c>
      <c r="I53" s="184" t="str">
        <f t="shared" si="0"/>
        <v>37812025f</v>
      </c>
      <c r="J53" s="159" t="str">
        <f t="shared" si="1"/>
        <v>37812025026 03</v>
      </c>
      <c r="K53" s="5"/>
      <c r="L53" s="159" t="str">
        <f t="shared" si="2"/>
        <v>37812025026 03B</v>
      </c>
      <c r="M53" s="5" t="str">
        <f t="shared" si="3"/>
        <v>Klub rádiového orientačného behu Medik MartinfBZabezpečenie športovej reprezentácie SR v rádiovom orientačnom behu na vrcholných svetových a európskych podujatiach v roku 2026</v>
      </c>
      <c r="N53" s="3" t="str">
        <f t="shared" si="4"/>
        <v>37812025fB</v>
      </c>
    </row>
    <row r="54" spans="1:14" ht="20.399999999999999" x14ac:dyDescent="0.2">
      <c r="A54" s="158" t="s">
        <v>2120</v>
      </c>
      <c r="B54" s="196" t="str">
        <f>VLOOKUP(A54,Adr!A:B,2,FALSE)</f>
        <v>Klub sálového futbalu Športový klub Prednádražie Trnava</v>
      </c>
      <c r="C54" s="188" t="s">
        <v>2526</v>
      </c>
      <c r="D54" s="178">
        <v>10000</v>
      </c>
      <c r="E54" s="165">
        <v>0</v>
      </c>
      <c r="F54" s="158" t="s">
        <v>263</v>
      </c>
      <c r="G54" s="161" t="s">
        <v>223</v>
      </c>
      <c r="H54" s="161" t="s">
        <v>914</v>
      </c>
      <c r="I54" s="184" t="str">
        <f t="shared" si="0"/>
        <v>36082538m</v>
      </c>
      <c r="J54" s="159" t="str">
        <f t="shared" si="1"/>
        <v>36082538026 03</v>
      </c>
      <c r="K54" s="5"/>
      <c r="L54" s="159" t="str">
        <f t="shared" si="2"/>
        <v>36082538026 03B</v>
      </c>
      <c r="M54" s="5" t="str">
        <f t="shared" si="3"/>
        <v>Klub sálového futbalu Športový klub Prednádražie TrnavamBPRENGO CUP 2026 (XIV. ročník) - najväčší amatérsky turnaj mužov a žien v malom futbale na Slovensku</v>
      </c>
      <c r="N54" s="3" t="str">
        <f t="shared" si="4"/>
        <v>36082538mB</v>
      </c>
    </row>
    <row r="55" spans="1:14" x14ac:dyDescent="0.2">
      <c r="A55" s="158" t="s">
        <v>2127</v>
      </c>
      <c r="B55" s="196" t="str">
        <f>VLOOKUP(A55,Adr!A:B,2,FALSE)</f>
        <v>Letecká amatérska asociácia Slovenskej republiky</v>
      </c>
      <c r="C55" s="177" t="s">
        <v>2505</v>
      </c>
      <c r="D55" s="279">
        <v>5012</v>
      </c>
      <c r="E55" s="165">
        <v>0</v>
      </c>
      <c r="F55" s="158" t="s">
        <v>250</v>
      </c>
      <c r="G55" s="161" t="s">
        <v>223</v>
      </c>
      <c r="H55" s="161" t="s">
        <v>914</v>
      </c>
      <c r="I55" s="184" t="str">
        <f t="shared" si="0"/>
        <v>17067065f</v>
      </c>
      <c r="J55" s="159" t="str">
        <f t="shared" si="1"/>
        <v>17067065026 03</v>
      </c>
      <c r="K55" s="5"/>
      <c r="L55" s="159" t="str">
        <f t="shared" si="2"/>
        <v>17067065026 03B</v>
      </c>
      <c r="M55" s="5" t="str">
        <f t="shared" si="3"/>
        <v>Letecká amatérska asociácia Slovenskej republikyfBÚčasť na významnej športovej súťaži - Majstrovstvá sveta juniorov v paraglidingu</v>
      </c>
      <c r="N55" s="3" t="str">
        <f t="shared" si="4"/>
        <v>17067065fB</v>
      </c>
    </row>
    <row r="56" spans="1:14" x14ac:dyDescent="0.2">
      <c r="A56" s="158" t="s">
        <v>2133</v>
      </c>
      <c r="B56" s="196" t="str">
        <f>VLOOKUP(A56,Adr!A:B,2,FALSE)</f>
        <v xml:space="preserve">Letecko-raketomodelárska asociácia Slovenska o.z. </v>
      </c>
      <c r="C56" s="188" t="s">
        <v>1965</v>
      </c>
      <c r="D56" s="281">
        <v>15000</v>
      </c>
      <c r="E56" s="165">
        <v>0</v>
      </c>
      <c r="F56" s="158" t="s">
        <v>250</v>
      </c>
      <c r="G56" s="161" t="s">
        <v>223</v>
      </c>
      <c r="H56" s="161" t="s">
        <v>914</v>
      </c>
      <c r="I56" s="184" t="str">
        <f t="shared" si="0"/>
        <v>51027097f</v>
      </c>
      <c r="J56" s="159" t="str">
        <f t="shared" si="1"/>
        <v>51027097026 03</v>
      </c>
      <c r="K56" s="5"/>
      <c r="L56" s="159" t="str">
        <f t="shared" si="2"/>
        <v>51027097026 03B</v>
      </c>
      <c r="M56" s="5" t="str">
        <f t="shared" si="3"/>
        <v>Letecko-raketomodelárska asociácia Slovenska o.z. fB30. Festival pohybových skladieb - Gym Gala Show</v>
      </c>
      <c r="N56" s="3" t="str">
        <f t="shared" si="4"/>
        <v>51027097fB</v>
      </c>
    </row>
    <row r="57" spans="1:14" x14ac:dyDescent="0.2">
      <c r="A57" s="158" t="s">
        <v>2136</v>
      </c>
      <c r="B57" s="196" t="str">
        <f>VLOOKUP(A57,Adr!A:B,2,FALSE)</f>
        <v>MACO RACING, s r.o.</v>
      </c>
      <c r="C57" s="189" t="s">
        <v>2507</v>
      </c>
      <c r="D57" s="183">
        <v>10000</v>
      </c>
      <c r="E57" s="165">
        <v>0</v>
      </c>
      <c r="F57" s="158" t="s">
        <v>250</v>
      </c>
      <c r="G57" s="161" t="s">
        <v>223</v>
      </c>
      <c r="H57" s="161" t="s">
        <v>914</v>
      </c>
      <c r="I57" s="184" t="str">
        <f t="shared" si="0"/>
        <v>35804246f</v>
      </c>
      <c r="J57" s="159" t="str">
        <f t="shared" si="1"/>
        <v>35804246026 03</v>
      </c>
      <c r="K57" s="5"/>
      <c r="L57" s="159" t="str">
        <f t="shared" si="2"/>
        <v>35804246026 03B</v>
      </c>
      <c r="M57" s="5" t="str">
        <f t="shared" si="3"/>
        <v>MACO RACING, s r.o.fBPodpora športu pre mladých športovcov</v>
      </c>
      <c r="N57" s="3" t="str">
        <f t="shared" si="4"/>
        <v>35804246fB</v>
      </c>
    </row>
    <row r="58" spans="1:14" x14ac:dyDescent="0.2">
      <c r="A58" s="190" t="s">
        <v>2136</v>
      </c>
      <c r="B58" s="196" t="str">
        <f>VLOOKUP(A58,Adr!A:B,2,FALSE)</f>
        <v>MACO RACING, s r.o.</v>
      </c>
      <c r="C58" s="161" t="s">
        <v>2506</v>
      </c>
      <c r="D58" s="280">
        <v>15000</v>
      </c>
      <c r="E58" s="165">
        <v>0</v>
      </c>
      <c r="F58" s="158" t="s">
        <v>250</v>
      </c>
      <c r="G58" s="161" t="s">
        <v>223</v>
      </c>
      <c r="H58" s="161" t="s">
        <v>914</v>
      </c>
      <c r="I58" s="184" t="str">
        <f t="shared" si="0"/>
        <v>35804246f</v>
      </c>
      <c r="J58" s="159" t="str">
        <f t="shared" si="1"/>
        <v>35804246026 03</v>
      </c>
      <c r="K58" s="5"/>
      <c r="L58" s="159" t="str">
        <f t="shared" si="2"/>
        <v>35804246026 03B</v>
      </c>
      <c r="M58" s="5" t="str">
        <f t="shared" si="3"/>
        <v>MACO RACING, s r.o.fBReprezentácia SR na vytrvalostných MS cestných motocyklov</v>
      </c>
      <c r="N58" s="3" t="str">
        <f t="shared" si="4"/>
        <v>35804246fB</v>
      </c>
    </row>
    <row r="59" spans="1:14" x14ac:dyDescent="0.2">
      <c r="A59" s="158" t="s">
        <v>1704</v>
      </c>
      <c r="B59" s="196" t="str">
        <f>VLOOKUP(A59,Adr!A:B,2,FALSE)</f>
        <v>MAMMAL - Slovenský zväz MMA</v>
      </c>
      <c r="C59" s="188" t="s">
        <v>253</v>
      </c>
      <c r="D59" s="281">
        <v>49700</v>
      </c>
      <c r="E59" s="165">
        <v>0</v>
      </c>
      <c r="F59" s="158" t="s">
        <v>252</v>
      </c>
      <c r="G59" s="161" t="s">
        <v>223</v>
      </c>
      <c r="H59" s="161" t="s">
        <v>914</v>
      </c>
      <c r="I59" s="184" t="str">
        <f t="shared" si="0"/>
        <v>42269423g</v>
      </c>
      <c r="J59" s="159" t="str">
        <f t="shared" si="1"/>
        <v>42269423026 03</v>
      </c>
      <c r="K59" s="5"/>
      <c r="L59" s="159" t="str">
        <f t="shared" si="2"/>
        <v>42269423026 03B</v>
      </c>
      <c r="M59" s="5" t="str">
        <f t="shared" si="3"/>
        <v>MAMMAL - Slovenský zväz MMAgBrozvoj športov, ktoré nie sú uznanými podľa zákona č. 440/2015 Z. z.</v>
      </c>
      <c r="N59" s="3" t="str">
        <f t="shared" si="4"/>
        <v>42269423gB</v>
      </c>
    </row>
    <row r="60" spans="1:14" x14ac:dyDescent="0.2">
      <c r="A60" s="158" t="s">
        <v>2142</v>
      </c>
      <c r="B60" s="196" t="str">
        <f>VLOOKUP(A60,Adr!A:B,2,FALSE)</f>
        <v>Maratón klub Rajec</v>
      </c>
      <c r="C60" s="188" t="s">
        <v>2527</v>
      </c>
      <c r="D60" s="281">
        <v>15000</v>
      </c>
      <c r="E60" s="165">
        <v>0</v>
      </c>
      <c r="F60" s="158" t="s">
        <v>263</v>
      </c>
      <c r="G60" s="161" t="s">
        <v>223</v>
      </c>
      <c r="H60" s="161" t="s">
        <v>914</v>
      </c>
      <c r="I60" s="184" t="str">
        <f t="shared" si="0"/>
        <v>00630616m</v>
      </c>
      <c r="J60" s="159" t="str">
        <f t="shared" si="1"/>
        <v>00630616026 03</v>
      </c>
      <c r="K60" s="5"/>
      <c r="L60" s="159" t="str">
        <f t="shared" si="2"/>
        <v>00630616026 03B</v>
      </c>
      <c r="M60" s="5" t="str">
        <f t="shared" si="3"/>
        <v>Maratón klub RajecmBRajecký maratón 43. ročník</v>
      </c>
      <c r="N60" s="3" t="str">
        <f t="shared" si="4"/>
        <v>00630616mB</v>
      </c>
    </row>
    <row r="61" spans="1:14" x14ac:dyDescent="0.2">
      <c r="A61" s="190" t="s">
        <v>2150</v>
      </c>
      <c r="B61" s="196" t="str">
        <f>VLOOKUP(A61,Adr!A:B,2,FALSE)</f>
        <v>Mestský športový klub IUVENTA Michalovce o.z.</v>
      </c>
      <c r="C61" s="177" t="s">
        <v>2546</v>
      </c>
      <c r="D61" s="279">
        <v>14230</v>
      </c>
      <c r="E61" s="165">
        <v>0</v>
      </c>
      <c r="F61" s="158" t="s">
        <v>248</v>
      </c>
      <c r="G61" s="161" t="s">
        <v>223</v>
      </c>
      <c r="H61" s="161" t="s">
        <v>914</v>
      </c>
      <c r="I61" s="184" t="str">
        <f t="shared" si="0"/>
        <v>53332504e</v>
      </c>
      <c r="J61" s="159" t="str">
        <f t="shared" si="1"/>
        <v>53332504026 03</v>
      </c>
      <c r="K61" s="5"/>
      <c r="L61" s="159" t="str">
        <f t="shared" si="2"/>
        <v>53332504026 03B</v>
      </c>
      <c r="M61" s="5" t="str">
        <f t="shared" si="3"/>
        <v>Mestský športový klub IUVENTA Michalovce o.z.eBFinále Európskeho pohára</v>
      </c>
      <c r="N61" s="3" t="str">
        <f t="shared" si="4"/>
        <v>53332504eB</v>
      </c>
    </row>
    <row r="62" spans="1:14" ht="20.399999999999999" x14ac:dyDescent="0.2">
      <c r="A62" s="158" t="s">
        <v>2150</v>
      </c>
      <c r="B62" s="196" t="str">
        <f>VLOOKUP(A62,Adr!A:B,2,FALSE)</f>
        <v>Mestský športový klub IUVENTA Michalovce o.z.</v>
      </c>
      <c r="C62" s="189" t="s">
        <v>2508</v>
      </c>
      <c r="D62" s="183">
        <v>20000</v>
      </c>
      <c r="E62" s="165">
        <v>0</v>
      </c>
      <c r="F62" s="158" t="s">
        <v>250</v>
      </c>
      <c r="G62" s="161" t="s">
        <v>223</v>
      </c>
      <c r="H62" s="161" t="s">
        <v>914</v>
      </c>
      <c r="I62" s="184" t="str">
        <f t="shared" si="0"/>
        <v>53332504f</v>
      </c>
      <c r="J62" s="159" t="str">
        <f t="shared" si="1"/>
        <v>53332504026 03</v>
      </c>
      <c r="K62" s="5"/>
      <c r="L62" s="159" t="str">
        <f t="shared" si="2"/>
        <v>53332504026 03B</v>
      </c>
      <c r="M62" s="5" t="str">
        <f t="shared" si="3"/>
        <v>Mestský športový klub IUVENTA Michalovce o.z.fBSystematická podpora rozvoja mládežníckych tímov MŠK Iuventa Michalovce</v>
      </c>
      <c r="N62" s="3" t="str">
        <f t="shared" si="4"/>
        <v>53332504fB</v>
      </c>
    </row>
    <row r="63" spans="1:14" x14ac:dyDescent="0.2">
      <c r="A63" s="158" t="s">
        <v>2157</v>
      </c>
      <c r="B63" s="196" t="str">
        <f>VLOOKUP(A63,Adr!A:B,2,FALSE)</f>
        <v>Mládežnícky športový klub Senec</v>
      </c>
      <c r="C63" s="189" t="s">
        <v>2509</v>
      </c>
      <c r="D63" s="183">
        <v>10000</v>
      </c>
      <c r="E63" s="165">
        <v>0</v>
      </c>
      <c r="F63" s="158" t="s">
        <v>250</v>
      </c>
      <c r="G63" s="161" t="s">
        <v>223</v>
      </c>
      <c r="H63" s="161" t="s">
        <v>914</v>
      </c>
      <c r="I63" s="184" t="str">
        <f t="shared" si="0"/>
        <v>42413095f</v>
      </c>
      <c r="J63" s="159" t="str">
        <f t="shared" si="1"/>
        <v>42413095026 03</v>
      </c>
      <c r="K63" s="5"/>
      <c r="L63" s="159" t="str">
        <f t="shared" si="2"/>
        <v>42413095026 03B</v>
      </c>
      <c r="M63" s="5" t="str">
        <f t="shared" si="3"/>
        <v xml:space="preserve">Mládežnícky športový klub SenecfBMEGATURNAJ SENEC - 25. ročník </v>
      </c>
      <c r="N63" s="3" t="str">
        <f t="shared" si="4"/>
        <v>42413095fB</v>
      </c>
    </row>
    <row r="64" spans="1:14" x14ac:dyDescent="0.2">
      <c r="A64" s="158" t="s">
        <v>2166</v>
      </c>
      <c r="B64" s="196" t="str">
        <f>VLOOKUP(A64,Adr!A:B,2,FALSE)</f>
        <v>Mladí v kraji</v>
      </c>
      <c r="C64" s="188" t="s">
        <v>2552</v>
      </c>
      <c r="D64" s="281">
        <v>80000</v>
      </c>
      <c r="E64" s="165">
        <v>0</v>
      </c>
      <c r="F64" s="158" t="s">
        <v>250</v>
      </c>
      <c r="G64" s="161" t="s">
        <v>223</v>
      </c>
      <c r="H64" s="161" t="s">
        <v>914</v>
      </c>
      <c r="I64" s="184" t="str">
        <f t="shared" si="0"/>
        <v>57018421f</v>
      </c>
      <c r="J64" s="159" t="str">
        <f t="shared" si="1"/>
        <v>57018421026 03</v>
      </c>
      <c r="K64" s="5"/>
      <c r="L64" s="159" t="str">
        <f t="shared" si="2"/>
        <v>57018421026 03B</v>
      </c>
      <c r="M64" s="5" t="str">
        <f t="shared" si="3"/>
        <v>Mladí v krajifBŠport spája mladých 2026</v>
      </c>
      <c r="N64" s="3" t="str">
        <f t="shared" si="4"/>
        <v>57018421fB</v>
      </c>
    </row>
    <row r="65" spans="1:14" x14ac:dyDescent="0.2">
      <c r="A65" s="194" t="s">
        <v>2174</v>
      </c>
      <c r="B65" s="196" t="str">
        <f>VLOOKUP(A65,Adr!A:B,2,FALSE)</f>
        <v>Nadácia S4S</v>
      </c>
      <c r="C65" s="188" t="s">
        <v>2510</v>
      </c>
      <c r="D65" s="279">
        <v>12500</v>
      </c>
      <c r="E65" s="165">
        <v>0</v>
      </c>
      <c r="F65" s="158" t="s">
        <v>250</v>
      </c>
      <c r="G65" s="161" t="s">
        <v>223</v>
      </c>
      <c r="H65" s="161" t="s">
        <v>914</v>
      </c>
      <c r="I65" s="184" t="str">
        <f t="shared" si="0"/>
        <v>53018109f</v>
      </c>
      <c r="J65" s="159" t="str">
        <f t="shared" si="1"/>
        <v>53018109026 03</v>
      </c>
      <c r="K65" s="5"/>
      <c r="L65" s="159" t="str">
        <f t="shared" si="2"/>
        <v>53018109026 03B</v>
      </c>
      <c r="M65" s="5" t="str">
        <f t="shared" si="3"/>
        <v>Nadácia S4SfBŠportové talenty na ceste ku hviezdam</v>
      </c>
      <c r="N65" s="3" t="str">
        <f t="shared" si="4"/>
        <v>53018109fB</v>
      </c>
    </row>
    <row r="66" spans="1:14" x14ac:dyDescent="0.2">
      <c r="A66" s="158" t="s">
        <v>2183</v>
      </c>
      <c r="B66" s="196" t="str">
        <f>VLOOKUP(A66,Adr!A:B,2,FALSE)</f>
        <v>OCRA Slovakia</v>
      </c>
      <c r="C66" s="161" t="s">
        <v>253</v>
      </c>
      <c r="D66" s="280">
        <v>19800</v>
      </c>
      <c r="E66" s="165">
        <v>0</v>
      </c>
      <c r="F66" s="158" t="s">
        <v>252</v>
      </c>
      <c r="G66" s="161" t="s">
        <v>223</v>
      </c>
      <c r="H66" s="161" t="s">
        <v>914</v>
      </c>
      <c r="I66" s="184" t="str">
        <f t="shared" ref="I66:I129" si="5">A66&amp;F66</f>
        <v>50607332g</v>
      </c>
      <c r="J66" s="159" t="str">
        <f t="shared" ref="J66:J129" si="6">A66&amp;G66</f>
        <v>50607332026 03</v>
      </c>
      <c r="K66" s="5"/>
      <c r="L66" s="159" t="str">
        <f t="shared" ref="L66:L129" si="7">A66&amp;G66&amp;H66</f>
        <v>50607332026 03B</v>
      </c>
      <c r="M66" s="5" t="str">
        <f t="shared" ref="M66:M129" si="8">B66&amp;F66&amp;H66&amp;C66</f>
        <v>OCRA SlovakiagBrozvoj športov, ktoré nie sú uznanými podľa zákona č. 440/2015 Z. z.</v>
      </c>
      <c r="N66" s="3" t="str">
        <f t="shared" ref="N66:N129" si="9">+I66&amp;H66</f>
        <v>50607332gB</v>
      </c>
    </row>
    <row r="67" spans="1:14" x14ac:dyDescent="0.2">
      <c r="A67" s="170" t="s">
        <v>2184</v>
      </c>
      <c r="B67" s="196" t="str">
        <f>VLOOKUP(A67,Adr!A:B,2,FALSE)</f>
        <v>OFK DYNAMO MALŽENICE, s. r. o.</v>
      </c>
      <c r="C67" s="161" t="s">
        <v>2561</v>
      </c>
      <c r="D67" s="280">
        <v>14000</v>
      </c>
      <c r="E67" s="165">
        <v>0</v>
      </c>
      <c r="F67" s="158" t="s">
        <v>250</v>
      </c>
      <c r="G67" s="161" t="s">
        <v>223</v>
      </c>
      <c r="H67" s="161" t="s">
        <v>937</v>
      </c>
      <c r="I67" s="184" t="str">
        <f t="shared" si="5"/>
        <v>56153066f</v>
      </c>
      <c r="J67" s="159" t="str">
        <f t="shared" si="6"/>
        <v>56153066026 03</v>
      </c>
      <c r="K67" s="5"/>
      <c r="L67" s="159" t="str">
        <f t="shared" si="7"/>
        <v>56153066026 03K</v>
      </c>
      <c r="M67" s="5" t="str">
        <f t="shared" si="8"/>
        <v>OFK DYNAMO MALŽENICE, s. r. o.fKRekonštrukcia hlavnej trávnatej plochy futbalového ihriska OFK Dynamo Malženice (KV)</v>
      </c>
      <c r="N67" s="3" t="str">
        <f t="shared" si="9"/>
        <v>56153066fK</v>
      </c>
    </row>
    <row r="68" spans="1:14" x14ac:dyDescent="0.2">
      <c r="A68" s="158" t="s">
        <v>2185</v>
      </c>
      <c r="B68" s="196" t="str">
        <f>VLOOKUP(A68,Adr!A:B,2,FALSE)</f>
        <v>OZ Erika Beňová ČD</v>
      </c>
      <c r="C68" s="177" t="s">
        <v>2511</v>
      </c>
      <c r="D68" s="281">
        <v>10000</v>
      </c>
      <c r="E68" s="165">
        <v>0</v>
      </c>
      <c r="F68" s="158" t="s">
        <v>250</v>
      </c>
      <c r="G68" s="161" t="s">
        <v>223</v>
      </c>
      <c r="H68" s="161" t="s">
        <v>914</v>
      </c>
      <c r="I68" s="184" t="str">
        <f t="shared" si="5"/>
        <v>55758843f</v>
      </c>
      <c r="J68" s="159" t="str">
        <f t="shared" si="6"/>
        <v>55758843026 03</v>
      </c>
      <c r="K68" s="5"/>
      <c r="L68" s="159" t="str">
        <f t="shared" si="7"/>
        <v>55758843026 03B</v>
      </c>
      <c r="M68" s="5" t="str">
        <f t="shared" si="8"/>
        <v>OZ Erika Beňová ČDfBZabezpečenie výdavkov spojených s prípravou a účasťou mládežníckych športovcov na športových podujatiach, konaných v roku 2026 - street dance a hip-hop</v>
      </c>
      <c r="N68" s="3" t="str">
        <f t="shared" si="9"/>
        <v>55758843fB</v>
      </c>
    </row>
    <row r="69" spans="1:14" ht="20.399999999999999" x14ac:dyDescent="0.2">
      <c r="A69" s="158" t="s">
        <v>2192</v>
      </c>
      <c r="B69" s="196" t="str">
        <f>VLOOKUP(A69,Adr!A:B,2,FALSE)</f>
        <v>Philosophers Nitra</v>
      </c>
      <c r="C69" s="188" t="s">
        <v>2473</v>
      </c>
      <c r="D69" s="281">
        <v>25000</v>
      </c>
      <c r="E69" s="165">
        <v>0</v>
      </c>
      <c r="F69" s="158" t="s">
        <v>250</v>
      </c>
      <c r="G69" s="161" t="s">
        <v>223</v>
      </c>
      <c r="H69" s="161" t="s">
        <v>914</v>
      </c>
      <c r="I69" s="184" t="str">
        <f t="shared" si="5"/>
        <v>51068125f</v>
      </c>
      <c r="J69" s="159" t="str">
        <f t="shared" si="6"/>
        <v>51068125026 03</v>
      </c>
      <c r="K69" s="5"/>
      <c r="L69" s="159" t="str">
        <f t="shared" si="7"/>
        <v>51068125026 03B</v>
      </c>
      <c r="M69" s="5" t="str">
        <f t="shared" si="8"/>
        <v xml:space="preserve">Philosophers NitrafBpodpora činnosti a účasť na medzinárodných univerzitných hokejových súťažiach </v>
      </c>
      <c r="N69" s="3" t="str">
        <f t="shared" si="9"/>
        <v>51068125fB</v>
      </c>
    </row>
    <row r="70" spans="1:14" x14ac:dyDescent="0.2">
      <c r="A70" s="174" t="s">
        <v>2200</v>
      </c>
      <c r="B70" s="196" t="str">
        <f>VLOOKUP(A70,Adr!A:B,2,FALSE)</f>
        <v>Pilot JET s.r.o.</v>
      </c>
      <c r="C70" s="177" t="s">
        <v>1967</v>
      </c>
      <c r="D70" s="279">
        <v>25000</v>
      </c>
      <c r="E70" s="165">
        <v>0</v>
      </c>
      <c r="F70" s="158" t="s">
        <v>250</v>
      </c>
      <c r="G70" s="161" t="s">
        <v>223</v>
      </c>
      <c r="H70" s="161" t="s">
        <v>914</v>
      </c>
      <c r="I70" s="184" t="str">
        <f t="shared" si="5"/>
        <v>48136387f</v>
      </c>
      <c r="J70" s="159" t="str">
        <f t="shared" si="6"/>
        <v>48136387026 03</v>
      </c>
      <c r="K70" s="5"/>
      <c r="L70" s="159" t="str">
        <f t="shared" si="7"/>
        <v>48136387026 03B</v>
      </c>
      <c r="M70" s="5" t="str">
        <f t="shared" si="8"/>
        <v>Pilot JET s.r.o.fBAir Race Jasna - Majstrovstvá Európy v pretekoch lietadiel okolo pylónov</v>
      </c>
      <c r="N70" s="3" t="str">
        <f t="shared" si="9"/>
        <v>48136387fB</v>
      </c>
    </row>
    <row r="71" spans="1:14" x14ac:dyDescent="0.2">
      <c r="A71" s="194" t="s">
        <v>2204</v>
      </c>
      <c r="B71" s="196" t="str">
        <f>VLOOKUP(A71,Adr!A:B,2,FALSE)</f>
        <v>Pohyb ako dar</v>
      </c>
      <c r="C71" s="188" t="s">
        <v>2528</v>
      </c>
      <c r="D71" s="280">
        <v>15000</v>
      </c>
      <c r="E71" s="165">
        <v>0</v>
      </c>
      <c r="F71" s="158" t="s">
        <v>263</v>
      </c>
      <c r="G71" s="161" t="s">
        <v>223</v>
      </c>
      <c r="H71" s="161" t="s">
        <v>914</v>
      </c>
      <c r="I71" s="184" t="str">
        <f t="shared" si="5"/>
        <v>50629158m</v>
      </c>
      <c r="J71" s="159" t="str">
        <f t="shared" si="6"/>
        <v>50629158026 03</v>
      </c>
      <c r="K71" s="5"/>
      <c r="L71" s="159" t="str">
        <f t="shared" si="7"/>
        <v>50629158026 03B</v>
      </c>
      <c r="M71" s="5" t="str">
        <f t="shared" si="8"/>
        <v>Pohyb ako darmBOd Tatier k Dunaju 2026</v>
      </c>
      <c r="N71" s="3" t="str">
        <f t="shared" si="9"/>
        <v>50629158mB</v>
      </c>
    </row>
    <row r="72" spans="1:14" x14ac:dyDescent="0.2">
      <c r="A72" s="194" t="s">
        <v>2210</v>
      </c>
      <c r="B72" s="196" t="str">
        <f>VLOOKUP(A72,Adr!A:B,2,FALSE)</f>
        <v>SKI CLUB VRÁTNA</v>
      </c>
      <c r="C72" s="188" t="s">
        <v>2529</v>
      </c>
      <c r="D72" s="281">
        <v>10575</v>
      </c>
      <c r="E72" s="165">
        <v>0</v>
      </c>
      <c r="F72" s="158" t="s">
        <v>263</v>
      </c>
      <c r="G72" s="161" t="s">
        <v>223</v>
      </c>
      <c r="H72" s="161" t="s">
        <v>914</v>
      </c>
      <c r="I72" s="184" t="str">
        <f t="shared" si="5"/>
        <v>35546913m</v>
      </c>
      <c r="J72" s="159" t="str">
        <f t="shared" si="6"/>
        <v>35546913026 03</v>
      </c>
      <c r="K72" s="5"/>
      <c r="L72" s="159" t="str">
        <f t="shared" si="7"/>
        <v>35546913026 03B</v>
      </c>
      <c r="M72" s="5" t="str">
        <f t="shared" si="8"/>
        <v>SKI CLUB VRÁTNAmBFIS Children INTERKRITERIUM Vrátna 2026</v>
      </c>
      <c r="N72" s="3" t="str">
        <f t="shared" si="9"/>
        <v>35546913mB</v>
      </c>
    </row>
    <row r="73" spans="1:14" x14ac:dyDescent="0.2">
      <c r="A73" s="190" t="s">
        <v>2218</v>
      </c>
      <c r="B73" s="196" t="str">
        <f>VLOOKUP(A73,Adr!A:B,2,FALSE)</f>
        <v>Slávia Gymnastické centrum Bratislava</v>
      </c>
      <c r="C73" s="161" t="s">
        <v>2553</v>
      </c>
      <c r="D73" s="280">
        <v>9200</v>
      </c>
      <c r="E73" s="165">
        <v>0</v>
      </c>
      <c r="F73" s="158" t="s">
        <v>250</v>
      </c>
      <c r="G73" s="161" t="s">
        <v>223</v>
      </c>
      <c r="H73" s="161" t="s">
        <v>914</v>
      </c>
      <c r="I73" s="184" t="str">
        <f t="shared" si="5"/>
        <v>42254302f</v>
      </c>
      <c r="J73" s="159" t="str">
        <f t="shared" si="6"/>
        <v>42254302026 03</v>
      </c>
      <c r="K73" s="5"/>
      <c r="L73" s="159" t="str">
        <f t="shared" si="7"/>
        <v>42254302026 03B</v>
      </c>
      <c r="M73" s="5" t="str">
        <f t="shared" si="8"/>
        <v>Slávia Gymnastické centrum BratislavafBZabezpečenie kontinuálnej športovej prípravy reprezentantov Slovenskej republiky v športovej gymnastike</v>
      </c>
      <c r="N73" s="3" t="str">
        <f t="shared" si="9"/>
        <v>42254302fB</v>
      </c>
    </row>
    <row r="74" spans="1:14" x14ac:dyDescent="0.2">
      <c r="A74" s="194" t="s">
        <v>339</v>
      </c>
      <c r="B74" s="196" t="str">
        <f>VLOOKUP(A74,Adr!A:B,2,FALSE)</f>
        <v>Slovenská asociácia amerického futbalu, o.z.</v>
      </c>
      <c r="C74" s="161" t="s">
        <v>915</v>
      </c>
      <c r="D74" s="280">
        <v>38332</v>
      </c>
      <c r="E74" s="222">
        <v>0</v>
      </c>
      <c r="F74" s="158" t="s">
        <v>240</v>
      </c>
      <c r="G74" s="161" t="s">
        <v>221</v>
      </c>
      <c r="H74" s="161" t="s">
        <v>914</v>
      </c>
      <c r="I74" s="184" t="str">
        <f t="shared" si="5"/>
        <v>30787009a</v>
      </c>
      <c r="J74" s="159" t="str">
        <f t="shared" si="6"/>
        <v>30787009026 02</v>
      </c>
      <c r="K74" s="5" t="s">
        <v>916</v>
      </c>
      <c r="L74" s="159" t="str">
        <f t="shared" si="7"/>
        <v>30787009026 02B</v>
      </c>
      <c r="M74" s="5" t="str">
        <f t="shared" si="8"/>
        <v>Slovenská asociácia amerického futbalu, o.z.aBamerický futbal - bežné transfery</v>
      </c>
      <c r="N74" s="3" t="str">
        <f t="shared" si="9"/>
        <v>30787009aB</v>
      </c>
    </row>
    <row r="75" spans="1:14" x14ac:dyDescent="0.2">
      <c r="A75" s="158" t="s">
        <v>346</v>
      </c>
      <c r="B75" s="196" t="str">
        <f>VLOOKUP(A75,Adr!A:B,2,FALSE)</f>
        <v>Slovenská asociácia boccie</v>
      </c>
      <c r="C75" s="177" t="s">
        <v>917</v>
      </c>
      <c r="D75" s="279">
        <v>34332</v>
      </c>
      <c r="E75" s="222">
        <v>0</v>
      </c>
      <c r="F75" s="158" t="s">
        <v>240</v>
      </c>
      <c r="G75" s="161" t="s">
        <v>221</v>
      </c>
      <c r="H75" s="161" t="s">
        <v>914</v>
      </c>
      <c r="I75" s="184" t="str">
        <f t="shared" si="5"/>
        <v>00631655a</v>
      </c>
      <c r="J75" s="159" t="str">
        <f t="shared" si="6"/>
        <v>00631655026 02</v>
      </c>
      <c r="K75" s="5" t="s">
        <v>918</v>
      </c>
      <c r="L75" s="159" t="str">
        <f t="shared" si="7"/>
        <v>00631655026 02B</v>
      </c>
      <c r="M75" s="5" t="str">
        <f t="shared" si="8"/>
        <v>Slovenská asociácia boccieaBboccia - bežné transfery</v>
      </c>
      <c r="N75" s="3" t="str">
        <f t="shared" si="9"/>
        <v>00631655aB</v>
      </c>
    </row>
    <row r="76" spans="1:14" x14ac:dyDescent="0.2">
      <c r="A76" s="158" t="s">
        <v>346</v>
      </c>
      <c r="B76" s="196" t="str">
        <f>VLOOKUP(A76,Adr!A:B,2,FALSE)</f>
        <v>Slovenská asociácia boccie</v>
      </c>
      <c r="C76" s="189" t="s">
        <v>1601</v>
      </c>
      <c r="D76" s="282">
        <v>4000</v>
      </c>
      <c r="E76" s="165">
        <v>0</v>
      </c>
      <c r="F76" s="158" t="s">
        <v>240</v>
      </c>
      <c r="G76" s="161" t="s">
        <v>221</v>
      </c>
      <c r="H76" s="161" t="s">
        <v>937</v>
      </c>
      <c r="I76" s="184" t="str">
        <f t="shared" si="5"/>
        <v>00631655a</v>
      </c>
      <c r="J76" s="159" t="str">
        <f t="shared" si="6"/>
        <v>00631655026 02</v>
      </c>
      <c r="K76" s="5" t="s">
        <v>918</v>
      </c>
      <c r="L76" s="159" t="str">
        <f t="shared" si="7"/>
        <v>00631655026 02K</v>
      </c>
      <c r="M76" s="5" t="str">
        <f t="shared" si="8"/>
        <v>Slovenská asociácia boccieaKboccia - kapitálové transfery</v>
      </c>
      <c r="N76" s="3" t="str">
        <f t="shared" si="9"/>
        <v>00631655aK</v>
      </c>
    </row>
    <row r="77" spans="1:14" x14ac:dyDescent="0.2">
      <c r="A77" s="190" t="s">
        <v>346</v>
      </c>
      <c r="B77" s="196" t="str">
        <f>VLOOKUP(A77,Adr!A:B,2,FALSE)</f>
        <v>Slovenská asociácia boccie</v>
      </c>
      <c r="C77" s="161" t="s">
        <v>919</v>
      </c>
      <c r="D77" s="280">
        <v>34332</v>
      </c>
      <c r="E77" s="222">
        <v>0</v>
      </c>
      <c r="F77" s="158" t="s">
        <v>240</v>
      </c>
      <c r="G77" s="161" t="s">
        <v>221</v>
      </c>
      <c r="H77" s="161" t="s">
        <v>914</v>
      </c>
      <c r="I77" s="184" t="str">
        <f t="shared" si="5"/>
        <v>00631655a</v>
      </c>
      <c r="J77" s="159" t="str">
        <f t="shared" si="6"/>
        <v>00631655026 02</v>
      </c>
      <c r="K77" s="5" t="s">
        <v>920</v>
      </c>
      <c r="L77" s="159" t="str">
        <f t="shared" si="7"/>
        <v>00631655026 02B</v>
      </c>
      <c r="M77" s="5" t="str">
        <f t="shared" si="8"/>
        <v>Slovenská asociácia boccieaBboule lyonnaise - bežné transfery</v>
      </c>
      <c r="N77" s="3" t="str">
        <f t="shared" si="9"/>
        <v>00631655aB</v>
      </c>
    </row>
    <row r="78" spans="1:14" x14ac:dyDescent="0.2">
      <c r="A78" s="158" t="s">
        <v>346</v>
      </c>
      <c r="B78" s="196" t="str">
        <f>VLOOKUP(A78,Adr!A:B,2,FALSE)</f>
        <v>Slovenská asociácia boccie</v>
      </c>
      <c r="C78" s="182" t="s">
        <v>1602</v>
      </c>
      <c r="D78" s="280">
        <v>4000</v>
      </c>
      <c r="E78" s="165">
        <v>0</v>
      </c>
      <c r="F78" s="158" t="s">
        <v>240</v>
      </c>
      <c r="G78" s="161" t="s">
        <v>221</v>
      </c>
      <c r="H78" s="161" t="s">
        <v>937</v>
      </c>
      <c r="I78" s="184" t="str">
        <f t="shared" si="5"/>
        <v>00631655a</v>
      </c>
      <c r="J78" s="159" t="str">
        <f t="shared" si="6"/>
        <v>00631655026 02</v>
      </c>
      <c r="K78" s="5" t="s">
        <v>920</v>
      </c>
      <c r="L78" s="159" t="str">
        <f t="shared" si="7"/>
        <v>00631655026 02K</v>
      </c>
      <c r="M78" s="5" t="str">
        <f t="shared" si="8"/>
        <v>Slovenská asociácia boccieaKboule lyonnaise - kapitálové transfery</v>
      </c>
      <c r="N78" s="3" t="str">
        <f t="shared" si="9"/>
        <v>00631655aK</v>
      </c>
    </row>
    <row r="79" spans="1:14" x14ac:dyDescent="0.2">
      <c r="A79" s="190" t="s">
        <v>357</v>
      </c>
      <c r="B79" s="196" t="str">
        <f>VLOOKUP(A79,Adr!A:B,2,FALSE)</f>
        <v>Slovenská asociácia čínskeho wushu</v>
      </c>
      <c r="C79" s="188" t="s">
        <v>921</v>
      </c>
      <c r="D79" s="279">
        <v>68538</v>
      </c>
      <c r="E79" s="222">
        <v>0</v>
      </c>
      <c r="F79" s="158" t="s">
        <v>240</v>
      </c>
      <c r="G79" s="161" t="s">
        <v>221</v>
      </c>
      <c r="H79" s="161" t="s">
        <v>914</v>
      </c>
      <c r="I79" s="184" t="str">
        <f t="shared" si="5"/>
        <v>42019541a</v>
      </c>
      <c r="J79" s="159" t="str">
        <f t="shared" si="6"/>
        <v>42019541026 02</v>
      </c>
      <c r="K79" s="5" t="s">
        <v>922</v>
      </c>
      <c r="L79" s="159" t="str">
        <f t="shared" si="7"/>
        <v>42019541026 02B</v>
      </c>
      <c r="M79" s="5" t="str">
        <f t="shared" si="8"/>
        <v>Slovenská asociácia čínskeho wushuaBwushu - bežné transfery</v>
      </c>
      <c r="N79" s="3" t="str">
        <f t="shared" si="9"/>
        <v>42019541aB</v>
      </c>
    </row>
    <row r="80" spans="1:14" x14ac:dyDescent="0.2">
      <c r="A80" s="190" t="s">
        <v>365</v>
      </c>
      <c r="B80" s="196" t="str">
        <f>VLOOKUP(A80,Adr!A:B,2,FALSE)</f>
        <v>Slovenská Asociácia Dynamickej Streľby</v>
      </c>
      <c r="C80" s="177" t="s">
        <v>923</v>
      </c>
      <c r="D80" s="279">
        <v>51766</v>
      </c>
      <c r="E80" s="165">
        <v>0</v>
      </c>
      <c r="F80" s="158" t="s">
        <v>240</v>
      </c>
      <c r="G80" s="161" t="s">
        <v>221</v>
      </c>
      <c r="H80" s="161" t="s">
        <v>914</v>
      </c>
      <c r="I80" s="184" t="str">
        <f t="shared" si="5"/>
        <v>30810108a</v>
      </c>
      <c r="J80" s="159" t="str">
        <f t="shared" si="6"/>
        <v>30810108026 02</v>
      </c>
      <c r="K80" s="5" t="s">
        <v>924</v>
      </c>
      <c r="L80" s="159" t="str">
        <f t="shared" si="7"/>
        <v>30810108026 02B</v>
      </c>
      <c r="M80" s="5" t="str">
        <f t="shared" si="8"/>
        <v>Slovenská Asociácia Dynamickej StreľbyaBdynamická streľba - bežné transfery</v>
      </c>
      <c r="N80" s="3" t="str">
        <f t="shared" si="9"/>
        <v>30810108aB</v>
      </c>
    </row>
    <row r="81" spans="1:14" x14ac:dyDescent="0.2">
      <c r="A81" s="158" t="s">
        <v>365</v>
      </c>
      <c r="B81" s="196" t="str">
        <f>VLOOKUP(A81,Adr!A:B,2,FALSE)</f>
        <v>Slovenská Asociácia Dynamickej Streľby</v>
      </c>
      <c r="C81" s="177" t="s">
        <v>2530</v>
      </c>
      <c r="D81" s="179">
        <v>15000</v>
      </c>
      <c r="E81" s="165">
        <v>0</v>
      </c>
      <c r="F81" s="174" t="s">
        <v>263</v>
      </c>
      <c r="G81" s="177" t="s">
        <v>223</v>
      </c>
      <c r="H81" s="177" t="s">
        <v>914</v>
      </c>
      <c r="I81" s="184" t="str">
        <f t="shared" si="5"/>
        <v>30810108m</v>
      </c>
      <c r="J81" s="159" t="str">
        <f t="shared" si="6"/>
        <v>30810108026 03</v>
      </c>
      <c r="K81" s="5"/>
      <c r="L81" s="159" t="str">
        <f t="shared" si="7"/>
        <v>30810108026 03B</v>
      </c>
      <c r="M81" s="5" t="str">
        <f t="shared" si="8"/>
        <v>Slovenská Asociácia Dynamickej StreľbymB29th MOSQUITO MATCH 2026 – SLOVAK NATIONAL CHAMPIONSHIP</v>
      </c>
      <c r="N81" s="3" t="str">
        <f t="shared" si="9"/>
        <v>30810108mB</v>
      </c>
    </row>
    <row r="82" spans="1:14" x14ac:dyDescent="0.2">
      <c r="A82" s="174" t="s">
        <v>372</v>
      </c>
      <c r="B82" s="196" t="str">
        <f>VLOOKUP(A82,Adr!A:B,2,FALSE)</f>
        <v>Slovenská asociácia fitnes, kulturistiky a silového trojboja</v>
      </c>
      <c r="C82" s="177" t="s">
        <v>925</v>
      </c>
      <c r="D82" s="279">
        <v>898677</v>
      </c>
      <c r="E82" s="222">
        <v>0</v>
      </c>
      <c r="F82" s="158" t="s">
        <v>240</v>
      </c>
      <c r="G82" s="161" t="s">
        <v>221</v>
      </c>
      <c r="H82" s="161" t="s">
        <v>914</v>
      </c>
      <c r="I82" s="184" t="str">
        <f t="shared" si="5"/>
        <v>30842069a</v>
      </c>
      <c r="J82" s="159" t="str">
        <f t="shared" si="6"/>
        <v>30842069026 02</v>
      </c>
      <c r="K82" s="5" t="s">
        <v>926</v>
      </c>
      <c r="L82" s="159" t="str">
        <f t="shared" si="7"/>
        <v>30842069026 02B</v>
      </c>
      <c r="M82" s="5" t="str">
        <f t="shared" si="8"/>
        <v>Slovenská asociácia fitnes, kulturistiky a silového trojbojaaBfitnes a kulturistika - bežné transfery</v>
      </c>
      <c r="N82" s="3" t="str">
        <f t="shared" si="9"/>
        <v>30842069aB</v>
      </c>
    </row>
    <row r="83" spans="1:14" x14ac:dyDescent="0.2">
      <c r="A83" s="190" t="s">
        <v>372</v>
      </c>
      <c r="B83" s="196" t="str">
        <f>VLOOKUP(A83,Adr!A:B,2,FALSE)</f>
        <v>Slovenská asociácia fitnes, kulturistiky a silového trojboja</v>
      </c>
      <c r="C83" s="177" t="s">
        <v>927</v>
      </c>
      <c r="D83" s="281">
        <v>43062</v>
      </c>
      <c r="E83" s="165">
        <v>0</v>
      </c>
      <c r="F83" s="158" t="s">
        <v>240</v>
      </c>
      <c r="G83" s="161" t="s">
        <v>221</v>
      </c>
      <c r="H83" s="161" t="s">
        <v>914</v>
      </c>
      <c r="I83" s="184" t="str">
        <f t="shared" si="5"/>
        <v>30842069a</v>
      </c>
      <c r="J83" s="159" t="str">
        <f t="shared" si="6"/>
        <v>30842069026 02</v>
      </c>
      <c r="K83" s="5" t="s">
        <v>928</v>
      </c>
      <c r="L83" s="159" t="str">
        <f t="shared" si="7"/>
        <v>30842069026 02B</v>
      </c>
      <c r="M83" s="5" t="str">
        <f t="shared" si="8"/>
        <v>Slovenská asociácia fitnes, kulturistiky a silového trojbojaaBsilové športy - bežné transfery</v>
      </c>
      <c r="N83" s="3" t="str">
        <f t="shared" si="9"/>
        <v>30842069aB</v>
      </c>
    </row>
    <row r="84" spans="1:14" x14ac:dyDescent="0.2">
      <c r="A84" s="158" t="s">
        <v>380</v>
      </c>
      <c r="B84" s="196" t="str">
        <f>VLOOKUP(A84,Adr!A:B,2,FALSE)</f>
        <v>Slovenská asociácia Frisbee</v>
      </c>
      <c r="C84" s="188" t="s">
        <v>929</v>
      </c>
      <c r="D84" s="279">
        <v>152119</v>
      </c>
      <c r="E84" s="222">
        <v>0</v>
      </c>
      <c r="F84" s="158" t="s">
        <v>240</v>
      </c>
      <c r="G84" s="161" t="s">
        <v>221</v>
      </c>
      <c r="H84" s="161" t="s">
        <v>914</v>
      </c>
      <c r="I84" s="184" t="str">
        <f t="shared" si="5"/>
        <v>31749852a</v>
      </c>
      <c r="J84" s="159" t="str">
        <f t="shared" si="6"/>
        <v>31749852026 02</v>
      </c>
      <c r="K84" s="5" t="s">
        <v>930</v>
      </c>
      <c r="L84" s="159" t="str">
        <f t="shared" si="7"/>
        <v>31749852026 02B</v>
      </c>
      <c r="M84" s="5" t="str">
        <f t="shared" si="8"/>
        <v>Slovenská asociácia FrisbeeaBšporty s lietajúcim diskom - bežné transfery</v>
      </c>
      <c r="N84" s="3" t="str">
        <f t="shared" si="9"/>
        <v>31749852aB</v>
      </c>
    </row>
    <row r="85" spans="1:14" x14ac:dyDescent="0.2">
      <c r="A85" s="194" t="s">
        <v>386</v>
      </c>
      <c r="B85" s="196" t="str">
        <f>VLOOKUP(A85,Adr!A:B,2,FALSE)</f>
        <v>Slovenská asociácia go</v>
      </c>
      <c r="C85" s="177" t="s">
        <v>931</v>
      </c>
      <c r="D85" s="279">
        <v>38332</v>
      </c>
      <c r="E85" s="165">
        <v>0</v>
      </c>
      <c r="F85" s="158" t="s">
        <v>240</v>
      </c>
      <c r="G85" s="161" t="s">
        <v>221</v>
      </c>
      <c r="H85" s="161" t="s">
        <v>914</v>
      </c>
      <c r="I85" s="184" t="str">
        <f t="shared" si="5"/>
        <v>30844711a</v>
      </c>
      <c r="J85" s="159" t="str">
        <f t="shared" si="6"/>
        <v>30844711026 02</v>
      </c>
      <c r="K85" s="5" t="s">
        <v>932</v>
      </c>
      <c r="L85" s="159" t="str">
        <f t="shared" si="7"/>
        <v>30844711026 02B</v>
      </c>
      <c r="M85" s="5" t="str">
        <f t="shared" si="8"/>
        <v>Slovenská asociácia goaBgo - bežné transfery</v>
      </c>
      <c r="N85" s="3" t="str">
        <f t="shared" si="9"/>
        <v>30844711aB</v>
      </c>
    </row>
    <row r="86" spans="1:14" x14ac:dyDescent="0.2">
      <c r="A86" s="194" t="s">
        <v>392</v>
      </c>
      <c r="B86" s="196" t="str">
        <f>VLOOKUP(A86,Adr!A:B,2,FALSE)</f>
        <v>Slovenská asociácia korfbalu</v>
      </c>
      <c r="C86" s="161" t="s">
        <v>933</v>
      </c>
      <c r="D86" s="280">
        <v>70150</v>
      </c>
      <c r="E86" s="222">
        <v>0</v>
      </c>
      <c r="F86" s="158" t="s">
        <v>240</v>
      </c>
      <c r="G86" s="161" t="s">
        <v>221</v>
      </c>
      <c r="H86" s="161" t="s">
        <v>914</v>
      </c>
      <c r="I86" s="184" t="str">
        <f t="shared" si="5"/>
        <v>31940668a</v>
      </c>
      <c r="J86" s="159" t="str">
        <f t="shared" si="6"/>
        <v>31940668026 02</v>
      </c>
      <c r="K86" s="5" t="s">
        <v>934</v>
      </c>
      <c r="L86" s="159" t="str">
        <f t="shared" si="7"/>
        <v>31940668026 02B</v>
      </c>
      <c r="M86" s="5" t="str">
        <f t="shared" si="8"/>
        <v>Slovenská asociácia korfbaluaBkorfbal - bežné transfery</v>
      </c>
      <c r="N86" s="3" t="str">
        <f t="shared" si="9"/>
        <v>31940668aB</v>
      </c>
    </row>
    <row r="87" spans="1:14" x14ac:dyDescent="0.2">
      <c r="A87" s="174" t="s">
        <v>399</v>
      </c>
      <c r="B87" s="196" t="str">
        <f>VLOOKUP(A87,Adr!A:B,2,FALSE)</f>
        <v>Slovenská asociácia motoristického športu</v>
      </c>
      <c r="C87" s="177" t="s">
        <v>935</v>
      </c>
      <c r="D87" s="279">
        <v>697810</v>
      </c>
      <c r="E87" s="165">
        <v>0</v>
      </c>
      <c r="F87" s="158" t="s">
        <v>240</v>
      </c>
      <c r="G87" s="161" t="s">
        <v>221</v>
      </c>
      <c r="H87" s="161" t="s">
        <v>914</v>
      </c>
      <c r="I87" s="184" t="str">
        <f t="shared" si="5"/>
        <v>31824021a</v>
      </c>
      <c r="J87" s="159" t="str">
        <f t="shared" si="6"/>
        <v>31824021026 02</v>
      </c>
      <c r="K87" s="5" t="s">
        <v>936</v>
      </c>
      <c r="L87" s="159" t="str">
        <f t="shared" si="7"/>
        <v>31824021026 02B</v>
      </c>
      <c r="M87" s="5" t="str">
        <f t="shared" si="8"/>
        <v>Slovenská asociácia motoristického športuaBautomobilový šport - bežné transfery</v>
      </c>
      <c r="N87" s="3" t="str">
        <f t="shared" si="9"/>
        <v>31824021aB</v>
      </c>
    </row>
    <row r="88" spans="1:14" x14ac:dyDescent="0.2">
      <c r="A88" s="194" t="s">
        <v>1721</v>
      </c>
      <c r="B88" s="196" t="str">
        <f>VLOOKUP(A88,Adr!A:B,2,FALSE)</f>
        <v>Slovenská asociácia naturálnej kulturistiky</v>
      </c>
      <c r="C88" s="177" t="s">
        <v>253</v>
      </c>
      <c r="D88" s="279">
        <v>32100</v>
      </c>
      <c r="E88" s="165">
        <v>0</v>
      </c>
      <c r="F88" s="158" t="s">
        <v>252</v>
      </c>
      <c r="G88" s="161" t="s">
        <v>223</v>
      </c>
      <c r="H88" s="161" t="s">
        <v>914</v>
      </c>
      <c r="I88" s="184" t="str">
        <f t="shared" si="5"/>
        <v>45009660g</v>
      </c>
      <c r="J88" s="159" t="str">
        <f t="shared" si="6"/>
        <v>45009660026 03</v>
      </c>
      <c r="K88" s="5"/>
      <c r="L88" s="159" t="str">
        <f t="shared" si="7"/>
        <v>45009660026 03B</v>
      </c>
      <c r="M88" s="5" t="str">
        <f t="shared" si="8"/>
        <v>Slovenská asociácia naturálnej kulturistikygBrozvoj športov, ktoré nie sú uznanými podľa zákona č. 440/2015 Z. z.</v>
      </c>
      <c r="N88" s="3" t="str">
        <f t="shared" si="9"/>
        <v>45009660gB</v>
      </c>
    </row>
    <row r="89" spans="1:14" x14ac:dyDescent="0.2">
      <c r="A89" s="194" t="s">
        <v>410</v>
      </c>
      <c r="B89" s="196" t="str">
        <f>VLOOKUP(A89,Adr!A:B,2,FALSE)</f>
        <v>Slovenská asociácia pretláčania rukou</v>
      </c>
      <c r="C89" s="161" t="s">
        <v>938</v>
      </c>
      <c r="D89" s="280">
        <v>73389</v>
      </c>
      <c r="E89" s="222">
        <v>0</v>
      </c>
      <c r="F89" s="158" t="s">
        <v>240</v>
      </c>
      <c r="G89" s="161" t="s">
        <v>221</v>
      </c>
      <c r="H89" s="161" t="s">
        <v>914</v>
      </c>
      <c r="I89" s="184" t="str">
        <f t="shared" si="5"/>
        <v>30811686a</v>
      </c>
      <c r="J89" s="159" t="str">
        <f t="shared" si="6"/>
        <v>30811686026 02</v>
      </c>
      <c r="K89" s="5" t="s">
        <v>939</v>
      </c>
      <c r="L89" s="159" t="str">
        <f t="shared" si="7"/>
        <v>30811686026 02B</v>
      </c>
      <c r="M89" s="5" t="str">
        <f t="shared" si="8"/>
        <v>Slovenská asociácia pretláčania rukouaBpretláčanie rukou - bežné transfery</v>
      </c>
      <c r="N89" s="3" t="str">
        <f t="shared" si="9"/>
        <v>30811686aB</v>
      </c>
    </row>
    <row r="90" spans="1:14" x14ac:dyDescent="0.2">
      <c r="A90" s="158" t="s">
        <v>419</v>
      </c>
      <c r="B90" s="196" t="str">
        <f>VLOOKUP(A90,Adr!A:B,2,FALSE)</f>
        <v>Slovenská asociácia taekwondo WT</v>
      </c>
      <c r="C90" s="188" t="s">
        <v>940</v>
      </c>
      <c r="D90" s="281">
        <v>82677</v>
      </c>
      <c r="E90" s="165">
        <v>0</v>
      </c>
      <c r="F90" s="158" t="s">
        <v>240</v>
      </c>
      <c r="G90" s="161" t="s">
        <v>221</v>
      </c>
      <c r="H90" s="161" t="s">
        <v>914</v>
      </c>
      <c r="I90" s="184" t="str">
        <f t="shared" si="5"/>
        <v>30814910a</v>
      </c>
      <c r="J90" s="159" t="str">
        <f t="shared" si="6"/>
        <v>30814910026 02</v>
      </c>
      <c r="K90" s="5" t="s">
        <v>941</v>
      </c>
      <c r="L90" s="159" t="str">
        <f t="shared" si="7"/>
        <v>30814910026 02B</v>
      </c>
      <c r="M90" s="5" t="str">
        <f t="shared" si="8"/>
        <v>Slovenská asociácia taekwondo WTaBtaekwondo - bežné transfery</v>
      </c>
      <c r="N90" s="3" t="str">
        <f t="shared" si="9"/>
        <v>30814910aB</v>
      </c>
    </row>
    <row r="91" spans="1:14" x14ac:dyDescent="0.2">
      <c r="A91" s="190" t="s">
        <v>419</v>
      </c>
      <c r="B91" s="196" t="str">
        <f>VLOOKUP(A91,Adr!A:B,2,FALSE)</f>
        <v>Slovenská asociácia taekwondo WT</v>
      </c>
      <c r="C91" s="161" t="s">
        <v>1305</v>
      </c>
      <c r="D91" s="280">
        <v>11342</v>
      </c>
      <c r="E91" s="222">
        <v>0</v>
      </c>
      <c r="F91" s="158" t="s">
        <v>244</v>
      </c>
      <c r="G91" s="161" t="s">
        <v>223</v>
      </c>
      <c r="H91" s="161" t="s">
        <v>914</v>
      </c>
      <c r="I91" s="184" t="str">
        <f t="shared" si="5"/>
        <v>30814910c</v>
      </c>
      <c r="J91" s="159" t="str">
        <f t="shared" si="6"/>
        <v>30814910026 03</v>
      </c>
      <c r="K91" s="5"/>
      <c r="L91" s="159" t="str">
        <f t="shared" si="7"/>
        <v>30814910026 03B</v>
      </c>
      <c r="M91" s="5" t="str">
        <f t="shared" si="8"/>
        <v>Slovenská asociácia taekwondo WTcBzabezpečenie a rozvoj športu taekwondo zdravotne postihnutých športovcov</v>
      </c>
      <c r="N91" s="3" t="str">
        <f t="shared" si="9"/>
        <v>30814910cB</v>
      </c>
    </row>
    <row r="92" spans="1:14" x14ac:dyDescent="0.2">
      <c r="A92" s="190" t="s">
        <v>419</v>
      </c>
      <c r="B92" s="196" t="str">
        <f>VLOOKUP(A92,Adr!A:B,2,FALSE)</f>
        <v>Slovenská asociácia taekwondo WT</v>
      </c>
      <c r="C92" s="177" t="s">
        <v>1326</v>
      </c>
      <c r="D92" s="279">
        <v>35000</v>
      </c>
      <c r="E92" s="165">
        <v>0</v>
      </c>
      <c r="F92" s="158" t="s">
        <v>246</v>
      </c>
      <c r="G92" s="161" t="s">
        <v>223</v>
      </c>
      <c r="H92" s="161" t="s">
        <v>914</v>
      </c>
      <c r="I92" s="184" t="str">
        <f t="shared" si="5"/>
        <v>30814910d</v>
      </c>
      <c r="J92" s="159" t="str">
        <f t="shared" si="6"/>
        <v>30814910026 03</v>
      </c>
      <c r="K92" s="5"/>
      <c r="L92" s="159" t="str">
        <f t="shared" si="7"/>
        <v>30814910026 03B</v>
      </c>
      <c r="M92" s="5" t="str">
        <f t="shared" si="8"/>
        <v>Slovenská asociácia taekwondo WTdBBérešová Adriana</v>
      </c>
      <c r="N92" s="3" t="str">
        <f t="shared" si="9"/>
        <v>30814910dB</v>
      </c>
    </row>
    <row r="93" spans="1:14" x14ac:dyDescent="0.2">
      <c r="A93" s="190" t="s">
        <v>419</v>
      </c>
      <c r="B93" s="196" t="str">
        <f>VLOOKUP(A93,Adr!A:B,2,FALSE)</f>
        <v>Slovenská asociácia taekwondo WT</v>
      </c>
      <c r="C93" s="161" t="s">
        <v>2427</v>
      </c>
      <c r="D93" s="280">
        <v>13000</v>
      </c>
      <c r="E93" s="222">
        <v>0</v>
      </c>
      <c r="F93" s="158" t="s">
        <v>246</v>
      </c>
      <c r="G93" s="161" t="s">
        <v>223</v>
      </c>
      <c r="H93" s="161" t="s">
        <v>914</v>
      </c>
      <c r="I93" s="184" t="str">
        <f t="shared" si="5"/>
        <v>30814910d</v>
      </c>
      <c r="J93" s="159" t="str">
        <f t="shared" si="6"/>
        <v>30814910026 03</v>
      </c>
      <c r="K93" s="5"/>
      <c r="L93" s="159" t="str">
        <f t="shared" si="7"/>
        <v>30814910026 03B</v>
      </c>
      <c r="M93" s="5" t="str">
        <f t="shared" si="8"/>
        <v>Slovenská asociácia taekwondo WTdBHanušovský Richard</v>
      </c>
      <c r="N93" s="3" t="str">
        <f t="shared" si="9"/>
        <v>30814910dB</v>
      </c>
    </row>
    <row r="94" spans="1:14" x14ac:dyDescent="0.2">
      <c r="A94" s="194" t="s">
        <v>2225</v>
      </c>
      <c r="B94" s="196" t="str">
        <f>VLOOKUP(A94,Adr!A:B,2,FALSE)</f>
        <v>Slovenská asociácia univerzitného športu</v>
      </c>
      <c r="C94" s="188" t="s">
        <v>1615</v>
      </c>
      <c r="D94" s="279">
        <v>678200</v>
      </c>
      <c r="E94" s="165">
        <v>0</v>
      </c>
      <c r="F94" s="158" t="s">
        <v>250</v>
      </c>
      <c r="G94" s="161" t="s">
        <v>223</v>
      </c>
      <c r="H94" s="161" t="s">
        <v>914</v>
      </c>
      <c r="I94" s="184" t="str">
        <f t="shared" si="5"/>
        <v>17316731f</v>
      </c>
      <c r="J94" s="159" t="str">
        <f t="shared" si="6"/>
        <v>17316731026 03</v>
      </c>
      <c r="K94" s="5"/>
      <c r="L94" s="159" t="str">
        <f t="shared" si="7"/>
        <v>17316731026 03B</v>
      </c>
      <c r="M94" s="5" t="str">
        <f t="shared" si="8"/>
        <v>Slovenská asociácia univerzitného športufBAktivity a úlohy v oblasti univerzitného športu v roku 2026</v>
      </c>
      <c r="N94" s="3" t="str">
        <f t="shared" si="9"/>
        <v>17316731fB</v>
      </c>
    </row>
    <row r="95" spans="1:14" x14ac:dyDescent="0.2">
      <c r="A95" s="158" t="s">
        <v>1269</v>
      </c>
      <c r="B95" s="196" t="str">
        <f>VLOOKUP(A95,Adr!A:B,2,FALSE)</f>
        <v>Slovenská asociácia zrakovo postihnutých športovcov</v>
      </c>
      <c r="C95" s="161" t="s">
        <v>1303</v>
      </c>
      <c r="D95" s="280">
        <v>189054</v>
      </c>
      <c r="E95" s="165">
        <v>0</v>
      </c>
      <c r="F95" s="158" t="s">
        <v>244</v>
      </c>
      <c r="G95" s="161" t="s">
        <v>223</v>
      </c>
      <c r="H95" s="161" t="s">
        <v>914</v>
      </c>
      <c r="I95" s="184" t="str">
        <f t="shared" si="5"/>
        <v>30841798c</v>
      </c>
      <c r="J95" s="159" t="str">
        <f t="shared" si="6"/>
        <v>30841798026 03</v>
      </c>
      <c r="K95" s="5"/>
      <c r="L95" s="159" t="str">
        <f t="shared" si="7"/>
        <v>30841798026 03B</v>
      </c>
      <c r="M95" s="5" t="str">
        <f t="shared" si="8"/>
        <v>Slovenská asociácia zrakovo postihnutých športovcovcBzabezpečenie činnosti a úloh v roku 2025</v>
      </c>
      <c r="N95" s="3" t="str">
        <f t="shared" si="9"/>
        <v>30841798cB</v>
      </c>
    </row>
    <row r="96" spans="1:14" x14ac:dyDescent="0.2">
      <c r="A96" s="190" t="s">
        <v>426</v>
      </c>
      <c r="B96" s="196" t="str">
        <f>VLOOKUP(A96,Adr!A:B,2,FALSE)</f>
        <v>Slovenská baseballová federácia</v>
      </c>
      <c r="C96" s="188" t="s">
        <v>942</v>
      </c>
      <c r="D96" s="279">
        <v>233818</v>
      </c>
      <c r="E96" s="165">
        <v>0</v>
      </c>
      <c r="F96" s="158" t="s">
        <v>240</v>
      </c>
      <c r="G96" s="161" t="s">
        <v>221</v>
      </c>
      <c r="H96" s="161" t="s">
        <v>914</v>
      </c>
      <c r="I96" s="184" t="str">
        <f t="shared" si="5"/>
        <v>30844568a</v>
      </c>
      <c r="J96" s="159" t="str">
        <f t="shared" si="6"/>
        <v>30844568026 02</v>
      </c>
      <c r="K96" s="5" t="s">
        <v>943</v>
      </c>
      <c r="L96" s="159" t="str">
        <f t="shared" si="7"/>
        <v>30844568026 02B</v>
      </c>
      <c r="M96" s="5" t="str">
        <f t="shared" si="8"/>
        <v>Slovenská baseballová federáciaaBbaseball - bežné transfery</v>
      </c>
      <c r="N96" s="3" t="str">
        <f t="shared" si="9"/>
        <v>30844568aB</v>
      </c>
    </row>
    <row r="97" spans="1:14" x14ac:dyDescent="0.2">
      <c r="A97" s="190" t="s">
        <v>426</v>
      </c>
      <c r="B97" s="196" t="str">
        <f>VLOOKUP(A97,Adr!A:B,2,FALSE)</f>
        <v>Slovenská baseballová federácia</v>
      </c>
      <c r="C97" s="177" t="s">
        <v>1603</v>
      </c>
      <c r="D97" s="279">
        <v>7000</v>
      </c>
      <c r="E97" s="222">
        <v>0</v>
      </c>
      <c r="F97" s="158" t="s">
        <v>240</v>
      </c>
      <c r="G97" s="161" t="s">
        <v>221</v>
      </c>
      <c r="H97" s="161" t="s">
        <v>937</v>
      </c>
      <c r="I97" s="184" t="str">
        <f t="shared" si="5"/>
        <v>30844568a</v>
      </c>
      <c r="J97" s="159" t="str">
        <f t="shared" si="6"/>
        <v>30844568026 02</v>
      </c>
      <c r="K97" s="5" t="s">
        <v>943</v>
      </c>
      <c r="L97" s="159" t="str">
        <f t="shared" si="7"/>
        <v>30844568026 02K</v>
      </c>
      <c r="M97" s="5" t="str">
        <f t="shared" si="8"/>
        <v>Slovenská baseballová federáciaaKbaseball - kapitálové transfery</v>
      </c>
      <c r="N97" s="3" t="str">
        <f t="shared" si="9"/>
        <v>30844568aK</v>
      </c>
    </row>
    <row r="98" spans="1:14" x14ac:dyDescent="0.2">
      <c r="A98" s="174" t="s">
        <v>432</v>
      </c>
      <c r="B98" s="196" t="str">
        <f>VLOOKUP(A98,Adr!A:B,2,FALSE)</f>
        <v>Slovenská basketbalová asociácia</v>
      </c>
      <c r="C98" s="177" t="s">
        <v>944</v>
      </c>
      <c r="D98" s="279">
        <v>1894865</v>
      </c>
      <c r="E98" s="165">
        <v>0</v>
      </c>
      <c r="F98" s="158" t="s">
        <v>240</v>
      </c>
      <c r="G98" s="161" t="s">
        <v>221</v>
      </c>
      <c r="H98" s="161" t="s">
        <v>914</v>
      </c>
      <c r="I98" s="184" t="str">
        <f t="shared" si="5"/>
        <v>17315166a</v>
      </c>
      <c r="J98" s="159" t="str">
        <f t="shared" si="6"/>
        <v>17315166026 02</v>
      </c>
      <c r="K98" s="5" t="s">
        <v>945</v>
      </c>
      <c r="L98" s="159" t="str">
        <f t="shared" si="7"/>
        <v>17315166026 02B</v>
      </c>
      <c r="M98" s="5" t="str">
        <f t="shared" si="8"/>
        <v>Slovenská basketbalová asociáciaaBbasketbal - bežné transfery</v>
      </c>
      <c r="N98" s="3" t="str">
        <f t="shared" si="9"/>
        <v>17315166aB</v>
      </c>
    </row>
    <row r="99" spans="1:14" x14ac:dyDescent="0.2">
      <c r="A99" s="194" t="s">
        <v>432</v>
      </c>
      <c r="B99" s="196" t="str">
        <f>VLOOKUP(A99,Adr!A:B,2,FALSE)</f>
        <v>Slovenská basketbalová asociácia</v>
      </c>
      <c r="C99" s="189" t="s">
        <v>2545</v>
      </c>
      <c r="D99" s="282">
        <v>175000</v>
      </c>
      <c r="E99" s="165">
        <v>0</v>
      </c>
      <c r="F99" s="158" t="s">
        <v>250</v>
      </c>
      <c r="G99" s="161" t="s">
        <v>223</v>
      </c>
      <c r="H99" s="161" t="s">
        <v>914</v>
      </c>
      <c r="I99" s="184" t="str">
        <f t="shared" si="5"/>
        <v>17315166f</v>
      </c>
      <c r="J99" s="159" t="str">
        <f t="shared" si="6"/>
        <v>17315166026 03</v>
      </c>
      <c r="K99" s="5"/>
      <c r="L99" s="159" t="str">
        <f t="shared" si="7"/>
        <v>17315166026 03B</v>
      </c>
      <c r="M99" s="5" t="str">
        <f t="shared" si="8"/>
        <v>Slovenská basketbalová asociáciafBPodpora trénerov detí a mládeže</v>
      </c>
      <c r="N99" s="3" t="str">
        <f t="shared" si="9"/>
        <v>17315166fB</v>
      </c>
    </row>
    <row r="100" spans="1:14" x14ac:dyDescent="0.2">
      <c r="A100" s="194" t="s">
        <v>439</v>
      </c>
      <c r="B100" s="196" t="str">
        <f>VLOOKUP(A100,Adr!A:B,2,FALSE)</f>
        <v>Slovenská boxerská federácia</v>
      </c>
      <c r="C100" s="188" t="s">
        <v>946</v>
      </c>
      <c r="D100" s="281">
        <v>590110</v>
      </c>
      <c r="E100" s="222">
        <v>0</v>
      </c>
      <c r="F100" s="158" t="s">
        <v>240</v>
      </c>
      <c r="G100" s="161" t="s">
        <v>221</v>
      </c>
      <c r="H100" s="161" t="s">
        <v>914</v>
      </c>
      <c r="I100" s="184" t="str">
        <f t="shared" si="5"/>
        <v>31744621a</v>
      </c>
      <c r="J100" s="159" t="str">
        <f t="shared" si="6"/>
        <v>31744621026 02</v>
      </c>
      <c r="K100" s="5" t="s">
        <v>947</v>
      </c>
      <c r="L100" s="159" t="str">
        <f t="shared" si="7"/>
        <v>31744621026 02B</v>
      </c>
      <c r="M100" s="5" t="str">
        <f t="shared" si="8"/>
        <v>Slovenská boxerská federáciaaBbox - bežné transfery</v>
      </c>
      <c r="N100" s="3" t="str">
        <f t="shared" si="9"/>
        <v>31744621aB</v>
      </c>
    </row>
    <row r="101" spans="1:14" x14ac:dyDescent="0.2">
      <c r="A101" s="194" t="s">
        <v>439</v>
      </c>
      <c r="B101" s="196" t="str">
        <f>VLOOKUP(A101,Adr!A:B,2,FALSE)</f>
        <v>Slovenská boxerská federácia</v>
      </c>
      <c r="C101" s="161" t="s">
        <v>1629</v>
      </c>
      <c r="D101" s="280">
        <v>13000</v>
      </c>
      <c r="E101" s="222">
        <v>0</v>
      </c>
      <c r="F101" s="158" t="s">
        <v>246</v>
      </c>
      <c r="G101" s="161" t="s">
        <v>223</v>
      </c>
      <c r="H101" s="161" t="s">
        <v>914</v>
      </c>
      <c r="I101" s="184" t="str">
        <f t="shared" si="5"/>
        <v>31744621d</v>
      </c>
      <c r="J101" s="159" t="str">
        <f t="shared" si="6"/>
        <v>31744621026 03</v>
      </c>
      <c r="K101" s="5"/>
      <c r="L101" s="159" t="str">
        <f t="shared" si="7"/>
        <v>31744621026 03B</v>
      </c>
      <c r="M101" s="5" t="str">
        <f t="shared" si="8"/>
        <v>Slovenská boxerská federáciadBBóna Juraj</v>
      </c>
      <c r="N101" s="3" t="str">
        <f t="shared" si="9"/>
        <v>31744621dB</v>
      </c>
    </row>
    <row r="102" spans="1:14" x14ac:dyDescent="0.2">
      <c r="A102" s="194" t="s">
        <v>439</v>
      </c>
      <c r="B102" s="196" t="str">
        <f>VLOOKUP(A102,Adr!A:B,2,FALSE)</f>
        <v>Slovenská boxerská federácia</v>
      </c>
      <c r="C102" s="177" t="s">
        <v>1451</v>
      </c>
      <c r="D102" s="279">
        <v>16000</v>
      </c>
      <c r="E102" s="165">
        <v>0</v>
      </c>
      <c r="F102" s="158" t="s">
        <v>246</v>
      </c>
      <c r="G102" s="161" t="s">
        <v>223</v>
      </c>
      <c r="H102" s="161" t="s">
        <v>914</v>
      </c>
      <c r="I102" s="184" t="str">
        <f t="shared" si="5"/>
        <v>31744621d</v>
      </c>
      <c r="J102" s="159" t="str">
        <f t="shared" si="6"/>
        <v>31744621026 03</v>
      </c>
      <c r="K102" s="5"/>
      <c r="L102" s="159" t="str">
        <f t="shared" si="7"/>
        <v>31744621026 03B</v>
      </c>
      <c r="M102" s="5" t="str">
        <f t="shared" si="8"/>
        <v>Slovenská boxerská federáciadBHerceg Miroslav</v>
      </c>
      <c r="N102" s="3" t="str">
        <f t="shared" si="9"/>
        <v>31744621dB</v>
      </c>
    </row>
    <row r="103" spans="1:14" x14ac:dyDescent="0.2">
      <c r="A103" s="158" t="s">
        <v>439</v>
      </c>
      <c r="B103" s="196" t="str">
        <f>VLOOKUP(A103,Adr!A:B,2,FALSE)</f>
        <v>Slovenská boxerská federácia</v>
      </c>
      <c r="C103" s="188" t="s">
        <v>1452</v>
      </c>
      <c r="D103" s="281">
        <v>62000</v>
      </c>
      <c r="E103" s="222">
        <v>0</v>
      </c>
      <c r="F103" s="158" t="s">
        <v>246</v>
      </c>
      <c r="G103" s="161" t="s">
        <v>223</v>
      </c>
      <c r="H103" s="161" t="s">
        <v>914</v>
      </c>
      <c r="I103" s="184" t="str">
        <f t="shared" si="5"/>
        <v>31744621d</v>
      </c>
      <c r="J103" s="159" t="str">
        <f t="shared" si="6"/>
        <v>31744621026 03</v>
      </c>
      <c r="K103" s="5"/>
      <c r="L103" s="159" t="str">
        <f t="shared" si="7"/>
        <v>31744621026 03B</v>
      </c>
      <c r="M103" s="5" t="str">
        <f t="shared" si="8"/>
        <v>Slovenská boxerská federáciadBJedináková Miroslava</v>
      </c>
      <c r="N103" s="3" t="str">
        <f t="shared" si="9"/>
        <v>31744621dB</v>
      </c>
    </row>
    <row r="104" spans="1:14" x14ac:dyDescent="0.2">
      <c r="A104" s="158" t="s">
        <v>439</v>
      </c>
      <c r="B104" s="196" t="str">
        <f>VLOOKUP(A104,Adr!A:B,2,FALSE)</f>
        <v>Slovenská boxerská federácia</v>
      </c>
      <c r="C104" s="188" t="s">
        <v>2428</v>
      </c>
      <c r="D104" s="281">
        <v>8000</v>
      </c>
      <c r="E104" s="222">
        <v>0</v>
      </c>
      <c r="F104" s="158" t="s">
        <v>246</v>
      </c>
      <c r="G104" s="161" t="s">
        <v>223</v>
      </c>
      <c r="H104" s="161" t="s">
        <v>914</v>
      </c>
      <c r="I104" s="184" t="str">
        <f t="shared" si="5"/>
        <v>31744621d</v>
      </c>
      <c r="J104" s="159" t="str">
        <f t="shared" si="6"/>
        <v>31744621026 03</v>
      </c>
      <c r="K104" s="5"/>
      <c r="L104" s="159" t="str">
        <f t="shared" si="7"/>
        <v>31744621026 03B</v>
      </c>
      <c r="M104" s="5" t="str">
        <f t="shared" si="8"/>
        <v>Slovenská boxerská federáciadBKollárová Karolína</v>
      </c>
      <c r="N104" s="3" t="str">
        <f t="shared" si="9"/>
        <v>31744621dB</v>
      </c>
    </row>
    <row r="105" spans="1:14" x14ac:dyDescent="0.2">
      <c r="A105" s="190" t="s">
        <v>439</v>
      </c>
      <c r="B105" s="196" t="str">
        <f>VLOOKUP(A105,Adr!A:B,2,FALSE)</f>
        <v>Slovenská boxerská federácia</v>
      </c>
      <c r="C105" s="177" t="s">
        <v>1453</v>
      </c>
      <c r="D105" s="279">
        <v>42000</v>
      </c>
      <c r="E105" s="165">
        <v>0</v>
      </c>
      <c r="F105" s="158" t="s">
        <v>246</v>
      </c>
      <c r="G105" s="161" t="s">
        <v>223</v>
      </c>
      <c r="H105" s="161" t="s">
        <v>914</v>
      </c>
      <c r="I105" s="184" t="str">
        <f t="shared" si="5"/>
        <v>31744621d</v>
      </c>
      <c r="J105" s="159" t="str">
        <f t="shared" si="6"/>
        <v>31744621026 03</v>
      </c>
      <c r="K105" s="5"/>
      <c r="L105" s="159" t="str">
        <f t="shared" si="7"/>
        <v>31744621026 03B</v>
      </c>
      <c r="M105" s="5" t="str">
        <f t="shared" si="8"/>
        <v>Slovenská boxerská federáciadBKubalová Tamara</v>
      </c>
      <c r="N105" s="3" t="str">
        <f t="shared" si="9"/>
        <v>31744621dB</v>
      </c>
    </row>
    <row r="106" spans="1:14" x14ac:dyDescent="0.2">
      <c r="A106" s="174" t="s">
        <v>439</v>
      </c>
      <c r="B106" s="196" t="str">
        <f>VLOOKUP(A106,Adr!A:B,2,FALSE)</f>
        <v>Slovenská boxerská federácia</v>
      </c>
      <c r="C106" s="188" t="s">
        <v>1454</v>
      </c>
      <c r="D106" s="279">
        <v>13000</v>
      </c>
      <c r="E106" s="222">
        <v>0</v>
      </c>
      <c r="F106" s="158" t="s">
        <v>246</v>
      </c>
      <c r="G106" s="161" t="s">
        <v>223</v>
      </c>
      <c r="H106" s="161" t="s">
        <v>914</v>
      </c>
      <c r="I106" s="184" t="str">
        <f t="shared" si="5"/>
        <v>31744621d</v>
      </c>
      <c r="J106" s="159" t="str">
        <f t="shared" si="6"/>
        <v>31744621026 03</v>
      </c>
      <c r="K106" s="5"/>
      <c r="L106" s="159" t="str">
        <f t="shared" si="7"/>
        <v>31744621026 03B</v>
      </c>
      <c r="M106" s="5" t="str">
        <f t="shared" si="8"/>
        <v>Slovenská boxerská federáciadBLovašová Bibiana</v>
      </c>
      <c r="N106" s="3" t="str">
        <f t="shared" si="9"/>
        <v>31744621dB</v>
      </c>
    </row>
    <row r="107" spans="1:14" x14ac:dyDescent="0.2">
      <c r="A107" s="194" t="s">
        <v>439</v>
      </c>
      <c r="B107" s="196" t="str">
        <f>VLOOKUP(A107,Adr!A:B,2,FALSE)</f>
        <v>Slovenská boxerská federácia</v>
      </c>
      <c r="C107" s="177" t="s">
        <v>1327</v>
      </c>
      <c r="D107" s="279">
        <v>37000</v>
      </c>
      <c r="E107" s="165">
        <v>0</v>
      </c>
      <c r="F107" s="158" t="s">
        <v>246</v>
      </c>
      <c r="G107" s="161" t="s">
        <v>223</v>
      </c>
      <c r="H107" s="161" t="s">
        <v>914</v>
      </c>
      <c r="I107" s="184" t="str">
        <f t="shared" si="5"/>
        <v>31744621d</v>
      </c>
      <c r="J107" s="159" t="str">
        <f t="shared" si="6"/>
        <v>31744621026 03</v>
      </c>
      <c r="K107" s="5"/>
      <c r="L107" s="159" t="str">
        <f t="shared" si="7"/>
        <v>31744621026 03B</v>
      </c>
      <c r="M107" s="5" t="str">
        <f t="shared" si="8"/>
        <v>Slovenská boxerská federáciadBTriebeľová Jessica</v>
      </c>
      <c r="N107" s="3" t="str">
        <f t="shared" si="9"/>
        <v>31744621dB</v>
      </c>
    </row>
    <row r="108" spans="1:14" x14ac:dyDescent="0.2">
      <c r="A108" s="158" t="s">
        <v>439</v>
      </c>
      <c r="B108" s="196" t="str">
        <f>VLOOKUP(A108,Adr!A:B,2,FALSE)</f>
        <v>Slovenská boxerská federácia</v>
      </c>
      <c r="C108" s="188" t="s">
        <v>1630</v>
      </c>
      <c r="D108" s="178">
        <v>13000</v>
      </c>
      <c r="E108" s="222">
        <v>0</v>
      </c>
      <c r="F108" s="158" t="s">
        <v>246</v>
      </c>
      <c r="G108" s="161" t="s">
        <v>223</v>
      </c>
      <c r="H108" s="161" t="s">
        <v>914</v>
      </c>
      <c r="I108" s="184" t="str">
        <f t="shared" si="5"/>
        <v>31744621d</v>
      </c>
      <c r="J108" s="159" t="str">
        <f t="shared" si="6"/>
        <v>31744621026 03</v>
      </c>
      <c r="K108" s="5"/>
      <c r="L108" s="159" t="str">
        <f t="shared" si="7"/>
        <v>31744621026 03B</v>
      </c>
      <c r="M108" s="5" t="str">
        <f t="shared" si="8"/>
        <v>Slovenská boxerská federáciadBZáhradníček Dávid</v>
      </c>
      <c r="N108" s="3" t="str">
        <f t="shared" si="9"/>
        <v>31744621dB</v>
      </c>
    </row>
    <row r="109" spans="1:14" ht="20.399999999999999" x14ac:dyDescent="0.2">
      <c r="A109" s="158" t="s">
        <v>439</v>
      </c>
      <c r="B109" s="196" t="str">
        <f>VLOOKUP(A109,Adr!A:B,2,FALSE)</f>
        <v>Slovenská boxerská federácia</v>
      </c>
      <c r="C109" s="188" t="s">
        <v>2554</v>
      </c>
      <c r="D109" s="164">
        <v>14000</v>
      </c>
      <c r="E109" s="165">
        <v>0</v>
      </c>
      <c r="F109" s="158" t="s">
        <v>250</v>
      </c>
      <c r="G109" s="161" t="s">
        <v>223</v>
      </c>
      <c r="H109" s="161" t="s">
        <v>914</v>
      </c>
      <c r="I109" s="184" t="str">
        <f t="shared" si="5"/>
        <v>31744621f</v>
      </c>
      <c r="J109" s="159" t="str">
        <f t="shared" si="6"/>
        <v>31744621026 03</v>
      </c>
      <c r="K109" s="5"/>
      <c r="L109" s="159" t="str">
        <f t="shared" si="7"/>
        <v>31744621026 03B</v>
      </c>
      <c r="M109" s="5" t="str">
        <f t="shared" si="8"/>
        <v>Slovenská boxerská federáciafBNárodný program rozvoja boxu a prípravy reprezentácie Slovenskej republiky 2026</v>
      </c>
      <c r="N109" s="3" t="str">
        <f t="shared" si="9"/>
        <v>31744621fB</v>
      </c>
    </row>
    <row r="110" spans="1:14" x14ac:dyDescent="0.2">
      <c r="A110" s="158" t="s">
        <v>2227</v>
      </c>
      <c r="B110" s="196" t="str">
        <f>VLOOKUP(A110,Adr!A:B,2,FALSE)</f>
        <v>SLOVENSKÁ CYKLOTRIALOVÁ ÚNIA</v>
      </c>
      <c r="C110" s="177" t="s">
        <v>253</v>
      </c>
      <c r="D110" s="279">
        <v>19400</v>
      </c>
      <c r="E110" s="165">
        <v>0</v>
      </c>
      <c r="F110" s="158" t="s">
        <v>252</v>
      </c>
      <c r="G110" s="161" t="s">
        <v>223</v>
      </c>
      <c r="H110" s="161" t="s">
        <v>914</v>
      </c>
      <c r="I110" s="184" t="str">
        <f t="shared" si="5"/>
        <v>34056939g</v>
      </c>
      <c r="J110" s="159" t="str">
        <f t="shared" si="6"/>
        <v>34056939026 03</v>
      </c>
      <c r="K110" s="5"/>
      <c r="L110" s="159" t="str">
        <f t="shared" si="7"/>
        <v>34056939026 03B</v>
      </c>
      <c r="M110" s="5" t="str">
        <f t="shared" si="8"/>
        <v>SLOVENSKÁ CYKLOTRIALOVÁ ÚNIAgBrozvoj športov, ktoré nie sú uznanými podľa zákona č. 440/2015 Z. z.</v>
      </c>
      <c r="N110" s="3" t="str">
        <f t="shared" si="9"/>
        <v>34056939gB</v>
      </c>
    </row>
    <row r="111" spans="1:14" x14ac:dyDescent="0.2">
      <c r="A111" s="194" t="s">
        <v>2228</v>
      </c>
      <c r="B111" s="196" t="str">
        <f>VLOOKUP(A111,Adr!A:B,2,FALSE)</f>
        <v>Slovenská Escrima Wing Tsun Organizácia (SEWTO)</v>
      </c>
      <c r="C111" s="188" t="s">
        <v>253</v>
      </c>
      <c r="D111" s="279">
        <v>28100</v>
      </c>
      <c r="E111" s="165">
        <v>0</v>
      </c>
      <c r="F111" s="158" t="s">
        <v>252</v>
      </c>
      <c r="G111" s="161" t="s">
        <v>223</v>
      </c>
      <c r="H111" s="161" t="s">
        <v>914</v>
      </c>
      <c r="I111" s="184" t="str">
        <f t="shared" si="5"/>
        <v>37824465g</v>
      </c>
      <c r="J111" s="159" t="str">
        <f t="shared" si="6"/>
        <v>37824465026 03</v>
      </c>
      <c r="K111" s="5"/>
      <c r="L111" s="159" t="str">
        <f t="shared" si="7"/>
        <v>37824465026 03B</v>
      </c>
      <c r="M111" s="5" t="str">
        <f t="shared" si="8"/>
        <v>Slovenská Escrima Wing Tsun Organizácia (SEWTO)gBrozvoj športov, ktoré nie sú uznanými podľa zákona č. 440/2015 Z. z.</v>
      </c>
      <c r="N111" s="3" t="str">
        <f t="shared" si="9"/>
        <v>37824465gB</v>
      </c>
    </row>
    <row r="112" spans="1:14" x14ac:dyDescent="0.2">
      <c r="A112" s="158" t="s">
        <v>2229</v>
      </c>
      <c r="B112" s="196" t="str">
        <f>VLOOKUP(A112,Adr!A:B,2,FALSE)</f>
        <v>Slovenská federácia karate a bojových umení</v>
      </c>
      <c r="C112" s="177" t="s">
        <v>253</v>
      </c>
      <c r="D112" s="279">
        <v>109700</v>
      </c>
      <c r="E112" s="165">
        <v>0</v>
      </c>
      <c r="F112" s="158" t="s">
        <v>252</v>
      </c>
      <c r="G112" s="161" t="s">
        <v>223</v>
      </c>
      <c r="H112" s="161" t="s">
        <v>914</v>
      </c>
      <c r="I112" s="184" t="str">
        <f t="shared" si="5"/>
        <v>34003975g</v>
      </c>
      <c r="J112" s="159" t="str">
        <f t="shared" si="6"/>
        <v>34003975026 03</v>
      </c>
      <c r="K112" s="5"/>
      <c r="L112" s="159" t="str">
        <f t="shared" si="7"/>
        <v>34003975026 03B</v>
      </c>
      <c r="M112" s="5" t="str">
        <f t="shared" si="8"/>
        <v>Slovenská federácia karate a bojových umenígBrozvoj športov, ktoré nie sú uznanými podľa zákona č. 440/2015 Z. z.</v>
      </c>
      <c r="N112" s="3" t="str">
        <f t="shared" si="9"/>
        <v>34003975gB</v>
      </c>
    </row>
    <row r="113" spans="1:14" x14ac:dyDescent="0.2">
      <c r="A113" s="194" t="s">
        <v>2229</v>
      </c>
      <c r="B113" s="196" t="str">
        <f>VLOOKUP(A113,Adr!A:B,2,FALSE)</f>
        <v>Slovenská federácia karate a bojových umení</v>
      </c>
      <c r="C113" s="161" t="s">
        <v>2531</v>
      </c>
      <c r="D113" s="280">
        <v>15000</v>
      </c>
      <c r="E113" s="165">
        <v>0</v>
      </c>
      <c r="F113" s="158" t="s">
        <v>263</v>
      </c>
      <c r="G113" s="161" t="s">
        <v>223</v>
      </c>
      <c r="H113" s="161" t="s">
        <v>914</v>
      </c>
      <c r="I113" s="184" t="str">
        <f t="shared" si="5"/>
        <v>34003975m</v>
      </c>
      <c r="J113" s="159" t="str">
        <f t="shared" si="6"/>
        <v>34003975026 03</v>
      </c>
      <c r="K113" s="5"/>
      <c r="L113" s="159" t="str">
        <f t="shared" si="7"/>
        <v>34003975026 03B</v>
      </c>
      <c r="M113" s="5" t="str">
        <f t="shared" si="8"/>
        <v>Slovenská federácia karate a bojových umenímBXXIX. Slovakia open - WUKF European Cup 2026</v>
      </c>
      <c r="N113" s="3" t="str">
        <f t="shared" si="9"/>
        <v>34003975mB</v>
      </c>
    </row>
    <row r="114" spans="1:14" x14ac:dyDescent="0.2">
      <c r="A114" s="194" t="s">
        <v>448</v>
      </c>
      <c r="B114" s="196" t="str">
        <f>VLOOKUP(A114,Adr!A:B,2,FALSE)</f>
        <v>Slovenská federácia pétanque</v>
      </c>
      <c r="C114" s="188" t="s">
        <v>948</v>
      </c>
      <c r="D114" s="279">
        <v>38332</v>
      </c>
      <c r="E114" s="165">
        <v>0</v>
      </c>
      <c r="F114" s="158" t="s">
        <v>240</v>
      </c>
      <c r="G114" s="161" t="s">
        <v>221</v>
      </c>
      <c r="H114" s="161" t="s">
        <v>914</v>
      </c>
      <c r="I114" s="184" t="str">
        <f t="shared" si="5"/>
        <v>36064742a</v>
      </c>
      <c r="J114" s="159" t="str">
        <f t="shared" si="6"/>
        <v>36064742026 02</v>
      </c>
      <c r="K114" s="5" t="s">
        <v>949</v>
      </c>
      <c r="L114" s="159" t="str">
        <f t="shared" si="7"/>
        <v>36064742026 02B</v>
      </c>
      <c r="M114" s="5" t="str">
        <f t="shared" si="8"/>
        <v>Slovenská federácia pétanqueaBpétanque - bežné transfery</v>
      </c>
      <c r="N114" s="3" t="str">
        <f t="shared" si="9"/>
        <v>36064742aB</v>
      </c>
    </row>
    <row r="115" spans="1:14" x14ac:dyDescent="0.2">
      <c r="A115" s="158" t="s">
        <v>2230</v>
      </c>
      <c r="B115" s="196" t="str">
        <f>VLOOKUP(A115,Adr!A:B,2,FALSE)</f>
        <v>Slovenská footgolfová asociácia</v>
      </c>
      <c r="C115" s="188" t="s">
        <v>253</v>
      </c>
      <c r="D115" s="281">
        <v>73100</v>
      </c>
      <c r="E115" s="165">
        <v>0</v>
      </c>
      <c r="F115" s="158" t="s">
        <v>252</v>
      </c>
      <c r="G115" s="161" t="s">
        <v>223</v>
      </c>
      <c r="H115" s="161" t="s">
        <v>914</v>
      </c>
      <c r="I115" s="184" t="str">
        <f t="shared" si="5"/>
        <v>42361885g</v>
      </c>
      <c r="J115" s="159" t="str">
        <f t="shared" si="6"/>
        <v>42361885026 03</v>
      </c>
      <c r="K115" s="5"/>
      <c r="L115" s="159" t="str">
        <f t="shared" si="7"/>
        <v>42361885026 03B</v>
      </c>
      <c r="M115" s="5" t="str">
        <f t="shared" si="8"/>
        <v>Slovenská footgolfová asociáciagBrozvoj športov, ktoré nie sú uznanými podľa zákona č. 440/2015 Z. z.</v>
      </c>
      <c r="N115" s="3" t="str">
        <f t="shared" si="9"/>
        <v>42361885gB</v>
      </c>
    </row>
    <row r="116" spans="1:14" x14ac:dyDescent="0.2">
      <c r="A116" s="194" t="s">
        <v>456</v>
      </c>
      <c r="B116" s="196" t="str">
        <f>VLOOKUP(A116,Adr!A:B,2,FALSE)</f>
        <v>Slovenská golfová asociácia</v>
      </c>
      <c r="C116" s="177" t="s">
        <v>950</v>
      </c>
      <c r="D116" s="279">
        <v>491439</v>
      </c>
      <c r="E116" s="222">
        <v>0</v>
      </c>
      <c r="F116" s="158" t="s">
        <v>240</v>
      </c>
      <c r="G116" s="161" t="s">
        <v>221</v>
      </c>
      <c r="H116" s="161" t="s">
        <v>914</v>
      </c>
      <c r="I116" s="184" t="str">
        <f t="shared" si="5"/>
        <v>50284363a</v>
      </c>
      <c r="J116" s="159" t="str">
        <f t="shared" si="6"/>
        <v>50284363026 02</v>
      </c>
      <c r="K116" s="5" t="s">
        <v>951</v>
      </c>
      <c r="L116" s="159" t="str">
        <f t="shared" si="7"/>
        <v>50284363026 02B</v>
      </c>
      <c r="M116" s="5" t="str">
        <f t="shared" si="8"/>
        <v>Slovenská golfová asociáciaaBgolf - bežné transfery</v>
      </c>
      <c r="N116" s="3" t="str">
        <f t="shared" si="9"/>
        <v>50284363aB</v>
      </c>
    </row>
    <row r="117" spans="1:14" x14ac:dyDescent="0.2">
      <c r="A117" s="194" t="s">
        <v>456</v>
      </c>
      <c r="B117" s="196" t="str">
        <f>VLOOKUP(A117,Adr!A:B,2,FALSE)</f>
        <v>Slovenská golfová asociácia</v>
      </c>
      <c r="C117" s="177" t="s">
        <v>1306</v>
      </c>
      <c r="D117" s="279">
        <v>5672</v>
      </c>
      <c r="E117" s="222">
        <v>0</v>
      </c>
      <c r="F117" s="158" t="s">
        <v>244</v>
      </c>
      <c r="G117" s="161" t="s">
        <v>223</v>
      </c>
      <c r="H117" s="161" t="s">
        <v>914</v>
      </c>
      <c r="I117" s="184" t="str">
        <f t="shared" si="5"/>
        <v>50284363c</v>
      </c>
      <c r="J117" s="159" t="str">
        <f t="shared" si="6"/>
        <v>50284363026 03</v>
      </c>
      <c r="K117" s="5"/>
      <c r="L117" s="159" t="str">
        <f t="shared" si="7"/>
        <v>50284363026 03B</v>
      </c>
      <c r="M117" s="5" t="str">
        <f t="shared" si="8"/>
        <v>Slovenská golfová asociáciacBzabezpečenie a rozvoj športu golf zdravotne postihnutých športovcov</v>
      </c>
      <c r="N117" s="3" t="str">
        <f t="shared" si="9"/>
        <v>50284363cB</v>
      </c>
    </row>
    <row r="118" spans="1:14" x14ac:dyDescent="0.2">
      <c r="A118" s="194" t="s">
        <v>456</v>
      </c>
      <c r="B118" s="196" t="str">
        <f>VLOOKUP(A118,Adr!A:B,2,FALSE)</f>
        <v>Slovenská golfová asociácia</v>
      </c>
      <c r="C118" s="177" t="s">
        <v>2429</v>
      </c>
      <c r="D118" s="279">
        <v>16000</v>
      </c>
      <c r="E118" s="165">
        <v>0</v>
      </c>
      <c r="F118" s="158" t="s">
        <v>246</v>
      </c>
      <c r="G118" s="161" t="s">
        <v>223</v>
      </c>
      <c r="H118" s="161" t="s">
        <v>914</v>
      </c>
      <c r="I118" s="184" t="str">
        <f t="shared" si="5"/>
        <v>50284363d</v>
      </c>
      <c r="J118" s="159" t="str">
        <f t="shared" si="6"/>
        <v>50284363026 03</v>
      </c>
      <c r="K118" s="5"/>
      <c r="L118" s="159" t="str">
        <f t="shared" si="7"/>
        <v>50284363026 03B</v>
      </c>
      <c r="M118" s="5" t="str">
        <f t="shared" si="8"/>
        <v>Slovenská golfová asociáciadBTeťák Tadeáš</v>
      </c>
      <c r="N118" s="3" t="str">
        <f t="shared" si="9"/>
        <v>50284363dB</v>
      </c>
    </row>
    <row r="119" spans="1:14" x14ac:dyDescent="0.2">
      <c r="A119" s="158" t="s">
        <v>456</v>
      </c>
      <c r="B119" s="196" t="str">
        <f>VLOOKUP(A119,Adr!A:B,2,FALSE)</f>
        <v>Slovenská golfová asociácia</v>
      </c>
      <c r="C119" s="188" t="s">
        <v>2430</v>
      </c>
      <c r="D119" s="281">
        <v>16000</v>
      </c>
      <c r="E119" s="222">
        <v>0</v>
      </c>
      <c r="F119" s="158" t="s">
        <v>246</v>
      </c>
      <c r="G119" s="161" t="s">
        <v>223</v>
      </c>
      <c r="H119" s="161" t="s">
        <v>914</v>
      </c>
      <c r="I119" s="184" t="str">
        <f t="shared" si="5"/>
        <v>50284363d</v>
      </c>
      <c r="J119" s="159" t="str">
        <f t="shared" si="6"/>
        <v>50284363026 03</v>
      </c>
      <c r="K119" s="5"/>
      <c r="L119" s="159" t="str">
        <f t="shared" si="7"/>
        <v>50284363026 03B</v>
      </c>
      <c r="M119" s="5" t="str">
        <f t="shared" si="8"/>
        <v>Slovenská golfová asociáciadBVavrová Michaela</v>
      </c>
      <c r="N119" s="3" t="str">
        <f t="shared" si="9"/>
        <v>50284363dB</v>
      </c>
    </row>
    <row r="120" spans="1:14" x14ac:dyDescent="0.2">
      <c r="A120" s="190" t="s">
        <v>463</v>
      </c>
      <c r="B120" s="196" t="str">
        <f>VLOOKUP(A120,Adr!A:B,2,FALSE)</f>
        <v>Slovenská gymnastická federácia</v>
      </c>
      <c r="C120" s="177" t="s">
        <v>952</v>
      </c>
      <c r="D120" s="279">
        <v>1253252</v>
      </c>
      <c r="E120" s="165">
        <v>0</v>
      </c>
      <c r="F120" s="158" t="s">
        <v>240</v>
      </c>
      <c r="G120" s="161" t="s">
        <v>221</v>
      </c>
      <c r="H120" s="161" t="s">
        <v>914</v>
      </c>
      <c r="I120" s="184" t="str">
        <f t="shared" si="5"/>
        <v>00688321a</v>
      </c>
      <c r="J120" s="159" t="str">
        <f t="shared" si="6"/>
        <v>00688321026 02</v>
      </c>
      <c r="K120" s="5" t="s">
        <v>953</v>
      </c>
      <c r="L120" s="159" t="str">
        <f t="shared" si="7"/>
        <v>00688321026 02B</v>
      </c>
      <c r="M120" s="5" t="str">
        <f t="shared" si="8"/>
        <v>Slovenská gymnastická federáciaaBgymnastika - bežné transfery</v>
      </c>
      <c r="N120" s="3" t="str">
        <f t="shared" si="9"/>
        <v>00688321aB</v>
      </c>
    </row>
    <row r="121" spans="1:14" x14ac:dyDescent="0.2">
      <c r="A121" s="158" t="s">
        <v>463</v>
      </c>
      <c r="B121" s="196" t="str">
        <f>VLOOKUP(A121,Adr!A:B,2,FALSE)</f>
        <v>Slovenská gymnastická federácia</v>
      </c>
      <c r="C121" s="161" t="s">
        <v>1604</v>
      </c>
      <c r="D121" s="280">
        <v>74200</v>
      </c>
      <c r="E121" s="222">
        <v>0</v>
      </c>
      <c r="F121" s="158" t="s">
        <v>240</v>
      </c>
      <c r="G121" s="161" t="s">
        <v>221</v>
      </c>
      <c r="H121" s="161" t="s">
        <v>937</v>
      </c>
      <c r="I121" s="184" t="str">
        <f t="shared" si="5"/>
        <v>00688321a</v>
      </c>
      <c r="J121" s="159" t="str">
        <f t="shared" si="6"/>
        <v>00688321026 02</v>
      </c>
      <c r="K121" s="5" t="s">
        <v>953</v>
      </c>
      <c r="L121" s="159" t="str">
        <f t="shared" si="7"/>
        <v>00688321026 02K</v>
      </c>
      <c r="M121" s="5" t="str">
        <f t="shared" si="8"/>
        <v>Slovenská gymnastická federáciaaKgymnastika - kapitálové transfery</v>
      </c>
      <c r="N121" s="3" t="str">
        <f t="shared" si="9"/>
        <v>00688321aK</v>
      </c>
    </row>
    <row r="122" spans="1:14" x14ac:dyDescent="0.2">
      <c r="A122" s="194" t="s">
        <v>463</v>
      </c>
      <c r="B122" s="196" t="str">
        <f>VLOOKUP(A122,Adr!A:B,2,FALSE)</f>
        <v>Slovenská gymnastická federácia</v>
      </c>
      <c r="C122" s="177" t="s">
        <v>1631</v>
      </c>
      <c r="D122" s="279">
        <v>8000</v>
      </c>
      <c r="E122" s="165">
        <v>0</v>
      </c>
      <c r="F122" s="158" t="s">
        <v>246</v>
      </c>
      <c r="G122" s="161" t="s">
        <v>223</v>
      </c>
      <c r="H122" s="161" t="s">
        <v>914</v>
      </c>
      <c r="I122" s="184" t="str">
        <f t="shared" si="5"/>
        <v>00688321d</v>
      </c>
      <c r="J122" s="159" t="str">
        <f t="shared" si="6"/>
        <v>00688321026 03</v>
      </c>
      <c r="K122" s="5"/>
      <c r="L122" s="159" t="str">
        <f t="shared" si="7"/>
        <v>00688321026 03B</v>
      </c>
      <c r="M122" s="5" t="str">
        <f t="shared" si="8"/>
        <v>Slovenská gymnastická federáciadBdružstvo - juniorky</v>
      </c>
      <c r="N122" s="3" t="str">
        <f t="shared" si="9"/>
        <v>00688321dB</v>
      </c>
    </row>
    <row r="123" spans="1:14" x14ac:dyDescent="0.2">
      <c r="A123" s="190" t="s">
        <v>463</v>
      </c>
      <c r="B123" s="196" t="str">
        <f>VLOOKUP(A123,Adr!A:B,2,FALSE)</f>
        <v>Slovenská gymnastická federácia</v>
      </c>
      <c r="C123" s="188" t="s">
        <v>1632</v>
      </c>
      <c r="D123" s="279">
        <v>8000</v>
      </c>
      <c r="E123" s="165">
        <v>0</v>
      </c>
      <c r="F123" s="158" t="s">
        <v>246</v>
      </c>
      <c r="G123" s="161" t="s">
        <v>223</v>
      </c>
      <c r="H123" s="161" t="s">
        <v>914</v>
      </c>
      <c r="I123" s="184" t="str">
        <f t="shared" si="5"/>
        <v>00688321d</v>
      </c>
      <c r="J123" s="159" t="str">
        <f t="shared" si="6"/>
        <v>00688321026 03</v>
      </c>
      <c r="K123" s="5"/>
      <c r="L123" s="159" t="str">
        <f t="shared" si="7"/>
        <v>00688321026 03B</v>
      </c>
      <c r="M123" s="5" t="str">
        <f t="shared" si="8"/>
        <v>Slovenská gymnastická federáciadBOstrihoňová Nela</v>
      </c>
      <c r="N123" s="3" t="str">
        <f t="shared" si="9"/>
        <v>00688321dB</v>
      </c>
    </row>
    <row r="124" spans="1:14" x14ac:dyDescent="0.2">
      <c r="A124" s="190" t="s">
        <v>463</v>
      </c>
      <c r="B124" s="196" t="str">
        <f>VLOOKUP(A124,Adr!A:B,2,FALSE)</f>
        <v>Slovenská gymnastická federácia</v>
      </c>
      <c r="C124" s="161" t="s">
        <v>1455</v>
      </c>
      <c r="D124" s="280">
        <v>18000</v>
      </c>
      <c r="E124" s="222">
        <v>0</v>
      </c>
      <c r="F124" s="158" t="s">
        <v>246</v>
      </c>
      <c r="G124" s="161" t="s">
        <v>223</v>
      </c>
      <c r="H124" s="161" t="s">
        <v>914</v>
      </c>
      <c r="I124" s="184" t="str">
        <f t="shared" si="5"/>
        <v>00688321d</v>
      </c>
      <c r="J124" s="159" t="str">
        <f t="shared" si="6"/>
        <v>00688321026 03</v>
      </c>
      <c r="K124" s="5"/>
      <c r="L124" s="159" t="str">
        <f t="shared" si="7"/>
        <v>00688321026 03B</v>
      </c>
      <c r="M124" s="5" t="str">
        <f t="shared" si="8"/>
        <v>Slovenská gymnastická federáciadBPiliarová Lucia</v>
      </c>
      <c r="N124" s="3" t="str">
        <f t="shared" si="9"/>
        <v>00688321dB</v>
      </c>
    </row>
    <row r="125" spans="1:14" x14ac:dyDescent="0.2">
      <c r="A125" s="158" t="s">
        <v>463</v>
      </c>
      <c r="B125" s="196" t="str">
        <f>VLOOKUP(A125,Adr!A:B,2,FALSE)</f>
        <v>Slovenská gymnastická federácia</v>
      </c>
      <c r="C125" s="189" t="s">
        <v>2532</v>
      </c>
      <c r="D125" s="282">
        <v>15000</v>
      </c>
      <c r="E125" s="165">
        <v>0</v>
      </c>
      <c r="F125" s="158" t="s">
        <v>263</v>
      </c>
      <c r="G125" s="161" t="s">
        <v>223</v>
      </c>
      <c r="H125" s="161" t="s">
        <v>914</v>
      </c>
      <c r="I125" s="184" t="str">
        <f t="shared" si="5"/>
        <v>00688321m</v>
      </c>
      <c r="J125" s="159" t="str">
        <f t="shared" si="6"/>
        <v>00688321026 03</v>
      </c>
      <c r="K125" s="5"/>
      <c r="L125" s="159" t="str">
        <f t="shared" si="7"/>
        <v>00688321026 03B</v>
      </c>
      <c r="M125" s="5" t="str">
        <f t="shared" si="8"/>
        <v>Slovenská gymnastická federáciamBChristmas Nitra Slovak Rhythmic Gymnastic Open</v>
      </c>
      <c r="N125" s="3" t="str">
        <f t="shared" si="9"/>
        <v>00688321mB</v>
      </c>
    </row>
    <row r="126" spans="1:14" ht="20.399999999999999" x14ac:dyDescent="0.2">
      <c r="A126" s="158" t="s">
        <v>1771</v>
      </c>
      <c r="B126" s="196" t="str">
        <f>VLOOKUP(A126,Adr!A:B,2,FALSE)</f>
        <v>Slovenská hokejbalová únia</v>
      </c>
      <c r="C126" s="188" t="s">
        <v>1968</v>
      </c>
      <c r="D126" s="281">
        <v>10000</v>
      </c>
      <c r="E126" s="165">
        <v>0</v>
      </c>
      <c r="F126" s="158" t="s">
        <v>250</v>
      </c>
      <c r="G126" s="161" t="s">
        <v>223</v>
      </c>
      <c r="H126" s="161" t="s">
        <v>914</v>
      </c>
      <c r="I126" s="184" t="str">
        <f t="shared" si="5"/>
        <v>00603091f</v>
      </c>
      <c r="J126" s="159" t="str">
        <f t="shared" si="6"/>
        <v>00603091026 03</v>
      </c>
      <c r="K126" s="5"/>
      <c r="L126" s="159" t="str">
        <f t="shared" si="7"/>
        <v>00603091026 03B</v>
      </c>
      <c r="M126" s="5" t="str">
        <f t="shared" si="8"/>
        <v>Slovenská hokejbalová úniafBZabezpečenie štátnej športovej reprezentácie Slovenskej republiky na Majstrovstvách sveta v hokejbale</v>
      </c>
      <c r="N126" s="3" t="str">
        <f t="shared" si="9"/>
        <v>00603091fB</v>
      </c>
    </row>
    <row r="127" spans="1:14" x14ac:dyDescent="0.2">
      <c r="A127" s="158" t="s">
        <v>1771</v>
      </c>
      <c r="B127" s="196" t="str">
        <f>VLOOKUP(A127,Adr!A:B,2,FALSE)</f>
        <v>Slovenská hokejbalová únia</v>
      </c>
      <c r="C127" s="177" t="s">
        <v>253</v>
      </c>
      <c r="D127" s="279">
        <v>223100</v>
      </c>
      <c r="E127" s="165">
        <v>0</v>
      </c>
      <c r="F127" s="158" t="s">
        <v>252</v>
      </c>
      <c r="G127" s="161" t="s">
        <v>223</v>
      </c>
      <c r="H127" s="161" t="s">
        <v>914</v>
      </c>
      <c r="I127" s="184" t="str">
        <f t="shared" si="5"/>
        <v>00603091g</v>
      </c>
      <c r="J127" s="159" t="str">
        <f t="shared" si="6"/>
        <v>00603091026 03</v>
      </c>
      <c r="K127" s="5"/>
      <c r="L127" s="159" t="str">
        <f t="shared" si="7"/>
        <v>00603091026 03B</v>
      </c>
      <c r="M127" s="5" t="str">
        <f t="shared" si="8"/>
        <v>Slovenská hokejbalová úniagBrozvoj športov, ktoré nie sú uznanými podľa zákona č. 440/2015 Z. z.</v>
      </c>
      <c r="N127" s="3" t="str">
        <f t="shared" si="9"/>
        <v>00603091gB</v>
      </c>
    </row>
    <row r="128" spans="1:14" x14ac:dyDescent="0.2">
      <c r="A128" s="190" t="s">
        <v>469</v>
      </c>
      <c r="B128" s="196" t="str">
        <f>VLOOKUP(A128,Adr!A:B,2,FALSE)</f>
        <v>SLOVENSKÁ CHEERLEADING ÚNIA</v>
      </c>
      <c r="C128" s="177" t="s">
        <v>954</v>
      </c>
      <c r="D128" s="279">
        <v>42527</v>
      </c>
      <c r="E128" s="165">
        <v>0</v>
      </c>
      <c r="F128" s="158" t="s">
        <v>240</v>
      </c>
      <c r="G128" s="161" t="s">
        <v>221</v>
      </c>
      <c r="H128" s="161" t="s">
        <v>914</v>
      </c>
      <c r="I128" s="184" t="str">
        <f t="shared" si="5"/>
        <v>54041368a</v>
      </c>
      <c r="J128" s="159" t="str">
        <f t="shared" si="6"/>
        <v>54041368026 02</v>
      </c>
      <c r="K128" s="5" t="s">
        <v>955</v>
      </c>
      <c r="L128" s="159" t="str">
        <f t="shared" si="7"/>
        <v>54041368026 02B</v>
      </c>
      <c r="M128" s="5" t="str">
        <f t="shared" si="8"/>
        <v>SLOVENSKÁ CHEERLEADING ÚNIAaBcheerleading - bežné transfery</v>
      </c>
      <c r="N128" s="3" t="str">
        <f t="shared" si="9"/>
        <v>54041368aB</v>
      </c>
    </row>
    <row r="129" spans="1:14" x14ac:dyDescent="0.2">
      <c r="A129" s="194" t="s">
        <v>475</v>
      </c>
      <c r="B129" s="196" t="str">
        <f>VLOOKUP(A129,Adr!A:B,2,FALSE)</f>
        <v>SLOVENSKÁ JAZDECKÁ FEDERÁCIA</v>
      </c>
      <c r="C129" s="177" t="s">
        <v>956</v>
      </c>
      <c r="D129" s="279">
        <v>216805</v>
      </c>
      <c r="E129" s="222">
        <v>0</v>
      </c>
      <c r="F129" s="158" t="s">
        <v>240</v>
      </c>
      <c r="G129" s="161" t="s">
        <v>221</v>
      </c>
      <c r="H129" s="161" t="s">
        <v>914</v>
      </c>
      <c r="I129" s="184" t="str">
        <f t="shared" si="5"/>
        <v>31787801a</v>
      </c>
      <c r="J129" s="159" t="str">
        <f t="shared" si="6"/>
        <v>31787801026 02</v>
      </c>
      <c r="K129" s="5" t="s">
        <v>957</v>
      </c>
      <c r="L129" s="159" t="str">
        <f t="shared" si="7"/>
        <v>31787801026 02B</v>
      </c>
      <c r="M129" s="5" t="str">
        <f t="shared" si="8"/>
        <v>SLOVENSKÁ JAZDECKÁ FEDERÁCIAaBjazdectvo - bežné transfery</v>
      </c>
      <c r="N129" s="3" t="str">
        <f t="shared" si="9"/>
        <v>31787801aB</v>
      </c>
    </row>
    <row r="130" spans="1:14" x14ac:dyDescent="0.2">
      <c r="A130" s="194" t="s">
        <v>482</v>
      </c>
      <c r="B130" s="196" t="str">
        <f>VLOOKUP(A130,Adr!A:B,2,FALSE)</f>
        <v>Slovenská kanoistika</v>
      </c>
      <c r="C130" s="177" t="s">
        <v>958</v>
      </c>
      <c r="D130" s="279">
        <v>2118246</v>
      </c>
      <c r="E130" s="165">
        <v>0</v>
      </c>
      <c r="F130" s="158" t="s">
        <v>240</v>
      </c>
      <c r="G130" s="161" t="s">
        <v>221</v>
      </c>
      <c r="H130" s="161" t="s">
        <v>914</v>
      </c>
      <c r="I130" s="184" t="str">
        <f t="shared" ref="I130:I193" si="10">A130&amp;F130</f>
        <v>50434101a</v>
      </c>
      <c r="J130" s="159" t="str">
        <f t="shared" ref="J130:J193" si="11">A130&amp;G130</f>
        <v>50434101026 02</v>
      </c>
      <c r="K130" s="5" t="s">
        <v>959</v>
      </c>
      <c r="L130" s="159" t="str">
        <f t="shared" ref="L130:L193" si="12">A130&amp;G130&amp;H130</f>
        <v>50434101026 02B</v>
      </c>
      <c r="M130" s="5" t="str">
        <f t="shared" ref="M130:M193" si="13">B130&amp;F130&amp;H130&amp;C130</f>
        <v>Slovenská kanoistikaaBkanoistika - bežné transfery</v>
      </c>
      <c r="N130" s="3" t="str">
        <f t="shared" ref="N130:N193" si="14">+I130&amp;H130</f>
        <v>50434101aB</v>
      </c>
    </row>
    <row r="131" spans="1:14" x14ac:dyDescent="0.2">
      <c r="A131" s="194" t="s">
        <v>482</v>
      </c>
      <c r="B131" s="196" t="str">
        <f>VLOOKUP(A131,Adr!A:B,2,FALSE)</f>
        <v>Slovenská kanoistika</v>
      </c>
      <c r="C131" s="177" t="s">
        <v>1328</v>
      </c>
      <c r="D131" s="279">
        <v>18000</v>
      </c>
      <c r="E131" s="222">
        <v>0</v>
      </c>
      <c r="F131" s="158" t="s">
        <v>246</v>
      </c>
      <c r="G131" s="161" t="s">
        <v>223</v>
      </c>
      <c r="H131" s="161" t="s">
        <v>914</v>
      </c>
      <c r="I131" s="184" t="str">
        <f t="shared" si="10"/>
        <v>50434101d</v>
      </c>
      <c r="J131" s="159" t="str">
        <f t="shared" si="11"/>
        <v>50434101026 03</v>
      </c>
      <c r="K131" s="5"/>
      <c r="L131" s="159" t="str">
        <f t="shared" si="12"/>
        <v>50434101026 03B</v>
      </c>
      <c r="M131" s="5" t="str">
        <f t="shared" si="13"/>
        <v>Slovenská kanoistikadBAbrahámová Karolína</v>
      </c>
      <c r="N131" s="3" t="str">
        <f t="shared" si="14"/>
        <v>50434101dB</v>
      </c>
    </row>
    <row r="132" spans="1:14" x14ac:dyDescent="0.2">
      <c r="A132" s="158" t="s">
        <v>482</v>
      </c>
      <c r="B132" s="196" t="str">
        <f>VLOOKUP(A132,Adr!A:B,2,FALSE)</f>
        <v>Slovenská kanoistika</v>
      </c>
      <c r="C132" s="189" t="s">
        <v>1329</v>
      </c>
      <c r="D132" s="183">
        <v>8060</v>
      </c>
      <c r="E132" s="165">
        <v>0</v>
      </c>
      <c r="F132" s="158" t="s">
        <v>246</v>
      </c>
      <c r="G132" s="161" t="s">
        <v>223</v>
      </c>
      <c r="H132" s="161" t="s">
        <v>914</v>
      </c>
      <c r="I132" s="184" t="str">
        <f t="shared" si="10"/>
        <v>50434101d</v>
      </c>
      <c r="J132" s="159" t="str">
        <f t="shared" si="11"/>
        <v>50434101026 03</v>
      </c>
      <c r="K132" s="5"/>
      <c r="L132" s="159" t="str">
        <f t="shared" si="12"/>
        <v>50434101026 03B</v>
      </c>
      <c r="M132" s="5" t="str">
        <f t="shared" si="13"/>
        <v>Slovenská kanoistikadBBábik Martin</v>
      </c>
      <c r="N132" s="3" t="str">
        <f t="shared" si="14"/>
        <v>50434101dB</v>
      </c>
    </row>
    <row r="133" spans="1:14" x14ac:dyDescent="0.2">
      <c r="A133" s="190" t="s">
        <v>482</v>
      </c>
      <c r="B133" s="196" t="str">
        <f>VLOOKUP(A133,Adr!A:B,2,FALSE)</f>
        <v>Slovenská kanoistika</v>
      </c>
      <c r="C133" s="161" t="s">
        <v>1330</v>
      </c>
      <c r="D133" s="164">
        <v>42000</v>
      </c>
      <c r="E133" s="222">
        <v>0</v>
      </c>
      <c r="F133" s="158" t="s">
        <v>246</v>
      </c>
      <c r="G133" s="161" t="s">
        <v>223</v>
      </c>
      <c r="H133" s="161" t="s">
        <v>914</v>
      </c>
      <c r="I133" s="184" t="str">
        <f t="shared" si="10"/>
        <v>50434101d</v>
      </c>
      <c r="J133" s="159" t="str">
        <f t="shared" si="11"/>
        <v>50434101026 03</v>
      </c>
      <c r="K133" s="5"/>
      <c r="L133" s="159" t="str">
        <f t="shared" si="12"/>
        <v>50434101026 03B</v>
      </c>
      <c r="M133" s="5" t="str">
        <f t="shared" si="13"/>
        <v>Slovenská kanoistikadBBaláž Samuel</v>
      </c>
      <c r="N133" s="3" t="str">
        <f t="shared" si="14"/>
        <v>50434101dB</v>
      </c>
    </row>
    <row r="134" spans="1:14" x14ac:dyDescent="0.2">
      <c r="A134" s="158" t="s">
        <v>482</v>
      </c>
      <c r="B134" s="196" t="str">
        <f>VLOOKUP(A134,Adr!A:B,2,FALSE)</f>
        <v>Slovenská kanoistika</v>
      </c>
      <c r="C134" s="177" t="s">
        <v>1633</v>
      </c>
      <c r="D134" s="279">
        <v>9100</v>
      </c>
      <c r="E134" s="165">
        <v>0</v>
      </c>
      <c r="F134" s="158" t="s">
        <v>246</v>
      </c>
      <c r="G134" s="161" t="s">
        <v>223</v>
      </c>
      <c r="H134" s="161" t="s">
        <v>914</v>
      </c>
      <c r="I134" s="184" t="str">
        <f t="shared" si="10"/>
        <v>50434101d</v>
      </c>
      <c r="J134" s="159" t="str">
        <f t="shared" si="11"/>
        <v>50434101026 03</v>
      </c>
      <c r="K134" s="5"/>
      <c r="L134" s="159" t="str">
        <f t="shared" si="12"/>
        <v>50434101026 03B</v>
      </c>
      <c r="M134" s="5" t="str">
        <f t="shared" si="13"/>
        <v>Slovenská kanoistikadBBartolčič Jakub</v>
      </c>
      <c r="N134" s="3" t="str">
        <f t="shared" si="14"/>
        <v>50434101dB</v>
      </c>
    </row>
    <row r="135" spans="1:14" x14ac:dyDescent="0.2">
      <c r="A135" s="194" t="s">
        <v>482</v>
      </c>
      <c r="B135" s="196" t="str">
        <f>VLOOKUP(A135,Adr!A:B,2,FALSE)</f>
        <v>Slovenská kanoistika</v>
      </c>
      <c r="C135" s="177" t="s">
        <v>1331</v>
      </c>
      <c r="D135" s="281">
        <v>72000</v>
      </c>
      <c r="E135" s="222">
        <v>0</v>
      </c>
      <c r="F135" s="158" t="s">
        <v>246</v>
      </c>
      <c r="G135" s="161" t="s">
        <v>223</v>
      </c>
      <c r="H135" s="161" t="s">
        <v>914</v>
      </c>
      <c r="I135" s="184" t="str">
        <f t="shared" si="10"/>
        <v>50434101d</v>
      </c>
      <c r="J135" s="159" t="str">
        <f t="shared" si="11"/>
        <v>50434101026 03</v>
      </c>
      <c r="K135" s="5"/>
      <c r="L135" s="159" t="str">
        <f t="shared" si="12"/>
        <v>50434101026 03B</v>
      </c>
      <c r="M135" s="5" t="str">
        <f t="shared" si="13"/>
        <v>Slovenská kanoistikadBBeňuš Matej</v>
      </c>
      <c r="N135" s="3" t="str">
        <f t="shared" si="14"/>
        <v>50434101dB</v>
      </c>
    </row>
    <row r="136" spans="1:14" x14ac:dyDescent="0.2">
      <c r="A136" s="174" t="s">
        <v>482</v>
      </c>
      <c r="B136" s="196" t="str">
        <f>VLOOKUP(A136,Adr!A:B,2,FALSE)</f>
        <v>Slovenská kanoistika</v>
      </c>
      <c r="C136" s="177" t="s">
        <v>1332</v>
      </c>
      <c r="D136" s="281">
        <v>29300</v>
      </c>
      <c r="E136" s="165">
        <v>0</v>
      </c>
      <c r="F136" s="158" t="s">
        <v>246</v>
      </c>
      <c r="G136" s="161" t="s">
        <v>223</v>
      </c>
      <c r="H136" s="161" t="s">
        <v>914</v>
      </c>
      <c r="I136" s="184" t="str">
        <f t="shared" si="10"/>
        <v>50434101d</v>
      </c>
      <c r="J136" s="159" t="str">
        <f t="shared" si="11"/>
        <v>50434101026 03</v>
      </c>
      <c r="K136" s="5"/>
      <c r="L136" s="159" t="str">
        <f t="shared" si="12"/>
        <v>50434101026 03B</v>
      </c>
      <c r="M136" s="5" t="str">
        <f t="shared" si="13"/>
        <v>Slovenská kanoistikadBBergendi Sofia</v>
      </c>
      <c r="N136" s="3" t="str">
        <f t="shared" si="14"/>
        <v>50434101dB</v>
      </c>
    </row>
    <row r="137" spans="1:14" x14ac:dyDescent="0.2">
      <c r="A137" s="158" t="s">
        <v>482</v>
      </c>
      <c r="B137" s="196" t="str">
        <f>VLOOKUP(A137,Adr!A:B,2,FALSE)</f>
        <v>Slovenská kanoistika</v>
      </c>
      <c r="C137" s="188" t="s">
        <v>1333</v>
      </c>
      <c r="D137" s="281">
        <v>13100</v>
      </c>
      <c r="E137" s="222">
        <v>0</v>
      </c>
      <c r="F137" s="158" t="s">
        <v>246</v>
      </c>
      <c r="G137" s="161" t="s">
        <v>223</v>
      </c>
      <c r="H137" s="161" t="s">
        <v>914</v>
      </c>
      <c r="I137" s="184" t="str">
        <f t="shared" si="10"/>
        <v>50434101d</v>
      </c>
      <c r="J137" s="159" t="str">
        <f t="shared" si="11"/>
        <v>50434101026 03</v>
      </c>
      <c r="K137" s="5"/>
      <c r="L137" s="159" t="str">
        <f t="shared" si="12"/>
        <v>50434101026 03B</v>
      </c>
      <c r="M137" s="5" t="str">
        <f t="shared" si="13"/>
        <v>Slovenská kanoistikadBBotek Adam</v>
      </c>
      <c r="N137" s="3" t="str">
        <f t="shared" si="14"/>
        <v>50434101dB</v>
      </c>
    </row>
    <row r="138" spans="1:14" x14ac:dyDescent="0.2">
      <c r="A138" s="194" t="s">
        <v>482</v>
      </c>
      <c r="B138" s="196" t="str">
        <f>VLOOKUP(A138,Adr!A:B,2,FALSE)</f>
        <v>Slovenská kanoistika</v>
      </c>
      <c r="C138" s="177" t="s">
        <v>1334</v>
      </c>
      <c r="D138" s="279">
        <v>31200</v>
      </c>
      <c r="E138" s="165">
        <v>0</v>
      </c>
      <c r="F138" s="158" t="s">
        <v>246</v>
      </c>
      <c r="G138" s="161" t="s">
        <v>223</v>
      </c>
      <c r="H138" s="161" t="s">
        <v>914</v>
      </c>
      <c r="I138" s="184" t="str">
        <f t="shared" si="10"/>
        <v>50434101d</v>
      </c>
      <c r="J138" s="159" t="str">
        <f t="shared" si="11"/>
        <v>50434101026 03</v>
      </c>
      <c r="K138" s="5"/>
      <c r="L138" s="159" t="str">
        <f t="shared" si="12"/>
        <v>50434101026 03B</v>
      </c>
      <c r="M138" s="5" t="str">
        <f t="shared" si="13"/>
        <v>Slovenská kanoistikadBBugár Reka</v>
      </c>
      <c r="N138" s="3" t="str">
        <f t="shared" si="14"/>
        <v>50434101dB</v>
      </c>
    </row>
    <row r="139" spans="1:14" x14ac:dyDescent="0.2">
      <c r="A139" s="190" t="s">
        <v>482</v>
      </c>
      <c r="B139" s="196" t="str">
        <f>VLOOKUP(A139,Adr!A:B,2,FALSE)</f>
        <v>Slovenská kanoistika</v>
      </c>
      <c r="C139" s="161" t="s">
        <v>1335</v>
      </c>
      <c r="D139" s="164">
        <v>8060</v>
      </c>
      <c r="E139" s="222">
        <v>0</v>
      </c>
      <c r="F139" s="158" t="s">
        <v>246</v>
      </c>
      <c r="G139" s="161" t="s">
        <v>223</v>
      </c>
      <c r="H139" s="161" t="s">
        <v>914</v>
      </c>
      <c r="I139" s="184" t="str">
        <f t="shared" si="10"/>
        <v>50434101d</v>
      </c>
      <c r="J139" s="159" t="str">
        <f t="shared" si="11"/>
        <v>50434101026 03</v>
      </c>
      <c r="K139" s="5"/>
      <c r="L139" s="159" t="str">
        <f t="shared" si="12"/>
        <v>50434101026 03B</v>
      </c>
      <c r="M139" s="5" t="str">
        <f t="shared" si="13"/>
        <v>Slovenská kanoistikadBČulenová Dagmar</v>
      </c>
      <c r="N139" s="3" t="str">
        <f t="shared" si="14"/>
        <v>50434101dB</v>
      </c>
    </row>
    <row r="140" spans="1:14" x14ac:dyDescent="0.2">
      <c r="A140" s="194" t="s">
        <v>482</v>
      </c>
      <c r="B140" s="196" t="str">
        <f>VLOOKUP(A140,Adr!A:B,2,FALSE)</f>
        <v>Slovenská kanoistika</v>
      </c>
      <c r="C140" s="177" t="s">
        <v>1336</v>
      </c>
      <c r="D140" s="279">
        <v>18000</v>
      </c>
      <c r="E140" s="165">
        <v>0</v>
      </c>
      <c r="F140" s="158" t="s">
        <v>246</v>
      </c>
      <c r="G140" s="161" t="s">
        <v>223</v>
      </c>
      <c r="H140" s="161" t="s">
        <v>914</v>
      </c>
      <c r="I140" s="184" t="str">
        <f t="shared" si="10"/>
        <v>50434101d</v>
      </c>
      <c r="J140" s="159" t="str">
        <f t="shared" si="11"/>
        <v>50434101026 03</v>
      </c>
      <c r="K140" s="5"/>
      <c r="L140" s="159" t="str">
        <f t="shared" si="12"/>
        <v>50434101026 03B</v>
      </c>
      <c r="M140" s="5" t="str">
        <f t="shared" si="13"/>
        <v>Slovenská kanoistikadBDuda Filip</v>
      </c>
      <c r="N140" s="3" t="str">
        <f t="shared" si="14"/>
        <v>50434101dB</v>
      </c>
    </row>
    <row r="141" spans="1:14" x14ac:dyDescent="0.2">
      <c r="A141" s="194" t="s">
        <v>482</v>
      </c>
      <c r="B141" s="196" t="str">
        <f>VLOOKUP(A141,Adr!A:B,2,FALSE)</f>
        <v>Slovenská kanoistika</v>
      </c>
      <c r="C141" s="182" t="s">
        <v>1634</v>
      </c>
      <c r="D141" s="280">
        <v>8060</v>
      </c>
      <c r="E141" s="222">
        <v>0</v>
      </c>
      <c r="F141" s="158" t="s">
        <v>246</v>
      </c>
      <c r="G141" s="161" t="s">
        <v>223</v>
      </c>
      <c r="H141" s="161" t="s">
        <v>914</v>
      </c>
      <c r="I141" s="184" t="str">
        <f t="shared" si="10"/>
        <v>50434101d</v>
      </c>
      <c r="J141" s="159" t="str">
        <f t="shared" si="11"/>
        <v>50434101026 03</v>
      </c>
      <c r="K141" s="5"/>
      <c r="L141" s="159" t="str">
        <f t="shared" si="12"/>
        <v>50434101026 03B</v>
      </c>
      <c r="M141" s="5" t="str">
        <f t="shared" si="13"/>
        <v>Slovenská kanoistikadBĎurčo Oskar</v>
      </c>
      <c r="N141" s="3" t="str">
        <f t="shared" si="14"/>
        <v>50434101dB</v>
      </c>
    </row>
    <row r="142" spans="1:14" x14ac:dyDescent="0.2">
      <c r="A142" s="194" t="s">
        <v>482</v>
      </c>
      <c r="B142" s="196" t="str">
        <f>VLOOKUP(A142,Adr!A:B,2,FALSE)</f>
        <v>Slovenská kanoistika</v>
      </c>
      <c r="C142" s="177" t="s">
        <v>1337</v>
      </c>
      <c r="D142" s="279">
        <v>18000</v>
      </c>
      <c r="E142" s="165">
        <v>0</v>
      </c>
      <c r="F142" s="158" t="s">
        <v>246</v>
      </c>
      <c r="G142" s="161" t="s">
        <v>223</v>
      </c>
      <c r="H142" s="161" t="s">
        <v>914</v>
      </c>
      <c r="I142" s="184" t="str">
        <f t="shared" si="10"/>
        <v>50434101d</v>
      </c>
      <c r="J142" s="159" t="str">
        <f t="shared" si="11"/>
        <v>50434101026 03</v>
      </c>
      <c r="K142" s="5"/>
      <c r="L142" s="159" t="str">
        <f t="shared" si="12"/>
        <v>50434101026 03B</v>
      </c>
      <c r="M142" s="5" t="str">
        <f t="shared" si="13"/>
        <v>Slovenská kanoistikadBEgyházy Dominik</v>
      </c>
      <c r="N142" s="3" t="str">
        <f t="shared" si="14"/>
        <v>50434101dB</v>
      </c>
    </row>
    <row r="143" spans="1:14" x14ac:dyDescent="0.2">
      <c r="A143" s="158" t="s">
        <v>482</v>
      </c>
      <c r="B143" s="196" t="str">
        <f>VLOOKUP(A143,Adr!A:B,2,FALSE)</f>
        <v>Slovenská kanoistika</v>
      </c>
      <c r="C143" s="188" t="s">
        <v>1635</v>
      </c>
      <c r="D143" s="281">
        <v>6000</v>
      </c>
      <c r="E143" s="165">
        <v>0</v>
      </c>
      <c r="F143" s="158" t="s">
        <v>246</v>
      </c>
      <c r="G143" s="161" t="s">
        <v>223</v>
      </c>
      <c r="H143" s="161" t="s">
        <v>914</v>
      </c>
      <c r="I143" s="184" t="str">
        <f t="shared" si="10"/>
        <v>50434101d</v>
      </c>
      <c r="J143" s="159" t="str">
        <f t="shared" si="11"/>
        <v>50434101026 03</v>
      </c>
      <c r="K143" s="5"/>
      <c r="L143" s="159" t="str">
        <f t="shared" si="12"/>
        <v>50434101026 03B</v>
      </c>
      <c r="M143" s="5" t="str">
        <f t="shared" si="13"/>
        <v>Slovenská kanoistikadBGavlider Alex</v>
      </c>
      <c r="N143" s="3" t="str">
        <f t="shared" si="14"/>
        <v>50434101dB</v>
      </c>
    </row>
    <row r="144" spans="1:14" x14ac:dyDescent="0.2">
      <c r="A144" s="194" t="s">
        <v>482</v>
      </c>
      <c r="B144" s="196" t="str">
        <f>VLOOKUP(A144,Adr!A:B,2,FALSE)</f>
        <v>Slovenská kanoistika</v>
      </c>
      <c r="C144" s="177" t="s">
        <v>1338</v>
      </c>
      <c r="D144" s="279">
        <v>29300</v>
      </c>
      <c r="E144" s="222">
        <v>0</v>
      </c>
      <c r="F144" s="158" t="s">
        <v>246</v>
      </c>
      <c r="G144" s="161" t="s">
        <v>223</v>
      </c>
      <c r="H144" s="161" t="s">
        <v>914</v>
      </c>
      <c r="I144" s="184" t="str">
        <f t="shared" si="10"/>
        <v>50434101d</v>
      </c>
      <c r="J144" s="159" t="str">
        <f t="shared" si="11"/>
        <v>50434101026 03</v>
      </c>
      <c r="K144" s="5"/>
      <c r="L144" s="159" t="str">
        <f t="shared" si="12"/>
        <v>50434101026 03B</v>
      </c>
      <c r="M144" s="5" t="str">
        <f t="shared" si="13"/>
        <v>Slovenská kanoistikadBGavorová Hana</v>
      </c>
      <c r="N144" s="3" t="str">
        <f t="shared" si="14"/>
        <v>50434101dB</v>
      </c>
    </row>
    <row r="145" spans="1:14" x14ac:dyDescent="0.2">
      <c r="A145" s="194" t="s">
        <v>482</v>
      </c>
      <c r="B145" s="196" t="str">
        <f>VLOOKUP(A145,Adr!A:B,2,FALSE)</f>
        <v>Slovenská kanoistika</v>
      </c>
      <c r="C145" s="182" t="s">
        <v>1339</v>
      </c>
      <c r="D145" s="280">
        <v>42000</v>
      </c>
      <c r="E145" s="222">
        <v>0</v>
      </c>
      <c r="F145" s="158" t="s">
        <v>246</v>
      </c>
      <c r="G145" s="161" t="s">
        <v>223</v>
      </c>
      <c r="H145" s="161" t="s">
        <v>914</v>
      </c>
      <c r="I145" s="184" t="str">
        <f t="shared" si="10"/>
        <v>50434101d</v>
      </c>
      <c r="J145" s="159" t="str">
        <f t="shared" si="11"/>
        <v>50434101026 03</v>
      </c>
      <c r="K145" s="5"/>
      <c r="L145" s="159" t="str">
        <f t="shared" si="12"/>
        <v>50434101026 03B</v>
      </c>
      <c r="M145" s="5" t="str">
        <f t="shared" si="13"/>
        <v>Slovenská kanoistikadBGrigar Jakub</v>
      </c>
      <c r="N145" s="3" t="str">
        <f t="shared" si="14"/>
        <v>50434101dB</v>
      </c>
    </row>
    <row r="146" spans="1:14" x14ac:dyDescent="0.2">
      <c r="A146" s="190" t="s">
        <v>482</v>
      </c>
      <c r="B146" s="196" t="str">
        <f>VLOOKUP(A146,Adr!A:B,2,FALSE)</f>
        <v>Slovenská kanoistika</v>
      </c>
      <c r="C146" s="161" t="s">
        <v>1636</v>
      </c>
      <c r="D146" s="280">
        <v>16000</v>
      </c>
      <c r="E146" s="165">
        <v>0</v>
      </c>
      <c r="F146" s="158" t="s">
        <v>246</v>
      </c>
      <c r="G146" s="161" t="s">
        <v>223</v>
      </c>
      <c r="H146" s="161" t="s">
        <v>914</v>
      </c>
      <c r="I146" s="184" t="str">
        <f t="shared" si="10"/>
        <v>50434101d</v>
      </c>
      <c r="J146" s="159" t="str">
        <f t="shared" si="11"/>
        <v>50434101026 03</v>
      </c>
      <c r="K146" s="5"/>
      <c r="L146" s="159" t="str">
        <f t="shared" si="12"/>
        <v>50434101026 03B</v>
      </c>
      <c r="M146" s="5" t="str">
        <f t="shared" si="13"/>
        <v>Slovenská kanoistikadBHalčin Martin</v>
      </c>
      <c r="N146" s="3" t="str">
        <f t="shared" si="14"/>
        <v>50434101dB</v>
      </c>
    </row>
    <row r="147" spans="1:14" x14ac:dyDescent="0.2">
      <c r="A147" s="174" t="s">
        <v>482</v>
      </c>
      <c r="B147" s="196" t="str">
        <f>VLOOKUP(A147,Adr!A:B,2,FALSE)</f>
        <v>Slovenská kanoistika</v>
      </c>
      <c r="C147" s="177" t="s">
        <v>1340</v>
      </c>
      <c r="D147" s="279">
        <v>8000</v>
      </c>
      <c r="E147" s="165">
        <v>0</v>
      </c>
      <c r="F147" s="158" t="s">
        <v>246</v>
      </c>
      <c r="G147" s="161" t="s">
        <v>223</v>
      </c>
      <c r="H147" s="161" t="s">
        <v>914</v>
      </c>
      <c r="I147" s="184" t="str">
        <f t="shared" si="10"/>
        <v>50434101d</v>
      </c>
      <c r="J147" s="159" t="str">
        <f t="shared" si="11"/>
        <v>50434101026 03</v>
      </c>
      <c r="K147" s="5"/>
      <c r="L147" s="159" t="str">
        <f t="shared" si="12"/>
        <v>50434101026 03B</v>
      </c>
      <c r="M147" s="5" t="str">
        <f t="shared" si="13"/>
        <v>Slovenská kanoistikadBHvojníková Nikola</v>
      </c>
      <c r="N147" s="3" t="str">
        <f t="shared" si="14"/>
        <v>50434101dB</v>
      </c>
    </row>
    <row r="148" spans="1:14" x14ac:dyDescent="0.2">
      <c r="A148" s="158" t="s">
        <v>482</v>
      </c>
      <c r="B148" s="196" t="str">
        <f>VLOOKUP(A148,Adr!A:B,2,FALSE)</f>
        <v>Slovenská kanoistika</v>
      </c>
      <c r="C148" s="177" t="s">
        <v>2431</v>
      </c>
      <c r="D148" s="279">
        <v>8000</v>
      </c>
      <c r="E148" s="222">
        <v>0</v>
      </c>
      <c r="F148" s="158" t="s">
        <v>246</v>
      </c>
      <c r="G148" s="161" t="s">
        <v>223</v>
      </c>
      <c r="H148" s="161" t="s">
        <v>914</v>
      </c>
      <c r="I148" s="184" t="str">
        <f t="shared" si="10"/>
        <v>50434101d</v>
      </c>
      <c r="J148" s="159" t="str">
        <f t="shared" si="11"/>
        <v>50434101026 03</v>
      </c>
      <c r="K148" s="5"/>
      <c r="L148" s="159" t="str">
        <f t="shared" si="12"/>
        <v>50434101026 03B</v>
      </c>
      <c r="M148" s="5" t="str">
        <f t="shared" si="13"/>
        <v>Slovenská kanoistikadBChlebová Ivana</v>
      </c>
      <c r="N148" s="3" t="str">
        <f t="shared" si="14"/>
        <v>50434101dB</v>
      </c>
    </row>
    <row r="149" spans="1:14" x14ac:dyDescent="0.2">
      <c r="A149" s="194" t="s">
        <v>482</v>
      </c>
      <c r="B149" s="196" t="str">
        <f>VLOOKUP(A149,Adr!A:B,2,FALSE)</f>
        <v>Slovenská kanoistika</v>
      </c>
      <c r="C149" s="161" t="s">
        <v>1637</v>
      </c>
      <c r="D149" s="280">
        <v>8000</v>
      </c>
      <c r="E149" s="222">
        <v>0</v>
      </c>
      <c r="F149" s="158" t="s">
        <v>246</v>
      </c>
      <c r="G149" s="161" t="s">
        <v>223</v>
      </c>
      <c r="H149" s="161" t="s">
        <v>914</v>
      </c>
      <c r="I149" s="184" t="str">
        <f t="shared" si="10"/>
        <v>50434101d</v>
      </c>
      <c r="J149" s="159" t="str">
        <f t="shared" si="11"/>
        <v>50434101026 03</v>
      </c>
      <c r="K149" s="5"/>
      <c r="L149" s="159" t="str">
        <f t="shared" si="12"/>
        <v>50434101026 03B</v>
      </c>
      <c r="M149" s="5" t="str">
        <f t="shared" si="13"/>
        <v>Slovenská kanoistikadBKaláber Artur</v>
      </c>
      <c r="N149" s="3" t="str">
        <f t="shared" si="14"/>
        <v>50434101dB</v>
      </c>
    </row>
    <row r="150" spans="1:14" x14ac:dyDescent="0.2">
      <c r="A150" s="158" t="s">
        <v>482</v>
      </c>
      <c r="B150" s="196" t="str">
        <f>VLOOKUP(A150,Adr!A:B,2,FALSE)</f>
        <v>Slovenská kanoistika</v>
      </c>
      <c r="C150" s="161" t="s">
        <v>2432</v>
      </c>
      <c r="D150" s="280">
        <v>8000</v>
      </c>
      <c r="E150" s="165">
        <v>0</v>
      </c>
      <c r="F150" s="158" t="s">
        <v>246</v>
      </c>
      <c r="G150" s="161" t="s">
        <v>223</v>
      </c>
      <c r="H150" s="161" t="s">
        <v>914</v>
      </c>
      <c r="I150" s="184" t="str">
        <f t="shared" si="10"/>
        <v>50434101d</v>
      </c>
      <c r="J150" s="159" t="str">
        <f t="shared" si="11"/>
        <v>50434101026 03</v>
      </c>
      <c r="K150" s="5"/>
      <c r="L150" s="159" t="str">
        <f t="shared" si="12"/>
        <v>50434101026 03B</v>
      </c>
      <c r="M150" s="5" t="str">
        <f t="shared" si="13"/>
        <v>Slovenská kanoistikadBKizek Peter</v>
      </c>
      <c r="N150" s="3" t="str">
        <f t="shared" si="14"/>
        <v>50434101dB</v>
      </c>
    </row>
    <row r="151" spans="1:14" x14ac:dyDescent="0.2">
      <c r="A151" s="194" t="s">
        <v>482</v>
      </c>
      <c r="B151" s="196" t="str">
        <f>VLOOKUP(A151,Adr!A:B,2,FALSE)</f>
        <v>Slovenská kanoistika</v>
      </c>
      <c r="C151" s="188" t="s">
        <v>1341</v>
      </c>
      <c r="D151" s="279">
        <v>11100</v>
      </c>
      <c r="E151" s="165">
        <v>0</v>
      </c>
      <c r="F151" s="158" t="s">
        <v>246</v>
      </c>
      <c r="G151" s="161" t="s">
        <v>223</v>
      </c>
      <c r="H151" s="161" t="s">
        <v>914</v>
      </c>
      <c r="I151" s="184" t="str">
        <f t="shared" si="10"/>
        <v>50434101d</v>
      </c>
      <c r="J151" s="159" t="str">
        <f t="shared" si="11"/>
        <v>50434101026 03</v>
      </c>
      <c r="K151" s="5"/>
      <c r="L151" s="159" t="str">
        <f t="shared" si="12"/>
        <v>50434101026 03B</v>
      </c>
      <c r="M151" s="5" t="str">
        <f t="shared" si="13"/>
        <v>Slovenská kanoistikadBLukáč Teo Peter</v>
      </c>
      <c r="N151" s="3" t="str">
        <f t="shared" si="14"/>
        <v>50434101dB</v>
      </c>
    </row>
    <row r="152" spans="1:14" x14ac:dyDescent="0.2">
      <c r="A152" s="194" t="s">
        <v>482</v>
      </c>
      <c r="B152" s="196" t="str">
        <f>VLOOKUP(A152,Adr!A:B,2,FALSE)</f>
        <v>Slovenská kanoistika</v>
      </c>
      <c r="C152" s="177" t="s">
        <v>1342</v>
      </c>
      <c r="D152" s="279">
        <v>13000</v>
      </c>
      <c r="E152" s="165">
        <v>0</v>
      </c>
      <c r="F152" s="158" t="s">
        <v>246</v>
      </c>
      <c r="G152" s="161" t="s">
        <v>223</v>
      </c>
      <c r="H152" s="161" t="s">
        <v>914</v>
      </c>
      <c r="I152" s="184" t="str">
        <f t="shared" si="10"/>
        <v>50434101d</v>
      </c>
      <c r="J152" s="159" t="str">
        <f t="shared" si="11"/>
        <v>50434101026 03</v>
      </c>
      <c r="K152" s="5"/>
      <c r="L152" s="159" t="str">
        <f t="shared" si="12"/>
        <v>50434101026 03B</v>
      </c>
      <c r="M152" s="5" t="str">
        <f t="shared" si="13"/>
        <v>Slovenská kanoistikadBLuknárová Emanuela</v>
      </c>
      <c r="N152" s="3" t="str">
        <f t="shared" si="14"/>
        <v>50434101dB</v>
      </c>
    </row>
    <row r="153" spans="1:14" x14ac:dyDescent="0.2">
      <c r="A153" s="194" t="s">
        <v>482</v>
      </c>
      <c r="B153" s="196" t="str">
        <f>VLOOKUP(A153,Adr!A:B,2,FALSE)</f>
        <v>Slovenská kanoistika</v>
      </c>
      <c r="C153" s="188" t="s">
        <v>1343</v>
      </c>
      <c r="D153" s="282">
        <v>8060</v>
      </c>
      <c r="E153" s="165">
        <v>0</v>
      </c>
      <c r="F153" s="158" t="s">
        <v>246</v>
      </c>
      <c r="G153" s="161" t="s">
        <v>223</v>
      </c>
      <c r="H153" s="161" t="s">
        <v>914</v>
      </c>
      <c r="I153" s="184" t="str">
        <f t="shared" si="10"/>
        <v>50434101d</v>
      </c>
      <c r="J153" s="159" t="str">
        <f t="shared" si="11"/>
        <v>50434101026 03</v>
      </c>
      <c r="K153" s="5"/>
      <c r="L153" s="159" t="str">
        <f t="shared" si="12"/>
        <v>50434101026 03B</v>
      </c>
      <c r="M153" s="5" t="str">
        <f t="shared" si="13"/>
        <v>Slovenská kanoistikadBMarsal Máté</v>
      </c>
      <c r="N153" s="3" t="str">
        <f t="shared" si="14"/>
        <v>50434101dB</v>
      </c>
    </row>
    <row r="154" spans="1:14" x14ac:dyDescent="0.2">
      <c r="A154" s="194" t="s">
        <v>482</v>
      </c>
      <c r="B154" s="196" t="str">
        <f>VLOOKUP(A154,Adr!A:B,2,FALSE)</f>
        <v>Slovenská kanoistika</v>
      </c>
      <c r="C154" s="177" t="s">
        <v>1456</v>
      </c>
      <c r="D154" s="279">
        <v>26000</v>
      </c>
      <c r="E154" s="222">
        <v>0</v>
      </c>
      <c r="F154" s="158" t="s">
        <v>246</v>
      </c>
      <c r="G154" s="161" t="s">
        <v>223</v>
      </c>
      <c r="H154" s="161" t="s">
        <v>914</v>
      </c>
      <c r="I154" s="184" t="str">
        <f t="shared" si="10"/>
        <v>50434101d</v>
      </c>
      <c r="J154" s="159" t="str">
        <f t="shared" si="11"/>
        <v>50434101026 03</v>
      </c>
      <c r="K154" s="5"/>
      <c r="L154" s="159" t="str">
        <f t="shared" si="12"/>
        <v>50434101026 03B</v>
      </c>
      <c r="M154" s="5" t="str">
        <f t="shared" si="13"/>
        <v>Slovenská kanoistikadBMartikán Michal</v>
      </c>
      <c r="N154" s="3" t="str">
        <f t="shared" si="14"/>
        <v>50434101dB</v>
      </c>
    </row>
    <row r="155" spans="1:14" x14ac:dyDescent="0.2">
      <c r="A155" s="170" t="s">
        <v>482</v>
      </c>
      <c r="B155" s="196" t="str">
        <f>VLOOKUP(A155,Adr!A:B,2,FALSE)</f>
        <v>Slovenská kanoistika</v>
      </c>
      <c r="C155" s="177" t="s">
        <v>1344</v>
      </c>
      <c r="D155" s="281">
        <v>32000</v>
      </c>
      <c r="E155" s="222">
        <v>0</v>
      </c>
      <c r="F155" s="158" t="s">
        <v>246</v>
      </c>
      <c r="G155" s="161" t="s">
        <v>223</v>
      </c>
      <c r="H155" s="161" t="s">
        <v>914</v>
      </c>
      <c r="I155" s="184" t="str">
        <f t="shared" si="10"/>
        <v>50434101d</v>
      </c>
      <c r="J155" s="159" t="str">
        <f t="shared" si="11"/>
        <v>50434101026 03</v>
      </c>
      <c r="K155" s="5"/>
      <c r="L155" s="159" t="str">
        <f t="shared" si="12"/>
        <v>50434101026 03B</v>
      </c>
      <c r="M155" s="5" t="str">
        <f t="shared" si="13"/>
        <v>Slovenská kanoistikadBMintálová Eliška</v>
      </c>
      <c r="N155" s="3" t="str">
        <f t="shared" si="14"/>
        <v>50434101dB</v>
      </c>
    </row>
    <row r="156" spans="1:14" x14ac:dyDescent="0.2">
      <c r="A156" s="174" t="s">
        <v>482</v>
      </c>
      <c r="B156" s="196" t="str">
        <f>VLOOKUP(A156,Adr!A:B,2,FALSE)</f>
        <v>Slovenská kanoistika</v>
      </c>
      <c r="C156" s="177" t="s">
        <v>1345</v>
      </c>
      <c r="D156" s="279">
        <v>36000</v>
      </c>
      <c r="E156" s="165">
        <v>0</v>
      </c>
      <c r="F156" s="158" t="s">
        <v>246</v>
      </c>
      <c r="G156" s="161" t="s">
        <v>223</v>
      </c>
      <c r="H156" s="161" t="s">
        <v>914</v>
      </c>
      <c r="I156" s="184" t="str">
        <f t="shared" si="10"/>
        <v>50434101d</v>
      </c>
      <c r="J156" s="159" t="str">
        <f t="shared" si="11"/>
        <v>50434101026 03</v>
      </c>
      <c r="K156" s="5"/>
      <c r="L156" s="159" t="str">
        <f t="shared" si="12"/>
        <v>50434101026 03B</v>
      </c>
      <c r="M156" s="5" t="str">
        <f t="shared" si="13"/>
        <v>Slovenská kanoistikadBMirgorodský Marko</v>
      </c>
      <c r="N156" s="3" t="str">
        <f t="shared" si="14"/>
        <v>50434101dB</v>
      </c>
    </row>
    <row r="157" spans="1:14" x14ac:dyDescent="0.2">
      <c r="A157" s="158" t="s">
        <v>482</v>
      </c>
      <c r="B157" s="196" t="str">
        <f>VLOOKUP(A157,Adr!A:B,2,FALSE)</f>
        <v>Slovenská kanoistika</v>
      </c>
      <c r="C157" s="177" t="s">
        <v>1346</v>
      </c>
      <c r="D157" s="279">
        <v>13100</v>
      </c>
      <c r="E157" s="222">
        <v>0</v>
      </c>
      <c r="F157" s="158" t="s">
        <v>246</v>
      </c>
      <c r="G157" s="161" t="s">
        <v>223</v>
      </c>
      <c r="H157" s="161" t="s">
        <v>914</v>
      </c>
      <c r="I157" s="184" t="str">
        <f t="shared" si="10"/>
        <v>50434101d</v>
      </c>
      <c r="J157" s="159" t="str">
        <f t="shared" si="11"/>
        <v>50434101026 03</v>
      </c>
      <c r="K157" s="5"/>
      <c r="L157" s="159" t="str">
        <f t="shared" si="12"/>
        <v>50434101026 03B</v>
      </c>
      <c r="M157" s="5" t="str">
        <f t="shared" si="13"/>
        <v>Slovenská kanoistikadBMyšák Denis</v>
      </c>
      <c r="N157" s="3" t="str">
        <f t="shared" si="14"/>
        <v>50434101dB</v>
      </c>
    </row>
    <row r="158" spans="1:14" x14ac:dyDescent="0.2">
      <c r="A158" s="158" t="s">
        <v>482</v>
      </c>
      <c r="B158" s="196" t="str">
        <f>VLOOKUP(A158,Adr!A:B,2,FALSE)</f>
        <v>Slovenská kanoistika</v>
      </c>
      <c r="C158" s="177" t="s">
        <v>1347</v>
      </c>
      <c r="D158" s="279">
        <v>62000</v>
      </c>
      <c r="E158" s="165">
        <v>0</v>
      </c>
      <c r="F158" s="158" t="s">
        <v>246</v>
      </c>
      <c r="G158" s="161" t="s">
        <v>223</v>
      </c>
      <c r="H158" s="161" t="s">
        <v>914</v>
      </c>
      <c r="I158" s="184" t="str">
        <f t="shared" si="10"/>
        <v>50434101d</v>
      </c>
      <c r="J158" s="159" t="str">
        <f t="shared" si="11"/>
        <v>50434101026 03</v>
      </c>
      <c r="K158" s="5"/>
      <c r="L158" s="159" t="str">
        <f t="shared" si="12"/>
        <v>50434101026 03B</v>
      </c>
      <c r="M158" s="5" t="str">
        <f t="shared" si="13"/>
        <v>Slovenská kanoistikadBPaňková Zuzana</v>
      </c>
      <c r="N158" s="3" t="str">
        <f t="shared" si="14"/>
        <v>50434101dB</v>
      </c>
    </row>
    <row r="159" spans="1:14" x14ac:dyDescent="0.2">
      <c r="A159" s="194" t="s">
        <v>482</v>
      </c>
      <c r="B159" s="196" t="str">
        <f>VLOOKUP(A159,Adr!A:B,2,FALSE)</f>
        <v>Slovenská kanoistika</v>
      </c>
      <c r="C159" s="177" t="s">
        <v>1348</v>
      </c>
      <c r="D159" s="279">
        <v>8060</v>
      </c>
      <c r="E159" s="222">
        <v>0</v>
      </c>
      <c r="F159" s="158" t="s">
        <v>246</v>
      </c>
      <c r="G159" s="161" t="s">
        <v>223</v>
      </c>
      <c r="H159" s="161" t="s">
        <v>914</v>
      </c>
      <c r="I159" s="184" t="str">
        <f t="shared" si="10"/>
        <v>50434101d</v>
      </c>
      <c r="J159" s="159" t="str">
        <f t="shared" si="11"/>
        <v>50434101026 03</v>
      </c>
      <c r="K159" s="5"/>
      <c r="L159" s="159" t="str">
        <f t="shared" si="12"/>
        <v>50434101026 03B</v>
      </c>
      <c r="M159" s="5" t="str">
        <f t="shared" si="13"/>
        <v>Slovenská kanoistikadBPecsuková Katarína</v>
      </c>
      <c r="N159" s="3" t="str">
        <f t="shared" si="14"/>
        <v>50434101dB</v>
      </c>
    </row>
    <row r="160" spans="1:14" x14ac:dyDescent="0.2">
      <c r="A160" s="190" t="s">
        <v>482</v>
      </c>
      <c r="B160" s="196" t="str">
        <f>VLOOKUP(A160,Adr!A:B,2,FALSE)</f>
        <v>Slovenská kanoistika</v>
      </c>
      <c r="C160" s="188" t="s">
        <v>1349</v>
      </c>
      <c r="D160" s="279">
        <v>31200</v>
      </c>
      <c r="E160" s="165">
        <v>0</v>
      </c>
      <c r="F160" s="158" t="s">
        <v>246</v>
      </c>
      <c r="G160" s="161" t="s">
        <v>223</v>
      </c>
      <c r="H160" s="161" t="s">
        <v>914</v>
      </c>
      <c r="I160" s="184" t="str">
        <f t="shared" si="10"/>
        <v>50434101d</v>
      </c>
      <c r="J160" s="159" t="str">
        <f t="shared" si="11"/>
        <v>50434101026 03</v>
      </c>
      <c r="K160" s="5"/>
      <c r="L160" s="159" t="str">
        <f t="shared" si="12"/>
        <v>50434101026 03B</v>
      </c>
      <c r="M160" s="5" t="str">
        <f t="shared" si="13"/>
        <v>Slovenská kanoistikadBSidová Bianka</v>
      </c>
      <c r="N160" s="3" t="str">
        <f t="shared" si="14"/>
        <v>50434101dB</v>
      </c>
    </row>
    <row r="161" spans="1:14" x14ac:dyDescent="0.2">
      <c r="A161" s="194" t="s">
        <v>482</v>
      </c>
      <c r="B161" s="196" t="str">
        <f>VLOOKUP(A161,Adr!A:B,2,FALSE)</f>
        <v>Slovenská kanoistika</v>
      </c>
      <c r="C161" s="177" t="s">
        <v>1350</v>
      </c>
      <c r="D161" s="279">
        <v>8000</v>
      </c>
      <c r="E161" s="222">
        <v>0</v>
      </c>
      <c r="F161" s="158" t="s">
        <v>246</v>
      </c>
      <c r="G161" s="161" t="s">
        <v>223</v>
      </c>
      <c r="H161" s="161" t="s">
        <v>914</v>
      </c>
      <c r="I161" s="184" t="str">
        <f t="shared" si="10"/>
        <v>50434101d</v>
      </c>
      <c r="J161" s="159" t="str">
        <f t="shared" si="11"/>
        <v>50434101026 03</v>
      </c>
      <c r="K161" s="5"/>
      <c r="L161" s="159" t="str">
        <f t="shared" si="12"/>
        <v>50434101026 03B</v>
      </c>
      <c r="M161" s="5" t="str">
        <f t="shared" si="13"/>
        <v>Slovenská kanoistikadBSkubík Dávid</v>
      </c>
      <c r="N161" s="3" t="str">
        <f t="shared" si="14"/>
        <v>50434101dB</v>
      </c>
    </row>
    <row r="162" spans="1:14" x14ac:dyDescent="0.2">
      <c r="A162" s="194" t="s">
        <v>482</v>
      </c>
      <c r="B162" s="196" t="str">
        <f>VLOOKUP(A162,Adr!A:B,2,FALSE)</f>
        <v>Slovenská kanoistika</v>
      </c>
      <c r="C162" s="177" t="s">
        <v>1351</v>
      </c>
      <c r="D162" s="279">
        <v>32000</v>
      </c>
      <c r="E162" s="165">
        <v>0</v>
      </c>
      <c r="F162" s="158" t="s">
        <v>246</v>
      </c>
      <c r="G162" s="161" t="s">
        <v>223</v>
      </c>
      <c r="H162" s="161" t="s">
        <v>914</v>
      </c>
      <c r="I162" s="184" t="str">
        <f t="shared" si="10"/>
        <v>50434101d</v>
      </c>
      <c r="J162" s="159" t="str">
        <f t="shared" si="11"/>
        <v>50434101026 03</v>
      </c>
      <c r="K162" s="5"/>
      <c r="L162" s="159" t="str">
        <f t="shared" si="12"/>
        <v>50434101026 03B</v>
      </c>
      <c r="M162" s="5" t="str">
        <f t="shared" si="13"/>
        <v>Slovenská kanoistikadBStanovská Soňa</v>
      </c>
      <c r="N162" s="3" t="str">
        <f t="shared" si="14"/>
        <v>50434101dB</v>
      </c>
    </row>
    <row r="163" spans="1:14" x14ac:dyDescent="0.2">
      <c r="A163" s="158" t="s">
        <v>482</v>
      </c>
      <c r="B163" s="196" t="str">
        <f>VLOOKUP(A163,Adr!A:B,2,FALSE)</f>
        <v>Slovenská kanoistika</v>
      </c>
      <c r="C163" s="189" t="s">
        <v>1352</v>
      </c>
      <c r="D163" s="282">
        <v>8060</v>
      </c>
      <c r="E163" s="222">
        <v>0</v>
      </c>
      <c r="F163" s="158" t="s">
        <v>246</v>
      </c>
      <c r="G163" s="161" t="s">
        <v>223</v>
      </c>
      <c r="H163" s="161" t="s">
        <v>914</v>
      </c>
      <c r="I163" s="184" t="str">
        <f t="shared" si="10"/>
        <v>50434101d</v>
      </c>
      <c r="J163" s="159" t="str">
        <f t="shared" si="11"/>
        <v>50434101026 03</v>
      </c>
      <c r="K163" s="5"/>
      <c r="L163" s="159" t="str">
        <f t="shared" si="12"/>
        <v>50434101026 03B</v>
      </c>
      <c r="M163" s="5" t="str">
        <f t="shared" si="13"/>
        <v>Slovenská kanoistikadBSzabó Maximilián</v>
      </c>
      <c r="N163" s="3" t="str">
        <f t="shared" si="14"/>
        <v>50434101dB</v>
      </c>
    </row>
    <row r="164" spans="1:14" x14ac:dyDescent="0.2">
      <c r="A164" s="158" t="s">
        <v>482</v>
      </c>
      <c r="B164" s="196" t="str">
        <f>VLOOKUP(A164,Adr!A:B,2,FALSE)</f>
        <v>Slovenská kanoistika</v>
      </c>
      <c r="C164" s="189" t="s">
        <v>1638</v>
      </c>
      <c r="D164" s="183">
        <v>8000</v>
      </c>
      <c r="E164" s="222">
        <v>0</v>
      </c>
      <c r="F164" s="158" t="s">
        <v>246</v>
      </c>
      <c r="G164" s="161" t="s">
        <v>223</v>
      </c>
      <c r="H164" s="161" t="s">
        <v>914</v>
      </c>
      <c r="I164" s="184" t="str">
        <f t="shared" si="10"/>
        <v>50434101d</v>
      </c>
      <c r="J164" s="159" t="str">
        <f t="shared" si="11"/>
        <v>50434101026 03</v>
      </c>
      <c r="K164" s="5"/>
      <c r="L164" s="159" t="str">
        <f t="shared" si="12"/>
        <v>50434101026 03B</v>
      </c>
      <c r="M164" s="5" t="str">
        <f t="shared" si="13"/>
        <v>Slovenská kanoistikadBZáhorská Zara</v>
      </c>
      <c r="N164" s="3" t="str">
        <f t="shared" si="14"/>
        <v>50434101dB</v>
      </c>
    </row>
    <row r="165" spans="1:14" x14ac:dyDescent="0.2">
      <c r="A165" s="194" t="s">
        <v>482</v>
      </c>
      <c r="B165" s="196" t="str">
        <f>VLOOKUP(A165,Adr!A:B,2,FALSE)</f>
        <v>Slovenská kanoistika</v>
      </c>
      <c r="C165" s="161" t="s">
        <v>1353</v>
      </c>
      <c r="D165" s="280">
        <v>13100</v>
      </c>
      <c r="E165" s="222">
        <v>0</v>
      </c>
      <c r="F165" s="158" t="s">
        <v>246</v>
      </c>
      <c r="G165" s="161" t="s">
        <v>223</v>
      </c>
      <c r="H165" s="161" t="s">
        <v>914</v>
      </c>
      <c r="I165" s="184" t="str">
        <f t="shared" si="10"/>
        <v>50434101d</v>
      </c>
      <c r="J165" s="159" t="str">
        <f t="shared" si="11"/>
        <v>50434101026 03</v>
      </c>
      <c r="K165" s="5"/>
      <c r="L165" s="159" t="str">
        <f t="shared" si="12"/>
        <v>50434101026 03B</v>
      </c>
      <c r="M165" s="5" t="str">
        <f t="shared" si="13"/>
        <v>Slovenská kanoistikadBZalka Csaba</v>
      </c>
      <c r="N165" s="3" t="str">
        <f t="shared" si="14"/>
        <v>50434101dB</v>
      </c>
    </row>
    <row r="166" spans="1:14" x14ac:dyDescent="0.2">
      <c r="A166" s="194" t="s">
        <v>482</v>
      </c>
      <c r="B166" s="196" t="str">
        <f>VLOOKUP(A166,Adr!A:B,2,FALSE)</f>
        <v>Slovenská kanoistika</v>
      </c>
      <c r="C166" s="177" t="s">
        <v>2533</v>
      </c>
      <c r="D166" s="279">
        <v>15000</v>
      </c>
      <c r="E166" s="165">
        <v>0</v>
      </c>
      <c r="F166" s="158" t="s">
        <v>263</v>
      </c>
      <c r="G166" s="161" t="s">
        <v>223</v>
      </c>
      <c r="H166" s="161" t="s">
        <v>914</v>
      </c>
      <c r="I166" s="184" t="str">
        <f t="shared" si="10"/>
        <v>50434101m</v>
      </c>
      <c r="J166" s="159" t="str">
        <f t="shared" si="11"/>
        <v>50434101026 03</v>
      </c>
      <c r="K166" s="5"/>
      <c r="L166" s="159" t="str">
        <f t="shared" si="12"/>
        <v>50434101026 03B</v>
      </c>
      <c r="M166" s="5" t="str">
        <f t="shared" si="13"/>
        <v>Slovenská kanoistikamBMedzinárodná regata Bratislava 2026</v>
      </c>
      <c r="N166" s="3" t="str">
        <f t="shared" si="14"/>
        <v>50434101mB</v>
      </c>
    </row>
    <row r="167" spans="1:14" x14ac:dyDescent="0.2">
      <c r="A167" s="174" t="s">
        <v>487</v>
      </c>
      <c r="B167" s="196" t="str">
        <f>VLOOKUP(A167,Adr!A:B,2,FALSE)</f>
        <v>Slovenská Lakrosová Federácia</v>
      </c>
      <c r="C167" s="188" t="s">
        <v>960</v>
      </c>
      <c r="D167" s="279">
        <v>38332</v>
      </c>
      <c r="E167" s="165">
        <v>0</v>
      </c>
      <c r="F167" s="158" t="s">
        <v>240</v>
      </c>
      <c r="G167" s="161" t="s">
        <v>221</v>
      </c>
      <c r="H167" s="161" t="s">
        <v>914</v>
      </c>
      <c r="I167" s="184" t="str">
        <f t="shared" si="10"/>
        <v>30853427a</v>
      </c>
      <c r="J167" s="159" t="str">
        <f t="shared" si="11"/>
        <v>30853427026 02</v>
      </c>
      <c r="K167" s="5" t="s">
        <v>961</v>
      </c>
      <c r="L167" s="159" t="str">
        <f t="shared" si="12"/>
        <v>30853427026 02B</v>
      </c>
      <c r="M167" s="5" t="str">
        <f t="shared" si="13"/>
        <v>Slovenská Lakrosová FederáciaaBlakros - bežné transfery</v>
      </c>
      <c r="N167" s="3" t="str">
        <f t="shared" si="14"/>
        <v>30853427aB</v>
      </c>
    </row>
    <row r="168" spans="1:14" x14ac:dyDescent="0.2">
      <c r="A168" s="170" t="s">
        <v>1777</v>
      </c>
      <c r="B168" s="196" t="str">
        <f>VLOOKUP(A168,Adr!A:B,2,FALSE)</f>
        <v>Slovenská lukostrelecká asociácia 3D</v>
      </c>
      <c r="C168" s="188" t="s">
        <v>253</v>
      </c>
      <c r="D168" s="279">
        <v>46400</v>
      </c>
      <c r="E168" s="165">
        <v>0</v>
      </c>
      <c r="F168" s="158" t="s">
        <v>252</v>
      </c>
      <c r="G168" s="161" t="s">
        <v>223</v>
      </c>
      <c r="H168" s="161" t="s">
        <v>914</v>
      </c>
      <c r="I168" s="184" t="str">
        <f t="shared" si="10"/>
        <v>36075809g</v>
      </c>
      <c r="J168" s="159" t="str">
        <f t="shared" si="11"/>
        <v>36075809026 03</v>
      </c>
      <c r="K168" s="5"/>
      <c r="L168" s="159" t="str">
        <f t="shared" si="12"/>
        <v>36075809026 03B</v>
      </c>
      <c r="M168" s="5" t="str">
        <f t="shared" si="13"/>
        <v>Slovenská lukostrelecká asociácia 3DgBrozvoj športov, ktoré nie sú uznanými podľa zákona č. 440/2015 Z. z.</v>
      </c>
      <c r="N168" s="3" t="str">
        <f t="shared" si="14"/>
        <v>36075809gB</v>
      </c>
    </row>
    <row r="169" spans="1:14" x14ac:dyDescent="0.2">
      <c r="A169" s="194" t="s">
        <v>495</v>
      </c>
      <c r="B169" s="196" t="str">
        <f>VLOOKUP(A169,Adr!A:B,2,FALSE)</f>
        <v>Slovenská motocyklová federácia</v>
      </c>
      <c r="C169" s="161" t="s">
        <v>962</v>
      </c>
      <c r="D169" s="280">
        <v>225905</v>
      </c>
      <c r="E169" s="222">
        <v>0</v>
      </c>
      <c r="F169" s="158" t="s">
        <v>240</v>
      </c>
      <c r="G169" s="161" t="s">
        <v>221</v>
      </c>
      <c r="H169" s="161" t="s">
        <v>914</v>
      </c>
      <c r="I169" s="184" t="str">
        <f t="shared" si="10"/>
        <v>30813883a</v>
      </c>
      <c r="J169" s="159" t="str">
        <f t="shared" si="11"/>
        <v>30813883026 02</v>
      </c>
      <c r="K169" s="5" t="s">
        <v>963</v>
      </c>
      <c r="L169" s="159" t="str">
        <f t="shared" si="12"/>
        <v>30813883026 02B</v>
      </c>
      <c r="M169" s="5" t="str">
        <f t="shared" si="13"/>
        <v>Slovenská motocyklová federáciaaBmotocyklový šport - bežné transfery</v>
      </c>
      <c r="N169" s="3" t="str">
        <f t="shared" si="14"/>
        <v>30813883aB</v>
      </c>
    </row>
    <row r="170" spans="1:14" x14ac:dyDescent="0.2">
      <c r="A170" s="158" t="s">
        <v>495</v>
      </c>
      <c r="B170" s="196" t="str">
        <f>VLOOKUP(A170,Adr!A:B,2,FALSE)</f>
        <v>Slovenská motocyklová federácia</v>
      </c>
      <c r="C170" s="188" t="s">
        <v>2434</v>
      </c>
      <c r="D170" s="281">
        <v>8000</v>
      </c>
      <c r="E170" s="222">
        <v>0</v>
      </c>
      <c r="F170" s="158" t="s">
        <v>246</v>
      </c>
      <c r="G170" s="161" t="s">
        <v>223</v>
      </c>
      <c r="H170" s="161" t="s">
        <v>914</v>
      </c>
      <c r="I170" s="184" t="str">
        <f t="shared" si="10"/>
        <v>30813883d</v>
      </c>
      <c r="J170" s="159" t="str">
        <f t="shared" si="11"/>
        <v>30813883026 03</v>
      </c>
      <c r="K170" s="5"/>
      <c r="L170" s="159" t="str">
        <f t="shared" si="12"/>
        <v>30813883026 03B</v>
      </c>
      <c r="M170" s="5" t="str">
        <f t="shared" si="13"/>
        <v>Slovenská motocyklová federáciadBAfanasiev Stanislav</v>
      </c>
      <c r="N170" s="3" t="str">
        <f t="shared" si="14"/>
        <v>30813883dB</v>
      </c>
    </row>
    <row r="171" spans="1:14" x14ac:dyDescent="0.2">
      <c r="A171" s="194" t="s">
        <v>495</v>
      </c>
      <c r="B171" s="196" t="str">
        <f>VLOOKUP(A171,Adr!A:B,2,FALSE)</f>
        <v>Slovenská motocyklová federácia</v>
      </c>
      <c r="C171" s="177" t="s">
        <v>2433</v>
      </c>
      <c r="D171" s="279">
        <v>8000</v>
      </c>
      <c r="E171" s="165">
        <v>0</v>
      </c>
      <c r="F171" s="158" t="s">
        <v>246</v>
      </c>
      <c r="G171" s="161" t="s">
        <v>223</v>
      </c>
      <c r="H171" s="161" t="s">
        <v>914</v>
      </c>
      <c r="I171" s="184" t="str">
        <f t="shared" si="10"/>
        <v>30813883d</v>
      </c>
      <c r="J171" s="159" t="str">
        <f t="shared" si="11"/>
        <v>30813883026 03</v>
      </c>
      <c r="K171" s="5"/>
      <c r="L171" s="159" t="str">
        <f t="shared" si="12"/>
        <v>30813883026 03B</v>
      </c>
      <c r="M171" s="5" t="str">
        <f t="shared" si="13"/>
        <v>Slovenská motocyklová federáciadBUrbančok Šimon</v>
      </c>
      <c r="N171" s="3" t="str">
        <f t="shared" si="14"/>
        <v>30813883dB</v>
      </c>
    </row>
    <row r="172" spans="1:14" x14ac:dyDescent="0.2">
      <c r="A172" s="158" t="s">
        <v>505</v>
      </c>
      <c r="B172" s="196" t="str">
        <f>VLOOKUP(A172,Adr!A:B,2,FALSE)</f>
        <v xml:space="preserve">Slovenská Muaythai Asociácia </v>
      </c>
      <c r="C172" s="161" t="s">
        <v>964</v>
      </c>
      <c r="D172" s="281">
        <v>57860</v>
      </c>
      <c r="E172" s="165">
        <v>0</v>
      </c>
      <c r="F172" s="158" t="s">
        <v>240</v>
      </c>
      <c r="G172" s="161" t="s">
        <v>221</v>
      </c>
      <c r="H172" s="161" t="s">
        <v>914</v>
      </c>
      <c r="I172" s="184" t="str">
        <f t="shared" si="10"/>
        <v>34057587a</v>
      </c>
      <c r="J172" s="159" t="str">
        <f t="shared" si="11"/>
        <v>34057587026 02</v>
      </c>
      <c r="K172" s="5" t="s">
        <v>965</v>
      </c>
      <c r="L172" s="159" t="str">
        <f t="shared" si="12"/>
        <v>34057587026 02B</v>
      </c>
      <c r="M172" s="5" t="str">
        <f t="shared" si="13"/>
        <v>Slovenská Muaythai Asociácia aBthajský box - bežné transfery</v>
      </c>
      <c r="N172" s="3" t="str">
        <f t="shared" si="14"/>
        <v>34057587aB</v>
      </c>
    </row>
    <row r="173" spans="1:14" x14ac:dyDescent="0.2">
      <c r="A173" s="158" t="s">
        <v>505</v>
      </c>
      <c r="B173" s="196" t="str">
        <f>VLOOKUP(A173,Adr!A:B,2,FALSE)</f>
        <v xml:space="preserve">Slovenská Muaythai Asociácia </v>
      </c>
      <c r="C173" s="188" t="s">
        <v>1354</v>
      </c>
      <c r="D173" s="281">
        <v>31000</v>
      </c>
      <c r="E173" s="165">
        <v>0</v>
      </c>
      <c r="F173" s="158" t="s">
        <v>246</v>
      </c>
      <c r="G173" s="161" t="s">
        <v>223</v>
      </c>
      <c r="H173" s="161" t="s">
        <v>914</v>
      </c>
      <c r="I173" s="184" t="str">
        <f t="shared" si="10"/>
        <v>34057587d</v>
      </c>
      <c r="J173" s="159" t="str">
        <f t="shared" si="11"/>
        <v>34057587026 03</v>
      </c>
      <c r="K173" s="5"/>
      <c r="L173" s="159" t="str">
        <f t="shared" si="12"/>
        <v>34057587026 03B</v>
      </c>
      <c r="M173" s="5" t="str">
        <f t="shared" si="13"/>
        <v>Slovenská Muaythai Asociácia dBChochlíková Monika</v>
      </c>
      <c r="N173" s="3" t="str">
        <f t="shared" si="14"/>
        <v>34057587dB</v>
      </c>
    </row>
    <row r="174" spans="1:14" ht="30.6" x14ac:dyDescent="0.2">
      <c r="A174" s="158" t="s">
        <v>505</v>
      </c>
      <c r="B174" s="196" t="str">
        <f>VLOOKUP(A174,Adr!A:B,2,FALSE)</f>
        <v xml:space="preserve">Slovenská Muaythai Asociácia </v>
      </c>
      <c r="C174" s="182" t="s">
        <v>2555</v>
      </c>
      <c r="D174" s="164">
        <v>10000</v>
      </c>
      <c r="E174" s="165">
        <v>0</v>
      </c>
      <c r="F174" s="158" t="s">
        <v>250</v>
      </c>
      <c r="G174" s="161" t="s">
        <v>223</v>
      </c>
      <c r="H174" s="161" t="s">
        <v>914</v>
      </c>
      <c r="I174" s="184" t="str">
        <f t="shared" si="10"/>
        <v>34057587f</v>
      </c>
      <c r="J174" s="159" t="str">
        <f t="shared" si="11"/>
        <v>34057587026 03</v>
      </c>
      <c r="K174" s="5"/>
      <c r="L174" s="159" t="str">
        <f t="shared" si="12"/>
        <v>34057587026 03B</v>
      </c>
      <c r="M174" s="5" t="str">
        <f t="shared" si="13"/>
        <v>Slovenská Muaythai Asociácia fBZabezpečenie účasti reprezentácie Slovenskej republiky na Majstrovstvách sveta juniorov a kadetov IFMA 2026 a Majstrovstvách sveta seniorov IFMA 2026</v>
      </c>
      <c r="N174" s="3" t="str">
        <f t="shared" si="14"/>
        <v>34057587fB</v>
      </c>
    </row>
    <row r="175" spans="1:14" x14ac:dyDescent="0.2">
      <c r="A175" s="194" t="s">
        <v>2231</v>
      </c>
      <c r="B175" s="196" t="str">
        <f>VLOOKUP(A175,Adr!A:B,2,FALSE)</f>
        <v>Slovenská nohejbalová asociácia</v>
      </c>
      <c r="C175" s="188" t="s">
        <v>253</v>
      </c>
      <c r="D175" s="281">
        <v>46600</v>
      </c>
      <c r="E175" s="165">
        <v>0</v>
      </c>
      <c r="F175" s="158" t="s">
        <v>252</v>
      </c>
      <c r="G175" s="161" t="s">
        <v>223</v>
      </c>
      <c r="H175" s="161" t="s">
        <v>914</v>
      </c>
      <c r="I175" s="184" t="str">
        <f t="shared" si="10"/>
        <v>30806887g</v>
      </c>
      <c r="J175" s="159" t="str">
        <f t="shared" si="11"/>
        <v>30806887026 03</v>
      </c>
      <c r="K175" s="5"/>
      <c r="L175" s="159" t="str">
        <f t="shared" si="12"/>
        <v>30806887026 03B</v>
      </c>
      <c r="M175" s="5" t="str">
        <f t="shared" si="13"/>
        <v>Slovenská nohejbalová asociáciagBrozvoj športov, ktoré nie sú uznanými podľa zákona č. 440/2015 Z. z.</v>
      </c>
      <c r="N175" s="3" t="str">
        <f t="shared" si="14"/>
        <v>30806887gB</v>
      </c>
    </row>
    <row r="176" spans="1:14" x14ac:dyDescent="0.2">
      <c r="A176" s="158" t="s">
        <v>511</v>
      </c>
      <c r="B176" s="196" t="str">
        <f>VLOOKUP(A176,Adr!A:B,2,FALSE)</f>
        <v>Slovenská plavecká federácia</v>
      </c>
      <c r="C176" s="177" t="s">
        <v>966</v>
      </c>
      <c r="D176" s="279">
        <v>3269415</v>
      </c>
      <c r="E176" s="222">
        <v>0</v>
      </c>
      <c r="F176" s="158" t="s">
        <v>240</v>
      </c>
      <c r="G176" s="161" t="s">
        <v>221</v>
      </c>
      <c r="H176" s="161" t="s">
        <v>914</v>
      </c>
      <c r="I176" s="184" t="str">
        <f t="shared" si="10"/>
        <v>36068764a</v>
      </c>
      <c r="J176" s="159" t="str">
        <f t="shared" si="11"/>
        <v>36068764026 02</v>
      </c>
      <c r="K176" s="5" t="s">
        <v>967</v>
      </c>
      <c r="L176" s="159" t="str">
        <f t="shared" si="12"/>
        <v>36068764026 02B</v>
      </c>
      <c r="M176" s="5" t="str">
        <f t="shared" si="13"/>
        <v>Slovenská plavecká federáciaaBplavecké športy - bežné transfery</v>
      </c>
      <c r="N176" s="3" t="str">
        <f t="shared" si="14"/>
        <v>36068764aB</v>
      </c>
    </row>
    <row r="177" spans="1:14" x14ac:dyDescent="0.2">
      <c r="A177" s="194" t="s">
        <v>511</v>
      </c>
      <c r="B177" s="196" t="str">
        <f>VLOOKUP(A177,Adr!A:B,2,FALSE)</f>
        <v>Slovenská plavecká federácia</v>
      </c>
      <c r="C177" s="188" t="s">
        <v>1355</v>
      </c>
      <c r="D177" s="281">
        <v>16000</v>
      </c>
      <c r="E177" s="222">
        <v>0</v>
      </c>
      <c r="F177" s="158" t="s">
        <v>246</v>
      </c>
      <c r="G177" s="161" t="s">
        <v>223</v>
      </c>
      <c r="H177" s="161" t="s">
        <v>914</v>
      </c>
      <c r="I177" s="184" t="str">
        <f t="shared" si="10"/>
        <v>36068764d</v>
      </c>
      <c r="J177" s="159" t="str">
        <f t="shared" si="11"/>
        <v>36068764026 03</v>
      </c>
      <c r="K177" s="5"/>
      <c r="L177" s="159" t="str">
        <f t="shared" si="12"/>
        <v>36068764026 03B</v>
      </c>
      <c r="M177" s="5" t="str">
        <f t="shared" si="13"/>
        <v>Slovenská plavecká federáciadBDuša Matej</v>
      </c>
      <c r="N177" s="3" t="str">
        <f t="shared" si="14"/>
        <v>36068764dB</v>
      </c>
    </row>
    <row r="178" spans="1:14" x14ac:dyDescent="0.2">
      <c r="A178" s="158" t="s">
        <v>511</v>
      </c>
      <c r="B178" s="196" t="str">
        <f>VLOOKUP(A178,Adr!A:B,2,FALSE)</f>
        <v>Slovenská plavecká federácia</v>
      </c>
      <c r="C178" s="189" t="s">
        <v>2435</v>
      </c>
      <c r="D178" s="282">
        <v>8000</v>
      </c>
      <c r="E178" s="165">
        <v>0</v>
      </c>
      <c r="F178" s="158" t="s">
        <v>246</v>
      </c>
      <c r="G178" s="161" t="s">
        <v>223</v>
      </c>
      <c r="H178" s="161" t="s">
        <v>914</v>
      </c>
      <c r="I178" s="184" t="str">
        <f t="shared" si="10"/>
        <v>36068764d</v>
      </c>
      <c r="J178" s="159" t="str">
        <f t="shared" si="11"/>
        <v>36068764026 03</v>
      </c>
      <c r="K178" s="5"/>
      <c r="L178" s="159" t="str">
        <f t="shared" si="12"/>
        <v>36068764026 03B</v>
      </c>
      <c r="M178" s="5" t="str">
        <f t="shared" si="13"/>
        <v>Slovenská plavecká federáciadBGero Filip</v>
      </c>
      <c r="N178" s="3" t="str">
        <f t="shared" si="14"/>
        <v>36068764dB</v>
      </c>
    </row>
    <row r="179" spans="1:14" x14ac:dyDescent="0.2">
      <c r="A179" s="194" t="s">
        <v>511</v>
      </c>
      <c r="B179" s="196" t="str">
        <f>VLOOKUP(A179,Adr!A:B,2,FALSE)</f>
        <v>Slovenská plavecká federácia</v>
      </c>
      <c r="C179" s="177" t="s">
        <v>1356</v>
      </c>
      <c r="D179" s="279">
        <v>13000</v>
      </c>
      <c r="E179" s="165">
        <v>0</v>
      </c>
      <c r="F179" s="158" t="s">
        <v>246</v>
      </c>
      <c r="G179" s="161" t="s">
        <v>223</v>
      </c>
      <c r="H179" s="161" t="s">
        <v>914</v>
      </c>
      <c r="I179" s="184" t="str">
        <f t="shared" si="10"/>
        <v>36068764d</v>
      </c>
      <c r="J179" s="159" t="str">
        <f t="shared" si="11"/>
        <v>36068764026 03</v>
      </c>
      <c r="K179" s="5"/>
      <c r="L179" s="159" t="str">
        <f t="shared" si="12"/>
        <v>36068764026 03B</v>
      </c>
      <c r="M179" s="5" t="str">
        <f t="shared" si="13"/>
        <v>Slovenská plavecká federáciadBKošťál Samuel</v>
      </c>
      <c r="N179" s="3" t="str">
        <f t="shared" si="14"/>
        <v>36068764dB</v>
      </c>
    </row>
    <row r="180" spans="1:14" x14ac:dyDescent="0.2">
      <c r="A180" s="174" t="s">
        <v>511</v>
      </c>
      <c r="B180" s="196" t="str">
        <f>VLOOKUP(A180,Adr!A:B,2,FALSE)</f>
        <v>Slovenská plavecká federácia</v>
      </c>
      <c r="C180" s="177" t="s">
        <v>1639</v>
      </c>
      <c r="D180" s="279">
        <v>12000</v>
      </c>
      <c r="E180" s="222">
        <v>0</v>
      </c>
      <c r="F180" s="158" t="s">
        <v>246</v>
      </c>
      <c r="G180" s="161" t="s">
        <v>223</v>
      </c>
      <c r="H180" s="161" t="s">
        <v>914</v>
      </c>
      <c r="I180" s="184" t="str">
        <f t="shared" si="10"/>
        <v>36068764d</v>
      </c>
      <c r="J180" s="159" t="str">
        <f t="shared" si="11"/>
        <v>36068764026 03</v>
      </c>
      <c r="K180" s="5"/>
      <c r="L180" s="159" t="str">
        <f t="shared" si="12"/>
        <v>36068764026 03B</v>
      </c>
      <c r="M180" s="5" t="str">
        <f t="shared" si="13"/>
        <v>Slovenská plavecká federáciadBKrajčovičová Lea Anna</v>
      </c>
      <c r="N180" s="3" t="str">
        <f t="shared" si="14"/>
        <v>36068764dB</v>
      </c>
    </row>
    <row r="181" spans="1:14" x14ac:dyDescent="0.2">
      <c r="A181" s="158" t="s">
        <v>511</v>
      </c>
      <c r="B181" s="196" t="str">
        <f>VLOOKUP(A181,Adr!A:B,2,FALSE)</f>
        <v>Slovenská plavecká federácia</v>
      </c>
      <c r="C181" s="188" t="s">
        <v>1357</v>
      </c>
      <c r="D181" s="281">
        <v>16000</v>
      </c>
      <c r="E181" s="165">
        <v>0</v>
      </c>
      <c r="F181" s="158" t="s">
        <v>246</v>
      </c>
      <c r="G181" s="161" t="s">
        <v>223</v>
      </c>
      <c r="H181" s="161" t="s">
        <v>914</v>
      </c>
      <c r="I181" s="184" t="str">
        <f t="shared" si="10"/>
        <v>36068764d</v>
      </c>
      <c r="J181" s="159" t="str">
        <f t="shared" si="11"/>
        <v>36068764026 03</v>
      </c>
      <c r="K181" s="5"/>
      <c r="L181" s="159" t="str">
        <f t="shared" si="12"/>
        <v>36068764026 03B</v>
      </c>
      <c r="M181" s="5" t="str">
        <f t="shared" si="13"/>
        <v>Slovenská plavecká federáciadBPodmaníková Andrea</v>
      </c>
      <c r="N181" s="3" t="str">
        <f t="shared" si="14"/>
        <v>36068764dB</v>
      </c>
    </row>
    <row r="182" spans="1:14" x14ac:dyDescent="0.2">
      <c r="A182" s="158" t="s">
        <v>511</v>
      </c>
      <c r="B182" s="196" t="str">
        <f>VLOOKUP(A182,Adr!A:B,2,FALSE)</f>
        <v>Slovenská plavecká federácia</v>
      </c>
      <c r="C182" s="189" t="s">
        <v>1358</v>
      </c>
      <c r="D182" s="282">
        <v>26000</v>
      </c>
      <c r="E182" s="222">
        <v>0</v>
      </c>
      <c r="F182" s="158" t="s">
        <v>246</v>
      </c>
      <c r="G182" s="161" t="s">
        <v>223</v>
      </c>
      <c r="H182" s="161" t="s">
        <v>914</v>
      </c>
      <c r="I182" s="184" t="str">
        <f t="shared" si="10"/>
        <v>36068764d</v>
      </c>
      <c r="J182" s="159" t="str">
        <f t="shared" si="11"/>
        <v>36068764026 03</v>
      </c>
      <c r="K182" s="5"/>
      <c r="L182" s="159" t="str">
        <f t="shared" si="12"/>
        <v>36068764026 03B</v>
      </c>
      <c r="M182" s="5" t="str">
        <f t="shared" si="13"/>
        <v>Slovenská plavecká federáciadBPotocká Tamara</v>
      </c>
      <c r="N182" s="3" t="str">
        <f t="shared" si="14"/>
        <v>36068764dB</v>
      </c>
    </row>
    <row r="183" spans="1:14" x14ac:dyDescent="0.2">
      <c r="A183" s="158" t="s">
        <v>511</v>
      </c>
      <c r="B183" s="196" t="str">
        <f>VLOOKUP(A183,Adr!A:B,2,FALSE)</f>
        <v>Slovenská plavecká federácia</v>
      </c>
      <c r="C183" s="188" t="s">
        <v>1359</v>
      </c>
      <c r="D183" s="281">
        <v>12000</v>
      </c>
      <c r="E183" s="165">
        <v>0</v>
      </c>
      <c r="F183" s="158" t="s">
        <v>246</v>
      </c>
      <c r="G183" s="161" t="s">
        <v>223</v>
      </c>
      <c r="H183" s="161" t="s">
        <v>914</v>
      </c>
      <c r="I183" s="184" t="str">
        <f t="shared" si="10"/>
        <v>36068764d</v>
      </c>
      <c r="J183" s="159" t="str">
        <f t="shared" si="11"/>
        <v>36068764026 03</v>
      </c>
      <c r="K183" s="5"/>
      <c r="L183" s="159" t="str">
        <f t="shared" si="12"/>
        <v>36068764026 03B</v>
      </c>
      <c r="M183" s="5" t="str">
        <f t="shared" si="13"/>
        <v>Slovenská plavecká federáciadBStrapeková Žofia</v>
      </c>
      <c r="N183" s="3" t="str">
        <f t="shared" si="14"/>
        <v>36068764dB</v>
      </c>
    </row>
    <row r="184" spans="1:14" x14ac:dyDescent="0.2">
      <c r="A184" s="158" t="s">
        <v>511</v>
      </c>
      <c r="B184" s="196" t="str">
        <f>VLOOKUP(A184,Adr!A:B,2,FALSE)</f>
        <v>Slovenská plavecká federácia</v>
      </c>
      <c r="C184" s="189" t="s">
        <v>1360</v>
      </c>
      <c r="D184" s="282">
        <v>8000</v>
      </c>
      <c r="E184" s="165">
        <v>0</v>
      </c>
      <c r="F184" s="158" t="s">
        <v>246</v>
      </c>
      <c r="G184" s="161" t="s">
        <v>223</v>
      </c>
      <c r="H184" s="161" t="s">
        <v>914</v>
      </c>
      <c r="I184" s="184" t="str">
        <f t="shared" si="10"/>
        <v>36068764d</v>
      </c>
      <c r="J184" s="159" t="str">
        <f t="shared" si="11"/>
        <v>36068764026 03</v>
      </c>
      <c r="K184" s="5"/>
      <c r="L184" s="159" t="str">
        <f t="shared" si="12"/>
        <v>36068764026 03B</v>
      </c>
      <c r="M184" s="5" t="str">
        <f t="shared" si="13"/>
        <v>Slovenská plavecká federáciadBštafeta - plávanie</v>
      </c>
      <c r="N184" s="3" t="str">
        <f t="shared" si="14"/>
        <v>36068764dB</v>
      </c>
    </row>
    <row r="185" spans="1:14" x14ac:dyDescent="0.2">
      <c r="A185" s="170" t="s">
        <v>511</v>
      </c>
      <c r="B185" s="196" t="str">
        <f>VLOOKUP(A185,Adr!A:B,2,FALSE)</f>
        <v>Slovenská plavecká federácia</v>
      </c>
      <c r="C185" s="177" t="s">
        <v>1640</v>
      </c>
      <c r="D185" s="280">
        <v>8000</v>
      </c>
      <c r="E185" s="222">
        <v>0</v>
      </c>
      <c r="F185" s="158" t="s">
        <v>246</v>
      </c>
      <c r="G185" s="161" t="s">
        <v>223</v>
      </c>
      <c r="H185" s="161" t="s">
        <v>914</v>
      </c>
      <c r="I185" s="184" t="str">
        <f t="shared" si="10"/>
        <v>36068764d</v>
      </c>
      <c r="J185" s="159" t="str">
        <f t="shared" si="11"/>
        <v>36068764026 03</v>
      </c>
      <c r="K185" s="5"/>
      <c r="L185" s="159" t="str">
        <f t="shared" si="12"/>
        <v>36068764026 03B</v>
      </c>
      <c r="M185" s="5" t="str">
        <f t="shared" si="13"/>
        <v>Slovenská plavecká federáciadBVojtko Milan</v>
      </c>
      <c r="N185" s="3" t="str">
        <f t="shared" si="14"/>
        <v>36068764dB</v>
      </c>
    </row>
    <row r="186" spans="1:14" x14ac:dyDescent="0.2">
      <c r="A186" s="194" t="s">
        <v>511</v>
      </c>
      <c r="B186" s="196" t="str">
        <f>VLOOKUP(A186,Adr!A:B,2,FALSE)</f>
        <v>Slovenská plavecká federácia</v>
      </c>
      <c r="C186" s="188" t="s">
        <v>2545</v>
      </c>
      <c r="D186" s="281">
        <v>75000</v>
      </c>
      <c r="E186" s="165">
        <v>0</v>
      </c>
      <c r="F186" s="158" t="s">
        <v>250</v>
      </c>
      <c r="G186" s="161" t="s">
        <v>223</v>
      </c>
      <c r="H186" s="161" t="s">
        <v>914</v>
      </c>
      <c r="I186" s="184" t="str">
        <f t="shared" si="10"/>
        <v>36068764f</v>
      </c>
      <c r="J186" s="159" t="str">
        <f t="shared" si="11"/>
        <v>36068764026 03</v>
      </c>
      <c r="K186" s="5"/>
      <c r="L186" s="159" t="str">
        <f t="shared" si="12"/>
        <v>36068764026 03B</v>
      </c>
      <c r="M186" s="5" t="str">
        <f t="shared" si="13"/>
        <v>Slovenská plavecká federáciafBPodpora trénerov detí a mládeže</v>
      </c>
      <c r="N186" s="3" t="str">
        <f t="shared" si="14"/>
        <v>36068764fB</v>
      </c>
    </row>
    <row r="187" spans="1:14" x14ac:dyDescent="0.2">
      <c r="A187" s="194" t="s">
        <v>511</v>
      </c>
      <c r="B187" s="196" t="str">
        <f>VLOOKUP(A187,Adr!A:B,2,FALSE)</f>
        <v>Slovenská plavecká federácia</v>
      </c>
      <c r="C187" s="161" t="s">
        <v>2534</v>
      </c>
      <c r="D187" s="280">
        <v>15000</v>
      </c>
      <c r="E187" s="165">
        <v>0</v>
      </c>
      <c r="F187" s="158" t="s">
        <v>263</v>
      </c>
      <c r="G187" s="161" t="s">
        <v>223</v>
      </c>
      <c r="H187" s="161" t="s">
        <v>914</v>
      </c>
      <c r="I187" s="184" t="str">
        <f t="shared" si="10"/>
        <v>36068764m</v>
      </c>
      <c r="J187" s="159" t="str">
        <f t="shared" si="11"/>
        <v>36068764026 03</v>
      </c>
      <c r="K187" s="5"/>
      <c r="L187" s="159" t="str">
        <f t="shared" si="12"/>
        <v>36068764026 03B</v>
      </c>
      <c r="M187" s="5" t="str">
        <f t="shared" si="13"/>
        <v>Slovenská plavecká federáciamBGRAND PRIX SLOVAKIA - VEĽKÁ CENA SLOVENSKA 2026</v>
      </c>
      <c r="N187" s="3" t="str">
        <f t="shared" si="14"/>
        <v>36068764mB</v>
      </c>
    </row>
    <row r="188" spans="1:14" x14ac:dyDescent="0.2">
      <c r="A188" s="170" t="s">
        <v>518</v>
      </c>
      <c r="B188" s="196" t="str">
        <f>VLOOKUP(A188,Adr!A:B,2,FALSE)</f>
        <v>Slovenská rugbyová únia</v>
      </c>
      <c r="C188" s="188" t="s">
        <v>968</v>
      </c>
      <c r="D188" s="281">
        <v>41964</v>
      </c>
      <c r="E188" s="165">
        <v>0</v>
      </c>
      <c r="F188" s="158" t="s">
        <v>240</v>
      </c>
      <c r="G188" s="161" t="s">
        <v>221</v>
      </c>
      <c r="H188" s="161" t="s">
        <v>914</v>
      </c>
      <c r="I188" s="184" t="str">
        <f t="shared" si="10"/>
        <v>30851459a</v>
      </c>
      <c r="J188" s="159" t="str">
        <f t="shared" si="11"/>
        <v>30851459026 02</v>
      </c>
      <c r="K188" s="5" t="s">
        <v>969</v>
      </c>
      <c r="L188" s="159" t="str">
        <f t="shared" si="12"/>
        <v>30851459026 02B</v>
      </c>
      <c r="M188" s="5" t="str">
        <f t="shared" si="13"/>
        <v>Slovenská rugbyová úniaaBrugby - bežné transfery</v>
      </c>
      <c r="N188" s="3" t="str">
        <f t="shared" si="14"/>
        <v>30851459aB</v>
      </c>
    </row>
    <row r="189" spans="1:14" x14ac:dyDescent="0.2">
      <c r="A189" s="194" t="s">
        <v>524</v>
      </c>
      <c r="B189" s="196" t="str">
        <f>VLOOKUP(A189,Adr!A:B,2,FALSE)</f>
        <v>Slovenská skialpinistická asociácia</v>
      </c>
      <c r="C189" s="188" t="s">
        <v>970</v>
      </c>
      <c r="D189" s="281">
        <v>38332</v>
      </c>
      <c r="E189" s="222">
        <v>0</v>
      </c>
      <c r="F189" s="158" t="s">
        <v>240</v>
      </c>
      <c r="G189" s="161" t="s">
        <v>221</v>
      </c>
      <c r="H189" s="161" t="s">
        <v>914</v>
      </c>
      <c r="I189" s="184" t="str">
        <f t="shared" si="10"/>
        <v>37998919a</v>
      </c>
      <c r="J189" s="159" t="str">
        <f t="shared" si="11"/>
        <v>37998919026 02</v>
      </c>
      <c r="K189" s="5" t="s">
        <v>971</v>
      </c>
      <c r="L189" s="159" t="str">
        <f t="shared" si="12"/>
        <v>37998919026 02B</v>
      </c>
      <c r="M189" s="5" t="str">
        <f t="shared" si="13"/>
        <v>Slovenská skialpinistická asociáciaaBskialpinizmus - bežné transfery</v>
      </c>
      <c r="N189" s="3" t="str">
        <f t="shared" si="14"/>
        <v>37998919aB</v>
      </c>
    </row>
    <row r="190" spans="1:14" x14ac:dyDescent="0.2">
      <c r="A190" s="174" t="s">
        <v>524</v>
      </c>
      <c r="B190" s="196" t="str">
        <f>VLOOKUP(A190,Adr!A:B,2,FALSE)</f>
        <v>Slovenská skialpinistická asociácia</v>
      </c>
      <c r="C190" s="188" t="s">
        <v>1641</v>
      </c>
      <c r="D190" s="281">
        <v>8000</v>
      </c>
      <c r="E190" s="222">
        <v>0</v>
      </c>
      <c r="F190" s="158" t="s">
        <v>246</v>
      </c>
      <c r="G190" s="161" t="s">
        <v>223</v>
      </c>
      <c r="H190" s="161" t="s">
        <v>914</v>
      </c>
      <c r="I190" s="184" t="str">
        <f t="shared" si="10"/>
        <v>37998919d</v>
      </c>
      <c r="J190" s="159" t="str">
        <f t="shared" si="11"/>
        <v>37998919026 03</v>
      </c>
      <c r="K190" s="5"/>
      <c r="L190" s="159" t="str">
        <f t="shared" si="12"/>
        <v>37998919026 03B</v>
      </c>
      <c r="M190" s="5" t="str">
        <f t="shared" si="13"/>
        <v>Slovenská skialpinistická asociáciadBCully Rebeka</v>
      </c>
      <c r="N190" s="3" t="str">
        <f t="shared" si="14"/>
        <v>37998919dB</v>
      </c>
    </row>
    <row r="191" spans="1:14" x14ac:dyDescent="0.2">
      <c r="A191" s="194" t="s">
        <v>524</v>
      </c>
      <c r="B191" s="196" t="str">
        <f>VLOOKUP(A191,Adr!A:B,2,FALSE)</f>
        <v>Slovenská skialpinistická asociácia</v>
      </c>
      <c r="C191" s="177" t="s">
        <v>1642</v>
      </c>
      <c r="D191" s="279">
        <v>26000</v>
      </c>
      <c r="E191" s="222">
        <v>0</v>
      </c>
      <c r="F191" s="158" t="s">
        <v>246</v>
      </c>
      <c r="G191" s="161" t="s">
        <v>223</v>
      </c>
      <c r="H191" s="161" t="s">
        <v>914</v>
      </c>
      <c r="I191" s="184" t="str">
        <f t="shared" si="10"/>
        <v>37998919d</v>
      </c>
      <c r="J191" s="159" t="str">
        <f t="shared" si="11"/>
        <v>37998919026 03</v>
      </c>
      <c r="K191" s="5"/>
      <c r="L191" s="159" t="str">
        <f t="shared" si="12"/>
        <v>37998919026 03B</v>
      </c>
      <c r="M191" s="5" t="str">
        <f t="shared" si="13"/>
        <v>Slovenská skialpinistická asociáciadBdvojica - mix - skialpinizmus</v>
      </c>
      <c r="N191" s="3" t="str">
        <f t="shared" si="14"/>
        <v>37998919dB</v>
      </c>
    </row>
    <row r="192" spans="1:14" x14ac:dyDescent="0.2">
      <c r="A192" s="194" t="s">
        <v>524</v>
      </c>
      <c r="B192" s="196" t="str">
        <f>VLOOKUP(A192,Adr!A:B,2,FALSE)</f>
        <v>Slovenská skialpinistická asociácia</v>
      </c>
      <c r="C192" s="177" t="s">
        <v>1361</v>
      </c>
      <c r="D192" s="279">
        <v>42000</v>
      </c>
      <c r="E192" s="165">
        <v>0</v>
      </c>
      <c r="F192" s="158" t="s">
        <v>246</v>
      </c>
      <c r="G192" s="161" t="s">
        <v>223</v>
      </c>
      <c r="H192" s="161" t="s">
        <v>914</v>
      </c>
      <c r="I192" s="184" t="str">
        <f t="shared" si="10"/>
        <v>37998919d</v>
      </c>
      <c r="J192" s="159" t="str">
        <f t="shared" si="11"/>
        <v>37998919026 03</v>
      </c>
      <c r="K192" s="5"/>
      <c r="L192" s="159" t="str">
        <f t="shared" si="12"/>
        <v>37998919026 03B</v>
      </c>
      <c r="M192" s="5" t="str">
        <f t="shared" si="13"/>
        <v>Slovenská skialpinistická asociáciadBJagerčíková Marianna</v>
      </c>
      <c r="N192" s="3" t="str">
        <f t="shared" si="14"/>
        <v>37998919dB</v>
      </c>
    </row>
    <row r="193" spans="1:14" x14ac:dyDescent="0.2">
      <c r="A193" s="174" t="s">
        <v>524</v>
      </c>
      <c r="B193" s="196" t="str">
        <f>VLOOKUP(A193,Adr!A:B,2,FALSE)</f>
        <v>Slovenská skialpinistická asociácia</v>
      </c>
      <c r="C193" s="188" t="s">
        <v>1643</v>
      </c>
      <c r="D193" s="279">
        <v>16000</v>
      </c>
      <c r="E193" s="222">
        <v>0</v>
      </c>
      <c r="F193" s="158" t="s">
        <v>246</v>
      </c>
      <c r="G193" s="161" t="s">
        <v>223</v>
      </c>
      <c r="H193" s="161" t="s">
        <v>914</v>
      </c>
      <c r="I193" s="184" t="str">
        <f t="shared" si="10"/>
        <v>37998919d</v>
      </c>
      <c r="J193" s="159" t="str">
        <f t="shared" si="11"/>
        <v>37998919026 03</v>
      </c>
      <c r="K193" s="5"/>
      <c r="L193" s="159" t="str">
        <f t="shared" si="12"/>
        <v>37998919026 03B</v>
      </c>
      <c r="M193" s="5" t="str">
        <f t="shared" si="13"/>
        <v>Slovenská skialpinistická asociáciadBKulanga Alex</v>
      </c>
      <c r="N193" s="3" t="str">
        <f t="shared" si="14"/>
        <v>37998919dB</v>
      </c>
    </row>
    <row r="194" spans="1:14" x14ac:dyDescent="0.2">
      <c r="A194" s="158" t="s">
        <v>524</v>
      </c>
      <c r="B194" s="196" t="str">
        <f>VLOOKUP(A194,Adr!A:B,2,FALSE)</f>
        <v>Slovenská skialpinistická asociácia</v>
      </c>
      <c r="C194" s="188" t="s">
        <v>1362</v>
      </c>
      <c r="D194" s="281">
        <v>8000</v>
      </c>
      <c r="E194" s="165">
        <v>0</v>
      </c>
      <c r="F194" s="158" t="s">
        <v>246</v>
      </c>
      <c r="G194" s="161" t="s">
        <v>223</v>
      </c>
      <c r="H194" s="161" t="s">
        <v>914</v>
      </c>
      <c r="I194" s="184" t="str">
        <f t="shared" ref="I194:I257" si="15">A194&amp;F194</f>
        <v>37998919d</v>
      </c>
      <c r="J194" s="159" t="str">
        <f t="shared" ref="J194:J257" si="16">A194&amp;G194</f>
        <v>37998919026 03</v>
      </c>
      <c r="K194" s="5"/>
      <c r="L194" s="159" t="str">
        <f t="shared" ref="L194:L257" si="17">A194&amp;G194&amp;H194</f>
        <v>37998919026 03B</v>
      </c>
      <c r="M194" s="5" t="str">
        <f t="shared" ref="M194:M257" si="18">B194&amp;F194&amp;H194&amp;C194</f>
        <v>Slovenská skialpinistická asociáciadBŠiarnik Jakub</v>
      </c>
      <c r="N194" s="3" t="str">
        <f t="shared" ref="N194:N257" si="19">+I194&amp;H194</f>
        <v>37998919dB</v>
      </c>
    </row>
    <row r="195" spans="1:14" x14ac:dyDescent="0.2">
      <c r="A195" s="190" t="s">
        <v>533</v>
      </c>
      <c r="B195" s="196" t="str">
        <f>VLOOKUP(A195,Adr!A:B,2,FALSE)</f>
        <v>Slovenská softballová asociácia</v>
      </c>
      <c r="C195" s="177" t="s">
        <v>972</v>
      </c>
      <c r="D195" s="279">
        <v>61827</v>
      </c>
      <c r="E195" s="165">
        <v>0</v>
      </c>
      <c r="F195" s="158" t="s">
        <v>240</v>
      </c>
      <c r="G195" s="161" t="s">
        <v>221</v>
      </c>
      <c r="H195" s="161" t="s">
        <v>914</v>
      </c>
      <c r="I195" s="184" t="str">
        <f t="shared" si="15"/>
        <v>17316723a</v>
      </c>
      <c r="J195" s="159" t="str">
        <f t="shared" si="16"/>
        <v>17316723026 02</v>
      </c>
      <c r="K195" s="5" t="s">
        <v>973</v>
      </c>
      <c r="L195" s="159" t="str">
        <f t="shared" si="17"/>
        <v>17316723026 02B</v>
      </c>
      <c r="M195" s="5" t="str">
        <f t="shared" si="18"/>
        <v>Slovenská softballová asociáciaaBsoftbal - bežné transfery</v>
      </c>
      <c r="N195" s="3" t="str">
        <f t="shared" si="19"/>
        <v>17316723aB</v>
      </c>
    </row>
    <row r="196" spans="1:14" x14ac:dyDescent="0.2">
      <c r="A196" s="190" t="s">
        <v>538</v>
      </c>
      <c r="B196" s="196" t="str">
        <f>VLOOKUP(A196,Adr!A:B,2,FALSE)</f>
        <v>Slovenská squashová asociácia</v>
      </c>
      <c r="C196" s="177" t="s">
        <v>974</v>
      </c>
      <c r="D196" s="279">
        <v>38332</v>
      </c>
      <c r="E196" s="222">
        <v>0</v>
      </c>
      <c r="F196" s="158" t="s">
        <v>240</v>
      </c>
      <c r="G196" s="161" t="s">
        <v>221</v>
      </c>
      <c r="H196" s="161" t="s">
        <v>914</v>
      </c>
      <c r="I196" s="184" t="str">
        <f t="shared" si="15"/>
        <v>30807018a</v>
      </c>
      <c r="J196" s="159" t="str">
        <f t="shared" si="16"/>
        <v>30807018026 02</v>
      </c>
      <c r="K196" s="5" t="s">
        <v>975</v>
      </c>
      <c r="L196" s="159" t="str">
        <f t="shared" si="17"/>
        <v>30807018026 02B</v>
      </c>
      <c r="M196" s="5" t="str">
        <f t="shared" si="18"/>
        <v>Slovenská squashová asociáciaaBsquash - bežné transfery</v>
      </c>
      <c r="N196" s="3" t="str">
        <f t="shared" si="19"/>
        <v>30807018aB</v>
      </c>
    </row>
    <row r="197" spans="1:14" x14ac:dyDescent="0.2">
      <c r="A197" s="158" t="s">
        <v>545</v>
      </c>
      <c r="B197" s="196" t="str">
        <f>VLOOKUP(A197,Adr!A:B,2,FALSE)</f>
        <v>Slovenská triatlonová únia</v>
      </c>
      <c r="C197" s="188" t="s">
        <v>976</v>
      </c>
      <c r="D197" s="281">
        <v>303046</v>
      </c>
      <c r="E197" s="165">
        <v>0</v>
      </c>
      <c r="F197" s="158" t="s">
        <v>240</v>
      </c>
      <c r="G197" s="161" t="s">
        <v>221</v>
      </c>
      <c r="H197" s="161" t="s">
        <v>914</v>
      </c>
      <c r="I197" s="184" t="str">
        <f t="shared" si="15"/>
        <v>31745466a</v>
      </c>
      <c r="J197" s="159" t="str">
        <f t="shared" si="16"/>
        <v>31745466026 02</v>
      </c>
      <c r="K197" s="5" t="s">
        <v>977</v>
      </c>
      <c r="L197" s="159" t="str">
        <f t="shared" si="17"/>
        <v>31745466026 02B</v>
      </c>
      <c r="M197" s="5" t="str">
        <f t="shared" si="18"/>
        <v>Slovenská triatlonová úniaaBtriatlon - bežné transfery</v>
      </c>
      <c r="N197" s="3" t="str">
        <f t="shared" si="19"/>
        <v>31745466aB</v>
      </c>
    </row>
    <row r="198" spans="1:14" x14ac:dyDescent="0.2">
      <c r="A198" s="194" t="s">
        <v>545</v>
      </c>
      <c r="B198" s="196" t="str">
        <f>VLOOKUP(A198,Adr!A:B,2,FALSE)</f>
        <v>Slovenská triatlonová únia</v>
      </c>
      <c r="C198" s="161" t="s">
        <v>1307</v>
      </c>
      <c r="D198" s="280">
        <v>7867</v>
      </c>
      <c r="E198" s="165">
        <v>0</v>
      </c>
      <c r="F198" s="158" t="s">
        <v>244</v>
      </c>
      <c r="G198" s="161" t="s">
        <v>223</v>
      </c>
      <c r="H198" s="161" t="s">
        <v>914</v>
      </c>
      <c r="I198" s="184" t="str">
        <f t="shared" si="15"/>
        <v>31745466c</v>
      </c>
      <c r="J198" s="159" t="str">
        <f t="shared" si="16"/>
        <v>31745466026 03</v>
      </c>
      <c r="K198" s="5"/>
      <c r="L198" s="159" t="str">
        <f t="shared" si="17"/>
        <v>31745466026 03B</v>
      </c>
      <c r="M198" s="5" t="str">
        <f t="shared" si="18"/>
        <v>Slovenská triatlonová úniacBzabezpečenie a rozvoj športu triatlon zdravotne postihnutých športovcov</v>
      </c>
      <c r="N198" s="3" t="str">
        <f t="shared" si="19"/>
        <v>31745466cB</v>
      </c>
    </row>
    <row r="199" spans="1:14" x14ac:dyDescent="0.2">
      <c r="A199" s="158" t="s">
        <v>545</v>
      </c>
      <c r="B199" s="196" t="str">
        <f>VLOOKUP(A199,Adr!A:B,2,FALSE)</f>
        <v>Slovenská triatlonová únia</v>
      </c>
      <c r="C199" s="188" t="s">
        <v>1644</v>
      </c>
      <c r="D199" s="281">
        <v>18000</v>
      </c>
      <c r="E199" s="222">
        <v>0</v>
      </c>
      <c r="F199" s="158" t="s">
        <v>246</v>
      </c>
      <c r="G199" s="161" t="s">
        <v>223</v>
      </c>
      <c r="H199" s="161" t="s">
        <v>914</v>
      </c>
      <c r="I199" s="184" t="str">
        <f t="shared" si="15"/>
        <v>31745466d</v>
      </c>
      <c r="J199" s="159" t="str">
        <f t="shared" si="16"/>
        <v>31745466026 03</v>
      </c>
      <c r="K199" s="5"/>
      <c r="L199" s="159" t="str">
        <f t="shared" si="17"/>
        <v>31745466026 03B</v>
      </c>
      <c r="M199" s="5" t="str">
        <f t="shared" si="18"/>
        <v>Slovenská triatlonová úniadBDunajská Diana</v>
      </c>
      <c r="N199" s="3" t="str">
        <f t="shared" si="19"/>
        <v>31745466dB</v>
      </c>
    </row>
    <row r="200" spans="1:14" x14ac:dyDescent="0.2">
      <c r="A200" s="158" t="s">
        <v>545</v>
      </c>
      <c r="B200" s="196" t="str">
        <f>VLOOKUP(A200,Adr!A:B,2,FALSE)</f>
        <v>Slovenská triatlonová únia</v>
      </c>
      <c r="C200" s="189" t="s">
        <v>1363</v>
      </c>
      <c r="D200" s="282">
        <v>8000</v>
      </c>
      <c r="E200" s="165">
        <v>0</v>
      </c>
      <c r="F200" s="158" t="s">
        <v>246</v>
      </c>
      <c r="G200" s="161" t="s">
        <v>223</v>
      </c>
      <c r="H200" s="161" t="s">
        <v>914</v>
      </c>
      <c r="I200" s="184" t="str">
        <f t="shared" si="15"/>
        <v>31745466d</v>
      </c>
      <c r="J200" s="159" t="str">
        <f t="shared" si="16"/>
        <v>31745466026 03</v>
      </c>
      <c r="K200" s="5"/>
      <c r="L200" s="159" t="str">
        <f t="shared" si="17"/>
        <v>31745466026 03B</v>
      </c>
      <c r="M200" s="5" t="str">
        <f t="shared" si="18"/>
        <v>Slovenská triatlonová úniadBIvančík Dominik</v>
      </c>
      <c r="N200" s="3" t="str">
        <f t="shared" si="19"/>
        <v>31745466dB</v>
      </c>
    </row>
    <row r="201" spans="1:14" x14ac:dyDescent="0.2">
      <c r="A201" s="194" t="s">
        <v>545</v>
      </c>
      <c r="B201" s="196" t="str">
        <f>VLOOKUP(A201,Adr!A:B,2,FALSE)</f>
        <v>Slovenská triatlonová únia</v>
      </c>
      <c r="C201" s="177" t="s">
        <v>2436</v>
      </c>
      <c r="D201" s="279">
        <v>8000</v>
      </c>
      <c r="E201" s="165">
        <v>0</v>
      </c>
      <c r="F201" s="158" t="s">
        <v>246</v>
      </c>
      <c r="G201" s="161" t="s">
        <v>223</v>
      </c>
      <c r="H201" s="161" t="s">
        <v>914</v>
      </c>
      <c r="I201" s="184" t="str">
        <f t="shared" si="15"/>
        <v>31745466d</v>
      </c>
      <c r="J201" s="159" t="str">
        <f t="shared" si="16"/>
        <v>31745466026 03</v>
      </c>
      <c r="K201" s="5"/>
      <c r="L201" s="159" t="str">
        <f t="shared" si="17"/>
        <v>31745466026 03B</v>
      </c>
      <c r="M201" s="5" t="str">
        <f t="shared" si="18"/>
        <v>Slovenská triatlonová úniadBKubo Ondrej</v>
      </c>
      <c r="N201" s="3" t="str">
        <f t="shared" si="19"/>
        <v>31745466dB</v>
      </c>
    </row>
    <row r="202" spans="1:14" x14ac:dyDescent="0.2">
      <c r="A202" s="194" t="s">
        <v>545</v>
      </c>
      <c r="B202" s="196" t="str">
        <f>VLOOKUP(A202,Adr!A:B,2,FALSE)</f>
        <v>Slovenská triatlonová únia</v>
      </c>
      <c r="C202" s="182" t="s">
        <v>1364</v>
      </c>
      <c r="D202" s="280">
        <v>42000</v>
      </c>
      <c r="E202" s="222">
        <v>0</v>
      </c>
      <c r="F202" s="158" t="s">
        <v>246</v>
      </c>
      <c r="G202" s="161" t="s">
        <v>223</v>
      </c>
      <c r="H202" s="161" t="s">
        <v>914</v>
      </c>
      <c r="I202" s="184" t="str">
        <f t="shared" si="15"/>
        <v>31745466d</v>
      </c>
      <c r="J202" s="159" t="str">
        <f t="shared" si="16"/>
        <v>31745466026 03</v>
      </c>
      <c r="K202" s="5"/>
      <c r="L202" s="159" t="str">
        <f t="shared" si="17"/>
        <v>31745466026 03B</v>
      </c>
      <c r="M202" s="5" t="str">
        <f t="shared" si="18"/>
        <v>Slovenská triatlonová úniadBMichaličková Zuzana</v>
      </c>
      <c r="N202" s="3" t="str">
        <f t="shared" si="19"/>
        <v>31745466dB</v>
      </c>
    </row>
    <row r="203" spans="1:14" x14ac:dyDescent="0.2">
      <c r="A203" s="190" t="s">
        <v>551</v>
      </c>
      <c r="B203" s="196" t="str">
        <f>VLOOKUP(A203,Adr!A:B,2,FALSE)</f>
        <v>Slovenská volejbalová federácia</v>
      </c>
      <c r="C203" s="161" t="s">
        <v>978</v>
      </c>
      <c r="D203" s="164">
        <v>2224377</v>
      </c>
      <c r="E203" s="222">
        <v>0</v>
      </c>
      <c r="F203" s="158" t="s">
        <v>240</v>
      </c>
      <c r="G203" s="161" t="s">
        <v>221</v>
      </c>
      <c r="H203" s="161" t="s">
        <v>914</v>
      </c>
      <c r="I203" s="184" t="str">
        <f t="shared" si="15"/>
        <v>00688819a</v>
      </c>
      <c r="J203" s="159" t="str">
        <f t="shared" si="16"/>
        <v>00688819026 02</v>
      </c>
      <c r="K203" s="5" t="s">
        <v>979</v>
      </c>
      <c r="L203" s="159" t="str">
        <f t="shared" si="17"/>
        <v>00688819026 02B</v>
      </c>
      <c r="M203" s="5" t="str">
        <f t="shared" si="18"/>
        <v>Slovenská volejbalová federáciaaBvolejbal - bežné transfery</v>
      </c>
      <c r="N203" s="3" t="str">
        <f t="shared" si="19"/>
        <v>00688819aB</v>
      </c>
    </row>
    <row r="204" spans="1:14" x14ac:dyDescent="0.2">
      <c r="A204" s="158" t="s">
        <v>551</v>
      </c>
      <c r="B204" s="196" t="str">
        <f>VLOOKUP(A204,Adr!A:B,2,FALSE)</f>
        <v>Slovenská volejbalová federácia</v>
      </c>
      <c r="C204" s="188" t="s">
        <v>2545</v>
      </c>
      <c r="D204" s="281">
        <v>175000</v>
      </c>
      <c r="E204" s="165">
        <v>0</v>
      </c>
      <c r="F204" s="158" t="s">
        <v>250</v>
      </c>
      <c r="G204" s="161" t="s">
        <v>223</v>
      </c>
      <c r="H204" s="161" t="s">
        <v>914</v>
      </c>
      <c r="I204" s="184" t="str">
        <f t="shared" si="15"/>
        <v>00688819f</v>
      </c>
      <c r="J204" s="159" t="str">
        <f t="shared" si="16"/>
        <v>00688819026 03</v>
      </c>
      <c r="K204" s="5"/>
      <c r="L204" s="159" t="str">
        <f t="shared" si="17"/>
        <v>00688819026 03B</v>
      </c>
      <c r="M204" s="5" t="str">
        <f t="shared" si="18"/>
        <v>Slovenská volejbalová federáciafBPodpora trénerov detí a mládeže</v>
      </c>
      <c r="N204" s="3" t="str">
        <f t="shared" si="19"/>
        <v>00688819fB</v>
      </c>
    </row>
    <row r="205" spans="1:14" x14ac:dyDescent="0.2">
      <c r="A205" s="158" t="s">
        <v>559</v>
      </c>
      <c r="B205" s="196" t="str">
        <f>VLOOKUP(A205,Adr!A:B,2,FALSE)</f>
        <v>Slovenský atletický zväz</v>
      </c>
      <c r="C205" s="188" t="s">
        <v>980</v>
      </c>
      <c r="D205" s="281">
        <v>4553759</v>
      </c>
      <c r="E205" s="165">
        <v>0</v>
      </c>
      <c r="F205" s="158" t="s">
        <v>240</v>
      </c>
      <c r="G205" s="161" t="s">
        <v>221</v>
      </c>
      <c r="H205" s="161" t="s">
        <v>914</v>
      </c>
      <c r="I205" s="184" t="str">
        <f t="shared" si="15"/>
        <v>36063835a</v>
      </c>
      <c r="J205" s="159" t="str">
        <f t="shared" si="16"/>
        <v>36063835026 02</v>
      </c>
      <c r="K205" s="5" t="s">
        <v>981</v>
      </c>
      <c r="L205" s="159" t="str">
        <f t="shared" si="17"/>
        <v>36063835026 02B</v>
      </c>
      <c r="M205" s="5" t="str">
        <f t="shared" si="18"/>
        <v>Slovenský atletický zväzaBatletika - bežné transfery</v>
      </c>
      <c r="N205" s="3" t="str">
        <f t="shared" si="19"/>
        <v>36063835aB</v>
      </c>
    </row>
    <row r="206" spans="1:14" x14ac:dyDescent="0.2">
      <c r="A206" s="194" t="s">
        <v>559</v>
      </c>
      <c r="B206" s="196" t="str">
        <f>VLOOKUP(A206,Adr!A:B,2,FALSE)</f>
        <v>Slovenský atletický zväz</v>
      </c>
      <c r="C206" s="177" t="s">
        <v>1605</v>
      </c>
      <c r="D206" s="279">
        <v>100000</v>
      </c>
      <c r="E206" s="222">
        <v>0</v>
      </c>
      <c r="F206" s="158" t="s">
        <v>240</v>
      </c>
      <c r="G206" s="161" t="s">
        <v>221</v>
      </c>
      <c r="H206" s="161" t="s">
        <v>937</v>
      </c>
      <c r="I206" s="184" t="str">
        <f t="shared" si="15"/>
        <v>36063835a</v>
      </c>
      <c r="J206" s="159" t="str">
        <f t="shared" si="16"/>
        <v>36063835026 02</v>
      </c>
      <c r="K206" s="5" t="s">
        <v>981</v>
      </c>
      <c r="L206" s="159" t="str">
        <f t="shared" si="17"/>
        <v>36063835026 02K</v>
      </c>
      <c r="M206" s="5" t="str">
        <f t="shared" si="18"/>
        <v>Slovenský atletický zväzaKatletika - kapitálové transfery</v>
      </c>
      <c r="N206" s="3" t="str">
        <f t="shared" si="19"/>
        <v>36063835aK</v>
      </c>
    </row>
    <row r="207" spans="1:14" x14ac:dyDescent="0.2">
      <c r="A207" s="158" t="s">
        <v>559</v>
      </c>
      <c r="B207" s="196" t="str">
        <f>VLOOKUP(A207,Adr!A:B,2,FALSE)</f>
        <v>Slovenský atletický zväz</v>
      </c>
      <c r="C207" s="177" t="s">
        <v>2437</v>
      </c>
      <c r="D207" s="279">
        <v>16000</v>
      </c>
      <c r="E207" s="165">
        <v>0</v>
      </c>
      <c r="F207" s="158" t="s">
        <v>246</v>
      </c>
      <c r="G207" s="161" t="s">
        <v>223</v>
      </c>
      <c r="H207" s="161" t="s">
        <v>914</v>
      </c>
      <c r="I207" s="184" t="str">
        <f t="shared" si="15"/>
        <v>36063835d</v>
      </c>
      <c r="J207" s="159" t="str">
        <f t="shared" si="16"/>
        <v>36063835026 03</v>
      </c>
      <c r="K207" s="5"/>
      <c r="L207" s="159" t="str">
        <f t="shared" si="17"/>
        <v>36063835026 03B</v>
      </c>
      <c r="M207" s="5" t="str">
        <f t="shared" si="18"/>
        <v>Slovenský atletický zväzdBČerná Hana</v>
      </c>
      <c r="N207" s="3" t="str">
        <f t="shared" si="19"/>
        <v>36063835dB</v>
      </c>
    </row>
    <row r="208" spans="1:14" x14ac:dyDescent="0.2">
      <c r="A208" s="194" t="s">
        <v>559</v>
      </c>
      <c r="B208" s="196" t="str">
        <f>VLOOKUP(A208,Adr!A:B,2,FALSE)</f>
        <v>Slovenský atletický zväz</v>
      </c>
      <c r="C208" s="182" t="s">
        <v>2438</v>
      </c>
      <c r="D208" s="280">
        <v>16000</v>
      </c>
      <c r="E208" s="165">
        <v>0</v>
      </c>
      <c r="F208" s="158" t="s">
        <v>246</v>
      </c>
      <c r="G208" s="161" t="s">
        <v>223</v>
      </c>
      <c r="H208" s="161" t="s">
        <v>914</v>
      </c>
      <c r="I208" s="184" t="str">
        <f t="shared" si="15"/>
        <v>36063835d</v>
      </c>
      <c r="J208" s="159" t="str">
        <f t="shared" si="16"/>
        <v>36063835026 03</v>
      </c>
      <c r="K208" s="5"/>
      <c r="L208" s="159" t="str">
        <f t="shared" si="17"/>
        <v>36063835026 03B</v>
      </c>
      <c r="M208" s="5" t="str">
        <f t="shared" si="18"/>
        <v>Slovenský atletický zväzdBČerný Dominik</v>
      </c>
      <c r="N208" s="3" t="str">
        <f t="shared" si="19"/>
        <v>36063835dB</v>
      </c>
    </row>
    <row r="209" spans="1:14" x14ac:dyDescent="0.2">
      <c r="A209" s="190" t="s">
        <v>559</v>
      </c>
      <c r="B209" s="196" t="str">
        <f>VLOOKUP(A209,Adr!A:B,2,FALSE)</f>
        <v>Slovenský atletický zväz</v>
      </c>
      <c r="C209" s="161" t="s">
        <v>1645</v>
      </c>
      <c r="D209" s="280">
        <v>8000</v>
      </c>
      <c r="E209" s="222">
        <v>0</v>
      </c>
      <c r="F209" s="158" t="s">
        <v>246</v>
      </c>
      <c r="G209" s="161" t="s">
        <v>223</v>
      </c>
      <c r="H209" s="161" t="s">
        <v>914</v>
      </c>
      <c r="I209" s="184" t="str">
        <f t="shared" si="15"/>
        <v>36063835d</v>
      </c>
      <c r="J209" s="159" t="str">
        <f t="shared" si="16"/>
        <v>36063835026 03</v>
      </c>
      <c r="K209" s="5"/>
      <c r="L209" s="159" t="str">
        <f t="shared" si="17"/>
        <v>36063835026 03B</v>
      </c>
      <c r="M209" s="5" t="str">
        <f t="shared" si="18"/>
        <v>Slovenský atletický zväzdBČorejová Tereza</v>
      </c>
      <c r="N209" s="3" t="str">
        <f t="shared" si="19"/>
        <v>36063835dB</v>
      </c>
    </row>
    <row r="210" spans="1:14" x14ac:dyDescent="0.2">
      <c r="A210" s="158" t="s">
        <v>559</v>
      </c>
      <c r="B210" s="196" t="str">
        <f>VLOOKUP(A210,Adr!A:B,2,FALSE)</f>
        <v>Slovenský atletický zväz</v>
      </c>
      <c r="C210" s="188" t="s">
        <v>1365</v>
      </c>
      <c r="D210" s="281">
        <v>16000</v>
      </c>
      <c r="E210" s="222">
        <v>0</v>
      </c>
      <c r="F210" s="158" t="s">
        <v>246</v>
      </c>
      <c r="G210" s="161" t="s">
        <v>223</v>
      </c>
      <c r="H210" s="161" t="s">
        <v>914</v>
      </c>
      <c r="I210" s="184" t="str">
        <f t="shared" si="15"/>
        <v>36063835d</v>
      </c>
      <c r="J210" s="159" t="str">
        <f t="shared" si="16"/>
        <v>36063835026 03</v>
      </c>
      <c r="K210" s="5"/>
      <c r="L210" s="159" t="str">
        <f t="shared" si="17"/>
        <v>36063835026 03B</v>
      </c>
      <c r="M210" s="5" t="str">
        <f t="shared" si="18"/>
        <v>Slovenský atletický zväzdBForster Viktória</v>
      </c>
      <c r="N210" s="3" t="str">
        <f t="shared" si="19"/>
        <v>36063835dB</v>
      </c>
    </row>
    <row r="211" spans="1:14" x14ac:dyDescent="0.2">
      <c r="A211" s="158" t="s">
        <v>559</v>
      </c>
      <c r="B211" s="196" t="str">
        <f>VLOOKUP(A211,Adr!A:B,2,FALSE)</f>
        <v>Slovenský atletický zväz</v>
      </c>
      <c r="C211" s="188" t="s">
        <v>2439</v>
      </c>
      <c r="D211" s="281">
        <v>8000</v>
      </c>
      <c r="E211" s="165">
        <v>0</v>
      </c>
      <c r="F211" s="158" t="s">
        <v>246</v>
      </c>
      <c r="G211" s="161" t="s">
        <v>223</v>
      </c>
      <c r="H211" s="161" t="s">
        <v>914</v>
      </c>
      <c r="I211" s="184" t="str">
        <f t="shared" si="15"/>
        <v>36063835d</v>
      </c>
      <c r="J211" s="159" t="str">
        <f t="shared" si="16"/>
        <v>36063835026 03</v>
      </c>
      <c r="K211" s="5"/>
      <c r="L211" s="159" t="str">
        <f t="shared" si="17"/>
        <v>36063835026 03B</v>
      </c>
      <c r="M211" s="5" t="str">
        <f t="shared" si="18"/>
        <v>Slovenský atletický zväzdBFraňo Peter</v>
      </c>
      <c r="N211" s="3" t="str">
        <f t="shared" si="19"/>
        <v>36063835dB</v>
      </c>
    </row>
    <row r="212" spans="1:14" x14ac:dyDescent="0.2">
      <c r="A212" s="158" t="s">
        <v>559</v>
      </c>
      <c r="B212" s="196" t="str">
        <f>VLOOKUP(A212,Adr!A:B,2,FALSE)</f>
        <v>Slovenský atletický zväz</v>
      </c>
      <c r="C212" s="188" t="s">
        <v>1368</v>
      </c>
      <c r="D212" s="281">
        <v>8000</v>
      </c>
      <c r="E212" s="222">
        <v>0</v>
      </c>
      <c r="F212" s="158" t="s">
        <v>246</v>
      </c>
      <c r="G212" s="161" t="s">
        <v>223</v>
      </c>
      <c r="H212" s="161" t="s">
        <v>914</v>
      </c>
      <c r="I212" s="184" t="str">
        <f t="shared" si="15"/>
        <v>36063835d</v>
      </c>
      <c r="J212" s="159" t="str">
        <f t="shared" si="16"/>
        <v>36063835026 03</v>
      </c>
      <c r="K212" s="5"/>
      <c r="L212" s="159" t="str">
        <f t="shared" si="17"/>
        <v>36063835026 03B</v>
      </c>
      <c r="M212" s="5" t="str">
        <f t="shared" si="18"/>
        <v>Slovenský atletický zväzdBFrličková Laura</v>
      </c>
      <c r="N212" s="3" t="str">
        <f t="shared" si="19"/>
        <v>36063835dB</v>
      </c>
    </row>
    <row r="213" spans="1:14" x14ac:dyDescent="0.2">
      <c r="A213" s="158" t="s">
        <v>559</v>
      </c>
      <c r="B213" s="196" t="str">
        <f>VLOOKUP(A213,Adr!A:B,2,FALSE)</f>
        <v>Slovenský atletický zväz</v>
      </c>
      <c r="C213" s="177" t="s">
        <v>1366</v>
      </c>
      <c r="D213" s="279">
        <v>42000</v>
      </c>
      <c r="E213" s="165">
        <v>0</v>
      </c>
      <c r="F213" s="158" t="s">
        <v>246</v>
      </c>
      <c r="G213" s="161" t="s">
        <v>223</v>
      </c>
      <c r="H213" s="161" t="s">
        <v>914</v>
      </c>
      <c r="I213" s="184" t="str">
        <f t="shared" si="15"/>
        <v>36063835d</v>
      </c>
      <c r="J213" s="159" t="str">
        <f t="shared" si="16"/>
        <v>36063835026 03</v>
      </c>
      <c r="K213" s="5"/>
      <c r="L213" s="159" t="str">
        <f t="shared" si="17"/>
        <v>36063835026 03B</v>
      </c>
      <c r="M213" s="5" t="str">
        <f t="shared" si="18"/>
        <v>Slovenský atletický zväzdBGajanová Gabriela</v>
      </c>
      <c r="N213" s="3" t="str">
        <f t="shared" si="19"/>
        <v>36063835dB</v>
      </c>
    </row>
    <row r="214" spans="1:14" x14ac:dyDescent="0.2">
      <c r="A214" s="174" t="s">
        <v>559</v>
      </c>
      <c r="B214" s="196" t="str">
        <f>VLOOKUP(A214,Adr!A:B,2,FALSE)</f>
        <v>Slovenský atletický zväz</v>
      </c>
      <c r="C214" s="177" t="s">
        <v>1646</v>
      </c>
      <c r="D214" s="279">
        <v>8000</v>
      </c>
      <c r="E214" s="222">
        <v>0</v>
      </c>
      <c r="F214" s="158" t="s">
        <v>246</v>
      </c>
      <c r="G214" s="161" t="s">
        <v>223</v>
      </c>
      <c r="H214" s="161" t="s">
        <v>914</v>
      </c>
      <c r="I214" s="184" t="str">
        <f t="shared" si="15"/>
        <v>36063835d</v>
      </c>
      <c r="J214" s="159" t="str">
        <f t="shared" si="16"/>
        <v>36063835026 03</v>
      </c>
      <c r="K214" s="5"/>
      <c r="L214" s="159" t="str">
        <f t="shared" si="17"/>
        <v>36063835026 03B</v>
      </c>
      <c r="M214" s="5" t="str">
        <f t="shared" si="18"/>
        <v>Slovenský atletický zväzdBGymerská Lenka</v>
      </c>
      <c r="N214" s="3" t="str">
        <f t="shared" si="19"/>
        <v>36063835dB</v>
      </c>
    </row>
    <row r="215" spans="1:14" x14ac:dyDescent="0.2">
      <c r="A215" s="190" t="s">
        <v>559</v>
      </c>
      <c r="B215" s="196" t="str">
        <f>VLOOKUP(A215,Adr!A:B,2,FALSE)</f>
        <v>Slovenský atletický zväz</v>
      </c>
      <c r="C215" s="188" t="s">
        <v>1647</v>
      </c>
      <c r="D215" s="279">
        <v>8000</v>
      </c>
      <c r="E215" s="165">
        <v>0</v>
      </c>
      <c r="F215" s="158" t="s">
        <v>246</v>
      </c>
      <c r="G215" s="161" t="s">
        <v>223</v>
      </c>
      <c r="H215" s="161" t="s">
        <v>914</v>
      </c>
      <c r="I215" s="184" t="str">
        <f t="shared" si="15"/>
        <v>36063835d</v>
      </c>
      <c r="J215" s="159" t="str">
        <f t="shared" si="16"/>
        <v>36063835026 03</v>
      </c>
      <c r="K215" s="5"/>
      <c r="L215" s="159" t="str">
        <f t="shared" si="17"/>
        <v>36063835026 03B</v>
      </c>
      <c r="M215" s="5" t="str">
        <f t="shared" si="18"/>
        <v>Slovenský atletický zväzdBHejčíková Nina</v>
      </c>
      <c r="N215" s="3" t="str">
        <f t="shared" si="19"/>
        <v>36063835dB</v>
      </c>
    </row>
    <row r="216" spans="1:14" x14ac:dyDescent="0.2">
      <c r="A216" s="194" t="s">
        <v>559</v>
      </c>
      <c r="B216" s="196" t="str">
        <f>VLOOKUP(A216,Adr!A:B,2,FALSE)</f>
        <v>Slovenský atletický zväz</v>
      </c>
      <c r="C216" s="188" t="s">
        <v>1648</v>
      </c>
      <c r="D216" s="279">
        <v>16000</v>
      </c>
      <c r="E216" s="222">
        <v>0</v>
      </c>
      <c r="F216" s="158" t="s">
        <v>246</v>
      </c>
      <c r="G216" s="161" t="s">
        <v>223</v>
      </c>
      <c r="H216" s="161" t="s">
        <v>914</v>
      </c>
      <c r="I216" s="184" t="str">
        <f t="shared" si="15"/>
        <v>36063835d</v>
      </c>
      <c r="J216" s="159" t="str">
        <f t="shared" si="16"/>
        <v>36063835026 03</v>
      </c>
      <c r="K216" s="5"/>
      <c r="L216" s="159" t="str">
        <f t="shared" si="17"/>
        <v>36063835026 03B</v>
      </c>
      <c r="M216" s="5" t="str">
        <f t="shared" si="18"/>
        <v>Slovenský atletický zväzdBLedecká Daniela</v>
      </c>
      <c r="N216" s="3" t="str">
        <f t="shared" si="19"/>
        <v>36063835dB</v>
      </c>
    </row>
    <row r="217" spans="1:14" x14ac:dyDescent="0.2">
      <c r="A217" s="174" t="s">
        <v>559</v>
      </c>
      <c r="B217" s="196" t="str">
        <f>VLOOKUP(A217,Adr!A:B,2,FALSE)</f>
        <v>Slovenský atletický zväz</v>
      </c>
      <c r="C217" s="177" t="s">
        <v>1649</v>
      </c>
      <c r="D217" s="279">
        <v>8000</v>
      </c>
      <c r="E217" s="165">
        <v>0</v>
      </c>
      <c r="F217" s="158" t="s">
        <v>246</v>
      </c>
      <c r="G217" s="161" t="s">
        <v>223</v>
      </c>
      <c r="H217" s="161" t="s">
        <v>914</v>
      </c>
      <c r="I217" s="184" t="str">
        <f t="shared" si="15"/>
        <v>36063835d</v>
      </c>
      <c r="J217" s="159" t="str">
        <f t="shared" si="16"/>
        <v>36063835026 03</v>
      </c>
      <c r="K217" s="5"/>
      <c r="L217" s="159" t="str">
        <f t="shared" si="17"/>
        <v>36063835026 03B</v>
      </c>
      <c r="M217" s="5" t="str">
        <f t="shared" si="18"/>
        <v>Slovenský atletický zväzdBPerončíková Paula</v>
      </c>
      <c r="N217" s="3" t="str">
        <f t="shared" si="19"/>
        <v>36063835dB</v>
      </c>
    </row>
    <row r="218" spans="1:14" x14ac:dyDescent="0.2">
      <c r="A218" s="194" t="s">
        <v>559</v>
      </c>
      <c r="B218" s="196" t="str">
        <f>VLOOKUP(A218,Adr!A:B,2,FALSE)</f>
        <v>Slovenský atletický zväz</v>
      </c>
      <c r="C218" s="161" t="s">
        <v>1367</v>
      </c>
      <c r="D218" s="281">
        <v>8000</v>
      </c>
      <c r="E218" s="222">
        <v>0</v>
      </c>
      <c r="F218" s="158" t="s">
        <v>246</v>
      </c>
      <c r="G218" s="161" t="s">
        <v>223</v>
      </c>
      <c r="H218" s="161" t="s">
        <v>914</v>
      </c>
      <c r="I218" s="184" t="str">
        <f t="shared" si="15"/>
        <v>36063835d</v>
      </c>
      <c r="J218" s="159" t="str">
        <f t="shared" si="16"/>
        <v>36063835026 03</v>
      </c>
      <c r="K218" s="5"/>
      <c r="L218" s="159" t="str">
        <f t="shared" si="17"/>
        <v>36063835026 03B</v>
      </c>
      <c r="M218" s="5" t="str">
        <f t="shared" si="18"/>
        <v>Slovenský atletický zväzdBSlezáková Rebecca</v>
      </c>
      <c r="N218" s="3" t="str">
        <f t="shared" si="19"/>
        <v>36063835dB</v>
      </c>
    </row>
    <row r="219" spans="1:14" x14ac:dyDescent="0.2">
      <c r="A219" s="158" t="s">
        <v>559</v>
      </c>
      <c r="B219" s="196" t="str">
        <f>VLOOKUP(A219,Adr!A:B,2,FALSE)</f>
        <v>Slovenský atletický zväz</v>
      </c>
      <c r="C219" s="188" t="s">
        <v>1650</v>
      </c>
      <c r="D219" s="281">
        <v>62000</v>
      </c>
      <c r="E219" s="165">
        <v>0</v>
      </c>
      <c r="F219" s="158" t="s">
        <v>246</v>
      </c>
      <c r="G219" s="161" t="s">
        <v>223</v>
      </c>
      <c r="H219" s="161" t="s">
        <v>914</v>
      </c>
      <c r="I219" s="184" t="str">
        <f t="shared" si="15"/>
        <v>36063835d</v>
      </c>
      <c r="J219" s="159" t="str">
        <f t="shared" si="16"/>
        <v>36063835026 03</v>
      </c>
      <c r="K219" s="5"/>
      <c r="L219" s="159" t="str">
        <f t="shared" si="17"/>
        <v>36063835026 03B</v>
      </c>
      <c r="M219" s="5" t="str">
        <f t="shared" si="18"/>
        <v>Slovenský atletický zväzdBZapletalová Emma</v>
      </c>
      <c r="N219" s="3" t="str">
        <f t="shared" si="19"/>
        <v>36063835dB</v>
      </c>
    </row>
    <row r="220" spans="1:14" x14ac:dyDescent="0.2">
      <c r="A220" s="158" t="s">
        <v>2234</v>
      </c>
      <c r="B220" s="196" t="str">
        <f>VLOOKUP(A220,Adr!A:B,2,FALSE)</f>
        <v>Slovenský bežecký spolok</v>
      </c>
      <c r="C220" s="188" t="s">
        <v>2512</v>
      </c>
      <c r="D220" s="279">
        <v>10000</v>
      </c>
      <c r="E220" s="165">
        <v>0</v>
      </c>
      <c r="F220" s="158" t="s">
        <v>250</v>
      </c>
      <c r="G220" s="161" t="s">
        <v>223</v>
      </c>
      <c r="H220" s="161" t="s">
        <v>914</v>
      </c>
      <c r="I220" s="184" t="str">
        <f t="shared" si="15"/>
        <v>30845688f</v>
      </c>
      <c r="J220" s="159" t="str">
        <f t="shared" si="16"/>
        <v>30845688026 03</v>
      </c>
      <c r="K220" s="5"/>
      <c r="L220" s="159" t="str">
        <f t="shared" si="17"/>
        <v>30845688026 03B</v>
      </c>
      <c r="M220" s="5" t="str">
        <f t="shared" si="18"/>
        <v>Slovenský bežecký spolokfBCeloslovenské súťaže, podujatia a kampane</v>
      </c>
      <c r="N220" s="3" t="str">
        <f t="shared" si="19"/>
        <v>30845688fB</v>
      </c>
    </row>
    <row r="221" spans="1:14" x14ac:dyDescent="0.2">
      <c r="A221" s="190" t="s">
        <v>567</v>
      </c>
      <c r="B221" s="196" t="str">
        <f>VLOOKUP(A221,Adr!A:B,2,FALSE)</f>
        <v>Slovenský biliardový zväz</v>
      </c>
      <c r="C221" s="177" t="s">
        <v>982</v>
      </c>
      <c r="D221" s="279">
        <v>65544</v>
      </c>
      <c r="E221" s="165">
        <v>0</v>
      </c>
      <c r="F221" s="158" t="s">
        <v>240</v>
      </c>
      <c r="G221" s="161" t="s">
        <v>221</v>
      </c>
      <c r="H221" s="161" t="s">
        <v>914</v>
      </c>
      <c r="I221" s="184" t="str">
        <f t="shared" si="15"/>
        <v>31753825a</v>
      </c>
      <c r="J221" s="159" t="str">
        <f t="shared" si="16"/>
        <v>31753825026 02</v>
      </c>
      <c r="K221" s="5" t="s">
        <v>983</v>
      </c>
      <c r="L221" s="159" t="str">
        <f t="shared" si="17"/>
        <v>31753825026 02B</v>
      </c>
      <c r="M221" s="5" t="str">
        <f t="shared" si="18"/>
        <v>Slovenský biliardový zväzaBbiliard - bežné transfery</v>
      </c>
      <c r="N221" s="3" t="str">
        <f t="shared" si="19"/>
        <v>31753825aB</v>
      </c>
    </row>
    <row r="222" spans="1:14" x14ac:dyDescent="0.2">
      <c r="A222" s="194" t="s">
        <v>570</v>
      </c>
      <c r="B222" s="196" t="str">
        <f>VLOOKUP(A222,Adr!A:B,2,FALSE)</f>
        <v>Slovenský bowlingový zväz</v>
      </c>
      <c r="C222" s="177" t="s">
        <v>984</v>
      </c>
      <c r="D222" s="279">
        <v>83283</v>
      </c>
      <c r="E222" s="222">
        <v>0</v>
      </c>
      <c r="F222" s="158" t="s">
        <v>240</v>
      </c>
      <c r="G222" s="161" t="s">
        <v>221</v>
      </c>
      <c r="H222" s="161" t="s">
        <v>914</v>
      </c>
      <c r="I222" s="184" t="str">
        <f t="shared" si="15"/>
        <v>36128147a</v>
      </c>
      <c r="J222" s="159" t="str">
        <f t="shared" si="16"/>
        <v>36128147026 02</v>
      </c>
      <c r="K222" s="5" t="s">
        <v>985</v>
      </c>
      <c r="L222" s="159" t="str">
        <f t="shared" si="17"/>
        <v>36128147026 02B</v>
      </c>
      <c r="M222" s="5" t="str">
        <f t="shared" si="18"/>
        <v>Slovenský bowlingový zväzaBbowling - bežné transfery</v>
      </c>
      <c r="N222" s="3" t="str">
        <f t="shared" si="19"/>
        <v>36128147aB</v>
      </c>
    </row>
    <row r="223" spans="1:14" x14ac:dyDescent="0.2">
      <c r="A223" s="158" t="s">
        <v>577</v>
      </c>
      <c r="B223" s="196" t="str">
        <f>VLOOKUP(A223,Adr!A:B,2,FALSE)</f>
        <v>Slovenský bridžový zväz</v>
      </c>
      <c r="C223" s="188" t="s">
        <v>986</v>
      </c>
      <c r="D223" s="281">
        <v>38332</v>
      </c>
      <c r="E223" s="222">
        <v>0</v>
      </c>
      <c r="F223" s="158" t="s">
        <v>240</v>
      </c>
      <c r="G223" s="161" t="s">
        <v>221</v>
      </c>
      <c r="H223" s="161" t="s">
        <v>914</v>
      </c>
      <c r="I223" s="184" t="str">
        <f t="shared" si="15"/>
        <v>31770908a</v>
      </c>
      <c r="J223" s="159" t="str">
        <f t="shared" si="16"/>
        <v>31770908026 02</v>
      </c>
      <c r="K223" s="5" t="s">
        <v>987</v>
      </c>
      <c r="L223" s="159" t="str">
        <f t="shared" si="17"/>
        <v>31770908026 02B</v>
      </c>
      <c r="M223" s="5" t="str">
        <f t="shared" si="18"/>
        <v>Slovenský bridžový zväzaBbridž - bežné transfery</v>
      </c>
      <c r="N223" s="3" t="str">
        <f t="shared" si="19"/>
        <v>31770908aB</v>
      </c>
    </row>
    <row r="224" spans="1:14" x14ac:dyDescent="0.2">
      <c r="A224" s="194" t="s">
        <v>581</v>
      </c>
      <c r="B224" s="196" t="str">
        <f>VLOOKUP(A224,Adr!A:B,2,FALSE)</f>
        <v>Slovenský curlingový zväz</v>
      </c>
      <c r="C224" s="177" t="s">
        <v>988</v>
      </c>
      <c r="D224" s="279">
        <v>44123</v>
      </c>
      <c r="E224" s="165">
        <v>0</v>
      </c>
      <c r="F224" s="158" t="s">
        <v>240</v>
      </c>
      <c r="G224" s="161" t="s">
        <v>221</v>
      </c>
      <c r="H224" s="161" t="s">
        <v>914</v>
      </c>
      <c r="I224" s="184" t="str">
        <f t="shared" si="15"/>
        <v>37841866a</v>
      </c>
      <c r="J224" s="159" t="str">
        <f t="shared" si="16"/>
        <v>37841866026 02</v>
      </c>
      <c r="K224" s="5" t="s">
        <v>989</v>
      </c>
      <c r="L224" s="159" t="str">
        <f t="shared" si="17"/>
        <v>37841866026 02B</v>
      </c>
      <c r="M224" s="5" t="str">
        <f t="shared" si="18"/>
        <v>Slovenský curlingový zväzaBcurling - bežné transfery</v>
      </c>
      <c r="N224" s="3" t="str">
        <f t="shared" si="19"/>
        <v>37841866aB</v>
      </c>
    </row>
    <row r="225" spans="1:14" x14ac:dyDescent="0.2">
      <c r="A225" s="158" t="s">
        <v>588</v>
      </c>
      <c r="B225" s="196" t="str">
        <f>VLOOKUP(A225,Adr!A:B,2,FALSE)</f>
        <v>Slovenský futbalový zväz</v>
      </c>
      <c r="C225" s="188" t="s">
        <v>990</v>
      </c>
      <c r="D225" s="281">
        <v>16090952</v>
      </c>
      <c r="E225" s="165">
        <v>0</v>
      </c>
      <c r="F225" s="158" t="s">
        <v>240</v>
      </c>
      <c r="G225" s="161" t="s">
        <v>221</v>
      </c>
      <c r="H225" s="161" t="s">
        <v>914</v>
      </c>
      <c r="I225" s="184" t="str">
        <f t="shared" si="15"/>
        <v>00687308a</v>
      </c>
      <c r="J225" s="159" t="str">
        <f t="shared" si="16"/>
        <v>00687308026 02</v>
      </c>
      <c r="K225" s="5" t="s">
        <v>991</v>
      </c>
      <c r="L225" s="159" t="str">
        <f t="shared" si="17"/>
        <v>00687308026 02B</v>
      </c>
      <c r="M225" s="5" t="str">
        <f t="shared" si="18"/>
        <v>Slovenský futbalový zväzaBfutbal - bežné transfery</v>
      </c>
      <c r="N225" s="3" t="str">
        <f t="shared" si="19"/>
        <v>00687308aB</v>
      </c>
    </row>
    <row r="226" spans="1:14" x14ac:dyDescent="0.2">
      <c r="A226" s="194" t="s">
        <v>588</v>
      </c>
      <c r="B226" s="196" t="str">
        <f>VLOOKUP(A226,Adr!A:B,2,FALSE)</f>
        <v>Slovenský futbalový zväz</v>
      </c>
      <c r="C226" s="177" t="s">
        <v>1606</v>
      </c>
      <c r="D226" s="279">
        <v>200000</v>
      </c>
      <c r="E226" s="222">
        <v>0</v>
      </c>
      <c r="F226" s="158" t="s">
        <v>240</v>
      </c>
      <c r="G226" s="161" t="s">
        <v>221</v>
      </c>
      <c r="H226" s="161" t="s">
        <v>937</v>
      </c>
      <c r="I226" s="184" t="str">
        <f t="shared" si="15"/>
        <v>00687308a</v>
      </c>
      <c r="J226" s="159" t="str">
        <f t="shared" si="16"/>
        <v>00687308026 02</v>
      </c>
      <c r="K226" s="5" t="s">
        <v>991</v>
      </c>
      <c r="L226" s="159" t="str">
        <f t="shared" si="17"/>
        <v>00687308026 02K</v>
      </c>
      <c r="M226" s="5" t="str">
        <f t="shared" si="18"/>
        <v>Slovenský futbalový zväzaKfutbal - kapitálové transfery</v>
      </c>
      <c r="N226" s="3" t="str">
        <f t="shared" si="19"/>
        <v>00687308aK</v>
      </c>
    </row>
    <row r="227" spans="1:14" x14ac:dyDescent="0.2">
      <c r="A227" s="194" t="s">
        <v>596</v>
      </c>
      <c r="B227" s="196" t="str">
        <f>VLOOKUP(A227,Adr!A:B,2,FALSE)</f>
        <v>Slovenský horolezecký spolok JAMES</v>
      </c>
      <c r="C227" s="188" t="s">
        <v>992</v>
      </c>
      <c r="D227" s="279">
        <v>139306</v>
      </c>
      <c r="E227" s="222">
        <v>0</v>
      </c>
      <c r="F227" s="158" t="s">
        <v>240</v>
      </c>
      <c r="G227" s="161" t="s">
        <v>221</v>
      </c>
      <c r="H227" s="161" t="s">
        <v>914</v>
      </c>
      <c r="I227" s="184" t="str">
        <f t="shared" si="15"/>
        <v>00586455a</v>
      </c>
      <c r="J227" s="159" t="str">
        <f t="shared" si="16"/>
        <v>00586455026 02</v>
      </c>
      <c r="K227" s="5" t="s">
        <v>993</v>
      </c>
      <c r="L227" s="159" t="str">
        <f t="shared" si="17"/>
        <v>00586455026 02B</v>
      </c>
      <c r="M227" s="5" t="str">
        <f t="shared" si="18"/>
        <v>Slovenský horolezecký spolok JAMESaBhorolezectvo - bežné transfery</v>
      </c>
      <c r="N227" s="3" t="str">
        <f t="shared" si="19"/>
        <v>00586455aB</v>
      </c>
    </row>
    <row r="228" spans="1:14" x14ac:dyDescent="0.2">
      <c r="A228" s="194" t="s">
        <v>596</v>
      </c>
      <c r="B228" s="196" t="str">
        <f>VLOOKUP(A228,Adr!A:B,2,FALSE)</f>
        <v>Slovenský horolezecký spolok JAMES</v>
      </c>
      <c r="C228" s="177" t="s">
        <v>994</v>
      </c>
      <c r="D228" s="279">
        <v>66958</v>
      </c>
      <c r="E228" s="222">
        <v>0</v>
      </c>
      <c r="F228" s="158" t="s">
        <v>240</v>
      </c>
      <c r="G228" s="161" t="s">
        <v>221</v>
      </c>
      <c r="H228" s="161" t="s">
        <v>914</v>
      </c>
      <c r="I228" s="184" t="str">
        <f t="shared" si="15"/>
        <v>00586455a</v>
      </c>
      <c r="J228" s="159" t="str">
        <f t="shared" si="16"/>
        <v>00586455026 02</v>
      </c>
      <c r="K228" s="5" t="s">
        <v>995</v>
      </c>
      <c r="L228" s="159" t="str">
        <f t="shared" si="17"/>
        <v>00586455026 02B</v>
      </c>
      <c r="M228" s="5" t="str">
        <f t="shared" si="18"/>
        <v>Slovenský horolezecký spolok JAMESaBšportové lezenie - bežné transfery</v>
      </c>
      <c r="N228" s="3" t="str">
        <f t="shared" si="19"/>
        <v>00586455aB</v>
      </c>
    </row>
    <row r="229" spans="1:14" x14ac:dyDescent="0.2">
      <c r="A229" s="158" t="s">
        <v>596</v>
      </c>
      <c r="B229" s="196" t="str">
        <f>VLOOKUP(A229,Adr!A:B,2,FALSE)</f>
        <v>Slovenský horolezecký spolok JAMES</v>
      </c>
      <c r="C229" s="177" t="s">
        <v>1308</v>
      </c>
      <c r="D229" s="279">
        <v>9692</v>
      </c>
      <c r="E229" s="222">
        <v>0</v>
      </c>
      <c r="F229" s="158" t="s">
        <v>244</v>
      </c>
      <c r="G229" s="161" t="s">
        <v>223</v>
      </c>
      <c r="H229" s="161" t="s">
        <v>914</v>
      </c>
      <c r="I229" s="184" t="str">
        <f t="shared" si="15"/>
        <v>00586455c</v>
      </c>
      <c r="J229" s="159" t="str">
        <f t="shared" si="16"/>
        <v>00586455026 03</v>
      </c>
      <c r="K229" s="5"/>
      <c r="L229" s="159" t="str">
        <f t="shared" si="17"/>
        <v>00586455026 03B</v>
      </c>
      <c r="M229" s="5" t="str">
        <f t="shared" si="18"/>
        <v>Slovenský horolezecký spolok JAMEScBzabezpečenie a rozvoj športu para lezenie zdravotne postihnutých športovcov</v>
      </c>
      <c r="N229" s="3" t="str">
        <f t="shared" si="19"/>
        <v>00586455cB</v>
      </c>
    </row>
    <row r="230" spans="1:14" x14ac:dyDescent="0.2">
      <c r="A230" s="174" t="s">
        <v>596</v>
      </c>
      <c r="B230" s="196" t="str">
        <f>VLOOKUP(A230,Adr!A:B,2,FALSE)</f>
        <v>Slovenský horolezecký spolok JAMES</v>
      </c>
      <c r="C230" s="177" t="s">
        <v>1369</v>
      </c>
      <c r="D230" s="279">
        <v>8000</v>
      </c>
      <c r="E230" s="222">
        <v>0</v>
      </c>
      <c r="F230" s="158" t="s">
        <v>246</v>
      </c>
      <c r="G230" s="161" t="s">
        <v>223</v>
      </c>
      <c r="H230" s="161" t="s">
        <v>914</v>
      </c>
      <c r="I230" s="184" t="str">
        <f t="shared" si="15"/>
        <v>00586455d</v>
      </c>
      <c r="J230" s="159" t="str">
        <f t="shared" si="16"/>
        <v>00586455026 03</v>
      </c>
      <c r="K230" s="5"/>
      <c r="L230" s="159" t="str">
        <f t="shared" si="17"/>
        <v>00586455026 03B</v>
      </c>
      <c r="M230" s="5" t="str">
        <f t="shared" si="18"/>
        <v>Slovenský horolezecký spolok JAMESdBBuršíková Martina</v>
      </c>
      <c r="N230" s="3" t="str">
        <f t="shared" si="19"/>
        <v>00586455dB</v>
      </c>
    </row>
    <row r="231" spans="1:14" x14ac:dyDescent="0.2">
      <c r="A231" s="174" t="s">
        <v>596</v>
      </c>
      <c r="B231" s="196" t="str">
        <f>VLOOKUP(A231,Adr!A:B,2,FALSE)</f>
        <v>Slovenský horolezecký spolok JAMES</v>
      </c>
      <c r="C231" s="177" t="s">
        <v>1651</v>
      </c>
      <c r="D231" s="279">
        <v>8000</v>
      </c>
      <c r="E231" s="222">
        <v>0</v>
      </c>
      <c r="F231" s="158" t="s">
        <v>246</v>
      </c>
      <c r="G231" s="161" t="s">
        <v>223</v>
      </c>
      <c r="H231" s="161" t="s">
        <v>914</v>
      </c>
      <c r="I231" s="184" t="str">
        <f t="shared" si="15"/>
        <v>00586455d</v>
      </c>
      <c r="J231" s="159" t="str">
        <f t="shared" si="16"/>
        <v>00586455026 03</v>
      </c>
      <c r="K231" s="5"/>
      <c r="L231" s="159" t="str">
        <f t="shared" si="17"/>
        <v>00586455026 03B</v>
      </c>
      <c r="M231" s="5" t="str">
        <f t="shared" si="18"/>
        <v>Slovenský horolezecký spolok JAMESdBMatejička Filip</v>
      </c>
      <c r="N231" s="3" t="str">
        <f t="shared" si="19"/>
        <v>00586455dB</v>
      </c>
    </row>
    <row r="232" spans="1:14" x14ac:dyDescent="0.2">
      <c r="A232" s="158" t="s">
        <v>2242</v>
      </c>
      <c r="B232" s="196" t="str">
        <f>VLOOKUP(A232,Adr!A:B,2,FALSE)</f>
        <v>Slovenský kolkársky zväz</v>
      </c>
      <c r="C232" s="188" t="s">
        <v>253</v>
      </c>
      <c r="D232" s="179">
        <v>38900</v>
      </c>
      <c r="E232" s="165">
        <v>0</v>
      </c>
      <c r="F232" s="158" t="s">
        <v>252</v>
      </c>
      <c r="G232" s="161" t="s">
        <v>223</v>
      </c>
      <c r="H232" s="161" t="s">
        <v>914</v>
      </c>
      <c r="I232" s="184" t="str">
        <f t="shared" si="15"/>
        <v>31771688g</v>
      </c>
      <c r="J232" s="159" t="str">
        <f t="shared" si="16"/>
        <v>31771688026 03</v>
      </c>
      <c r="K232" s="5"/>
      <c r="L232" s="159" t="str">
        <f t="shared" si="17"/>
        <v>31771688026 03B</v>
      </c>
      <c r="M232" s="5" t="str">
        <f t="shared" si="18"/>
        <v>Slovenský kolkársky zväzgBrozvoj športov, ktoré nie sú uznanými podľa zákona č. 440/2015 Z. z.</v>
      </c>
      <c r="N232" s="3" t="str">
        <f t="shared" si="19"/>
        <v>31771688gB</v>
      </c>
    </row>
    <row r="233" spans="1:14" x14ac:dyDescent="0.2">
      <c r="A233" s="194" t="s">
        <v>602</v>
      </c>
      <c r="B233" s="196" t="str">
        <f>VLOOKUP(A233,Adr!A:B,2,FALSE)</f>
        <v>Slovenský krasokorčuliarsky zväz</v>
      </c>
      <c r="C233" s="177" t="s">
        <v>996</v>
      </c>
      <c r="D233" s="279">
        <v>338961</v>
      </c>
      <c r="E233" s="222">
        <v>0</v>
      </c>
      <c r="F233" s="158" t="s">
        <v>240</v>
      </c>
      <c r="G233" s="161" t="s">
        <v>221</v>
      </c>
      <c r="H233" s="161" t="s">
        <v>914</v>
      </c>
      <c r="I233" s="184" t="str">
        <f t="shared" si="15"/>
        <v>31805540a</v>
      </c>
      <c r="J233" s="159" t="str">
        <f t="shared" si="16"/>
        <v>31805540026 02</v>
      </c>
      <c r="K233" s="5" t="s">
        <v>997</v>
      </c>
      <c r="L233" s="159" t="str">
        <f t="shared" si="17"/>
        <v>31805540026 02B</v>
      </c>
      <c r="M233" s="5" t="str">
        <f t="shared" si="18"/>
        <v>Slovenský krasokorčuliarsky zväzaBkrasokorčuľovanie - bežné transfery</v>
      </c>
      <c r="N233" s="3" t="str">
        <f t="shared" si="19"/>
        <v>31805540aB</v>
      </c>
    </row>
    <row r="234" spans="1:14" x14ac:dyDescent="0.2">
      <c r="A234" s="158" t="s">
        <v>602</v>
      </c>
      <c r="B234" s="196" t="str">
        <f>VLOOKUP(A234,Adr!A:B,2,FALSE)</f>
        <v>Slovenský krasokorčuliarsky zväz</v>
      </c>
      <c r="C234" s="177" t="s">
        <v>1370</v>
      </c>
      <c r="D234" s="279">
        <v>26000</v>
      </c>
      <c r="E234" s="165">
        <v>0</v>
      </c>
      <c r="F234" s="158" t="s">
        <v>246</v>
      </c>
      <c r="G234" s="161" t="s">
        <v>223</v>
      </c>
      <c r="H234" s="161" t="s">
        <v>914</v>
      </c>
      <c r="I234" s="184" t="str">
        <f t="shared" si="15"/>
        <v>31805540d</v>
      </c>
      <c r="J234" s="159" t="str">
        <f t="shared" si="16"/>
        <v>31805540026 03</v>
      </c>
      <c r="K234" s="5"/>
      <c r="L234" s="159" t="str">
        <f t="shared" si="17"/>
        <v>31805540026 03B</v>
      </c>
      <c r="M234" s="5" t="str">
        <f t="shared" si="18"/>
        <v>Slovenský krasokorčuliarsky zväzdBHagara Adam</v>
      </c>
      <c r="N234" s="3" t="str">
        <f t="shared" si="19"/>
        <v>31805540dB</v>
      </c>
    </row>
    <row r="235" spans="1:14" x14ac:dyDescent="0.2">
      <c r="A235" s="158" t="s">
        <v>610</v>
      </c>
      <c r="B235" s="196" t="str">
        <f>VLOOKUP(A235,Adr!A:B,2,FALSE)</f>
        <v>Slovenský lukostrelecký zväz</v>
      </c>
      <c r="C235" s="188" t="s">
        <v>998</v>
      </c>
      <c r="D235" s="281">
        <v>301385</v>
      </c>
      <c r="E235" s="165">
        <v>0</v>
      </c>
      <c r="F235" s="158" t="s">
        <v>240</v>
      </c>
      <c r="G235" s="161" t="s">
        <v>221</v>
      </c>
      <c r="H235" s="161" t="s">
        <v>914</v>
      </c>
      <c r="I235" s="184" t="str">
        <f t="shared" si="15"/>
        <v>30793009a</v>
      </c>
      <c r="J235" s="159" t="str">
        <f t="shared" si="16"/>
        <v>30793009026 02</v>
      </c>
      <c r="K235" s="5" t="s">
        <v>999</v>
      </c>
      <c r="L235" s="159" t="str">
        <f t="shared" si="17"/>
        <v>30793009026 02B</v>
      </c>
      <c r="M235" s="5" t="str">
        <f t="shared" si="18"/>
        <v>Slovenský lukostrelecký zväzaBlukostreľba - bežné transfery</v>
      </c>
      <c r="N235" s="3" t="str">
        <f t="shared" si="19"/>
        <v>30793009aB</v>
      </c>
    </row>
    <row r="236" spans="1:14" x14ac:dyDescent="0.2">
      <c r="A236" s="158" t="s">
        <v>610</v>
      </c>
      <c r="B236" s="196" t="str">
        <f>VLOOKUP(A236,Adr!A:B,2,FALSE)</f>
        <v>Slovenský lukostrelecký zväz</v>
      </c>
      <c r="C236" s="188" t="s">
        <v>1371</v>
      </c>
      <c r="D236" s="281">
        <v>36000</v>
      </c>
      <c r="E236" s="222">
        <v>0</v>
      </c>
      <c r="F236" s="158" t="s">
        <v>246</v>
      </c>
      <c r="G236" s="161" t="s">
        <v>223</v>
      </c>
      <c r="H236" s="161" t="s">
        <v>914</v>
      </c>
      <c r="I236" s="184" t="str">
        <f t="shared" si="15"/>
        <v>30793009d</v>
      </c>
      <c r="J236" s="159" t="str">
        <f t="shared" si="16"/>
        <v>30793009026 03</v>
      </c>
      <c r="K236" s="5"/>
      <c r="L236" s="159" t="str">
        <f t="shared" si="17"/>
        <v>30793009026 03B</v>
      </c>
      <c r="M236" s="5" t="str">
        <f t="shared" si="18"/>
        <v>Slovenský lukostrelecký zväzdBBaránková Denisa</v>
      </c>
      <c r="N236" s="3" t="str">
        <f t="shared" si="19"/>
        <v>30793009dB</v>
      </c>
    </row>
    <row r="237" spans="1:14" x14ac:dyDescent="0.2">
      <c r="A237" s="158" t="s">
        <v>610</v>
      </c>
      <c r="B237" s="196" t="str">
        <f>VLOOKUP(A237,Adr!A:B,2,FALSE)</f>
        <v>Slovenský lukostrelecký zväz</v>
      </c>
      <c r="C237" s="188" t="s">
        <v>2440</v>
      </c>
      <c r="D237" s="281">
        <v>16000</v>
      </c>
      <c r="E237" s="165">
        <v>0</v>
      </c>
      <c r="F237" s="158" t="s">
        <v>246</v>
      </c>
      <c r="G237" s="161" t="s">
        <v>223</v>
      </c>
      <c r="H237" s="161" t="s">
        <v>914</v>
      </c>
      <c r="I237" s="184" t="str">
        <f t="shared" si="15"/>
        <v>30793009d</v>
      </c>
      <c r="J237" s="159" t="str">
        <f t="shared" si="16"/>
        <v>30793009026 03</v>
      </c>
      <c r="K237" s="5"/>
      <c r="L237" s="159" t="str">
        <f t="shared" si="17"/>
        <v>30793009026 03B</v>
      </c>
      <c r="M237" s="5" t="str">
        <f t="shared" si="18"/>
        <v>Slovenský lukostrelecký zväzdBBošanský Jozef</v>
      </c>
      <c r="N237" s="3" t="str">
        <f t="shared" si="19"/>
        <v>30793009dB</v>
      </c>
    </row>
    <row r="238" spans="1:14" x14ac:dyDescent="0.2">
      <c r="A238" s="190" t="s">
        <v>610</v>
      </c>
      <c r="B238" s="196" t="str">
        <f>VLOOKUP(A238,Adr!A:B,2,FALSE)</f>
        <v>Slovenský lukostrelecký zväz</v>
      </c>
      <c r="C238" s="177" t="s">
        <v>2441</v>
      </c>
      <c r="D238" s="279">
        <v>8000</v>
      </c>
      <c r="E238" s="222">
        <v>0</v>
      </c>
      <c r="F238" s="158" t="s">
        <v>246</v>
      </c>
      <c r="G238" s="161" t="s">
        <v>223</v>
      </c>
      <c r="H238" s="161" t="s">
        <v>914</v>
      </c>
      <c r="I238" s="184" t="str">
        <f t="shared" si="15"/>
        <v>30793009d</v>
      </c>
      <c r="J238" s="159" t="str">
        <f t="shared" si="16"/>
        <v>30793009026 03</v>
      </c>
      <c r="K238" s="5"/>
      <c r="L238" s="159" t="str">
        <f t="shared" si="17"/>
        <v>30793009026 03B</v>
      </c>
      <c r="M238" s="5" t="str">
        <f t="shared" si="18"/>
        <v>Slovenský lukostrelecký zväzdBOriheľová Lívia</v>
      </c>
      <c r="N238" s="3" t="str">
        <f t="shared" si="19"/>
        <v>30793009dB</v>
      </c>
    </row>
    <row r="239" spans="1:14" x14ac:dyDescent="0.2">
      <c r="A239" s="190" t="s">
        <v>616</v>
      </c>
      <c r="B239" s="196" t="str">
        <f>VLOOKUP(A239,Adr!A:B,2,FALSE)</f>
        <v>Slovenský národný aeroklub generála Milana Rastislava Štefánika</v>
      </c>
      <c r="C239" s="161" t="s">
        <v>1000</v>
      </c>
      <c r="D239" s="280">
        <v>161406</v>
      </c>
      <c r="E239" s="222">
        <v>0</v>
      </c>
      <c r="F239" s="158" t="s">
        <v>240</v>
      </c>
      <c r="G239" s="161" t="s">
        <v>221</v>
      </c>
      <c r="H239" s="161" t="s">
        <v>914</v>
      </c>
      <c r="I239" s="184" t="str">
        <f t="shared" si="15"/>
        <v>00677604a</v>
      </c>
      <c r="J239" s="159" t="str">
        <f t="shared" si="16"/>
        <v>00677604026 02</v>
      </c>
      <c r="K239" s="5" t="s">
        <v>1001</v>
      </c>
      <c r="L239" s="159" t="str">
        <f t="shared" si="17"/>
        <v>00677604026 02B</v>
      </c>
      <c r="M239" s="5" t="str">
        <f t="shared" si="18"/>
        <v>Slovenský národný aeroklub generála Milana Rastislava ŠtefánikaaBletecké športy - bežné transfery</v>
      </c>
      <c r="N239" s="3" t="str">
        <f t="shared" si="19"/>
        <v>00677604aB</v>
      </c>
    </row>
    <row r="240" spans="1:14" x14ac:dyDescent="0.2">
      <c r="A240" s="194" t="s">
        <v>625</v>
      </c>
      <c r="B240" s="196" t="str">
        <f>VLOOKUP(A240,Adr!A:B,2,FALSE)</f>
        <v>Slovenský olympijský a športový výbor</v>
      </c>
      <c r="C240" s="188" t="s">
        <v>1002</v>
      </c>
      <c r="D240" s="279">
        <v>3354019</v>
      </c>
      <c r="E240" s="222">
        <v>0</v>
      </c>
      <c r="F240" s="158" t="s">
        <v>242</v>
      </c>
      <c r="G240" s="161" t="s">
        <v>221</v>
      </c>
      <c r="H240" s="161" t="s">
        <v>914</v>
      </c>
      <c r="I240" s="184" t="str">
        <f t="shared" si="15"/>
        <v>30811082b</v>
      </c>
      <c r="J240" s="159" t="str">
        <f t="shared" si="16"/>
        <v>30811082026 02</v>
      </c>
      <c r="K240" s="5"/>
      <c r="L240" s="159" t="str">
        <f t="shared" si="17"/>
        <v>30811082026 02B</v>
      </c>
      <c r="M240" s="5" t="str">
        <f t="shared" si="18"/>
        <v>Slovenský olympijský a športový výborbBčinnosť Slovenského olympijského a športového výboru</v>
      </c>
      <c r="N240" s="3" t="str">
        <f t="shared" si="19"/>
        <v>30811082bB</v>
      </c>
    </row>
    <row r="241" spans="1:14" x14ac:dyDescent="0.2">
      <c r="A241" s="190" t="s">
        <v>625</v>
      </c>
      <c r="B241" s="196" t="str">
        <f>VLOOKUP(A241,Adr!A:B,2,FALSE)</f>
        <v>Slovenský olympijský a športový výbor</v>
      </c>
      <c r="C241" s="161" t="s">
        <v>1616</v>
      </c>
      <c r="D241" s="280">
        <v>70000</v>
      </c>
      <c r="E241" s="165">
        <v>0</v>
      </c>
      <c r="F241" s="158" t="s">
        <v>248</v>
      </c>
      <c r="G241" s="161" t="s">
        <v>223</v>
      </c>
      <c r="H241" s="161" t="s">
        <v>914</v>
      </c>
      <c r="I241" s="184" t="str">
        <f t="shared" si="15"/>
        <v>30811082e</v>
      </c>
      <c r="J241" s="159" t="str">
        <f t="shared" si="16"/>
        <v>30811082026 03</v>
      </c>
      <c r="K241" s="5"/>
      <c r="L241" s="159" t="str">
        <f t="shared" si="17"/>
        <v>30811082026 03B</v>
      </c>
      <c r="M241" s="5" t="str">
        <f t="shared" si="18"/>
        <v>Slovenský olympijský a športový výboreBOlympijské hry mládeže Dakar 2026</v>
      </c>
      <c r="N241" s="3" t="str">
        <f t="shared" si="19"/>
        <v>30811082eB</v>
      </c>
    </row>
    <row r="242" spans="1:14" x14ac:dyDescent="0.2">
      <c r="A242" s="190" t="s">
        <v>625</v>
      </c>
      <c r="B242" s="196" t="str">
        <f>VLOOKUP(A242,Adr!A:B,2,FALSE)</f>
        <v>Slovenský olympijský a športový výbor</v>
      </c>
      <c r="C242" s="177" t="s">
        <v>2480</v>
      </c>
      <c r="D242" s="279">
        <v>15000</v>
      </c>
      <c r="E242" s="165">
        <v>0</v>
      </c>
      <c r="F242" s="158" t="s">
        <v>248</v>
      </c>
      <c r="G242" s="161" t="s">
        <v>223</v>
      </c>
      <c r="H242" s="161" t="s">
        <v>914</v>
      </c>
      <c r="I242" s="184" t="str">
        <f t="shared" si="15"/>
        <v>30811082e</v>
      </c>
      <c r="J242" s="159" t="str">
        <f t="shared" si="16"/>
        <v>30811082026 03</v>
      </c>
      <c r="K242" s="5"/>
      <c r="L242" s="159" t="str">
        <f t="shared" si="17"/>
        <v>30811082026 03B</v>
      </c>
      <c r="M242" s="5" t="str">
        <f t="shared" si="18"/>
        <v>Slovenský olympijský a športový výboreBslovenskí hokejisti - 4. miesto (realizačný tím)</v>
      </c>
      <c r="N242" s="3" t="str">
        <f t="shared" si="19"/>
        <v>30811082eB</v>
      </c>
    </row>
    <row r="243" spans="1:14" x14ac:dyDescent="0.2">
      <c r="A243" s="174" t="s">
        <v>625</v>
      </c>
      <c r="B243" s="196" t="str">
        <f>VLOOKUP(A243,Adr!A:B,2,FALSE)</f>
        <v>Slovenský olympijský a športový výbor</v>
      </c>
      <c r="C243" s="177" t="s">
        <v>2479</v>
      </c>
      <c r="D243" s="279">
        <v>150000</v>
      </c>
      <c r="E243" s="165">
        <v>0</v>
      </c>
      <c r="F243" s="158" t="s">
        <v>248</v>
      </c>
      <c r="G243" s="161" t="s">
        <v>223</v>
      </c>
      <c r="H243" s="161" t="s">
        <v>914</v>
      </c>
      <c r="I243" s="184" t="str">
        <f t="shared" si="15"/>
        <v>30811082e</v>
      </c>
      <c r="J243" s="159" t="str">
        <f t="shared" si="16"/>
        <v>30811082026 03</v>
      </c>
      <c r="K243" s="5"/>
      <c r="L243" s="159" t="str">
        <f t="shared" si="17"/>
        <v>30811082026 03B</v>
      </c>
      <c r="M243" s="5" t="str">
        <f t="shared" si="18"/>
        <v>Slovenský olympijský a športový výboreBslovenskí hokejisti - 4. miesto (športovci)</v>
      </c>
      <c r="N243" s="3" t="str">
        <f t="shared" si="19"/>
        <v>30811082eB</v>
      </c>
    </row>
    <row r="244" spans="1:14" ht="20.399999999999999" x14ac:dyDescent="0.2">
      <c r="A244" s="194" t="s">
        <v>625</v>
      </c>
      <c r="B244" s="196" t="str">
        <f>VLOOKUP(A244,Adr!A:B,2,FALSE)</f>
        <v>Slovenský olympijský a športový výbor</v>
      </c>
      <c r="C244" s="188" t="s">
        <v>1626</v>
      </c>
      <c r="D244" s="279">
        <v>189700</v>
      </c>
      <c r="E244" s="222">
        <v>0</v>
      </c>
      <c r="F244" s="158" t="s">
        <v>248</v>
      </c>
      <c r="G244" s="161" t="s">
        <v>223</v>
      </c>
      <c r="H244" s="161" t="s">
        <v>914</v>
      </c>
      <c r="I244" s="184" t="str">
        <f t="shared" si="15"/>
        <v>30811082e</v>
      </c>
      <c r="J244" s="159" t="str">
        <f t="shared" si="16"/>
        <v>30811082026 03</v>
      </c>
      <c r="K244" s="5"/>
      <c r="L244" s="159" t="str">
        <f t="shared" si="17"/>
        <v>30811082026 03B</v>
      </c>
      <c r="M244" s="5" t="str">
        <f t="shared" si="18"/>
        <v>Slovenský olympijský a športový výboreBzabezpečenie účasti reprezentantov SR na XXV. ZOH v Miláne a Cortine d´Ampezzo</v>
      </c>
      <c r="N244" s="3" t="str">
        <f t="shared" si="19"/>
        <v>30811082eB</v>
      </c>
    </row>
    <row r="245" spans="1:14" x14ac:dyDescent="0.2">
      <c r="A245" s="190" t="s">
        <v>625</v>
      </c>
      <c r="B245" s="196" t="str">
        <f>VLOOKUP(A245,Adr!A:B,2,FALSE)</f>
        <v>Slovenský olympijský a športový výbor</v>
      </c>
      <c r="C245" s="177" t="s">
        <v>1617</v>
      </c>
      <c r="D245" s="279">
        <v>90000</v>
      </c>
      <c r="E245" s="222">
        <v>0</v>
      </c>
      <c r="F245" s="158" t="s">
        <v>248</v>
      </c>
      <c r="G245" s="161" t="s">
        <v>223</v>
      </c>
      <c r="H245" s="161" t="s">
        <v>914</v>
      </c>
      <c r="I245" s="184" t="str">
        <f t="shared" si="15"/>
        <v>30811082e</v>
      </c>
      <c r="J245" s="159" t="str">
        <f t="shared" si="16"/>
        <v>30811082026 03</v>
      </c>
      <c r="K245" s="5"/>
      <c r="L245" s="159" t="str">
        <f t="shared" si="17"/>
        <v>30811082026 03B</v>
      </c>
      <c r="M245" s="5" t="str">
        <f t="shared" si="18"/>
        <v>Slovenský olympijský a športový výboreBZimný Európsky olympijský festival mládeže Brašov 2027</v>
      </c>
      <c r="N245" s="3" t="str">
        <f t="shared" si="19"/>
        <v>30811082eB</v>
      </c>
    </row>
    <row r="246" spans="1:14" x14ac:dyDescent="0.2">
      <c r="A246" s="158" t="s">
        <v>1274</v>
      </c>
      <c r="B246" s="196" t="str">
        <f>VLOOKUP(A246,Adr!A:B,2,FALSE)</f>
        <v>Slovenský paralympijský výbor</v>
      </c>
      <c r="C246" s="177" t="s">
        <v>1302</v>
      </c>
      <c r="D246" s="279">
        <v>1300687</v>
      </c>
      <c r="E246" s="165">
        <v>0</v>
      </c>
      <c r="F246" s="158" t="s">
        <v>244</v>
      </c>
      <c r="G246" s="161" t="s">
        <v>223</v>
      </c>
      <c r="H246" s="161" t="s">
        <v>914</v>
      </c>
      <c r="I246" s="184" t="str">
        <f t="shared" si="15"/>
        <v>31745661c</v>
      </c>
      <c r="J246" s="159" t="str">
        <f t="shared" si="16"/>
        <v>31745661026 03</v>
      </c>
      <c r="K246" s="5"/>
      <c r="L246" s="159" t="str">
        <f t="shared" si="17"/>
        <v>31745661026 03B</v>
      </c>
      <c r="M246" s="5" t="str">
        <f t="shared" si="18"/>
        <v>Slovenský paralympijský výborcBčinnosť Slovenského paralympijského výboru</v>
      </c>
      <c r="N246" s="3" t="str">
        <f t="shared" si="19"/>
        <v>31745661cB</v>
      </c>
    </row>
    <row r="247" spans="1:14" x14ac:dyDescent="0.2">
      <c r="A247" s="190" t="s">
        <v>1274</v>
      </c>
      <c r="B247" s="196" t="str">
        <f>VLOOKUP(A247,Adr!A:B,2,FALSE)</f>
        <v>Slovenský paralympijský výbor</v>
      </c>
      <c r="C247" s="161" t="s">
        <v>1652</v>
      </c>
      <c r="D247" s="280">
        <v>7000</v>
      </c>
      <c r="E247" s="165">
        <v>0</v>
      </c>
      <c r="F247" s="158" t="s">
        <v>246</v>
      </c>
      <c r="G247" s="161" t="s">
        <v>223</v>
      </c>
      <c r="H247" s="161" t="s">
        <v>914</v>
      </c>
      <c r="I247" s="184" t="str">
        <f t="shared" si="15"/>
        <v>31745661d</v>
      </c>
      <c r="J247" s="159" t="str">
        <f t="shared" si="16"/>
        <v>31745661026 03</v>
      </c>
      <c r="K247" s="5"/>
      <c r="L247" s="159" t="str">
        <f t="shared" si="17"/>
        <v>31745661026 03B</v>
      </c>
      <c r="M247" s="5" t="str">
        <f t="shared" si="18"/>
        <v>Slovenský paralympijský výbordBBatka Martin</v>
      </c>
      <c r="N247" s="3" t="str">
        <f t="shared" si="19"/>
        <v>31745661dB</v>
      </c>
    </row>
    <row r="248" spans="1:14" x14ac:dyDescent="0.2">
      <c r="A248" s="194" t="s">
        <v>1274</v>
      </c>
      <c r="B248" s="196" t="str">
        <f>VLOOKUP(A248,Adr!A:B,2,FALSE)</f>
        <v>Slovenský paralympijský výbor</v>
      </c>
      <c r="C248" s="188" t="s">
        <v>1372</v>
      </c>
      <c r="D248" s="281">
        <v>22000</v>
      </c>
      <c r="E248" s="165">
        <v>0</v>
      </c>
      <c r="F248" s="158" t="s">
        <v>246</v>
      </c>
      <c r="G248" s="161" t="s">
        <v>223</v>
      </c>
      <c r="H248" s="161" t="s">
        <v>914</v>
      </c>
      <c r="I248" s="184" t="str">
        <f t="shared" si="15"/>
        <v>31745661d</v>
      </c>
      <c r="J248" s="159" t="str">
        <f t="shared" si="16"/>
        <v>31745661026 03</v>
      </c>
      <c r="K248" s="5"/>
      <c r="L248" s="159" t="str">
        <f t="shared" si="17"/>
        <v>31745661026 03B</v>
      </c>
      <c r="M248" s="5" t="str">
        <f t="shared" si="18"/>
        <v>Slovenský paralympijský výbordBČuchran Ladislav</v>
      </c>
      <c r="N248" s="3" t="str">
        <f t="shared" si="19"/>
        <v>31745661dB</v>
      </c>
    </row>
    <row r="249" spans="1:14" x14ac:dyDescent="0.2">
      <c r="A249" s="194" t="s">
        <v>1274</v>
      </c>
      <c r="B249" s="196" t="str">
        <f>VLOOKUP(A249,Adr!A:B,2,FALSE)</f>
        <v>Slovenský paralympijský výbor</v>
      </c>
      <c r="C249" s="177" t="s">
        <v>1373</v>
      </c>
      <c r="D249" s="279">
        <v>37000</v>
      </c>
      <c r="E249" s="165">
        <v>0</v>
      </c>
      <c r="F249" s="158" t="s">
        <v>246</v>
      </c>
      <c r="G249" s="161" t="s">
        <v>223</v>
      </c>
      <c r="H249" s="161" t="s">
        <v>914</v>
      </c>
      <c r="I249" s="184" t="str">
        <f t="shared" si="15"/>
        <v>31745661d</v>
      </c>
      <c r="J249" s="159" t="str">
        <f t="shared" si="16"/>
        <v>31745661026 03</v>
      </c>
      <c r="K249" s="5"/>
      <c r="L249" s="159" t="str">
        <f t="shared" si="17"/>
        <v>31745661026 03B</v>
      </c>
      <c r="M249" s="5" t="str">
        <f t="shared" si="18"/>
        <v>Slovenský paralympijský výbordBKuřeja Marián</v>
      </c>
      <c r="N249" s="3" t="str">
        <f t="shared" si="19"/>
        <v>31745661dB</v>
      </c>
    </row>
    <row r="250" spans="1:14" x14ac:dyDescent="0.2">
      <c r="A250" s="190" t="s">
        <v>1274</v>
      </c>
      <c r="B250" s="196" t="str">
        <f>VLOOKUP(A250,Adr!A:B,2,FALSE)</f>
        <v>Slovenský paralympijský výbor</v>
      </c>
      <c r="C250" s="161" t="s">
        <v>1374</v>
      </c>
      <c r="D250" s="280">
        <v>41000</v>
      </c>
      <c r="E250" s="222">
        <v>0</v>
      </c>
      <c r="F250" s="158" t="s">
        <v>246</v>
      </c>
      <c r="G250" s="161" t="s">
        <v>223</v>
      </c>
      <c r="H250" s="161" t="s">
        <v>914</v>
      </c>
      <c r="I250" s="184" t="str">
        <f t="shared" si="15"/>
        <v>31745661d</v>
      </c>
      <c r="J250" s="159" t="str">
        <f t="shared" si="16"/>
        <v>31745661026 03</v>
      </c>
      <c r="K250" s="5"/>
      <c r="L250" s="159" t="str">
        <f t="shared" si="17"/>
        <v>31745661026 03B</v>
      </c>
      <c r="M250" s="5" t="str">
        <f t="shared" si="18"/>
        <v>Slovenský paralympijský výbordBLaczkó Dušan</v>
      </c>
      <c r="N250" s="3" t="str">
        <f t="shared" si="19"/>
        <v>31745661dB</v>
      </c>
    </row>
    <row r="251" spans="1:14" x14ac:dyDescent="0.2">
      <c r="A251" s="158" t="s">
        <v>1274</v>
      </c>
      <c r="B251" s="196" t="str">
        <f>VLOOKUP(A251,Adr!A:B,2,FALSE)</f>
        <v>Slovenský paralympijský výbor</v>
      </c>
      <c r="C251" s="188" t="s">
        <v>1653</v>
      </c>
      <c r="D251" s="281">
        <v>13000</v>
      </c>
      <c r="E251" s="165">
        <v>0</v>
      </c>
      <c r="F251" s="158" t="s">
        <v>246</v>
      </c>
      <c r="G251" s="161" t="s">
        <v>223</v>
      </c>
      <c r="H251" s="161" t="s">
        <v>914</v>
      </c>
      <c r="I251" s="184" t="str">
        <f t="shared" si="15"/>
        <v>31745661d</v>
      </c>
      <c r="J251" s="159" t="str">
        <f t="shared" si="16"/>
        <v>31745661026 03</v>
      </c>
      <c r="K251" s="5"/>
      <c r="L251" s="159" t="str">
        <f t="shared" si="17"/>
        <v>31745661026 03B</v>
      </c>
      <c r="M251" s="5" t="str">
        <f t="shared" si="18"/>
        <v>Slovenský paralympijský výbordBMajerníková Lea</v>
      </c>
      <c r="N251" s="3" t="str">
        <f t="shared" si="19"/>
        <v>31745661dB</v>
      </c>
    </row>
    <row r="252" spans="1:14" x14ac:dyDescent="0.2">
      <c r="A252" s="158" t="s">
        <v>1274</v>
      </c>
      <c r="B252" s="196" t="str">
        <f>VLOOKUP(A252,Adr!A:B,2,FALSE)</f>
        <v>Slovenský paralympijský výbor</v>
      </c>
      <c r="C252" s="189" t="s">
        <v>1375</v>
      </c>
      <c r="D252" s="282">
        <v>49000</v>
      </c>
      <c r="E252" s="222">
        <v>0</v>
      </c>
      <c r="F252" s="158" t="s">
        <v>246</v>
      </c>
      <c r="G252" s="161" t="s">
        <v>223</v>
      </c>
      <c r="H252" s="161" t="s">
        <v>914</v>
      </c>
      <c r="I252" s="184" t="str">
        <f t="shared" si="15"/>
        <v>31745661d</v>
      </c>
      <c r="J252" s="159" t="str">
        <f t="shared" si="16"/>
        <v>31745661026 03</v>
      </c>
      <c r="K252" s="5"/>
      <c r="L252" s="159" t="str">
        <f t="shared" si="17"/>
        <v>31745661026 03B</v>
      </c>
      <c r="M252" s="5" t="str">
        <f t="shared" si="18"/>
        <v>Slovenský paralympijský výbordBMalenovský Radoslav</v>
      </c>
      <c r="N252" s="3" t="str">
        <f t="shared" si="19"/>
        <v>31745661dB</v>
      </c>
    </row>
    <row r="253" spans="1:14" x14ac:dyDescent="0.2">
      <c r="A253" s="190" t="s">
        <v>1274</v>
      </c>
      <c r="B253" s="196" t="str">
        <f>VLOOKUP(A253,Adr!A:B,2,FALSE)</f>
        <v>Slovenský paralympijský výbor</v>
      </c>
      <c r="C253" s="188" t="s">
        <v>2442</v>
      </c>
      <c r="D253" s="281">
        <v>5000</v>
      </c>
      <c r="E253" s="165">
        <v>0</v>
      </c>
      <c r="F253" s="158" t="s">
        <v>246</v>
      </c>
      <c r="G253" s="161" t="s">
        <v>223</v>
      </c>
      <c r="H253" s="161" t="s">
        <v>914</v>
      </c>
      <c r="I253" s="184" t="str">
        <f t="shared" si="15"/>
        <v>31745661d</v>
      </c>
      <c r="J253" s="159" t="str">
        <f t="shared" si="16"/>
        <v>31745661026 03</v>
      </c>
      <c r="K253" s="5"/>
      <c r="L253" s="159" t="str">
        <f t="shared" si="17"/>
        <v>31745661026 03B</v>
      </c>
      <c r="M253" s="5" t="str">
        <f t="shared" si="18"/>
        <v>Slovenský paralympijský výbordBMarinov Filip</v>
      </c>
      <c r="N253" s="3" t="str">
        <f t="shared" si="19"/>
        <v>31745661dB</v>
      </c>
    </row>
    <row r="254" spans="1:14" x14ac:dyDescent="0.2">
      <c r="A254" s="158" t="s">
        <v>1274</v>
      </c>
      <c r="B254" s="196" t="str">
        <f>VLOOKUP(A254,Adr!A:B,2,FALSE)</f>
        <v>Slovenský paralympijský výbor</v>
      </c>
      <c r="C254" s="188" t="s">
        <v>1376</v>
      </c>
      <c r="D254" s="281">
        <v>17000</v>
      </c>
      <c r="E254" s="222">
        <v>0</v>
      </c>
      <c r="F254" s="158" t="s">
        <v>246</v>
      </c>
      <c r="G254" s="161" t="s">
        <v>223</v>
      </c>
      <c r="H254" s="161" t="s">
        <v>914</v>
      </c>
      <c r="I254" s="184" t="str">
        <f t="shared" si="15"/>
        <v>31745661d</v>
      </c>
      <c r="J254" s="159" t="str">
        <f t="shared" si="16"/>
        <v>31745661026 03</v>
      </c>
      <c r="K254" s="5"/>
      <c r="L254" s="159" t="str">
        <f t="shared" si="17"/>
        <v>31745661026 03B</v>
      </c>
      <c r="M254" s="5" t="str">
        <f t="shared" si="18"/>
        <v>Slovenský paralympijský výbordBPetrikovičová Karin</v>
      </c>
      <c r="N254" s="3" t="str">
        <f t="shared" si="19"/>
        <v>31745661dB</v>
      </c>
    </row>
    <row r="255" spans="1:14" x14ac:dyDescent="0.2">
      <c r="A255" s="194" t="s">
        <v>1274</v>
      </c>
      <c r="B255" s="196" t="str">
        <f>VLOOKUP(A255,Adr!A:B,2,FALSE)</f>
        <v>Slovenský paralympijský výbor</v>
      </c>
      <c r="C255" s="188" t="s">
        <v>1377</v>
      </c>
      <c r="D255" s="279">
        <v>54000</v>
      </c>
      <c r="E255" s="165">
        <v>0</v>
      </c>
      <c r="F255" s="158" t="s">
        <v>246</v>
      </c>
      <c r="G255" s="161" t="s">
        <v>223</v>
      </c>
      <c r="H255" s="161" t="s">
        <v>914</v>
      </c>
      <c r="I255" s="184" t="str">
        <f t="shared" si="15"/>
        <v>31745661d</v>
      </c>
      <c r="J255" s="159" t="str">
        <f t="shared" si="16"/>
        <v>31745661026 03</v>
      </c>
      <c r="K255" s="5"/>
      <c r="L255" s="159" t="str">
        <f t="shared" si="17"/>
        <v>31745661026 03B</v>
      </c>
      <c r="M255" s="5" t="str">
        <f t="shared" si="18"/>
        <v>Slovenský paralympijský výbordBVadovičová Veronika</v>
      </c>
      <c r="N255" s="3" t="str">
        <f t="shared" si="19"/>
        <v>31745661dB</v>
      </c>
    </row>
    <row r="256" spans="1:14" x14ac:dyDescent="0.2">
      <c r="A256" s="158" t="s">
        <v>1274</v>
      </c>
      <c r="B256" s="196" t="str">
        <f>VLOOKUP(A256,Adr!A:B,2,FALSE)</f>
        <v>Slovenský paralympijský výbor</v>
      </c>
      <c r="C256" s="177" t="s">
        <v>2491</v>
      </c>
      <c r="D256" s="279">
        <v>2000</v>
      </c>
      <c r="E256" s="165">
        <v>0</v>
      </c>
      <c r="F256" s="158" t="s">
        <v>248</v>
      </c>
      <c r="G256" s="161" t="s">
        <v>223</v>
      </c>
      <c r="H256" s="161" t="s">
        <v>914</v>
      </c>
      <c r="I256" s="184" t="str">
        <f t="shared" si="15"/>
        <v>31745661e</v>
      </c>
      <c r="J256" s="159" t="str">
        <f t="shared" si="16"/>
        <v>31745661026 03</v>
      </c>
      <c r="K256" s="5"/>
      <c r="L256" s="159" t="str">
        <f t="shared" si="17"/>
        <v>31745661026 03B</v>
      </c>
      <c r="M256" s="5" t="str">
        <f t="shared" si="18"/>
        <v>Slovenský paralympijský výboreBHaraus Miroslav + navádzač Maroš Hudík - 8. miesto (navádzač)</v>
      </c>
      <c r="N256" s="3" t="str">
        <f t="shared" si="19"/>
        <v>31745661eB</v>
      </c>
    </row>
    <row r="257" spans="1:14" x14ac:dyDescent="0.2">
      <c r="A257" s="190" t="s">
        <v>1274</v>
      </c>
      <c r="B257" s="196" t="str">
        <f>VLOOKUP(A257,Adr!A:B,2,FALSE)</f>
        <v>Slovenský paralympijský výbor</v>
      </c>
      <c r="C257" s="182" t="s">
        <v>2497</v>
      </c>
      <c r="D257" s="280">
        <v>1320</v>
      </c>
      <c r="E257" s="165">
        <v>0</v>
      </c>
      <c r="F257" s="158" t="s">
        <v>248</v>
      </c>
      <c r="G257" s="161" t="s">
        <v>223</v>
      </c>
      <c r="H257" s="161" t="s">
        <v>914</v>
      </c>
      <c r="I257" s="184" t="str">
        <f t="shared" si="15"/>
        <v>31745661e</v>
      </c>
      <c r="J257" s="159" t="str">
        <f t="shared" si="16"/>
        <v>31745661026 03</v>
      </c>
      <c r="K257" s="5"/>
      <c r="L257" s="159" t="str">
        <f t="shared" si="17"/>
        <v>31745661026 03B</v>
      </c>
      <c r="M257" s="5" t="str">
        <f t="shared" si="18"/>
        <v>Slovenský paralympijský výboreBHaraus Miroslav + navádzač Maroš Hudík - 8. miesto (realizačný tím)</v>
      </c>
      <c r="N257" s="3" t="str">
        <f t="shared" si="19"/>
        <v>31745661eB</v>
      </c>
    </row>
    <row r="258" spans="1:14" x14ac:dyDescent="0.2">
      <c r="A258" s="158" t="s">
        <v>1274</v>
      </c>
      <c r="B258" s="196" t="str">
        <f>VLOOKUP(A258,Adr!A:B,2,FALSE)</f>
        <v>Slovenský paralympijský výbor</v>
      </c>
      <c r="C258" s="188" t="s">
        <v>2485</v>
      </c>
      <c r="D258" s="279">
        <v>4000</v>
      </c>
      <c r="E258" s="165">
        <v>0</v>
      </c>
      <c r="F258" s="158" t="s">
        <v>248</v>
      </c>
      <c r="G258" s="161" t="s">
        <v>223</v>
      </c>
      <c r="H258" s="161" t="s">
        <v>914</v>
      </c>
      <c r="I258" s="184" t="str">
        <f t="shared" ref="I258:I321" si="20">A258&amp;F258</f>
        <v>31745661e</v>
      </c>
      <c r="J258" s="159" t="str">
        <f t="shared" ref="J258:J321" si="21">A258&amp;G258</f>
        <v>31745661026 03</v>
      </c>
      <c r="K258" s="5"/>
      <c r="L258" s="159" t="str">
        <f t="shared" ref="L258:L321" si="22">A258&amp;G258&amp;H258</f>
        <v>31745661026 03B</v>
      </c>
      <c r="M258" s="5" t="str">
        <f t="shared" ref="M258:M321" si="23">B258&amp;F258&amp;H258&amp;C258</f>
        <v>Slovenský paralympijský výboreBHaraus Miroslav + navádzač Maroš Hudík - 8. miesto (športovec)</v>
      </c>
      <c r="N258" s="3" t="str">
        <f t="shared" ref="N258:N321" si="24">+I258&amp;H258</f>
        <v>31745661eB</v>
      </c>
    </row>
    <row r="259" spans="1:14" x14ac:dyDescent="0.2">
      <c r="A259" s="190" t="s">
        <v>1274</v>
      </c>
      <c r="B259" s="196" t="str">
        <f>VLOOKUP(A259,Adr!A:B,2,FALSE)</f>
        <v>Slovenský paralympijský výbor</v>
      </c>
      <c r="C259" s="188" t="s">
        <v>2490</v>
      </c>
      <c r="D259" s="281">
        <v>0</v>
      </c>
      <c r="E259" s="165">
        <v>0</v>
      </c>
      <c r="F259" s="158" t="s">
        <v>248</v>
      </c>
      <c r="G259" s="161" t="s">
        <v>223</v>
      </c>
      <c r="H259" s="161" t="s">
        <v>914</v>
      </c>
      <c r="I259" s="184" t="str">
        <f t="shared" si="20"/>
        <v>31745661e</v>
      </c>
      <c r="J259" s="159" t="str">
        <f t="shared" si="21"/>
        <v>31745661026 03</v>
      </c>
      <c r="K259" s="5"/>
      <c r="L259" s="159" t="str">
        <f t="shared" si="22"/>
        <v>31745661026 03B</v>
      </c>
      <c r="M259" s="5" t="str">
        <f t="shared" si="23"/>
        <v>Slovenský paralympijský výboreBKrupa Adam - 7. miesto (navádzač)</v>
      </c>
      <c r="N259" s="3" t="str">
        <f t="shared" si="24"/>
        <v>31745661eB</v>
      </c>
    </row>
    <row r="260" spans="1:14" x14ac:dyDescent="0.2">
      <c r="A260" s="158" t="s">
        <v>1274</v>
      </c>
      <c r="B260" s="196" t="str">
        <f>VLOOKUP(A260,Adr!A:B,2,FALSE)</f>
        <v>Slovenský paralympijský výbor</v>
      </c>
      <c r="C260" s="188" t="s">
        <v>2496</v>
      </c>
      <c r="D260" s="281">
        <v>1650</v>
      </c>
      <c r="E260" s="165">
        <v>0</v>
      </c>
      <c r="F260" s="158" t="s">
        <v>248</v>
      </c>
      <c r="G260" s="161" t="s">
        <v>223</v>
      </c>
      <c r="H260" s="161" t="s">
        <v>914</v>
      </c>
      <c r="I260" s="184" t="str">
        <f t="shared" si="20"/>
        <v>31745661e</v>
      </c>
      <c r="J260" s="159" t="str">
        <f t="shared" si="21"/>
        <v>31745661026 03</v>
      </c>
      <c r="K260" s="5"/>
      <c r="L260" s="159" t="str">
        <f t="shared" si="22"/>
        <v>31745661026 03B</v>
      </c>
      <c r="M260" s="5" t="str">
        <f t="shared" si="23"/>
        <v>Slovenský paralympijský výboreBKrupa Adam - 7. miesto (realizačný tím)</v>
      </c>
      <c r="N260" s="3" t="str">
        <f t="shared" si="24"/>
        <v>31745661eB</v>
      </c>
    </row>
    <row r="261" spans="1:14" x14ac:dyDescent="0.2">
      <c r="A261" s="194" t="s">
        <v>1274</v>
      </c>
      <c r="B261" s="196" t="str">
        <f>VLOOKUP(A261,Adr!A:B,2,FALSE)</f>
        <v>Slovenský paralympijský výbor</v>
      </c>
      <c r="C261" s="177" t="s">
        <v>2484</v>
      </c>
      <c r="D261" s="279">
        <v>5000</v>
      </c>
      <c r="E261" s="165">
        <v>0</v>
      </c>
      <c r="F261" s="158" t="s">
        <v>248</v>
      </c>
      <c r="G261" s="161" t="s">
        <v>223</v>
      </c>
      <c r="H261" s="161" t="s">
        <v>914</v>
      </c>
      <c r="I261" s="184" t="str">
        <f t="shared" si="20"/>
        <v>31745661e</v>
      </c>
      <c r="J261" s="159" t="str">
        <f t="shared" si="21"/>
        <v>31745661026 03</v>
      </c>
      <c r="K261" s="5"/>
      <c r="L261" s="159" t="str">
        <f t="shared" si="22"/>
        <v>31745661026 03B</v>
      </c>
      <c r="M261" s="5" t="str">
        <f t="shared" si="23"/>
        <v>Slovenský paralympijský výboreBKrupa Adam - 7. miesto (športovec)</v>
      </c>
      <c r="N261" s="3" t="str">
        <f t="shared" si="24"/>
        <v>31745661eB</v>
      </c>
    </row>
    <row r="262" spans="1:14" x14ac:dyDescent="0.2">
      <c r="A262" s="158" t="s">
        <v>1274</v>
      </c>
      <c r="B262" s="196" t="str">
        <f>VLOOKUP(A262,Adr!A:B,2,FALSE)</f>
        <v>Slovenský paralympijský výbor</v>
      </c>
      <c r="C262" s="177" t="s">
        <v>2492</v>
      </c>
      <c r="D262" s="281">
        <v>2000</v>
      </c>
      <c r="E262" s="165">
        <v>0</v>
      </c>
      <c r="F262" s="158" t="s">
        <v>248</v>
      </c>
      <c r="G262" s="161" t="s">
        <v>223</v>
      </c>
      <c r="H262" s="161" t="s">
        <v>914</v>
      </c>
      <c r="I262" s="184" t="str">
        <f t="shared" si="20"/>
        <v>31745661e</v>
      </c>
      <c r="J262" s="159" t="str">
        <f t="shared" si="21"/>
        <v>31745661026 03</v>
      </c>
      <c r="K262" s="5"/>
      <c r="L262" s="159" t="str">
        <f t="shared" si="22"/>
        <v>31745661026 03B</v>
      </c>
      <c r="M262" s="5" t="str">
        <f t="shared" si="23"/>
        <v>Slovenský paralympijský výboreBKubačka Marek + navádzačka Mária Zaťovičová - 8. miesto (navádzač)</v>
      </c>
      <c r="N262" s="3" t="str">
        <f t="shared" si="24"/>
        <v>31745661eB</v>
      </c>
    </row>
    <row r="263" spans="1:14" x14ac:dyDescent="0.2">
      <c r="A263" s="194" t="s">
        <v>1274</v>
      </c>
      <c r="B263" s="196" t="str">
        <f>VLOOKUP(A263,Adr!A:B,2,FALSE)</f>
        <v>Slovenský paralympijský výbor</v>
      </c>
      <c r="C263" s="182" t="s">
        <v>2498</v>
      </c>
      <c r="D263" s="280">
        <v>1320</v>
      </c>
      <c r="E263" s="165">
        <v>0</v>
      </c>
      <c r="F263" s="158" t="s">
        <v>248</v>
      </c>
      <c r="G263" s="161" t="s">
        <v>223</v>
      </c>
      <c r="H263" s="161" t="s">
        <v>914</v>
      </c>
      <c r="I263" s="184" t="str">
        <f t="shared" si="20"/>
        <v>31745661e</v>
      </c>
      <c r="J263" s="159" t="str">
        <f t="shared" si="21"/>
        <v>31745661026 03</v>
      </c>
      <c r="K263" s="5"/>
      <c r="L263" s="159" t="str">
        <f t="shared" si="22"/>
        <v>31745661026 03B</v>
      </c>
      <c r="M263" s="5" t="str">
        <f t="shared" si="23"/>
        <v>Slovenský paralympijský výboreBKubačka Marek + navádzačka Mária Zaťovičová - 8. miesto (realizačný tím)</v>
      </c>
      <c r="N263" s="3" t="str">
        <f t="shared" si="24"/>
        <v>31745661eB</v>
      </c>
    </row>
    <row r="264" spans="1:14" x14ac:dyDescent="0.2">
      <c r="A264" s="194" t="s">
        <v>1274</v>
      </c>
      <c r="B264" s="196" t="str">
        <f>VLOOKUP(A264,Adr!A:B,2,FALSE)</f>
        <v>Slovenský paralympijský výbor</v>
      </c>
      <c r="C264" s="182" t="s">
        <v>2486</v>
      </c>
      <c r="D264" s="280">
        <v>4000</v>
      </c>
      <c r="E264" s="165">
        <v>0</v>
      </c>
      <c r="F264" s="158" t="s">
        <v>248</v>
      </c>
      <c r="G264" s="161" t="s">
        <v>223</v>
      </c>
      <c r="H264" s="161" t="s">
        <v>914</v>
      </c>
      <c r="I264" s="184" t="str">
        <f t="shared" si="20"/>
        <v>31745661e</v>
      </c>
      <c r="J264" s="159" t="str">
        <f t="shared" si="21"/>
        <v>31745661026 03</v>
      </c>
      <c r="K264" s="5"/>
      <c r="L264" s="159" t="str">
        <f t="shared" si="22"/>
        <v>31745661026 03B</v>
      </c>
      <c r="M264" s="5" t="str">
        <f t="shared" si="23"/>
        <v>Slovenský paralympijský výboreBKubačka Marek + navádzačka Mária Zaťovičová - 8. miesto (športovec)</v>
      </c>
      <c r="N264" s="3" t="str">
        <f t="shared" si="24"/>
        <v>31745661eB</v>
      </c>
    </row>
    <row r="265" spans="1:14" x14ac:dyDescent="0.2">
      <c r="A265" s="158" t="s">
        <v>1274</v>
      </c>
      <c r="B265" s="196" t="str">
        <f>VLOOKUP(A265,Adr!A:B,2,FALSE)</f>
        <v>Slovenský paralympijský výbor</v>
      </c>
      <c r="C265" s="188" t="s">
        <v>2488</v>
      </c>
      <c r="D265" s="281">
        <v>10000</v>
      </c>
      <c r="E265" s="165">
        <v>0</v>
      </c>
      <c r="F265" s="158" t="s">
        <v>248</v>
      </c>
      <c r="G265" s="161" t="s">
        <v>223</v>
      </c>
      <c r="H265" s="161" t="s">
        <v>914</v>
      </c>
      <c r="I265" s="184" t="str">
        <f t="shared" si="20"/>
        <v>31745661e</v>
      </c>
      <c r="J265" s="159" t="str">
        <f t="shared" si="21"/>
        <v>31745661026 03</v>
      </c>
      <c r="K265" s="5"/>
      <c r="L265" s="159" t="str">
        <f t="shared" si="22"/>
        <v>31745661026 03B</v>
      </c>
      <c r="M265" s="5" t="str">
        <f t="shared" si="23"/>
        <v>Slovenský paralympijský výboreBRexová Alexandra + navádzač Matúš Ďuriš - 3. miesto (navádzač)</v>
      </c>
      <c r="N265" s="3" t="str">
        <f t="shared" si="24"/>
        <v>31745661eB</v>
      </c>
    </row>
    <row r="266" spans="1:14" x14ac:dyDescent="0.2">
      <c r="A266" s="174" t="s">
        <v>1274</v>
      </c>
      <c r="B266" s="196" t="str">
        <f>VLOOKUP(A266,Adr!A:B,2,FALSE)</f>
        <v>Slovenský paralympijský výbor</v>
      </c>
      <c r="C266" s="177" t="s">
        <v>2494</v>
      </c>
      <c r="D266" s="279">
        <v>6600</v>
      </c>
      <c r="E266" s="165">
        <v>0</v>
      </c>
      <c r="F266" s="158" t="s">
        <v>248</v>
      </c>
      <c r="G266" s="161" t="s">
        <v>223</v>
      </c>
      <c r="H266" s="161" t="s">
        <v>914</v>
      </c>
      <c r="I266" s="184" t="str">
        <f t="shared" si="20"/>
        <v>31745661e</v>
      </c>
      <c r="J266" s="159" t="str">
        <f t="shared" si="21"/>
        <v>31745661026 03</v>
      </c>
      <c r="K266" s="5"/>
      <c r="L266" s="159" t="str">
        <f t="shared" si="22"/>
        <v>31745661026 03B</v>
      </c>
      <c r="M266" s="5" t="str">
        <f t="shared" si="23"/>
        <v>Slovenský paralympijský výboreBRexová Alexandra + navádzač Matúš Ďuriš - 3. miesto (realizačný tím)</v>
      </c>
      <c r="N266" s="3" t="str">
        <f t="shared" si="24"/>
        <v>31745661eB</v>
      </c>
    </row>
    <row r="267" spans="1:14" x14ac:dyDescent="0.2">
      <c r="A267" s="158" t="s">
        <v>1274</v>
      </c>
      <c r="B267" s="196" t="str">
        <f>VLOOKUP(A267,Adr!A:B,2,FALSE)</f>
        <v>Slovenský paralympijský výbor</v>
      </c>
      <c r="C267" s="177" t="s">
        <v>2482</v>
      </c>
      <c r="D267" s="279">
        <v>20000</v>
      </c>
      <c r="E267" s="165">
        <v>0</v>
      </c>
      <c r="F267" s="158" t="s">
        <v>248</v>
      </c>
      <c r="G267" s="161" t="s">
        <v>223</v>
      </c>
      <c r="H267" s="161" t="s">
        <v>914</v>
      </c>
      <c r="I267" s="184" t="str">
        <f t="shared" si="20"/>
        <v>31745661e</v>
      </c>
      <c r="J267" s="159" t="str">
        <f t="shared" si="21"/>
        <v>31745661026 03</v>
      </c>
      <c r="K267" s="5"/>
      <c r="L267" s="159" t="str">
        <f t="shared" si="22"/>
        <v>31745661026 03B</v>
      </c>
      <c r="M267" s="5" t="str">
        <f t="shared" si="23"/>
        <v>Slovenský paralympijský výboreBRexová Alexandra + navádzač Matúš Ďuriš - 3. miesto (športovec)</v>
      </c>
      <c r="N267" s="3" t="str">
        <f t="shared" si="24"/>
        <v>31745661eB</v>
      </c>
    </row>
    <row r="268" spans="1:14" x14ac:dyDescent="0.2">
      <c r="A268" s="190" t="s">
        <v>1274</v>
      </c>
      <c r="B268" s="196" t="str">
        <f>VLOOKUP(A268,Adr!A:B,2,FALSE)</f>
        <v>Slovenský paralympijský výbor</v>
      </c>
      <c r="C268" s="177" t="s">
        <v>2489</v>
      </c>
      <c r="D268" s="279">
        <v>6250</v>
      </c>
      <c r="E268" s="165">
        <v>0</v>
      </c>
      <c r="F268" s="158" t="s">
        <v>248</v>
      </c>
      <c r="G268" s="161" t="s">
        <v>223</v>
      </c>
      <c r="H268" s="161" t="s">
        <v>914</v>
      </c>
      <c r="I268" s="184" t="str">
        <f t="shared" si="20"/>
        <v>31745661e</v>
      </c>
      <c r="J268" s="159" t="str">
        <f t="shared" si="21"/>
        <v>31745661026 03</v>
      </c>
      <c r="K268" s="5"/>
      <c r="L268" s="159" t="str">
        <f t="shared" si="22"/>
        <v>31745661026 03B</v>
      </c>
      <c r="M268" s="5" t="str">
        <f t="shared" si="23"/>
        <v>Slovenský paralympijský výboreBRexová Alexandra + navádzač Matúš Ďuriš - 4. miesto (navádzač)</v>
      </c>
      <c r="N268" s="3" t="str">
        <f t="shared" si="24"/>
        <v>31745661eB</v>
      </c>
    </row>
    <row r="269" spans="1:14" x14ac:dyDescent="0.2">
      <c r="A269" s="190" t="s">
        <v>1274</v>
      </c>
      <c r="B269" s="196" t="str">
        <f>VLOOKUP(A269,Adr!A:B,2,FALSE)</f>
        <v>Slovenský paralympijský výbor</v>
      </c>
      <c r="C269" s="177" t="s">
        <v>2489</v>
      </c>
      <c r="D269" s="279">
        <v>6250</v>
      </c>
      <c r="E269" s="165">
        <v>0</v>
      </c>
      <c r="F269" s="158" t="s">
        <v>248</v>
      </c>
      <c r="G269" s="161" t="s">
        <v>223</v>
      </c>
      <c r="H269" s="161" t="s">
        <v>914</v>
      </c>
      <c r="I269" s="184" t="str">
        <f t="shared" si="20"/>
        <v>31745661e</v>
      </c>
      <c r="J269" s="159" t="str">
        <f t="shared" si="21"/>
        <v>31745661026 03</v>
      </c>
      <c r="K269" s="5"/>
      <c r="L269" s="159" t="str">
        <f t="shared" si="22"/>
        <v>31745661026 03B</v>
      </c>
      <c r="M269" s="5" t="str">
        <f t="shared" si="23"/>
        <v>Slovenský paralympijský výboreBRexová Alexandra + navádzač Matúš Ďuriš - 4. miesto (navádzač)</v>
      </c>
      <c r="N269" s="3" t="str">
        <f t="shared" si="24"/>
        <v>31745661eB</v>
      </c>
    </row>
    <row r="270" spans="1:14" x14ac:dyDescent="0.2">
      <c r="A270" s="174" t="s">
        <v>1274</v>
      </c>
      <c r="B270" s="196" t="str">
        <f>VLOOKUP(A270,Adr!A:B,2,FALSE)</f>
        <v>Slovenský paralympijský výbor</v>
      </c>
      <c r="C270" s="188" t="s">
        <v>2495</v>
      </c>
      <c r="D270" s="279">
        <v>4125</v>
      </c>
      <c r="E270" s="165">
        <v>0</v>
      </c>
      <c r="F270" s="158" t="s">
        <v>248</v>
      </c>
      <c r="G270" s="161" t="s">
        <v>223</v>
      </c>
      <c r="H270" s="161" t="s">
        <v>914</v>
      </c>
      <c r="I270" s="184" t="str">
        <f t="shared" si="20"/>
        <v>31745661e</v>
      </c>
      <c r="J270" s="159" t="str">
        <f t="shared" si="21"/>
        <v>31745661026 03</v>
      </c>
      <c r="K270" s="5"/>
      <c r="L270" s="159" t="str">
        <f t="shared" si="22"/>
        <v>31745661026 03B</v>
      </c>
      <c r="M270" s="5" t="str">
        <f t="shared" si="23"/>
        <v>Slovenský paralympijský výboreBRexová Alexandra + navádzač Matúš Ďuriš - 4. miesto (realizačný tím)</v>
      </c>
      <c r="N270" s="3" t="str">
        <f t="shared" si="24"/>
        <v>31745661eB</v>
      </c>
    </row>
    <row r="271" spans="1:14" x14ac:dyDescent="0.2">
      <c r="A271" s="194" t="s">
        <v>1274</v>
      </c>
      <c r="B271" s="196" t="str">
        <f>VLOOKUP(A271,Adr!A:B,2,FALSE)</f>
        <v>Slovenský paralympijský výbor</v>
      </c>
      <c r="C271" s="188" t="s">
        <v>2495</v>
      </c>
      <c r="D271" s="280">
        <v>4125</v>
      </c>
      <c r="E271" s="165">
        <v>0</v>
      </c>
      <c r="F271" s="158" t="s">
        <v>248</v>
      </c>
      <c r="G271" s="161" t="s">
        <v>223</v>
      </c>
      <c r="H271" s="161" t="s">
        <v>914</v>
      </c>
      <c r="I271" s="184" t="str">
        <f t="shared" si="20"/>
        <v>31745661e</v>
      </c>
      <c r="J271" s="159" t="str">
        <f t="shared" si="21"/>
        <v>31745661026 03</v>
      </c>
      <c r="K271" s="5"/>
      <c r="L271" s="159" t="str">
        <f t="shared" si="22"/>
        <v>31745661026 03B</v>
      </c>
      <c r="M271" s="5" t="str">
        <f t="shared" si="23"/>
        <v>Slovenský paralympijský výboreBRexová Alexandra + navádzač Matúš Ďuriš - 4. miesto (realizačný tím)</v>
      </c>
      <c r="N271" s="3" t="str">
        <f t="shared" si="24"/>
        <v>31745661eB</v>
      </c>
    </row>
    <row r="272" spans="1:14" x14ac:dyDescent="0.2">
      <c r="A272" s="158" t="s">
        <v>1274</v>
      </c>
      <c r="B272" s="196" t="str">
        <f>VLOOKUP(A272,Adr!A:B,2,FALSE)</f>
        <v>Slovenský paralympijský výbor</v>
      </c>
      <c r="C272" s="189" t="s">
        <v>2483</v>
      </c>
      <c r="D272" s="282">
        <v>12500</v>
      </c>
      <c r="E272" s="165">
        <v>0</v>
      </c>
      <c r="F272" s="158" t="s">
        <v>248</v>
      </c>
      <c r="G272" s="161" t="s">
        <v>223</v>
      </c>
      <c r="H272" s="161" t="s">
        <v>914</v>
      </c>
      <c r="I272" s="184" t="str">
        <f t="shared" si="20"/>
        <v>31745661e</v>
      </c>
      <c r="J272" s="159" t="str">
        <f t="shared" si="21"/>
        <v>31745661026 03</v>
      </c>
      <c r="K272" s="5"/>
      <c r="L272" s="159" t="str">
        <f t="shared" si="22"/>
        <v>31745661026 03B</v>
      </c>
      <c r="M272" s="5" t="str">
        <f t="shared" si="23"/>
        <v>Slovenský paralympijský výboreBRexová Alexandra + navádzač Matúš Ďuriš - 4. miesto (športovec)</v>
      </c>
      <c r="N272" s="3" t="str">
        <f t="shared" si="24"/>
        <v>31745661eB</v>
      </c>
    </row>
    <row r="273" spans="1:14" x14ac:dyDescent="0.2">
      <c r="A273" s="158" t="s">
        <v>1274</v>
      </c>
      <c r="B273" s="196" t="str">
        <f>VLOOKUP(A273,Adr!A:B,2,FALSE)</f>
        <v>Slovenský paralympijský výbor</v>
      </c>
      <c r="C273" s="188" t="s">
        <v>2483</v>
      </c>
      <c r="D273" s="281">
        <v>12500</v>
      </c>
      <c r="E273" s="165">
        <v>0</v>
      </c>
      <c r="F273" s="158" t="s">
        <v>248</v>
      </c>
      <c r="G273" s="161" t="s">
        <v>223</v>
      </c>
      <c r="H273" s="161" t="s">
        <v>914</v>
      </c>
      <c r="I273" s="184" t="str">
        <f t="shared" si="20"/>
        <v>31745661e</v>
      </c>
      <c r="J273" s="159" t="str">
        <f t="shared" si="21"/>
        <v>31745661026 03</v>
      </c>
      <c r="K273" s="5"/>
      <c r="L273" s="159" t="str">
        <f t="shared" si="22"/>
        <v>31745661026 03B</v>
      </c>
      <c r="M273" s="5" t="str">
        <f t="shared" si="23"/>
        <v>Slovenský paralympijský výboreBRexová Alexandra + navádzač Matúš Ďuriš - 4. miesto (športovec)</v>
      </c>
      <c r="N273" s="3" t="str">
        <f t="shared" si="24"/>
        <v>31745661eB</v>
      </c>
    </row>
    <row r="274" spans="1:14" x14ac:dyDescent="0.2">
      <c r="A274" s="158" t="s">
        <v>1274</v>
      </c>
      <c r="B274" s="196" t="str">
        <f>VLOOKUP(A274,Adr!A:B,2,FALSE)</f>
        <v>Slovenský paralympijský výbor</v>
      </c>
      <c r="C274" s="177" t="s">
        <v>2487</v>
      </c>
      <c r="D274" s="279">
        <v>10000</v>
      </c>
      <c r="E274" s="165">
        <v>0</v>
      </c>
      <c r="F274" s="158" t="s">
        <v>248</v>
      </c>
      <c r="G274" s="161" t="s">
        <v>223</v>
      </c>
      <c r="H274" s="161" t="s">
        <v>914</v>
      </c>
      <c r="I274" s="184" t="str">
        <f t="shared" si="20"/>
        <v>31745661e</v>
      </c>
      <c r="J274" s="159" t="str">
        <f t="shared" si="21"/>
        <v>31745661026 03</v>
      </c>
      <c r="K274" s="5"/>
      <c r="L274" s="159" t="str">
        <f t="shared" si="22"/>
        <v>31745661026 03B</v>
      </c>
      <c r="M274" s="5" t="str">
        <f t="shared" si="23"/>
        <v>Slovenský paralympijský výboreBRexová Alexandra + navádzačka Sophia Polák - 3. miesto (navádzač)</v>
      </c>
      <c r="N274" s="3" t="str">
        <f t="shared" si="24"/>
        <v>31745661eB</v>
      </c>
    </row>
    <row r="275" spans="1:14" x14ac:dyDescent="0.2">
      <c r="A275" s="158" t="s">
        <v>1274</v>
      </c>
      <c r="B275" s="196" t="str">
        <f>VLOOKUP(A275,Adr!A:B,2,FALSE)</f>
        <v>Slovenský paralympijský výbor</v>
      </c>
      <c r="C275" s="188" t="s">
        <v>2487</v>
      </c>
      <c r="D275" s="281">
        <v>10000</v>
      </c>
      <c r="E275" s="165">
        <v>0</v>
      </c>
      <c r="F275" s="158" t="s">
        <v>248</v>
      </c>
      <c r="G275" s="161" t="s">
        <v>223</v>
      </c>
      <c r="H275" s="161" t="s">
        <v>914</v>
      </c>
      <c r="I275" s="184" t="str">
        <f t="shared" si="20"/>
        <v>31745661e</v>
      </c>
      <c r="J275" s="159" t="str">
        <f t="shared" si="21"/>
        <v>31745661026 03</v>
      </c>
      <c r="K275" s="5"/>
      <c r="L275" s="159" t="str">
        <f t="shared" si="22"/>
        <v>31745661026 03B</v>
      </c>
      <c r="M275" s="5" t="str">
        <f t="shared" si="23"/>
        <v>Slovenský paralympijský výboreBRexová Alexandra + navádzačka Sophia Polák - 3. miesto (navádzač)</v>
      </c>
      <c r="N275" s="3" t="str">
        <f t="shared" si="24"/>
        <v>31745661eB</v>
      </c>
    </row>
    <row r="276" spans="1:14" x14ac:dyDescent="0.2">
      <c r="A276" s="190" t="s">
        <v>1274</v>
      </c>
      <c r="B276" s="196" t="str">
        <f>VLOOKUP(A276,Adr!A:B,2,FALSE)</f>
        <v>Slovenský paralympijský výbor</v>
      </c>
      <c r="C276" s="188" t="s">
        <v>2493</v>
      </c>
      <c r="D276" s="279">
        <v>6600</v>
      </c>
      <c r="E276" s="165">
        <v>0</v>
      </c>
      <c r="F276" s="158" t="s">
        <v>248</v>
      </c>
      <c r="G276" s="161" t="s">
        <v>223</v>
      </c>
      <c r="H276" s="161" t="s">
        <v>914</v>
      </c>
      <c r="I276" s="184" t="str">
        <f t="shared" si="20"/>
        <v>31745661e</v>
      </c>
      <c r="J276" s="159" t="str">
        <f t="shared" si="21"/>
        <v>31745661026 03</v>
      </c>
      <c r="K276" s="5"/>
      <c r="L276" s="159" t="str">
        <f t="shared" si="22"/>
        <v>31745661026 03B</v>
      </c>
      <c r="M276" s="5" t="str">
        <f t="shared" si="23"/>
        <v>Slovenský paralympijský výboreBRexová Alexandra + navádzačka Sophia Polák - 3. miesto (realizačný tím)</v>
      </c>
      <c r="N276" s="3" t="str">
        <f t="shared" si="24"/>
        <v>31745661eB</v>
      </c>
    </row>
    <row r="277" spans="1:14" x14ac:dyDescent="0.2">
      <c r="A277" s="158" t="s">
        <v>1274</v>
      </c>
      <c r="B277" s="196" t="str">
        <f>VLOOKUP(A277,Adr!A:B,2,FALSE)</f>
        <v>Slovenský paralympijský výbor</v>
      </c>
      <c r="C277" s="182" t="s">
        <v>2493</v>
      </c>
      <c r="D277" s="280">
        <v>6600</v>
      </c>
      <c r="E277" s="165">
        <v>0</v>
      </c>
      <c r="F277" s="158" t="s">
        <v>248</v>
      </c>
      <c r="G277" s="161" t="s">
        <v>223</v>
      </c>
      <c r="H277" s="161" t="s">
        <v>914</v>
      </c>
      <c r="I277" s="184" t="str">
        <f t="shared" si="20"/>
        <v>31745661e</v>
      </c>
      <c r="J277" s="159" t="str">
        <f t="shared" si="21"/>
        <v>31745661026 03</v>
      </c>
      <c r="K277" s="5"/>
      <c r="L277" s="159" t="str">
        <f t="shared" si="22"/>
        <v>31745661026 03B</v>
      </c>
      <c r="M277" s="5" t="str">
        <f t="shared" si="23"/>
        <v>Slovenský paralympijský výboreBRexová Alexandra + navádzačka Sophia Polák - 3. miesto (realizačný tím)</v>
      </c>
      <c r="N277" s="3" t="str">
        <f t="shared" si="24"/>
        <v>31745661eB</v>
      </c>
    </row>
    <row r="278" spans="1:14" x14ac:dyDescent="0.2">
      <c r="A278" s="174" t="s">
        <v>1274</v>
      </c>
      <c r="B278" s="196" t="str">
        <f>VLOOKUP(A278,Adr!A:B,2,FALSE)</f>
        <v>Slovenský paralympijský výbor</v>
      </c>
      <c r="C278" s="177" t="s">
        <v>2481</v>
      </c>
      <c r="D278" s="279">
        <v>20000</v>
      </c>
      <c r="E278" s="165">
        <v>0</v>
      </c>
      <c r="F278" s="158" t="s">
        <v>248</v>
      </c>
      <c r="G278" s="161" t="s">
        <v>223</v>
      </c>
      <c r="H278" s="161" t="s">
        <v>914</v>
      </c>
      <c r="I278" s="184" t="str">
        <f t="shared" si="20"/>
        <v>31745661e</v>
      </c>
      <c r="J278" s="159" t="str">
        <f t="shared" si="21"/>
        <v>31745661026 03</v>
      </c>
      <c r="K278" s="5"/>
      <c r="L278" s="159" t="str">
        <f t="shared" si="22"/>
        <v>31745661026 03B</v>
      </c>
      <c r="M278" s="5" t="str">
        <f t="shared" si="23"/>
        <v>Slovenský paralympijský výboreBRexová Alexandra + navádzačka Sophia Polák - 3. miesto (športovec)</v>
      </c>
      <c r="N278" s="3" t="str">
        <f t="shared" si="24"/>
        <v>31745661eB</v>
      </c>
    </row>
    <row r="279" spans="1:14" x14ac:dyDescent="0.2">
      <c r="A279" s="190" t="s">
        <v>1274</v>
      </c>
      <c r="B279" s="196" t="str">
        <f>VLOOKUP(A279,Adr!A:B,2,FALSE)</f>
        <v>Slovenský paralympijský výbor</v>
      </c>
      <c r="C279" s="161" t="s">
        <v>2481</v>
      </c>
      <c r="D279" s="280">
        <v>20000</v>
      </c>
      <c r="E279" s="165">
        <v>0</v>
      </c>
      <c r="F279" s="158" t="s">
        <v>248</v>
      </c>
      <c r="G279" s="161" t="s">
        <v>223</v>
      </c>
      <c r="H279" s="161" t="s">
        <v>914</v>
      </c>
      <c r="I279" s="184" t="str">
        <f t="shared" si="20"/>
        <v>31745661e</v>
      </c>
      <c r="J279" s="159" t="str">
        <f t="shared" si="21"/>
        <v>31745661026 03</v>
      </c>
      <c r="K279" s="5"/>
      <c r="L279" s="159" t="str">
        <f t="shared" si="22"/>
        <v>31745661026 03B</v>
      </c>
      <c r="M279" s="5" t="str">
        <f t="shared" si="23"/>
        <v>Slovenský paralympijský výboreBRexová Alexandra + navádzačka Sophia Polák - 3. miesto (športovec)</v>
      </c>
      <c r="N279" s="3" t="str">
        <f t="shared" si="24"/>
        <v>31745661eB</v>
      </c>
    </row>
    <row r="280" spans="1:14" x14ac:dyDescent="0.2">
      <c r="A280" s="194" t="s">
        <v>1274</v>
      </c>
      <c r="B280" s="196" t="str">
        <f>VLOOKUP(A280,Adr!A:B,2,FALSE)</f>
        <v>Slovenský paralympijský výbor</v>
      </c>
      <c r="C280" s="161" t="s">
        <v>1627</v>
      </c>
      <c r="D280" s="280">
        <v>213100</v>
      </c>
      <c r="E280" s="165">
        <v>0</v>
      </c>
      <c r="F280" s="158" t="s">
        <v>248</v>
      </c>
      <c r="G280" s="161" t="s">
        <v>223</v>
      </c>
      <c r="H280" s="161" t="s">
        <v>914</v>
      </c>
      <c r="I280" s="184" t="str">
        <f t="shared" si="20"/>
        <v>31745661e</v>
      </c>
      <c r="J280" s="159" t="str">
        <f t="shared" si="21"/>
        <v>31745661026 03</v>
      </c>
      <c r="K280" s="5"/>
      <c r="L280" s="159" t="str">
        <f t="shared" si="22"/>
        <v>31745661026 03B</v>
      </c>
      <c r="M280" s="5" t="str">
        <f t="shared" si="23"/>
        <v>Slovenský paralympijský výboreBzabezpečenie účasti reprezentantov SR na XIV. ZPH v Miláne a Cortine d´Ampezzo v roku 2026</v>
      </c>
      <c r="N280" s="3" t="str">
        <f t="shared" si="24"/>
        <v>31745661eB</v>
      </c>
    </row>
    <row r="281" spans="1:14" x14ac:dyDescent="0.2">
      <c r="A281" s="174" t="s">
        <v>633</v>
      </c>
      <c r="B281" s="196" t="str">
        <f>VLOOKUP(A281,Adr!A:B,2,FALSE)</f>
        <v>Slovenský rýchlokorčuliarsky zväz</v>
      </c>
      <c r="C281" s="177" t="s">
        <v>1003</v>
      </c>
      <c r="D281" s="281">
        <v>75594</v>
      </c>
      <c r="E281" s="165">
        <v>0</v>
      </c>
      <c r="F281" s="158" t="s">
        <v>240</v>
      </c>
      <c r="G281" s="161" t="s">
        <v>221</v>
      </c>
      <c r="H281" s="161" t="s">
        <v>914</v>
      </c>
      <c r="I281" s="184" t="str">
        <f t="shared" si="20"/>
        <v>30688060a</v>
      </c>
      <c r="J281" s="159" t="str">
        <f t="shared" si="21"/>
        <v>30688060026 02</v>
      </c>
      <c r="K281" s="5" t="s">
        <v>1004</v>
      </c>
      <c r="L281" s="159" t="str">
        <f t="shared" si="22"/>
        <v>30688060026 02B</v>
      </c>
      <c r="M281" s="5" t="str">
        <f t="shared" si="23"/>
        <v>Slovenský rýchlokorčuliarsky zväzaBrýchlokorčuľovanie - bežné transfery</v>
      </c>
      <c r="N281" s="3" t="str">
        <f t="shared" si="24"/>
        <v>30688060aB</v>
      </c>
    </row>
    <row r="282" spans="1:14" x14ac:dyDescent="0.2">
      <c r="A282" s="158" t="s">
        <v>633</v>
      </c>
      <c r="B282" s="196" t="str">
        <f>VLOOKUP(A282,Adr!A:B,2,FALSE)</f>
        <v>Slovenský rýchlokorčuliarsky zväz</v>
      </c>
      <c r="C282" s="177" t="s">
        <v>1654</v>
      </c>
      <c r="D282" s="281">
        <v>8000</v>
      </c>
      <c r="E282" s="222">
        <v>0</v>
      </c>
      <c r="F282" s="158" t="s">
        <v>246</v>
      </c>
      <c r="G282" s="161" t="s">
        <v>223</v>
      </c>
      <c r="H282" s="161" t="s">
        <v>914</v>
      </c>
      <c r="I282" s="184" t="str">
        <f t="shared" si="20"/>
        <v>30688060d</v>
      </c>
      <c r="J282" s="159" t="str">
        <f t="shared" si="21"/>
        <v>30688060026 03</v>
      </c>
      <c r="K282" s="5"/>
      <c r="L282" s="159" t="str">
        <f t="shared" si="22"/>
        <v>30688060026 03B</v>
      </c>
      <c r="M282" s="5" t="str">
        <f t="shared" si="23"/>
        <v>Slovenský rýchlokorčuliarsky zväzdBPopovičová Lea</v>
      </c>
      <c r="N282" s="3" t="str">
        <f t="shared" si="24"/>
        <v>30688060dB</v>
      </c>
    </row>
    <row r="283" spans="1:14" x14ac:dyDescent="0.2">
      <c r="A283" s="190" t="s">
        <v>633</v>
      </c>
      <c r="B283" s="196" t="str">
        <f>VLOOKUP(A283,Adr!A:B,2,FALSE)</f>
        <v>Slovenský rýchlokorčuliarsky zväz</v>
      </c>
      <c r="C283" s="161" t="s">
        <v>2443</v>
      </c>
      <c r="D283" s="280">
        <v>8000</v>
      </c>
      <c r="E283" s="165">
        <v>0</v>
      </c>
      <c r="F283" s="158" t="s">
        <v>246</v>
      </c>
      <c r="G283" s="161" t="s">
        <v>223</v>
      </c>
      <c r="H283" s="161" t="s">
        <v>914</v>
      </c>
      <c r="I283" s="184" t="str">
        <f t="shared" si="20"/>
        <v>30688060d</v>
      </c>
      <c r="J283" s="159" t="str">
        <f t="shared" si="21"/>
        <v>30688060026 03</v>
      </c>
      <c r="K283" s="5"/>
      <c r="L283" s="159" t="str">
        <f t="shared" si="22"/>
        <v>30688060026 03B</v>
      </c>
      <c r="M283" s="5" t="str">
        <f t="shared" si="23"/>
        <v>Slovenský rýchlokorčuliarsky zväzdBSteklý Lukáš</v>
      </c>
      <c r="N283" s="3" t="str">
        <f t="shared" si="24"/>
        <v>30688060dB</v>
      </c>
    </row>
    <row r="284" spans="1:14" x14ac:dyDescent="0.2">
      <c r="A284" s="190" t="s">
        <v>633</v>
      </c>
      <c r="B284" s="196" t="str">
        <f>VLOOKUP(A284,Adr!A:B,2,FALSE)</f>
        <v>Slovenský rýchlokorčuliarsky zväz</v>
      </c>
      <c r="C284" s="188" t="s">
        <v>1378</v>
      </c>
      <c r="D284" s="281">
        <v>8000</v>
      </c>
      <c r="E284" s="222">
        <v>0</v>
      </c>
      <c r="F284" s="158" t="s">
        <v>246</v>
      </c>
      <c r="G284" s="161" t="s">
        <v>223</v>
      </c>
      <c r="H284" s="161" t="s">
        <v>914</v>
      </c>
      <c r="I284" s="184" t="str">
        <f t="shared" si="20"/>
        <v>30688060d</v>
      </c>
      <c r="J284" s="159" t="str">
        <f t="shared" si="21"/>
        <v>30688060026 03</v>
      </c>
      <c r="K284" s="5"/>
      <c r="L284" s="159" t="str">
        <f t="shared" si="22"/>
        <v>30688060026 03B</v>
      </c>
      <c r="M284" s="5" t="str">
        <f t="shared" si="23"/>
        <v>Slovenský rýchlokorčuliarsky zväzdBTokárová Tamara</v>
      </c>
      <c r="N284" s="3" t="str">
        <f t="shared" si="24"/>
        <v>30688060dB</v>
      </c>
    </row>
    <row r="285" spans="1:14" x14ac:dyDescent="0.2">
      <c r="A285" s="158" t="s">
        <v>640</v>
      </c>
      <c r="B285" s="196" t="str">
        <f>VLOOKUP(A285,Adr!A:B,2,FALSE)</f>
        <v>Slovenský stolnotenisový zväz</v>
      </c>
      <c r="C285" s="161" t="s">
        <v>1005</v>
      </c>
      <c r="D285" s="280">
        <v>1654211</v>
      </c>
      <c r="E285" s="165">
        <v>0</v>
      </c>
      <c r="F285" s="158" t="s">
        <v>240</v>
      </c>
      <c r="G285" s="161" t="s">
        <v>221</v>
      </c>
      <c r="H285" s="161" t="s">
        <v>914</v>
      </c>
      <c r="I285" s="184" t="str">
        <f t="shared" si="20"/>
        <v>30806836a</v>
      </c>
      <c r="J285" s="159" t="str">
        <f t="shared" si="21"/>
        <v>30806836026 02</v>
      </c>
      <c r="K285" s="5" t="s">
        <v>1006</v>
      </c>
      <c r="L285" s="159" t="str">
        <f t="shared" si="22"/>
        <v>30806836026 02B</v>
      </c>
      <c r="M285" s="5" t="str">
        <f t="shared" si="23"/>
        <v>Slovenský stolnotenisový zväzaBstolný tenis - bežné transfery</v>
      </c>
      <c r="N285" s="3" t="str">
        <f t="shared" si="24"/>
        <v>30806836aB</v>
      </c>
    </row>
    <row r="286" spans="1:14" x14ac:dyDescent="0.2">
      <c r="A286" s="158" t="s">
        <v>640</v>
      </c>
      <c r="B286" s="196" t="str">
        <f>VLOOKUP(A286,Adr!A:B,2,FALSE)</f>
        <v>Slovenský stolnotenisový zväz</v>
      </c>
      <c r="C286" s="188" t="s">
        <v>1607</v>
      </c>
      <c r="D286" s="281">
        <v>30000</v>
      </c>
      <c r="E286" s="222">
        <v>0</v>
      </c>
      <c r="F286" s="158" t="s">
        <v>240</v>
      </c>
      <c r="G286" s="161" t="s">
        <v>221</v>
      </c>
      <c r="H286" s="161" t="s">
        <v>937</v>
      </c>
      <c r="I286" s="184" t="str">
        <f t="shared" si="20"/>
        <v>30806836a</v>
      </c>
      <c r="J286" s="159" t="str">
        <f t="shared" si="21"/>
        <v>30806836026 02</v>
      </c>
      <c r="K286" s="5" t="s">
        <v>1006</v>
      </c>
      <c r="L286" s="159" t="str">
        <f t="shared" si="22"/>
        <v>30806836026 02K</v>
      </c>
      <c r="M286" s="5" t="str">
        <f t="shared" si="23"/>
        <v>Slovenský stolnotenisový zväzaKstolný tenis - kapitálové transfery</v>
      </c>
      <c r="N286" s="3" t="str">
        <f t="shared" si="24"/>
        <v>30806836aK</v>
      </c>
    </row>
    <row r="287" spans="1:14" x14ac:dyDescent="0.2">
      <c r="A287" s="194" t="s">
        <v>640</v>
      </c>
      <c r="B287" s="196" t="str">
        <f>VLOOKUP(A287,Adr!A:B,2,FALSE)</f>
        <v>Slovenský stolnotenisový zväz</v>
      </c>
      <c r="C287" s="177" t="s">
        <v>2444</v>
      </c>
      <c r="D287" s="279">
        <v>9700</v>
      </c>
      <c r="E287" s="165">
        <v>0</v>
      </c>
      <c r="F287" s="158" t="s">
        <v>246</v>
      </c>
      <c r="G287" s="161" t="s">
        <v>223</v>
      </c>
      <c r="H287" s="161" t="s">
        <v>914</v>
      </c>
      <c r="I287" s="184" t="str">
        <f t="shared" si="20"/>
        <v>30806836d</v>
      </c>
      <c r="J287" s="159" t="str">
        <f t="shared" si="21"/>
        <v>30806836026 03</v>
      </c>
      <c r="K287" s="5"/>
      <c r="L287" s="159" t="str">
        <f t="shared" si="22"/>
        <v>30806836026 03B</v>
      </c>
      <c r="M287" s="5" t="str">
        <f t="shared" si="23"/>
        <v>Slovenský stolnotenisový zväzdBArpáš Samuel</v>
      </c>
      <c r="N287" s="3" t="str">
        <f t="shared" si="24"/>
        <v>30806836dB</v>
      </c>
    </row>
    <row r="288" spans="1:14" x14ac:dyDescent="0.2">
      <c r="A288" s="158" t="s">
        <v>640</v>
      </c>
      <c r="B288" s="196" t="str">
        <f>VLOOKUP(A288,Adr!A:B,2,FALSE)</f>
        <v>Slovenský stolnotenisový zväz</v>
      </c>
      <c r="C288" s="177" t="s">
        <v>1655</v>
      </c>
      <c r="D288" s="279">
        <v>13000</v>
      </c>
      <c r="E288" s="222">
        <v>0</v>
      </c>
      <c r="F288" s="158" t="s">
        <v>246</v>
      </c>
      <c r="G288" s="161" t="s">
        <v>223</v>
      </c>
      <c r="H288" s="161" t="s">
        <v>914</v>
      </c>
      <c r="I288" s="184" t="str">
        <f t="shared" si="20"/>
        <v>30806836d</v>
      </c>
      <c r="J288" s="159" t="str">
        <f t="shared" si="21"/>
        <v>30806836026 03</v>
      </c>
      <c r="K288" s="5"/>
      <c r="L288" s="159" t="str">
        <f t="shared" si="22"/>
        <v>30806836026 03B</v>
      </c>
      <c r="M288" s="5" t="str">
        <f t="shared" si="23"/>
        <v xml:space="preserve">Slovenský stolnotenisový zväzdBdružstvo - juniori </v>
      </c>
      <c r="N288" s="3" t="str">
        <f t="shared" si="24"/>
        <v>30806836dB</v>
      </c>
    </row>
    <row r="289" spans="1:14" x14ac:dyDescent="0.2">
      <c r="A289" s="158" t="s">
        <v>640</v>
      </c>
      <c r="B289" s="196" t="str">
        <f>VLOOKUP(A289,Adr!A:B,2,FALSE)</f>
        <v>Slovenský stolnotenisový zväz</v>
      </c>
      <c r="C289" s="188" t="s">
        <v>2445</v>
      </c>
      <c r="D289" s="281">
        <v>16000</v>
      </c>
      <c r="E289" s="165">
        <v>0</v>
      </c>
      <c r="F289" s="158" t="s">
        <v>246</v>
      </c>
      <c r="G289" s="161" t="s">
        <v>223</v>
      </c>
      <c r="H289" s="161" t="s">
        <v>914</v>
      </c>
      <c r="I289" s="184" t="str">
        <f t="shared" si="20"/>
        <v>30806836d</v>
      </c>
      <c r="J289" s="159" t="str">
        <f t="shared" si="21"/>
        <v>30806836026 03</v>
      </c>
      <c r="K289" s="5"/>
      <c r="L289" s="159" t="str">
        <f t="shared" si="22"/>
        <v>30806836026 03B</v>
      </c>
      <c r="M289" s="5" t="str">
        <f t="shared" si="23"/>
        <v>Slovenský stolnotenisový zväzdBdružstvo žien</v>
      </c>
      <c r="N289" s="3" t="str">
        <f t="shared" si="24"/>
        <v>30806836dB</v>
      </c>
    </row>
    <row r="290" spans="1:14" x14ac:dyDescent="0.2">
      <c r="A290" s="174" t="s">
        <v>649</v>
      </c>
      <c r="B290" s="196" t="str">
        <f>VLOOKUP(A290,Adr!A:B,2,FALSE)</f>
        <v>SLOVENSKÝ STRELECKÝ ZVÄZ</v>
      </c>
      <c r="C290" s="177" t="s">
        <v>1007</v>
      </c>
      <c r="D290" s="279">
        <v>1034335</v>
      </c>
      <c r="E290" s="165">
        <v>0</v>
      </c>
      <c r="F290" s="158" t="s">
        <v>240</v>
      </c>
      <c r="G290" s="161" t="s">
        <v>221</v>
      </c>
      <c r="H290" s="161" t="s">
        <v>914</v>
      </c>
      <c r="I290" s="184" t="str">
        <f t="shared" si="20"/>
        <v>00603341a</v>
      </c>
      <c r="J290" s="159" t="str">
        <f t="shared" si="21"/>
        <v>00603341026 02</v>
      </c>
      <c r="K290" s="5" t="s">
        <v>1008</v>
      </c>
      <c r="L290" s="159" t="str">
        <f t="shared" si="22"/>
        <v>00603341026 02B</v>
      </c>
      <c r="M290" s="5" t="str">
        <f t="shared" si="23"/>
        <v>SLOVENSKÝ STRELECKÝ ZVÄZaBstreľba - bežné transfery</v>
      </c>
      <c r="N290" s="3" t="str">
        <f t="shared" si="24"/>
        <v>00603341aB</v>
      </c>
    </row>
    <row r="291" spans="1:14" x14ac:dyDescent="0.2">
      <c r="A291" s="158" t="s">
        <v>649</v>
      </c>
      <c r="B291" s="196" t="str">
        <f>VLOOKUP(A291,Adr!A:B,2,FALSE)</f>
        <v>SLOVENSKÝ STRELECKÝ ZVÄZ</v>
      </c>
      <c r="C291" s="189" t="s">
        <v>1608</v>
      </c>
      <c r="D291" s="282">
        <v>4700</v>
      </c>
      <c r="E291" s="222">
        <v>0</v>
      </c>
      <c r="F291" s="158" t="s">
        <v>240</v>
      </c>
      <c r="G291" s="161" t="s">
        <v>221</v>
      </c>
      <c r="H291" s="161" t="s">
        <v>937</v>
      </c>
      <c r="I291" s="184" t="str">
        <f t="shared" si="20"/>
        <v>00603341a</v>
      </c>
      <c r="J291" s="159" t="str">
        <f t="shared" si="21"/>
        <v>00603341026 02</v>
      </c>
      <c r="K291" s="5" t="s">
        <v>1008</v>
      </c>
      <c r="L291" s="159" t="str">
        <f t="shared" si="22"/>
        <v>00603341026 02K</v>
      </c>
      <c r="M291" s="5" t="str">
        <f t="shared" si="23"/>
        <v>SLOVENSKÝ STRELECKÝ ZVÄZaKstreľba - kapitálové transfery</v>
      </c>
      <c r="N291" s="3" t="str">
        <f t="shared" si="24"/>
        <v>00603341aK</v>
      </c>
    </row>
    <row r="292" spans="1:14" x14ac:dyDescent="0.2">
      <c r="A292" s="194" t="s">
        <v>649</v>
      </c>
      <c r="B292" s="196" t="str">
        <f>VLOOKUP(A292,Adr!A:B,2,FALSE)</f>
        <v>SLOVENSKÝ STRELECKÝ ZVÄZ</v>
      </c>
      <c r="C292" s="177" t="s">
        <v>2446</v>
      </c>
      <c r="D292" s="279">
        <v>16000</v>
      </c>
      <c r="E292" s="222">
        <v>0</v>
      </c>
      <c r="F292" s="158" t="s">
        <v>246</v>
      </c>
      <c r="G292" s="161" t="s">
        <v>223</v>
      </c>
      <c r="H292" s="161" t="s">
        <v>914</v>
      </c>
      <c r="I292" s="184" t="str">
        <f t="shared" si="20"/>
        <v>00603341d</v>
      </c>
      <c r="J292" s="159" t="str">
        <f t="shared" si="21"/>
        <v>00603341026 03</v>
      </c>
      <c r="K292" s="5"/>
      <c r="L292" s="159" t="str">
        <f t="shared" si="22"/>
        <v>00603341026 03B</v>
      </c>
      <c r="M292" s="5" t="str">
        <f t="shared" si="23"/>
        <v>SLOVENSKÝ STRELECKÝ ZVÄZdBBeníková Diana</v>
      </c>
      <c r="N292" s="3" t="str">
        <f t="shared" si="24"/>
        <v>00603341dB</v>
      </c>
    </row>
    <row r="293" spans="1:14" x14ac:dyDescent="0.2">
      <c r="A293" s="190" t="s">
        <v>649</v>
      </c>
      <c r="B293" s="196" t="str">
        <f>VLOOKUP(A293,Adr!A:B,2,FALSE)</f>
        <v>SLOVENSKÝ STRELECKÝ ZVÄZ</v>
      </c>
      <c r="C293" s="177" t="s">
        <v>2447</v>
      </c>
      <c r="D293" s="279">
        <v>16000</v>
      </c>
      <c r="E293" s="165">
        <v>0</v>
      </c>
      <c r="F293" s="158" t="s">
        <v>246</v>
      </c>
      <c r="G293" s="161" t="s">
        <v>223</v>
      </c>
      <c r="H293" s="161" t="s">
        <v>914</v>
      </c>
      <c r="I293" s="184" t="str">
        <f t="shared" si="20"/>
        <v>00603341d</v>
      </c>
      <c r="J293" s="159" t="str">
        <f t="shared" si="21"/>
        <v>00603341026 03</v>
      </c>
      <c r="K293" s="5"/>
      <c r="L293" s="159" t="str">
        <f t="shared" si="22"/>
        <v>00603341026 03B</v>
      </c>
      <c r="M293" s="5" t="str">
        <f t="shared" si="23"/>
        <v>SLOVENSKÝ STRELECKÝ ZVÄZdBBolek Martin</v>
      </c>
      <c r="N293" s="3" t="str">
        <f t="shared" si="24"/>
        <v>00603341dB</v>
      </c>
    </row>
    <row r="294" spans="1:14" x14ac:dyDescent="0.2">
      <c r="A294" s="190" t="s">
        <v>649</v>
      </c>
      <c r="B294" s="196" t="str">
        <f>VLOOKUP(A294,Adr!A:B,2,FALSE)</f>
        <v>SLOVENSKÝ STRELECKÝ ZVÄZ</v>
      </c>
      <c r="C294" s="177" t="s">
        <v>1657</v>
      </c>
      <c r="D294" s="279">
        <v>52000</v>
      </c>
      <c r="E294" s="222">
        <v>0</v>
      </c>
      <c r="F294" s="158" t="s">
        <v>246</v>
      </c>
      <c r="G294" s="161" t="s">
        <v>223</v>
      </c>
      <c r="H294" s="161" t="s">
        <v>914</v>
      </c>
      <c r="I294" s="184" t="str">
        <f t="shared" si="20"/>
        <v>00603341d</v>
      </c>
      <c r="J294" s="159" t="str">
        <f t="shared" si="21"/>
        <v>00603341026 03</v>
      </c>
      <c r="K294" s="5"/>
      <c r="L294" s="159" t="str">
        <f t="shared" si="22"/>
        <v>00603341026 03B</v>
      </c>
      <c r="M294" s="5" t="str">
        <f t="shared" si="23"/>
        <v xml:space="preserve">SLOVENSKÝ STRELECKÝ ZVÄZdBdvojica - trap mix </v>
      </c>
      <c r="N294" s="3" t="str">
        <f t="shared" si="24"/>
        <v>00603341dB</v>
      </c>
    </row>
    <row r="295" spans="1:14" x14ac:dyDescent="0.2">
      <c r="A295" s="158" t="s">
        <v>649</v>
      </c>
      <c r="B295" s="196" t="str">
        <f>VLOOKUP(A295,Adr!A:B,2,FALSE)</f>
        <v>SLOVENSKÝ STRELECKÝ ZVÄZ</v>
      </c>
      <c r="C295" s="177" t="s">
        <v>1658</v>
      </c>
      <c r="D295" s="279">
        <v>16000</v>
      </c>
      <c r="E295" s="222">
        <v>0</v>
      </c>
      <c r="F295" s="158" t="s">
        <v>246</v>
      </c>
      <c r="G295" s="161" t="s">
        <v>223</v>
      </c>
      <c r="H295" s="161" t="s">
        <v>914</v>
      </c>
      <c r="I295" s="184" t="str">
        <f t="shared" si="20"/>
        <v>00603341d</v>
      </c>
      <c r="J295" s="159" t="str">
        <f t="shared" si="21"/>
        <v>00603341026 03</v>
      </c>
      <c r="K295" s="5"/>
      <c r="L295" s="159" t="str">
        <f t="shared" si="22"/>
        <v>00603341026 03B</v>
      </c>
      <c r="M295" s="5" t="str">
        <f t="shared" si="23"/>
        <v xml:space="preserve">SLOVENSKÝ STRELECKÝ ZVÄZdBdvojica - VzPu mix </v>
      </c>
      <c r="N295" s="3" t="str">
        <f t="shared" si="24"/>
        <v>00603341dB</v>
      </c>
    </row>
    <row r="296" spans="1:14" x14ac:dyDescent="0.2">
      <c r="A296" s="194" t="s">
        <v>649</v>
      </c>
      <c r="B296" s="196" t="str">
        <f>VLOOKUP(A296,Adr!A:B,2,FALSE)</f>
        <v>SLOVENSKÝ STRELECKÝ ZVÄZ</v>
      </c>
      <c r="C296" s="177" t="s">
        <v>1659</v>
      </c>
      <c r="D296" s="279">
        <v>8000</v>
      </c>
      <c r="E296" s="165">
        <v>0</v>
      </c>
      <c r="F296" s="158" t="s">
        <v>246</v>
      </c>
      <c r="G296" s="161" t="s">
        <v>223</v>
      </c>
      <c r="H296" s="161" t="s">
        <v>914</v>
      </c>
      <c r="I296" s="184" t="str">
        <f t="shared" si="20"/>
        <v>00603341d</v>
      </c>
      <c r="J296" s="159" t="str">
        <f t="shared" si="21"/>
        <v>00603341026 03</v>
      </c>
      <c r="K296" s="5"/>
      <c r="L296" s="159" t="str">
        <f t="shared" si="22"/>
        <v>00603341026 03B</v>
      </c>
      <c r="M296" s="5" t="str">
        <f t="shared" si="23"/>
        <v>SLOVENSKÝ STRELECKÝ ZVÄZdBGese Teo</v>
      </c>
      <c r="N296" s="3" t="str">
        <f t="shared" si="24"/>
        <v>00603341dB</v>
      </c>
    </row>
    <row r="297" spans="1:14" x14ac:dyDescent="0.2">
      <c r="A297" s="190" t="s">
        <v>649</v>
      </c>
      <c r="B297" s="196" t="str">
        <f>VLOOKUP(A297,Adr!A:B,2,FALSE)</f>
        <v>SLOVENSKÝ STRELECKÝ ZVÄZ</v>
      </c>
      <c r="C297" s="177" t="s">
        <v>1379</v>
      </c>
      <c r="D297" s="279">
        <v>8000</v>
      </c>
      <c r="E297" s="165">
        <v>0</v>
      </c>
      <c r="F297" s="158" t="s">
        <v>246</v>
      </c>
      <c r="G297" s="161" t="s">
        <v>223</v>
      </c>
      <c r="H297" s="161" t="s">
        <v>914</v>
      </c>
      <c r="I297" s="184" t="str">
        <f t="shared" si="20"/>
        <v>00603341d</v>
      </c>
      <c r="J297" s="159" t="str">
        <f t="shared" si="21"/>
        <v>00603341026 03</v>
      </c>
      <c r="K297" s="5"/>
      <c r="L297" s="159" t="str">
        <f t="shared" si="22"/>
        <v>00603341026 03B</v>
      </c>
      <c r="M297" s="5" t="str">
        <f t="shared" si="23"/>
        <v>SLOVENSKÝ STRELECKÝ ZVÄZdBHocková Miroslava</v>
      </c>
      <c r="N297" s="3" t="str">
        <f t="shared" si="24"/>
        <v>00603341dB</v>
      </c>
    </row>
    <row r="298" spans="1:14" x14ac:dyDescent="0.2">
      <c r="A298" s="158" t="s">
        <v>649</v>
      </c>
      <c r="B298" s="196" t="str">
        <f>VLOOKUP(A298,Adr!A:B,2,FALSE)</f>
        <v>SLOVENSKÝ STRELECKÝ ZVÄZ</v>
      </c>
      <c r="C298" s="188" t="s">
        <v>1380</v>
      </c>
      <c r="D298" s="281">
        <v>52000</v>
      </c>
      <c r="E298" s="165">
        <v>0</v>
      </c>
      <c r="F298" s="158" t="s">
        <v>246</v>
      </c>
      <c r="G298" s="161" t="s">
        <v>223</v>
      </c>
      <c r="H298" s="161" t="s">
        <v>914</v>
      </c>
      <c r="I298" s="184" t="str">
        <f t="shared" si="20"/>
        <v>00603341d</v>
      </c>
      <c r="J298" s="159" t="str">
        <f t="shared" si="21"/>
        <v>00603341026 03</v>
      </c>
      <c r="K298" s="5"/>
      <c r="L298" s="159" t="str">
        <f t="shared" si="22"/>
        <v>00603341026 03B</v>
      </c>
      <c r="M298" s="5" t="str">
        <f t="shared" si="23"/>
        <v>SLOVENSKÝ STRELECKÝ ZVÄZdBHocková Vanesa</v>
      </c>
      <c r="N298" s="3" t="str">
        <f t="shared" si="24"/>
        <v>00603341dB</v>
      </c>
    </row>
    <row r="299" spans="1:14" x14ac:dyDescent="0.2">
      <c r="A299" s="158" t="s">
        <v>649</v>
      </c>
      <c r="B299" s="196" t="str">
        <f>VLOOKUP(A299,Adr!A:B,2,FALSE)</f>
        <v>SLOVENSKÝ STRELECKÝ ZVÄZ</v>
      </c>
      <c r="C299" s="188" t="s">
        <v>2448</v>
      </c>
      <c r="D299" s="281">
        <v>16000</v>
      </c>
      <c r="E299" s="222">
        <v>0</v>
      </c>
      <c r="F299" s="158" t="s">
        <v>246</v>
      </c>
      <c r="G299" s="161" t="s">
        <v>223</v>
      </c>
      <c r="H299" s="161" t="s">
        <v>914</v>
      </c>
      <c r="I299" s="184" t="str">
        <f t="shared" si="20"/>
        <v>00603341d</v>
      </c>
      <c r="J299" s="159" t="str">
        <f t="shared" si="21"/>
        <v>00603341026 03</v>
      </c>
      <c r="K299" s="5"/>
      <c r="L299" s="159" t="str">
        <f t="shared" si="22"/>
        <v>00603341026 03B</v>
      </c>
      <c r="M299" s="5" t="str">
        <f t="shared" si="23"/>
        <v>SLOVENSKÝ STRELECKÝ ZVÄZdBHolko Ondrej</v>
      </c>
      <c r="N299" s="3" t="str">
        <f t="shared" si="24"/>
        <v>00603341dB</v>
      </c>
    </row>
    <row r="300" spans="1:14" x14ac:dyDescent="0.2">
      <c r="A300" s="194" t="s">
        <v>649</v>
      </c>
      <c r="B300" s="196" t="str">
        <f>VLOOKUP(A300,Adr!A:B,2,FALSE)</f>
        <v>SLOVENSKÝ STRELECKÝ ZVÄZ</v>
      </c>
      <c r="C300" s="177" t="s">
        <v>1656</v>
      </c>
      <c r="D300" s="281">
        <v>42000</v>
      </c>
      <c r="E300" s="222">
        <v>0</v>
      </c>
      <c r="F300" s="158" t="s">
        <v>246</v>
      </c>
      <c r="G300" s="161" t="s">
        <v>223</v>
      </c>
      <c r="H300" s="161" t="s">
        <v>914</v>
      </c>
      <c r="I300" s="184" t="str">
        <f t="shared" si="20"/>
        <v>00603341d</v>
      </c>
      <c r="J300" s="159" t="str">
        <f t="shared" si="21"/>
        <v>00603341026 03</v>
      </c>
      <c r="K300" s="5"/>
      <c r="L300" s="159" t="str">
        <f t="shared" si="22"/>
        <v>00603341026 03B</v>
      </c>
      <c r="M300" s="5" t="str">
        <f t="shared" si="23"/>
        <v>SLOVENSKÝ STRELECKÝ ZVÄZdBHrbeková Danka</v>
      </c>
      <c r="N300" s="3" t="str">
        <f t="shared" si="24"/>
        <v>00603341dB</v>
      </c>
    </row>
    <row r="301" spans="1:14" x14ac:dyDescent="0.2">
      <c r="A301" s="174" t="s">
        <v>649</v>
      </c>
      <c r="B301" s="196" t="str">
        <f>VLOOKUP(A301,Adr!A:B,2,FALSE)</f>
        <v>SLOVENSKÝ STRELECKÝ ZVÄZ</v>
      </c>
      <c r="C301" s="177" t="s">
        <v>1381</v>
      </c>
      <c r="D301" s="179">
        <v>52000</v>
      </c>
      <c r="E301" s="222">
        <v>0</v>
      </c>
      <c r="F301" s="174" t="s">
        <v>246</v>
      </c>
      <c r="G301" s="177" t="s">
        <v>223</v>
      </c>
      <c r="H301" s="177" t="s">
        <v>914</v>
      </c>
      <c r="I301" s="184" t="str">
        <f t="shared" si="20"/>
        <v>00603341d</v>
      </c>
      <c r="J301" s="159" t="str">
        <f t="shared" si="21"/>
        <v>00603341026 03</v>
      </c>
      <c r="K301" s="5"/>
      <c r="L301" s="159" t="str">
        <f t="shared" si="22"/>
        <v>00603341026 03B</v>
      </c>
      <c r="M301" s="5" t="str">
        <f t="shared" si="23"/>
        <v>SLOVENSKÝ STRELECKÝ ZVÄZdBJány Patrik</v>
      </c>
      <c r="N301" s="3" t="str">
        <f t="shared" si="24"/>
        <v>00603341dB</v>
      </c>
    </row>
    <row r="302" spans="1:14" x14ac:dyDescent="0.2">
      <c r="A302" s="194" t="s">
        <v>649</v>
      </c>
      <c r="B302" s="196" t="str">
        <f>VLOOKUP(A302,Adr!A:B,2,FALSE)</f>
        <v>SLOVENSKÝ STRELECKÝ ZVÄZ</v>
      </c>
      <c r="C302" s="188" t="s">
        <v>2449</v>
      </c>
      <c r="D302" s="279">
        <v>16000</v>
      </c>
      <c r="E302" s="165">
        <v>0</v>
      </c>
      <c r="F302" s="158" t="s">
        <v>246</v>
      </c>
      <c r="G302" s="161" t="s">
        <v>223</v>
      </c>
      <c r="H302" s="161" t="s">
        <v>914</v>
      </c>
      <c r="I302" s="184" t="str">
        <f t="shared" si="20"/>
        <v>00603341d</v>
      </c>
      <c r="J302" s="159" t="str">
        <f t="shared" si="21"/>
        <v>00603341026 03</v>
      </c>
      <c r="K302" s="5"/>
      <c r="L302" s="159" t="str">
        <f t="shared" si="22"/>
        <v>00603341026 03B</v>
      </c>
      <c r="M302" s="5" t="str">
        <f t="shared" si="23"/>
        <v>SLOVENSKÝ STRELECKÝ ZVÄZdBKyselová Miroslava</v>
      </c>
      <c r="N302" s="3" t="str">
        <f t="shared" si="24"/>
        <v>00603341dB</v>
      </c>
    </row>
    <row r="303" spans="1:14" x14ac:dyDescent="0.2">
      <c r="A303" s="190" t="s">
        <v>649</v>
      </c>
      <c r="B303" s="196" t="str">
        <f>VLOOKUP(A303,Adr!A:B,2,FALSE)</f>
        <v>SLOVENSKÝ STRELECKÝ ZVÄZ</v>
      </c>
      <c r="C303" s="161" t="s">
        <v>1457</v>
      </c>
      <c r="D303" s="280">
        <v>8000</v>
      </c>
      <c r="E303" s="222">
        <v>0</v>
      </c>
      <c r="F303" s="158" t="s">
        <v>246</v>
      </c>
      <c r="G303" s="161" t="s">
        <v>223</v>
      </c>
      <c r="H303" s="161" t="s">
        <v>914</v>
      </c>
      <c r="I303" s="184" t="str">
        <f t="shared" si="20"/>
        <v>00603341d</v>
      </c>
      <c r="J303" s="159" t="str">
        <f t="shared" si="21"/>
        <v>00603341026 03</v>
      </c>
      <c r="K303" s="5"/>
      <c r="L303" s="159" t="str">
        <f t="shared" si="22"/>
        <v>00603341026 03B</v>
      </c>
      <c r="M303" s="5" t="str">
        <f t="shared" si="23"/>
        <v>SLOVENSKÝ STRELECKÝ ZVÄZdBNovotná Kamila</v>
      </c>
      <c r="N303" s="3" t="str">
        <f t="shared" si="24"/>
        <v>00603341dB</v>
      </c>
    </row>
    <row r="304" spans="1:14" x14ac:dyDescent="0.2">
      <c r="A304" s="194" t="s">
        <v>649</v>
      </c>
      <c r="B304" s="196" t="str">
        <f>VLOOKUP(A304,Adr!A:B,2,FALSE)</f>
        <v>SLOVENSKÝ STRELECKÝ ZVÄZ</v>
      </c>
      <c r="C304" s="189" t="s">
        <v>1382</v>
      </c>
      <c r="D304" s="282">
        <v>42000</v>
      </c>
      <c r="E304" s="222">
        <v>0</v>
      </c>
      <c r="F304" s="158" t="s">
        <v>246</v>
      </c>
      <c r="G304" s="161" t="s">
        <v>223</v>
      </c>
      <c r="H304" s="161" t="s">
        <v>914</v>
      </c>
      <c r="I304" s="184" t="str">
        <f t="shared" si="20"/>
        <v>00603341d</v>
      </c>
      <c r="J304" s="159" t="str">
        <f t="shared" si="21"/>
        <v>00603341026 03</v>
      </c>
      <c r="K304" s="5"/>
      <c r="L304" s="159" t="str">
        <f t="shared" si="22"/>
        <v>00603341026 03B</v>
      </c>
      <c r="M304" s="5" t="str">
        <f t="shared" si="23"/>
        <v>SLOVENSKÝ STRELECKÝ ZVÄZdBŠtefečeková Rehák Zuzana</v>
      </c>
      <c r="N304" s="3" t="str">
        <f t="shared" si="24"/>
        <v>00603341dB</v>
      </c>
    </row>
    <row r="305" spans="1:14" x14ac:dyDescent="0.2">
      <c r="A305" s="194" t="s">
        <v>649</v>
      </c>
      <c r="B305" s="196" t="str">
        <f>VLOOKUP(A305,Adr!A:B,2,FALSE)</f>
        <v>SLOVENSKÝ STRELECKÝ ZVÄZ</v>
      </c>
      <c r="C305" s="161" t="s">
        <v>1383</v>
      </c>
      <c r="D305" s="280">
        <v>16000</v>
      </c>
      <c r="E305" s="165">
        <v>0</v>
      </c>
      <c r="F305" s="158" t="s">
        <v>246</v>
      </c>
      <c r="G305" s="161" t="s">
        <v>223</v>
      </c>
      <c r="H305" s="161" t="s">
        <v>914</v>
      </c>
      <c r="I305" s="184" t="str">
        <f t="shared" si="20"/>
        <v>00603341d</v>
      </c>
      <c r="J305" s="159" t="str">
        <f t="shared" si="21"/>
        <v>00603341026 03</v>
      </c>
      <c r="K305" s="5"/>
      <c r="L305" s="159" t="str">
        <f t="shared" si="22"/>
        <v>00603341026 03B</v>
      </c>
      <c r="M305" s="5" t="str">
        <f t="shared" si="23"/>
        <v>SLOVENSKÝ STRELECKÝ ZVÄZdBŠtibravá Monika</v>
      </c>
      <c r="N305" s="3" t="str">
        <f t="shared" si="24"/>
        <v>00603341dB</v>
      </c>
    </row>
    <row r="306" spans="1:14" x14ac:dyDescent="0.2">
      <c r="A306" s="158" t="s">
        <v>649</v>
      </c>
      <c r="B306" s="196" t="str">
        <f>VLOOKUP(A306,Adr!A:B,2,FALSE)</f>
        <v>SLOVENSKÝ STRELECKÝ ZVÄZ</v>
      </c>
      <c r="C306" s="189" t="s">
        <v>1384</v>
      </c>
      <c r="D306" s="282">
        <v>52000</v>
      </c>
      <c r="E306" s="222">
        <v>0</v>
      </c>
      <c r="F306" s="158" t="s">
        <v>246</v>
      </c>
      <c r="G306" s="161" t="s">
        <v>223</v>
      </c>
      <c r="H306" s="161" t="s">
        <v>914</v>
      </c>
      <c r="I306" s="184" t="str">
        <f t="shared" si="20"/>
        <v>00603341d</v>
      </c>
      <c r="J306" s="159" t="str">
        <f t="shared" si="21"/>
        <v>00603341026 03</v>
      </c>
      <c r="K306" s="5"/>
      <c r="L306" s="159" t="str">
        <f t="shared" si="22"/>
        <v>00603341026 03B</v>
      </c>
      <c r="M306" s="5" t="str">
        <f t="shared" si="23"/>
        <v>SLOVENSKÝ STRELECKÝ ZVÄZdBTužinský Juraj</v>
      </c>
      <c r="N306" s="3" t="str">
        <f t="shared" si="24"/>
        <v>00603341dB</v>
      </c>
    </row>
    <row r="307" spans="1:14" x14ac:dyDescent="0.2">
      <c r="A307" s="190" t="s">
        <v>649</v>
      </c>
      <c r="B307" s="196" t="str">
        <f>VLOOKUP(A307,Adr!A:B,2,FALSE)</f>
        <v>SLOVENSKÝ STRELECKÝ ZVÄZ</v>
      </c>
      <c r="C307" s="161" t="s">
        <v>2450</v>
      </c>
      <c r="D307" s="280">
        <v>16000</v>
      </c>
      <c r="E307" s="165">
        <v>0</v>
      </c>
      <c r="F307" s="158" t="s">
        <v>246</v>
      </c>
      <c r="G307" s="161" t="s">
        <v>223</v>
      </c>
      <c r="H307" s="161" t="s">
        <v>914</v>
      </c>
      <c r="I307" s="184" t="str">
        <f t="shared" si="20"/>
        <v>00603341d</v>
      </c>
      <c r="J307" s="159" t="str">
        <f t="shared" si="21"/>
        <v>00603341026 03</v>
      </c>
      <c r="K307" s="5"/>
      <c r="L307" s="159" t="str">
        <f t="shared" si="22"/>
        <v>00603341026 03B</v>
      </c>
      <c r="M307" s="5" t="str">
        <f t="shared" si="23"/>
        <v>SLOVENSKÝ STRELECKÝ ZVÄZdBVarga Erik</v>
      </c>
      <c r="N307" s="3" t="str">
        <f t="shared" si="24"/>
        <v>00603341dB</v>
      </c>
    </row>
    <row r="308" spans="1:14" x14ac:dyDescent="0.2">
      <c r="A308" s="158" t="s">
        <v>649</v>
      </c>
      <c r="B308" s="196" t="str">
        <f>VLOOKUP(A308,Adr!A:B,2,FALSE)</f>
        <v>SLOVENSKÝ STRELECKÝ ZVÄZ</v>
      </c>
      <c r="C308" s="177" t="s">
        <v>2535</v>
      </c>
      <c r="D308" s="279">
        <v>14050</v>
      </c>
      <c r="E308" s="165">
        <v>0</v>
      </c>
      <c r="F308" s="158" t="s">
        <v>263</v>
      </c>
      <c r="G308" s="161" t="s">
        <v>223</v>
      </c>
      <c r="H308" s="161" t="s">
        <v>914</v>
      </c>
      <c r="I308" s="184" t="str">
        <f t="shared" si="20"/>
        <v>00603341m</v>
      </c>
      <c r="J308" s="159" t="str">
        <f t="shared" si="21"/>
        <v>00603341026 03</v>
      </c>
      <c r="K308" s="5"/>
      <c r="L308" s="159" t="str">
        <f t="shared" si="22"/>
        <v>00603341026 03B</v>
      </c>
      <c r="M308" s="5" t="str">
        <f t="shared" si="23"/>
        <v>SLOVENSKÝ STRELECKÝ ZVÄZmB30th International Competation of Olympic Hopes Šamorín</v>
      </c>
      <c r="N308" s="3" t="str">
        <f t="shared" si="24"/>
        <v>00603341mB</v>
      </c>
    </row>
    <row r="309" spans="1:14" x14ac:dyDescent="0.2">
      <c r="A309" s="158" t="s">
        <v>658</v>
      </c>
      <c r="B309" s="196" t="str">
        <f>VLOOKUP(A309,Adr!A:B,2,FALSE)</f>
        <v>Slovenský šachový zväz</v>
      </c>
      <c r="C309" s="189" t="s">
        <v>1009</v>
      </c>
      <c r="D309" s="282">
        <v>811546</v>
      </c>
      <c r="E309" s="165">
        <v>0</v>
      </c>
      <c r="F309" s="158" t="s">
        <v>240</v>
      </c>
      <c r="G309" s="161" t="s">
        <v>221</v>
      </c>
      <c r="H309" s="161" t="s">
        <v>914</v>
      </c>
      <c r="I309" s="184" t="str">
        <f t="shared" si="20"/>
        <v>17310571a</v>
      </c>
      <c r="J309" s="159" t="str">
        <f t="shared" si="21"/>
        <v>17310571026 02</v>
      </c>
      <c r="K309" s="5" t="s">
        <v>1010</v>
      </c>
      <c r="L309" s="159" t="str">
        <f t="shared" si="22"/>
        <v>17310571026 02B</v>
      </c>
      <c r="M309" s="5" t="str">
        <f t="shared" si="23"/>
        <v>Slovenský šachový zväzaBšach - bežné transfery</v>
      </c>
      <c r="N309" s="3" t="str">
        <f t="shared" si="24"/>
        <v>17310571aB</v>
      </c>
    </row>
    <row r="310" spans="1:14" x14ac:dyDescent="0.2">
      <c r="A310" s="190" t="s">
        <v>658</v>
      </c>
      <c r="B310" s="196" t="str">
        <f>VLOOKUP(A310,Adr!A:B,2,FALSE)</f>
        <v>Slovenský šachový zväz</v>
      </c>
      <c r="C310" s="177" t="s">
        <v>1309</v>
      </c>
      <c r="D310" s="279">
        <v>6932</v>
      </c>
      <c r="E310" s="222">
        <v>0</v>
      </c>
      <c r="F310" s="158" t="s">
        <v>244</v>
      </c>
      <c r="G310" s="161" t="s">
        <v>223</v>
      </c>
      <c r="H310" s="161" t="s">
        <v>914</v>
      </c>
      <c r="I310" s="184" t="str">
        <f t="shared" si="20"/>
        <v>17310571c</v>
      </c>
      <c r="J310" s="159" t="str">
        <f t="shared" si="21"/>
        <v>17310571026 03</v>
      </c>
      <c r="K310" s="5"/>
      <c r="L310" s="159" t="str">
        <f t="shared" si="22"/>
        <v>17310571026 03B</v>
      </c>
      <c r="M310" s="5" t="str">
        <f t="shared" si="23"/>
        <v>Slovenský šachový zväzcBzabezpečenie a rozvoj športu šach zdravotne postihnutých športovcov</v>
      </c>
      <c r="N310" s="3" t="str">
        <f t="shared" si="24"/>
        <v>17310571cB</v>
      </c>
    </row>
    <row r="311" spans="1:14" x14ac:dyDescent="0.2">
      <c r="A311" s="158" t="s">
        <v>668</v>
      </c>
      <c r="B311" s="196" t="str">
        <f>VLOOKUP(A311,Adr!A:B,2,FALSE)</f>
        <v>Slovenský šermiarsky zväz</v>
      </c>
      <c r="C311" s="188" t="s">
        <v>1011</v>
      </c>
      <c r="D311" s="281">
        <v>160361</v>
      </c>
      <c r="E311" s="222">
        <v>0</v>
      </c>
      <c r="F311" s="158" t="s">
        <v>240</v>
      </c>
      <c r="G311" s="161" t="s">
        <v>221</v>
      </c>
      <c r="H311" s="161" t="s">
        <v>914</v>
      </c>
      <c r="I311" s="184" t="str">
        <f t="shared" si="20"/>
        <v>30806437a</v>
      </c>
      <c r="J311" s="159" t="str">
        <f t="shared" si="21"/>
        <v>30806437026 02</v>
      </c>
      <c r="K311" s="5" t="s">
        <v>1012</v>
      </c>
      <c r="L311" s="159" t="str">
        <f t="shared" si="22"/>
        <v>30806437026 02B</v>
      </c>
      <c r="M311" s="5" t="str">
        <f t="shared" si="23"/>
        <v>Slovenský šermiarsky zväzaBšerm - bežné transfery</v>
      </c>
      <c r="N311" s="3" t="str">
        <f t="shared" si="24"/>
        <v>30806437aB</v>
      </c>
    </row>
    <row r="312" spans="1:14" x14ac:dyDescent="0.2">
      <c r="A312" s="194" t="s">
        <v>668</v>
      </c>
      <c r="B312" s="196" t="str">
        <f>VLOOKUP(A312,Adr!A:B,2,FALSE)</f>
        <v>Slovenský šermiarsky zväz</v>
      </c>
      <c r="C312" s="177" t="s">
        <v>1660</v>
      </c>
      <c r="D312" s="279">
        <v>8000</v>
      </c>
      <c r="E312" s="222">
        <v>0</v>
      </c>
      <c r="F312" s="158" t="s">
        <v>246</v>
      </c>
      <c r="G312" s="161" t="s">
        <v>223</v>
      </c>
      <c r="H312" s="161" t="s">
        <v>914</v>
      </c>
      <c r="I312" s="184" t="str">
        <f t="shared" si="20"/>
        <v>30806437d</v>
      </c>
      <c r="J312" s="159" t="str">
        <f t="shared" si="21"/>
        <v>30806437026 03</v>
      </c>
      <c r="K312" s="5"/>
      <c r="L312" s="159" t="str">
        <f t="shared" si="22"/>
        <v>30806437026 03B</v>
      </c>
      <c r="M312" s="5" t="str">
        <f t="shared" si="23"/>
        <v>Slovenský šermiarsky zväzdBdružstvo - juniori - fleuret</v>
      </c>
      <c r="N312" s="3" t="str">
        <f t="shared" si="24"/>
        <v>30806437dB</v>
      </c>
    </row>
    <row r="313" spans="1:14" x14ac:dyDescent="0.2">
      <c r="A313" s="158" t="s">
        <v>676</v>
      </c>
      <c r="B313" s="196" t="str">
        <f>VLOOKUP(A313,Adr!A:B,2,FALSE)</f>
        <v>Slovenský tenisový zväz</v>
      </c>
      <c r="C313" s="189" t="s">
        <v>1013</v>
      </c>
      <c r="D313" s="183">
        <v>5741422</v>
      </c>
      <c r="E313" s="165">
        <v>0</v>
      </c>
      <c r="F313" s="158" t="s">
        <v>240</v>
      </c>
      <c r="G313" s="161" t="s">
        <v>221</v>
      </c>
      <c r="H313" s="161" t="s">
        <v>914</v>
      </c>
      <c r="I313" s="184" t="str">
        <f t="shared" si="20"/>
        <v>30811384a</v>
      </c>
      <c r="J313" s="159" t="str">
        <f t="shared" si="21"/>
        <v>30811384026 02</v>
      </c>
      <c r="K313" s="5" t="s">
        <v>1014</v>
      </c>
      <c r="L313" s="159" t="str">
        <f t="shared" si="22"/>
        <v>30811384026 02B</v>
      </c>
      <c r="M313" s="5" t="str">
        <f t="shared" si="23"/>
        <v>Slovenský tenisový zväzaBtenis - bežné transfery</v>
      </c>
      <c r="N313" s="3" t="str">
        <f t="shared" si="24"/>
        <v>30811384aB</v>
      </c>
    </row>
    <row r="314" spans="1:14" x14ac:dyDescent="0.2">
      <c r="A314" s="194" t="s">
        <v>676</v>
      </c>
      <c r="B314" s="196" t="str">
        <f>VLOOKUP(A314,Adr!A:B,2,FALSE)</f>
        <v>Slovenský tenisový zväz</v>
      </c>
      <c r="C314" s="177" t="s">
        <v>1609</v>
      </c>
      <c r="D314" s="279">
        <v>75000</v>
      </c>
      <c r="E314" s="165">
        <v>0</v>
      </c>
      <c r="F314" s="158" t="s">
        <v>240</v>
      </c>
      <c r="G314" s="161" t="s">
        <v>221</v>
      </c>
      <c r="H314" s="161" t="s">
        <v>937</v>
      </c>
      <c r="I314" s="184" t="str">
        <f t="shared" si="20"/>
        <v>30811384a</v>
      </c>
      <c r="J314" s="159" t="str">
        <f t="shared" si="21"/>
        <v>30811384026 02</v>
      </c>
      <c r="K314" s="5" t="s">
        <v>1014</v>
      </c>
      <c r="L314" s="159" t="str">
        <f t="shared" si="22"/>
        <v>30811384026 02K</v>
      </c>
      <c r="M314" s="5" t="str">
        <f t="shared" si="23"/>
        <v>Slovenský tenisový zväzaKtenis - kapitálové transfery</v>
      </c>
      <c r="N314" s="3" t="str">
        <f t="shared" si="24"/>
        <v>30811384aK</v>
      </c>
    </row>
    <row r="315" spans="1:14" x14ac:dyDescent="0.2">
      <c r="A315" s="190" t="s">
        <v>676</v>
      </c>
      <c r="B315" s="196" t="str">
        <f>VLOOKUP(A315,Adr!A:B,2,FALSE)</f>
        <v>Slovenský tenisový zväz</v>
      </c>
      <c r="C315" s="188" t="s">
        <v>1385</v>
      </c>
      <c r="D315" s="279">
        <v>23000</v>
      </c>
      <c r="E315" s="165">
        <v>0</v>
      </c>
      <c r="F315" s="158" t="s">
        <v>246</v>
      </c>
      <c r="G315" s="161" t="s">
        <v>223</v>
      </c>
      <c r="H315" s="161" t="s">
        <v>914</v>
      </c>
      <c r="I315" s="184" t="str">
        <f t="shared" si="20"/>
        <v>30811384d</v>
      </c>
      <c r="J315" s="159" t="str">
        <f t="shared" si="21"/>
        <v>30811384026 03</v>
      </c>
      <c r="K315" s="5"/>
      <c r="L315" s="159" t="str">
        <f t="shared" si="22"/>
        <v>30811384026 03B</v>
      </c>
      <c r="M315" s="5" t="str">
        <f t="shared" si="23"/>
        <v>Slovenský tenisový zväzdBJamrichová Renáta</v>
      </c>
      <c r="N315" s="3" t="str">
        <f t="shared" si="24"/>
        <v>30811384dB</v>
      </c>
    </row>
    <row r="316" spans="1:14" x14ac:dyDescent="0.2">
      <c r="A316" s="194" t="s">
        <v>676</v>
      </c>
      <c r="B316" s="196" t="str">
        <f>VLOOKUP(A316,Adr!A:B,2,FALSE)</f>
        <v>Slovenský tenisový zväz</v>
      </c>
      <c r="C316" s="177" t="s">
        <v>1386</v>
      </c>
      <c r="D316" s="279">
        <v>23000</v>
      </c>
      <c r="E316" s="222">
        <v>0</v>
      </c>
      <c r="F316" s="158" t="s">
        <v>246</v>
      </c>
      <c r="G316" s="161" t="s">
        <v>223</v>
      </c>
      <c r="H316" s="161" t="s">
        <v>914</v>
      </c>
      <c r="I316" s="184" t="str">
        <f t="shared" si="20"/>
        <v>30811384d</v>
      </c>
      <c r="J316" s="159" t="str">
        <f t="shared" si="21"/>
        <v>30811384026 03</v>
      </c>
      <c r="K316" s="5"/>
      <c r="L316" s="159" t="str">
        <f t="shared" si="22"/>
        <v>30811384026 03B</v>
      </c>
      <c r="M316" s="5" t="str">
        <f t="shared" si="23"/>
        <v>Slovenský tenisový zväzdBPohánková Mia</v>
      </c>
      <c r="N316" s="3" t="str">
        <f t="shared" si="24"/>
        <v>30811384dB</v>
      </c>
    </row>
    <row r="317" spans="1:14" x14ac:dyDescent="0.2">
      <c r="A317" s="190" t="s">
        <v>676</v>
      </c>
      <c r="B317" s="196" t="str">
        <f>VLOOKUP(A317,Adr!A:B,2,FALSE)</f>
        <v>Slovenský tenisový zväz</v>
      </c>
      <c r="C317" s="161" t="s">
        <v>2451</v>
      </c>
      <c r="D317" s="281">
        <v>26000</v>
      </c>
      <c r="E317" s="165">
        <v>0</v>
      </c>
      <c r="F317" s="158" t="s">
        <v>246</v>
      </c>
      <c r="G317" s="161" t="s">
        <v>223</v>
      </c>
      <c r="H317" s="161" t="s">
        <v>914</v>
      </c>
      <c r="I317" s="184" t="str">
        <f t="shared" si="20"/>
        <v>30811384d</v>
      </c>
      <c r="J317" s="159" t="str">
        <f t="shared" si="21"/>
        <v>30811384026 03</v>
      </c>
      <c r="K317" s="5"/>
      <c r="L317" s="159" t="str">
        <f t="shared" si="22"/>
        <v>30811384026 03B</v>
      </c>
      <c r="M317" s="5" t="str">
        <f t="shared" si="23"/>
        <v>Slovenský tenisový zväzdBSchmiedlová Karolína Anna</v>
      </c>
      <c r="N317" s="3" t="str">
        <f t="shared" si="24"/>
        <v>30811384dB</v>
      </c>
    </row>
    <row r="318" spans="1:14" x14ac:dyDescent="0.2">
      <c r="A318" s="190" t="s">
        <v>676</v>
      </c>
      <c r="B318" s="196" t="str">
        <f>VLOOKUP(A318,Adr!A:B,2,FALSE)</f>
        <v>Slovenský tenisový zväz</v>
      </c>
      <c r="C318" s="177" t="s">
        <v>1661</v>
      </c>
      <c r="D318" s="279">
        <v>6000</v>
      </c>
      <c r="E318" s="222">
        <v>0</v>
      </c>
      <c r="F318" s="158" t="s">
        <v>246</v>
      </c>
      <c r="G318" s="161" t="s">
        <v>223</v>
      </c>
      <c r="H318" s="161" t="s">
        <v>914</v>
      </c>
      <c r="I318" s="184" t="str">
        <f t="shared" si="20"/>
        <v>30811384d</v>
      </c>
      <c r="J318" s="159" t="str">
        <f t="shared" si="21"/>
        <v>30811384026 03</v>
      </c>
      <c r="K318" s="5"/>
      <c r="L318" s="159" t="str">
        <f t="shared" si="22"/>
        <v>30811384026 03B</v>
      </c>
      <c r="M318" s="5" t="str">
        <f t="shared" si="23"/>
        <v>Slovenský tenisový zväzdBŠupová Kali</v>
      </c>
      <c r="N318" s="3" t="str">
        <f t="shared" si="24"/>
        <v>30811384dB</v>
      </c>
    </row>
    <row r="319" spans="1:14" x14ac:dyDescent="0.2">
      <c r="A319" s="174" t="s">
        <v>676</v>
      </c>
      <c r="B319" s="196" t="str">
        <f>VLOOKUP(A319,Adr!A:B,2,FALSE)</f>
        <v>Slovenský tenisový zväz</v>
      </c>
      <c r="C319" s="177" t="s">
        <v>1387</v>
      </c>
      <c r="D319" s="279">
        <v>6000</v>
      </c>
      <c r="E319" s="165">
        <v>0</v>
      </c>
      <c r="F319" s="158" t="s">
        <v>246</v>
      </c>
      <c r="G319" s="161" t="s">
        <v>223</v>
      </c>
      <c r="H319" s="161" t="s">
        <v>914</v>
      </c>
      <c r="I319" s="184" t="str">
        <f t="shared" si="20"/>
        <v>30811384d</v>
      </c>
      <c r="J319" s="159" t="str">
        <f t="shared" si="21"/>
        <v>30811384026 03</v>
      </c>
      <c r="K319" s="5"/>
      <c r="L319" s="159" t="str">
        <f t="shared" si="22"/>
        <v>30811384026 03B</v>
      </c>
      <c r="M319" s="5" t="str">
        <f t="shared" si="23"/>
        <v>Slovenský tenisový zväzdBŽabková Kiara</v>
      </c>
      <c r="N319" s="3" t="str">
        <f t="shared" si="24"/>
        <v>30811384dB</v>
      </c>
    </row>
    <row r="320" spans="1:14" x14ac:dyDescent="0.2">
      <c r="A320" s="194" t="s">
        <v>684</v>
      </c>
      <c r="B320" s="196" t="str">
        <f>VLOOKUP(A320,Adr!A:B,2,FALSE)</f>
        <v>Slovenský veslársky zväz</v>
      </c>
      <c r="C320" s="177" t="s">
        <v>1015</v>
      </c>
      <c r="D320" s="279">
        <v>143213</v>
      </c>
      <c r="E320" s="222">
        <v>0</v>
      </c>
      <c r="F320" s="158" t="s">
        <v>240</v>
      </c>
      <c r="G320" s="161" t="s">
        <v>221</v>
      </c>
      <c r="H320" s="161" t="s">
        <v>914</v>
      </c>
      <c r="I320" s="184" t="str">
        <f t="shared" si="20"/>
        <v>00688304a</v>
      </c>
      <c r="J320" s="159" t="str">
        <f t="shared" si="21"/>
        <v>00688304026 02</v>
      </c>
      <c r="K320" s="5" t="s">
        <v>1016</v>
      </c>
      <c r="L320" s="159" t="str">
        <f t="shared" si="22"/>
        <v>00688304026 02B</v>
      </c>
      <c r="M320" s="5" t="str">
        <f t="shared" si="23"/>
        <v>Slovenský veslársky zväzaBveslovanie - bežné transfery</v>
      </c>
      <c r="N320" s="3" t="str">
        <f t="shared" si="24"/>
        <v>00688304aB</v>
      </c>
    </row>
    <row r="321" spans="1:14" x14ac:dyDescent="0.2">
      <c r="A321" s="158" t="s">
        <v>684</v>
      </c>
      <c r="B321" s="196" t="str">
        <f>VLOOKUP(A321,Adr!A:B,2,FALSE)</f>
        <v>Slovenský veslársky zväz</v>
      </c>
      <c r="C321" s="177" t="s">
        <v>1310</v>
      </c>
      <c r="D321" s="279">
        <v>8193</v>
      </c>
      <c r="E321" s="165">
        <v>0</v>
      </c>
      <c r="F321" s="158" t="s">
        <v>244</v>
      </c>
      <c r="G321" s="161" t="s">
        <v>223</v>
      </c>
      <c r="H321" s="161" t="s">
        <v>914</v>
      </c>
      <c r="I321" s="184" t="str">
        <f t="shared" si="20"/>
        <v>00688304c</v>
      </c>
      <c r="J321" s="159" t="str">
        <f t="shared" si="21"/>
        <v>00688304026 03</v>
      </c>
      <c r="K321" s="5"/>
      <c r="L321" s="159" t="str">
        <f t="shared" si="22"/>
        <v>00688304026 03B</v>
      </c>
      <c r="M321" s="5" t="str">
        <f t="shared" si="23"/>
        <v>Slovenský veslársky zväzcBzabezpečenie a rozvoj športu veslovanie zdravotne postihnutých športovcov</v>
      </c>
      <c r="N321" s="3" t="str">
        <f t="shared" si="24"/>
        <v>00688304cB</v>
      </c>
    </row>
    <row r="322" spans="1:14" x14ac:dyDescent="0.2">
      <c r="A322" s="174" t="s">
        <v>684</v>
      </c>
      <c r="B322" s="196" t="str">
        <f>VLOOKUP(A322,Adr!A:B,2,FALSE)</f>
        <v>Slovenský veslársky zväz</v>
      </c>
      <c r="C322" s="161" t="s">
        <v>1662</v>
      </c>
      <c r="D322" s="280">
        <v>8000</v>
      </c>
      <c r="E322" s="222">
        <v>0</v>
      </c>
      <c r="F322" s="158" t="s">
        <v>246</v>
      </c>
      <c r="G322" s="161" t="s">
        <v>223</v>
      </c>
      <c r="H322" s="161" t="s">
        <v>914</v>
      </c>
      <c r="I322" s="184" t="str">
        <f t="shared" ref="I322:I385" si="25">A322&amp;F322</f>
        <v>00688304d</v>
      </c>
      <c r="J322" s="159" t="str">
        <f t="shared" ref="J322:J385" si="26">A322&amp;G322</f>
        <v>00688304026 03</v>
      </c>
      <c r="K322" s="5"/>
      <c r="L322" s="159" t="str">
        <f t="shared" ref="L322:L385" si="27">A322&amp;G322&amp;H322</f>
        <v>00688304026 03B</v>
      </c>
      <c r="M322" s="5" t="str">
        <f t="shared" ref="M322:M385" si="28">B322&amp;F322&amp;H322&amp;C322</f>
        <v>Slovenský veslársky zväzdBJurga Viktor</v>
      </c>
      <c r="N322" s="3" t="str">
        <f t="shared" ref="N322:N385" si="29">+I322&amp;H322</f>
        <v>00688304dB</v>
      </c>
    </row>
    <row r="323" spans="1:14" x14ac:dyDescent="0.2">
      <c r="A323" s="194" t="s">
        <v>684</v>
      </c>
      <c r="B323" s="196" t="str">
        <f>VLOOKUP(A323,Adr!A:B,2,FALSE)</f>
        <v>Slovenský veslársky zväz</v>
      </c>
      <c r="C323" s="188" t="s">
        <v>1388</v>
      </c>
      <c r="D323" s="281">
        <v>9700</v>
      </c>
      <c r="E323" s="165">
        <v>0</v>
      </c>
      <c r="F323" s="158" t="s">
        <v>246</v>
      </c>
      <c r="G323" s="161" t="s">
        <v>223</v>
      </c>
      <c r="H323" s="161" t="s">
        <v>914</v>
      </c>
      <c r="I323" s="184" t="str">
        <f t="shared" si="25"/>
        <v>00688304d</v>
      </c>
      <c r="J323" s="159" t="str">
        <f t="shared" si="26"/>
        <v>00688304026 03</v>
      </c>
      <c r="K323" s="5"/>
      <c r="L323" s="159" t="str">
        <f t="shared" si="27"/>
        <v>00688304026 03B</v>
      </c>
      <c r="M323" s="5" t="str">
        <f t="shared" si="28"/>
        <v>Slovenský veslársky zväzdBŠimek Oliver</v>
      </c>
      <c r="N323" s="3" t="str">
        <f t="shared" si="29"/>
        <v>00688304dB</v>
      </c>
    </row>
    <row r="324" spans="1:14" x14ac:dyDescent="0.2">
      <c r="A324" s="174" t="s">
        <v>684</v>
      </c>
      <c r="B324" s="196" t="str">
        <f>VLOOKUP(A324,Adr!A:B,2,FALSE)</f>
        <v>Slovenský veslársky zväz</v>
      </c>
      <c r="C324" s="177" t="s">
        <v>1389</v>
      </c>
      <c r="D324" s="279">
        <v>9700</v>
      </c>
      <c r="E324" s="165">
        <v>0</v>
      </c>
      <c r="F324" s="158" t="s">
        <v>246</v>
      </c>
      <c r="G324" s="161" t="s">
        <v>223</v>
      </c>
      <c r="H324" s="161" t="s">
        <v>914</v>
      </c>
      <c r="I324" s="184" t="str">
        <f t="shared" si="25"/>
        <v>00688304d</v>
      </c>
      <c r="J324" s="159" t="str">
        <f t="shared" si="26"/>
        <v>00688304026 03</v>
      </c>
      <c r="K324" s="5"/>
      <c r="L324" s="159" t="str">
        <f t="shared" si="27"/>
        <v>00688304026 03B</v>
      </c>
      <c r="M324" s="5" t="str">
        <f t="shared" si="28"/>
        <v>Slovenský veslársky zväzdBŽemla Michal</v>
      </c>
      <c r="N324" s="3" t="str">
        <f t="shared" si="29"/>
        <v>00688304dB</v>
      </c>
    </row>
    <row r="325" spans="1:14" x14ac:dyDescent="0.2">
      <c r="A325" s="174" t="s">
        <v>684</v>
      </c>
      <c r="B325" s="196" t="str">
        <f>VLOOKUP(A325,Adr!A:B,2,FALSE)</f>
        <v>Slovenský veslársky zväz</v>
      </c>
      <c r="C325" s="177" t="s">
        <v>2547</v>
      </c>
      <c r="D325" s="279">
        <v>19900</v>
      </c>
      <c r="E325" s="165">
        <v>0</v>
      </c>
      <c r="F325" s="158" t="s">
        <v>248</v>
      </c>
      <c r="G325" s="161" t="s">
        <v>223</v>
      </c>
      <c r="H325" s="161" t="s">
        <v>914</v>
      </c>
      <c r="I325" s="184" t="str">
        <f t="shared" si="25"/>
        <v>00688304e</v>
      </c>
      <c r="J325" s="159" t="str">
        <f t="shared" si="26"/>
        <v>00688304026 03</v>
      </c>
      <c r="K325" s="5"/>
      <c r="L325" s="159" t="str">
        <f t="shared" si="27"/>
        <v>00688304026 03B</v>
      </c>
      <c r="M325" s="5" t="str">
        <f t="shared" si="28"/>
        <v>Slovenský veslársky zväzeBOlympic Hopes beach Sprint 2026</v>
      </c>
      <c r="N325" s="3" t="str">
        <f t="shared" si="29"/>
        <v>00688304eB</v>
      </c>
    </row>
    <row r="326" spans="1:14" x14ac:dyDescent="0.2">
      <c r="A326" s="194" t="s">
        <v>691</v>
      </c>
      <c r="B326" s="196" t="str">
        <f>VLOOKUP(A326,Adr!A:B,2,FALSE)</f>
        <v>SLOVENSKÝ ZÁPASNÍCKY ZVÄZ</v>
      </c>
      <c r="C326" s="177" t="s">
        <v>1017</v>
      </c>
      <c r="D326" s="279">
        <v>378549</v>
      </c>
      <c r="E326" s="165">
        <v>0</v>
      </c>
      <c r="F326" s="158" t="s">
        <v>240</v>
      </c>
      <c r="G326" s="161" t="s">
        <v>221</v>
      </c>
      <c r="H326" s="161" t="s">
        <v>914</v>
      </c>
      <c r="I326" s="184" t="str">
        <f t="shared" si="25"/>
        <v>31791981a</v>
      </c>
      <c r="J326" s="159" t="str">
        <f t="shared" si="26"/>
        <v>31791981026 02</v>
      </c>
      <c r="K326" s="5" t="s">
        <v>1018</v>
      </c>
      <c r="L326" s="159" t="str">
        <f t="shared" si="27"/>
        <v>31791981026 02B</v>
      </c>
      <c r="M326" s="5" t="str">
        <f t="shared" si="28"/>
        <v>SLOVENSKÝ ZÁPASNÍCKY ZVÄZaBzápasenie - bežné transfery</v>
      </c>
      <c r="N326" s="3" t="str">
        <f t="shared" si="29"/>
        <v>31791981aB</v>
      </c>
    </row>
    <row r="327" spans="1:14" x14ac:dyDescent="0.2">
      <c r="A327" s="194" t="s">
        <v>691</v>
      </c>
      <c r="B327" s="196" t="str">
        <f>VLOOKUP(A327,Adr!A:B,2,FALSE)</f>
        <v>SLOVENSKÝ ZÁPASNÍCKY ZVÄZ</v>
      </c>
      <c r="C327" s="177" t="s">
        <v>1390</v>
      </c>
      <c r="D327" s="279">
        <v>8000</v>
      </c>
      <c r="E327" s="222">
        <v>0</v>
      </c>
      <c r="F327" s="158" t="s">
        <v>246</v>
      </c>
      <c r="G327" s="161" t="s">
        <v>223</v>
      </c>
      <c r="H327" s="161" t="s">
        <v>914</v>
      </c>
      <c r="I327" s="184" t="str">
        <f t="shared" si="25"/>
        <v>31791981d</v>
      </c>
      <c r="J327" s="159" t="str">
        <f t="shared" si="26"/>
        <v>31791981026 03</v>
      </c>
      <c r="K327" s="5"/>
      <c r="L327" s="159" t="str">
        <f t="shared" si="27"/>
        <v>31791981026 03B</v>
      </c>
      <c r="M327" s="5" t="str">
        <f t="shared" si="28"/>
        <v>SLOVENSKÝ ZÁPASNÍCKY ZVÄZdBGörcs Lara</v>
      </c>
      <c r="N327" s="3" t="str">
        <f t="shared" si="29"/>
        <v>31791981dB</v>
      </c>
    </row>
    <row r="328" spans="1:14" x14ac:dyDescent="0.2">
      <c r="A328" s="194" t="s">
        <v>691</v>
      </c>
      <c r="B328" s="196" t="str">
        <f>VLOOKUP(A328,Adr!A:B,2,FALSE)</f>
        <v>SLOVENSKÝ ZÁPASNÍCKY ZVÄZ</v>
      </c>
      <c r="C328" s="161" t="s">
        <v>2452</v>
      </c>
      <c r="D328" s="280">
        <v>16000</v>
      </c>
      <c r="E328" s="165">
        <v>0</v>
      </c>
      <c r="F328" s="158" t="s">
        <v>246</v>
      </c>
      <c r="G328" s="161" t="s">
        <v>223</v>
      </c>
      <c r="H328" s="161" t="s">
        <v>914</v>
      </c>
      <c r="I328" s="184" t="str">
        <f t="shared" si="25"/>
        <v>31791981d</v>
      </c>
      <c r="J328" s="159" t="str">
        <f t="shared" si="26"/>
        <v>31791981026 03</v>
      </c>
      <c r="K328" s="5"/>
      <c r="L328" s="159" t="str">
        <f t="shared" si="27"/>
        <v>31791981026 03B</v>
      </c>
      <c r="M328" s="5" t="str">
        <f t="shared" si="28"/>
        <v xml:space="preserve">SLOVENSKÝ ZÁPASNÍCKY ZVÄZdBGulaev Akhsarbek </v>
      </c>
      <c r="N328" s="3" t="str">
        <f t="shared" si="29"/>
        <v>31791981dB</v>
      </c>
    </row>
    <row r="329" spans="1:14" x14ac:dyDescent="0.2">
      <c r="A329" s="194" t="s">
        <v>691</v>
      </c>
      <c r="B329" s="196" t="str">
        <f>VLOOKUP(A329,Adr!A:B,2,FALSE)</f>
        <v>SLOVENSKÝ ZÁPASNÍCKY ZVÄZ</v>
      </c>
      <c r="C329" s="177" t="s">
        <v>1391</v>
      </c>
      <c r="D329" s="279">
        <v>8000</v>
      </c>
      <c r="E329" s="165">
        <v>0</v>
      </c>
      <c r="F329" s="158" t="s">
        <v>246</v>
      </c>
      <c r="G329" s="161" t="s">
        <v>223</v>
      </c>
      <c r="H329" s="161" t="s">
        <v>914</v>
      </c>
      <c r="I329" s="184" t="str">
        <f t="shared" si="25"/>
        <v>31791981d</v>
      </c>
      <c r="J329" s="159" t="str">
        <f t="shared" si="26"/>
        <v>31791981026 03</v>
      </c>
      <c r="K329" s="5"/>
      <c r="L329" s="159" t="str">
        <f t="shared" si="27"/>
        <v>31791981026 03B</v>
      </c>
      <c r="M329" s="5" t="str">
        <f t="shared" si="28"/>
        <v>SLOVENSKÝ ZÁPASNÍCKY ZVÄZdBHegedus Réka</v>
      </c>
      <c r="N329" s="3" t="str">
        <f t="shared" si="29"/>
        <v>31791981dB</v>
      </c>
    </row>
    <row r="330" spans="1:14" x14ac:dyDescent="0.2">
      <c r="A330" s="158" t="s">
        <v>691</v>
      </c>
      <c r="B330" s="196" t="str">
        <f>VLOOKUP(A330,Adr!A:B,2,FALSE)</f>
        <v>SLOVENSKÝ ZÁPASNÍCKY ZVÄZ</v>
      </c>
      <c r="C330" s="177" t="s">
        <v>1392</v>
      </c>
      <c r="D330" s="279">
        <v>18000</v>
      </c>
      <c r="E330" s="222">
        <v>0</v>
      </c>
      <c r="F330" s="158" t="s">
        <v>246</v>
      </c>
      <c r="G330" s="161" t="s">
        <v>223</v>
      </c>
      <c r="H330" s="161" t="s">
        <v>914</v>
      </c>
      <c r="I330" s="184" t="str">
        <f t="shared" si="25"/>
        <v>31791981d</v>
      </c>
      <c r="J330" s="159" t="str">
        <f t="shared" si="26"/>
        <v>31791981026 03</v>
      </c>
      <c r="K330" s="5"/>
      <c r="L330" s="159" t="str">
        <f t="shared" si="27"/>
        <v>31791981026 03B</v>
      </c>
      <c r="M330" s="5" t="str">
        <f t="shared" si="28"/>
        <v>SLOVENSKÝ ZÁPASNÍCKY ZVÄZdBJakšík Adam</v>
      </c>
      <c r="N330" s="3" t="str">
        <f t="shared" si="29"/>
        <v>31791981dB</v>
      </c>
    </row>
    <row r="331" spans="1:14" x14ac:dyDescent="0.2">
      <c r="A331" s="194" t="s">
        <v>691</v>
      </c>
      <c r="B331" s="196" t="str">
        <f>VLOOKUP(A331,Adr!A:B,2,FALSE)</f>
        <v>SLOVENSKÝ ZÁPASNÍCKY ZVÄZ</v>
      </c>
      <c r="C331" s="177" t="s">
        <v>2453</v>
      </c>
      <c r="D331" s="279">
        <v>16000</v>
      </c>
      <c r="E331" s="222">
        <v>0</v>
      </c>
      <c r="F331" s="158" t="s">
        <v>246</v>
      </c>
      <c r="G331" s="161" t="s">
        <v>223</v>
      </c>
      <c r="H331" s="161" t="s">
        <v>914</v>
      </c>
      <c r="I331" s="184" t="str">
        <f t="shared" si="25"/>
        <v>31791981d</v>
      </c>
      <c r="J331" s="159" t="str">
        <f t="shared" si="26"/>
        <v>31791981026 03</v>
      </c>
      <c r="K331" s="5"/>
      <c r="L331" s="159" t="str">
        <f t="shared" si="27"/>
        <v>31791981026 03B</v>
      </c>
      <c r="M331" s="5" t="str">
        <f t="shared" si="28"/>
        <v>SLOVENSKÝ ZÁPASNÍCKY ZVÄZdBMakoev Boris</v>
      </c>
      <c r="N331" s="3" t="str">
        <f t="shared" si="29"/>
        <v>31791981dB</v>
      </c>
    </row>
    <row r="332" spans="1:14" x14ac:dyDescent="0.2">
      <c r="A332" s="158" t="s">
        <v>691</v>
      </c>
      <c r="B332" s="196" t="str">
        <f>VLOOKUP(A332,Adr!A:B,2,FALSE)</f>
        <v>SLOVENSKÝ ZÁPASNÍCKY ZVÄZ</v>
      </c>
      <c r="C332" s="177" t="s">
        <v>1393</v>
      </c>
      <c r="D332" s="279">
        <v>16000</v>
      </c>
      <c r="E332" s="165">
        <v>0</v>
      </c>
      <c r="F332" s="158" t="s">
        <v>246</v>
      </c>
      <c r="G332" s="161" t="s">
        <v>223</v>
      </c>
      <c r="H332" s="161" t="s">
        <v>914</v>
      </c>
      <c r="I332" s="184" t="str">
        <f t="shared" si="25"/>
        <v>31791981d</v>
      </c>
      <c r="J332" s="159" t="str">
        <f t="shared" si="26"/>
        <v>31791981026 03</v>
      </c>
      <c r="K332" s="5"/>
      <c r="L332" s="159" t="str">
        <f t="shared" si="27"/>
        <v>31791981026 03B</v>
      </c>
      <c r="M332" s="5" t="str">
        <f t="shared" si="28"/>
        <v>SLOVENSKÝ ZÁPASNÍCKY ZVÄZdBMolnár Zsuzsanna</v>
      </c>
      <c r="N332" s="3" t="str">
        <f t="shared" si="29"/>
        <v>31791981dB</v>
      </c>
    </row>
    <row r="333" spans="1:14" x14ac:dyDescent="0.2">
      <c r="A333" s="194" t="s">
        <v>691</v>
      </c>
      <c r="B333" s="196" t="str">
        <f>VLOOKUP(A333,Adr!A:B,2,FALSE)</f>
        <v>SLOVENSKÝ ZÁPASNÍCKY ZVÄZ</v>
      </c>
      <c r="C333" s="177" t="s">
        <v>1394</v>
      </c>
      <c r="D333" s="279">
        <v>62000</v>
      </c>
      <c r="E333" s="165">
        <v>0</v>
      </c>
      <c r="F333" s="158" t="s">
        <v>246</v>
      </c>
      <c r="G333" s="161" t="s">
        <v>223</v>
      </c>
      <c r="H333" s="161" t="s">
        <v>914</v>
      </c>
      <c r="I333" s="184" t="str">
        <f t="shared" si="25"/>
        <v>31791981d</v>
      </c>
      <c r="J333" s="159" t="str">
        <f t="shared" si="26"/>
        <v>31791981026 03</v>
      </c>
      <c r="K333" s="5"/>
      <c r="L333" s="159" t="str">
        <f t="shared" si="27"/>
        <v>31791981026 03B</v>
      </c>
      <c r="M333" s="5" t="str">
        <f t="shared" si="28"/>
        <v>SLOVENSKÝ ZÁPASNÍCKY ZVÄZdBSalkazanov Tajmuraz</v>
      </c>
      <c r="N333" s="3" t="str">
        <f t="shared" si="29"/>
        <v>31791981dB</v>
      </c>
    </row>
    <row r="334" spans="1:14" x14ac:dyDescent="0.2">
      <c r="A334" s="174" t="s">
        <v>691</v>
      </c>
      <c r="B334" s="196" t="str">
        <f>VLOOKUP(A334,Adr!A:B,2,FALSE)</f>
        <v>SLOVENSKÝ ZÁPASNÍCKY ZVÄZ</v>
      </c>
      <c r="C334" s="177" t="s">
        <v>1395</v>
      </c>
      <c r="D334" s="279">
        <v>26000</v>
      </c>
      <c r="E334" s="222">
        <v>0</v>
      </c>
      <c r="F334" s="158" t="s">
        <v>246</v>
      </c>
      <c r="G334" s="161" t="s">
        <v>223</v>
      </c>
      <c r="H334" s="161" t="s">
        <v>914</v>
      </c>
      <c r="I334" s="184" t="str">
        <f t="shared" si="25"/>
        <v>31791981d</v>
      </c>
      <c r="J334" s="159" t="str">
        <f t="shared" si="26"/>
        <v>31791981026 03</v>
      </c>
      <c r="K334" s="5"/>
      <c r="L334" s="159" t="str">
        <f t="shared" si="27"/>
        <v>31791981026 03B</v>
      </c>
      <c r="M334" s="5" t="str">
        <f t="shared" si="28"/>
        <v>SLOVENSKÝ ZÁPASNÍCKY ZVÄZdBTsakulov Batyrbek</v>
      </c>
      <c r="N334" s="3" t="str">
        <f t="shared" si="29"/>
        <v>31791981dB</v>
      </c>
    </row>
    <row r="335" spans="1:14" x14ac:dyDescent="0.2">
      <c r="A335" s="158" t="s">
        <v>691</v>
      </c>
      <c r="B335" s="196" t="str">
        <f>VLOOKUP(A335,Adr!A:B,2,FALSE)</f>
        <v>SLOVENSKÝ ZÁPASNÍCKY ZVÄZ</v>
      </c>
      <c r="C335" s="177" t="s">
        <v>2454</v>
      </c>
      <c r="D335" s="279">
        <v>13000</v>
      </c>
      <c r="E335" s="165">
        <v>0</v>
      </c>
      <c r="F335" s="158" t="s">
        <v>246</v>
      </c>
      <c r="G335" s="161" t="s">
        <v>223</v>
      </c>
      <c r="H335" s="161" t="s">
        <v>914</v>
      </c>
      <c r="I335" s="184" t="str">
        <f t="shared" si="25"/>
        <v>31791981d</v>
      </c>
      <c r="J335" s="159" t="str">
        <f t="shared" si="26"/>
        <v>31791981026 03</v>
      </c>
      <c r="K335" s="5"/>
      <c r="L335" s="159" t="str">
        <f t="shared" si="27"/>
        <v>31791981026 03B</v>
      </c>
      <c r="M335" s="5" t="str">
        <f t="shared" si="28"/>
        <v>SLOVENSKÝ ZÁPASNÍCKY ZVÄZdBVyhivskyi Anton</v>
      </c>
      <c r="N335" s="3" t="str">
        <f t="shared" si="29"/>
        <v>31791981dB</v>
      </c>
    </row>
    <row r="336" spans="1:14" x14ac:dyDescent="0.2">
      <c r="A336" s="174" t="s">
        <v>697</v>
      </c>
      <c r="B336" s="196" t="str">
        <f>VLOOKUP(A336,Adr!A:B,2,FALSE)</f>
        <v>Slovenský zväz bedmintonu</v>
      </c>
      <c r="C336" s="177" t="s">
        <v>1019</v>
      </c>
      <c r="D336" s="279">
        <v>720676</v>
      </c>
      <c r="E336" s="222">
        <v>0</v>
      </c>
      <c r="F336" s="158" t="s">
        <v>240</v>
      </c>
      <c r="G336" s="161" t="s">
        <v>221</v>
      </c>
      <c r="H336" s="161" t="s">
        <v>914</v>
      </c>
      <c r="I336" s="184" t="str">
        <f t="shared" si="25"/>
        <v>30811546a</v>
      </c>
      <c r="J336" s="159" t="str">
        <f t="shared" si="26"/>
        <v>30811546026 02</v>
      </c>
      <c r="K336" s="5" t="s">
        <v>1020</v>
      </c>
      <c r="L336" s="159" t="str">
        <f t="shared" si="27"/>
        <v>30811546026 02B</v>
      </c>
      <c r="M336" s="5" t="str">
        <f t="shared" si="28"/>
        <v>Slovenský zväz bedmintonuaBbedminton - bežné transfery</v>
      </c>
      <c r="N336" s="3" t="str">
        <f t="shared" si="29"/>
        <v>30811546aB</v>
      </c>
    </row>
    <row r="337" spans="1:14" x14ac:dyDescent="0.2">
      <c r="A337" s="158" t="s">
        <v>697</v>
      </c>
      <c r="B337" s="196" t="str">
        <f>VLOOKUP(A337,Adr!A:B,2,FALSE)</f>
        <v>Slovenský zväz bedmintonu</v>
      </c>
      <c r="C337" s="177" t="s">
        <v>1311</v>
      </c>
      <c r="D337" s="279">
        <v>11641</v>
      </c>
      <c r="E337" s="222">
        <v>0</v>
      </c>
      <c r="F337" s="158" t="s">
        <v>244</v>
      </c>
      <c r="G337" s="161" t="s">
        <v>223</v>
      </c>
      <c r="H337" s="161" t="s">
        <v>914</v>
      </c>
      <c r="I337" s="184" t="str">
        <f t="shared" si="25"/>
        <v>30811546c</v>
      </c>
      <c r="J337" s="159" t="str">
        <f t="shared" si="26"/>
        <v>30811546026 03</v>
      </c>
      <c r="K337" s="5"/>
      <c r="L337" s="159" t="str">
        <f t="shared" si="27"/>
        <v>30811546026 03B</v>
      </c>
      <c r="M337" s="5" t="str">
        <f t="shared" si="28"/>
        <v>Slovenský zväz bedmintonucBzabezpečenie a rozvoj športu bedminton zdravotne postihnutých športovcov</v>
      </c>
      <c r="N337" s="3" t="str">
        <f t="shared" si="29"/>
        <v>30811546cB</v>
      </c>
    </row>
    <row r="338" spans="1:14" x14ac:dyDescent="0.2">
      <c r="A338" s="194" t="s">
        <v>706</v>
      </c>
      <c r="B338" s="196" t="str">
        <f>VLOOKUP(A338,Adr!A:B,2,FALSE)</f>
        <v>Slovenský zväz biatlonu</v>
      </c>
      <c r="C338" s="177" t="s">
        <v>1021</v>
      </c>
      <c r="D338" s="279">
        <v>658873</v>
      </c>
      <c r="E338" s="222">
        <v>0</v>
      </c>
      <c r="F338" s="158" t="s">
        <v>240</v>
      </c>
      <c r="G338" s="161" t="s">
        <v>221</v>
      </c>
      <c r="H338" s="161" t="s">
        <v>914</v>
      </c>
      <c r="I338" s="184" t="str">
        <f t="shared" si="25"/>
        <v>35656743a</v>
      </c>
      <c r="J338" s="159" t="str">
        <f t="shared" si="26"/>
        <v>35656743026 02</v>
      </c>
      <c r="K338" s="5" t="s">
        <v>1022</v>
      </c>
      <c r="L338" s="159" t="str">
        <f t="shared" si="27"/>
        <v>35656743026 02B</v>
      </c>
      <c r="M338" s="5" t="str">
        <f t="shared" si="28"/>
        <v>Slovenský zväz biatlonuaBbiatlon - bežné transfery</v>
      </c>
      <c r="N338" s="3" t="str">
        <f t="shared" si="29"/>
        <v>35656743aB</v>
      </c>
    </row>
    <row r="339" spans="1:14" x14ac:dyDescent="0.2">
      <c r="A339" s="190" t="s">
        <v>706</v>
      </c>
      <c r="B339" s="196" t="str">
        <f>VLOOKUP(A339,Adr!A:B,2,FALSE)</f>
        <v>Slovenský zväz biatlonu</v>
      </c>
      <c r="C339" s="161" t="s">
        <v>1610</v>
      </c>
      <c r="D339" s="280">
        <v>46000</v>
      </c>
      <c r="E339" s="165">
        <v>0</v>
      </c>
      <c r="F339" s="158" t="s">
        <v>240</v>
      </c>
      <c r="G339" s="161" t="s">
        <v>221</v>
      </c>
      <c r="H339" s="161" t="s">
        <v>937</v>
      </c>
      <c r="I339" s="184" t="str">
        <f t="shared" si="25"/>
        <v>35656743a</v>
      </c>
      <c r="J339" s="159" t="str">
        <f t="shared" si="26"/>
        <v>35656743026 02</v>
      </c>
      <c r="K339" s="5" t="s">
        <v>1022</v>
      </c>
      <c r="L339" s="159" t="str">
        <f t="shared" si="27"/>
        <v>35656743026 02K</v>
      </c>
      <c r="M339" s="5" t="str">
        <f t="shared" si="28"/>
        <v>Slovenský zväz biatlonuaKbiatlon - kapitálové transfery</v>
      </c>
      <c r="N339" s="3" t="str">
        <f t="shared" si="29"/>
        <v>35656743aK</v>
      </c>
    </row>
    <row r="340" spans="1:14" x14ac:dyDescent="0.2">
      <c r="A340" s="190" t="s">
        <v>706</v>
      </c>
      <c r="B340" s="196" t="str">
        <f>VLOOKUP(A340,Adr!A:B,2,FALSE)</f>
        <v>Slovenský zväz biatlonu</v>
      </c>
      <c r="C340" s="177" t="s">
        <v>1663</v>
      </c>
      <c r="D340" s="279">
        <v>8000</v>
      </c>
      <c r="E340" s="165">
        <v>0</v>
      </c>
      <c r="F340" s="158" t="s">
        <v>246</v>
      </c>
      <c r="G340" s="161" t="s">
        <v>223</v>
      </c>
      <c r="H340" s="161" t="s">
        <v>914</v>
      </c>
      <c r="I340" s="184" t="str">
        <f t="shared" si="25"/>
        <v>35656743d</v>
      </c>
      <c r="J340" s="159" t="str">
        <f t="shared" si="26"/>
        <v>35656743026 03</v>
      </c>
      <c r="K340" s="5"/>
      <c r="L340" s="159" t="str">
        <f t="shared" si="27"/>
        <v>35656743026 03B</v>
      </c>
      <c r="M340" s="5" t="str">
        <f t="shared" si="28"/>
        <v>Slovenský zväz biatlonudBAdamov Šimon</v>
      </c>
      <c r="N340" s="3" t="str">
        <f t="shared" si="29"/>
        <v>35656743dB</v>
      </c>
    </row>
    <row r="341" spans="1:14" x14ac:dyDescent="0.2">
      <c r="A341" s="158" t="s">
        <v>706</v>
      </c>
      <c r="B341" s="196" t="str">
        <f>VLOOKUP(A341,Adr!A:B,2,FALSE)</f>
        <v>Slovenský zväz biatlonu</v>
      </c>
      <c r="C341" s="188" t="s">
        <v>1400</v>
      </c>
      <c r="D341" s="281">
        <v>32000</v>
      </c>
      <c r="E341" s="222">
        <v>0</v>
      </c>
      <c r="F341" s="158" t="s">
        <v>246</v>
      </c>
      <c r="G341" s="161" t="s">
        <v>223</v>
      </c>
      <c r="H341" s="161" t="s">
        <v>914</v>
      </c>
      <c r="I341" s="184" t="str">
        <f t="shared" si="25"/>
        <v>35656743d</v>
      </c>
      <c r="J341" s="159" t="str">
        <f t="shared" si="26"/>
        <v>35656743026 03</v>
      </c>
      <c r="K341" s="5"/>
      <c r="L341" s="159" t="str">
        <f t="shared" si="27"/>
        <v>35656743026 03B</v>
      </c>
      <c r="M341" s="5" t="str">
        <f t="shared" si="28"/>
        <v>Slovenský zväz biatlonudBBátovská Fialková Paulína</v>
      </c>
      <c r="N341" s="3" t="str">
        <f t="shared" si="29"/>
        <v>35656743dB</v>
      </c>
    </row>
    <row r="342" spans="1:14" x14ac:dyDescent="0.2">
      <c r="A342" s="158" t="s">
        <v>706</v>
      </c>
      <c r="B342" s="196" t="str">
        <f>VLOOKUP(A342,Adr!A:B,2,FALSE)</f>
        <v>Slovenský zväz biatlonu</v>
      </c>
      <c r="C342" s="188" t="s">
        <v>1396</v>
      </c>
      <c r="D342" s="281">
        <v>18000</v>
      </c>
      <c r="E342" s="165">
        <v>0</v>
      </c>
      <c r="F342" s="158" t="s">
        <v>246</v>
      </c>
      <c r="G342" s="161" t="s">
        <v>223</v>
      </c>
      <c r="H342" s="161" t="s">
        <v>914</v>
      </c>
      <c r="I342" s="184" t="str">
        <f t="shared" si="25"/>
        <v>35656743d</v>
      </c>
      <c r="J342" s="159" t="str">
        <f t="shared" si="26"/>
        <v>35656743026 03</v>
      </c>
      <c r="K342" s="5"/>
      <c r="L342" s="159" t="str">
        <f t="shared" si="27"/>
        <v>35656743026 03B</v>
      </c>
      <c r="M342" s="5" t="str">
        <f t="shared" si="28"/>
        <v>Slovenský zväz biatlonudBBorguľa Jakub</v>
      </c>
      <c r="N342" s="3" t="str">
        <f t="shared" si="29"/>
        <v>35656743dB</v>
      </c>
    </row>
    <row r="343" spans="1:14" x14ac:dyDescent="0.2">
      <c r="A343" s="158" t="s">
        <v>706</v>
      </c>
      <c r="B343" s="196" t="str">
        <f>VLOOKUP(A343,Adr!A:B,2,FALSE)</f>
        <v>Slovenský zväz biatlonu</v>
      </c>
      <c r="C343" s="182" t="s">
        <v>1458</v>
      </c>
      <c r="D343" s="281">
        <v>8000</v>
      </c>
      <c r="E343" s="222">
        <v>0</v>
      </c>
      <c r="F343" s="158" t="s">
        <v>246</v>
      </c>
      <c r="G343" s="161" t="s">
        <v>223</v>
      </c>
      <c r="H343" s="161" t="s">
        <v>914</v>
      </c>
      <c r="I343" s="184" t="str">
        <f t="shared" si="25"/>
        <v>35656743d</v>
      </c>
      <c r="J343" s="159" t="str">
        <f t="shared" si="26"/>
        <v>35656743026 03</v>
      </c>
      <c r="K343" s="5"/>
      <c r="L343" s="159" t="str">
        <f t="shared" si="27"/>
        <v>35656743026 03B</v>
      </c>
      <c r="M343" s="5" t="str">
        <f t="shared" si="28"/>
        <v>Slovenský zväz biatlonudBIskhakov Arthur</v>
      </c>
      <c r="N343" s="3" t="str">
        <f t="shared" si="29"/>
        <v>35656743dB</v>
      </c>
    </row>
    <row r="344" spans="1:14" x14ac:dyDescent="0.2">
      <c r="A344" s="174" t="s">
        <v>706</v>
      </c>
      <c r="B344" s="196" t="str">
        <f>VLOOKUP(A344,Adr!A:B,2,FALSE)</f>
        <v>Slovenský zväz biatlonu</v>
      </c>
      <c r="C344" s="161" t="s">
        <v>1397</v>
      </c>
      <c r="D344" s="280">
        <v>42000</v>
      </c>
      <c r="E344" s="165">
        <v>0</v>
      </c>
      <c r="F344" s="158" t="s">
        <v>246</v>
      </c>
      <c r="G344" s="161" t="s">
        <v>223</v>
      </c>
      <c r="H344" s="161" t="s">
        <v>914</v>
      </c>
      <c r="I344" s="184" t="str">
        <f t="shared" si="25"/>
        <v>35656743d</v>
      </c>
      <c r="J344" s="159" t="str">
        <f t="shared" si="26"/>
        <v>35656743026 03</v>
      </c>
      <c r="K344" s="5"/>
      <c r="L344" s="159" t="str">
        <f t="shared" si="27"/>
        <v>35656743026 03B</v>
      </c>
      <c r="M344" s="5" t="str">
        <f t="shared" si="28"/>
        <v>Slovenský zväz biatlonudBKapustová Ema</v>
      </c>
      <c r="N344" s="3" t="str">
        <f t="shared" si="29"/>
        <v>35656743dB</v>
      </c>
    </row>
    <row r="345" spans="1:14" x14ac:dyDescent="0.2">
      <c r="A345" s="194" t="s">
        <v>706</v>
      </c>
      <c r="B345" s="196" t="str">
        <f>VLOOKUP(A345,Adr!A:B,2,FALSE)</f>
        <v>Slovenský zväz biatlonu</v>
      </c>
      <c r="C345" s="177" t="s">
        <v>1664</v>
      </c>
      <c r="D345" s="279">
        <v>16000</v>
      </c>
      <c r="E345" s="222">
        <v>0</v>
      </c>
      <c r="F345" s="158" t="s">
        <v>246</v>
      </c>
      <c r="G345" s="161" t="s">
        <v>223</v>
      </c>
      <c r="H345" s="161" t="s">
        <v>914</v>
      </c>
      <c r="I345" s="184" t="str">
        <f t="shared" si="25"/>
        <v>35656743d</v>
      </c>
      <c r="J345" s="159" t="str">
        <f t="shared" si="26"/>
        <v>35656743026 03</v>
      </c>
      <c r="K345" s="5"/>
      <c r="L345" s="159" t="str">
        <f t="shared" si="27"/>
        <v>35656743026 03B</v>
      </c>
      <c r="M345" s="5" t="str">
        <f t="shared" si="28"/>
        <v>Slovenský zväz biatlonudBKuzmina Anastasia</v>
      </c>
      <c r="N345" s="3" t="str">
        <f t="shared" si="29"/>
        <v>35656743dB</v>
      </c>
    </row>
    <row r="346" spans="1:14" x14ac:dyDescent="0.2">
      <c r="A346" s="158" t="s">
        <v>706</v>
      </c>
      <c r="B346" s="196" t="str">
        <f>VLOOKUP(A346,Adr!A:B,2,FALSE)</f>
        <v>Slovenský zväz biatlonu</v>
      </c>
      <c r="C346" s="188" t="s">
        <v>2455</v>
      </c>
      <c r="D346" s="281">
        <v>8000</v>
      </c>
      <c r="E346" s="165">
        <v>0</v>
      </c>
      <c r="F346" s="158" t="s">
        <v>246</v>
      </c>
      <c r="G346" s="161" t="s">
        <v>223</v>
      </c>
      <c r="H346" s="161" t="s">
        <v>914</v>
      </c>
      <c r="I346" s="184" t="str">
        <f t="shared" si="25"/>
        <v>35656743d</v>
      </c>
      <c r="J346" s="159" t="str">
        <f t="shared" si="26"/>
        <v>35656743026 03</v>
      </c>
      <c r="K346" s="5"/>
      <c r="L346" s="159" t="str">
        <f t="shared" si="27"/>
        <v>35656743026 03B</v>
      </c>
      <c r="M346" s="5" t="str">
        <f t="shared" si="28"/>
        <v>Slovenský zväz biatlonudBMaťko Martin</v>
      </c>
      <c r="N346" s="3" t="str">
        <f t="shared" si="29"/>
        <v>35656743dB</v>
      </c>
    </row>
    <row r="347" spans="1:14" x14ac:dyDescent="0.2">
      <c r="A347" s="194" t="s">
        <v>706</v>
      </c>
      <c r="B347" s="196" t="str">
        <f>VLOOKUP(A347,Adr!A:B,2,FALSE)</f>
        <v>Slovenský zväz biatlonu</v>
      </c>
      <c r="C347" s="161" t="s">
        <v>2456</v>
      </c>
      <c r="D347" s="280">
        <v>8000</v>
      </c>
      <c r="E347" s="222">
        <v>0</v>
      </c>
      <c r="F347" s="158" t="s">
        <v>246</v>
      </c>
      <c r="G347" s="161" t="s">
        <v>223</v>
      </c>
      <c r="H347" s="161" t="s">
        <v>914</v>
      </c>
      <c r="I347" s="184" t="str">
        <f t="shared" si="25"/>
        <v>35656743d</v>
      </c>
      <c r="J347" s="159" t="str">
        <f t="shared" si="26"/>
        <v>35656743026 03</v>
      </c>
      <c r="K347" s="5"/>
      <c r="L347" s="159" t="str">
        <f t="shared" si="27"/>
        <v>35656743026 03B</v>
      </c>
      <c r="M347" s="5" t="str">
        <f t="shared" si="28"/>
        <v>Slovenský zväz biatlonudBMolentová Tamara</v>
      </c>
      <c r="N347" s="3" t="str">
        <f t="shared" si="29"/>
        <v>35656743dB</v>
      </c>
    </row>
    <row r="348" spans="1:14" x14ac:dyDescent="0.2">
      <c r="A348" s="190" t="s">
        <v>706</v>
      </c>
      <c r="B348" s="196" t="str">
        <f>VLOOKUP(A348,Adr!A:B,2,FALSE)</f>
        <v>Slovenský zväz biatlonu</v>
      </c>
      <c r="C348" s="161" t="s">
        <v>1665</v>
      </c>
      <c r="D348" s="280">
        <v>8000</v>
      </c>
      <c r="E348" s="165">
        <v>0</v>
      </c>
      <c r="F348" s="158" t="s">
        <v>246</v>
      </c>
      <c r="G348" s="161" t="s">
        <v>223</v>
      </c>
      <c r="H348" s="161" t="s">
        <v>914</v>
      </c>
      <c r="I348" s="184" t="str">
        <f t="shared" si="25"/>
        <v>35656743d</v>
      </c>
      <c r="J348" s="159" t="str">
        <f t="shared" si="26"/>
        <v>35656743026 03</v>
      </c>
      <c r="K348" s="5"/>
      <c r="L348" s="159" t="str">
        <f t="shared" si="27"/>
        <v>35656743026 03B</v>
      </c>
      <c r="M348" s="5" t="str">
        <f t="shared" si="28"/>
        <v>Slovenský zväz biatlonudBRemeňová Mária</v>
      </c>
      <c r="N348" s="3" t="str">
        <f t="shared" si="29"/>
        <v>35656743dB</v>
      </c>
    </row>
    <row r="349" spans="1:14" x14ac:dyDescent="0.2">
      <c r="A349" s="190" t="s">
        <v>706</v>
      </c>
      <c r="B349" s="196" t="str">
        <f>VLOOKUP(A349,Adr!A:B,2,FALSE)</f>
        <v>Slovenský zväz biatlonu</v>
      </c>
      <c r="C349" s="177" t="s">
        <v>2457</v>
      </c>
      <c r="D349" s="279">
        <v>8000</v>
      </c>
      <c r="E349" s="222">
        <v>0</v>
      </c>
      <c r="F349" s="158" t="s">
        <v>246</v>
      </c>
      <c r="G349" s="161" t="s">
        <v>223</v>
      </c>
      <c r="H349" s="161" t="s">
        <v>914</v>
      </c>
      <c r="I349" s="184" t="str">
        <f t="shared" si="25"/>
        <v>35656743d</v>
      </c>
      <c r="J349" s="159" t="str">
        <f t="shared" si="26"/>
        <v>35656743026 03</v>
      </c>
      <c r="K349" s="5"/>
      <c r="L349" s="159" t="str">
        <f t="shared" si="27"/>
        <v>35656743026 03B</v>
      </c>
      <c r="M349" s="5" t="str">
        <f t="shared" si="28"/>
        <v>Slovenský zväz biatlonudBSklenárik Markus</v>
      </c>
      <c r="N349" s="3" t="str">
        <f t="shared" si="29"/>
        <v>35656743dB</v>
      </c>
    </row>
    <row r="350" spans="1:14" x14ac:dyDescent="0.2">
      <c r="A350" s="190" t="s">
        <v>706</v>
      </c>
      <c r="B350" s="196" t="str">
        <f>VLOOKUP(A350,Adr!A:B,2,FALSE)</f>
        <v>Slovenský zväz biatlonu</v>
      </c>
      <c r="C350" s="177" t="s">
        <v>1459</v>
      </c>
      <c r="D350" s="279">
        <v>10000</v>
      </c>
      <c r="E350" s="222">
        <v>0</v>
      </c>
      <c r="F350" s="158" t="s">
        <v>246</v>
      </c>
      <c r="G350" s="161" t="s">
        <v>223</v>
      </c>
      <c r="H350" s="161" t="s">
        <v>914</v>
      </c>
      <c r="I350" s="184" t="str">
        <f t="shared" si="25"/>
        <v>35656743d</v>
      </c>
      <c r="J350" s="159" t="str">
        <f t="shared" si="26"/>
        <v>35656743026 03</v>
      </c>
      <c r="K350" s="5"/>
      <c r="L350" s="159" t="str">
        <f t="shared" si="27"/>
        <v>35656743026 03B</v>
      </c>
      <c r="M350" s="5" t="str">
        <f t="shared" si="28"/>
        <v>Slovenský zväz biatlonudBStraková Michaela</v>
      </c>
      <c r="N350" s="3" t="str">
        <f t="shared" si="29"/>
        <v>35656743dB</v>
      </c>
    </row>
    <row r="351" spans="1:14" x14ac:dyDescent="0.2">
      <c r="A351" s="194" t="s">
        <v>706</v>
      </c>
      <c r="B351" s="196" t="str">
        <f>VLOOKUP(A351,Adr!A:B,2,FALSE)</f>
        <v>Slovenský zväz biatlonu</v>
      </c>
      <c r="C351" s="161" t="s">
        <v>1398</v>
      </c>
      <c r="D351" s="280">
        <v>8000</v>
      </c>
      <c r="E351" s="222">
        <v>0</v>
      </c>
      <c r="F351" s="158" t="s">
        <v>246</v>
      </c>
      <c r="G351" s="161" t="s">
        <v>223</v>
      </c>
      <c r="H351" s="161" t="s">
        <v>914</v>
      </c>
      <c r="I351" s="184" t="str">
        <f t="shared" si="25"/>
        <v>35656743d</v>
      </c>
      <c r="J351" s="159" t="str">
        <f t="shared" si="26"/>
        <v>35656743026 03</v>
      </c>
      <c r="K351" s="5"/>
      <c r="L351" s="159" t="str">
        <f t="shared" si="27"/>
        <v>35656743026 03B</v>
      </c>
      <c r="M351" s="5" t="str">
        <f t="shared" si="28"/>
        <v>Slovenský zväz biatlonudBštafeta - biatlon - juniori</v>
      </c>
      <c r="N351" s="3" t="str">
        <f t="shared" si="29"/>
        <v>35656743dB</v>
      </c>
    </row>
    <row r="352" spans="1:14" x14ac:dyDescent="0.2">
      <c r="A352" s="194" t="s">
        <v>706</v>
      </c>
      <c r="B352" s="196" t="str">
        <f>VLOOKUP(A352,Adr!A:B,2,FALSE)</f>
        <v>Slovenský zväz biatlonu</v>
      </c>
      <c r="C352" s="188" t="s">
        <v>1399</v>
      </c>
      <c r="D352" s="281">
        <v>8000</v>
      </c>
      <c r="E352" s="165">
        <v>0</v>
      </c>
      <c r="F352" s="158" t="s">
        <v>246</v>
      </c>
      <c r="G352" s="161" t="s">
        <v>223</v>
      </c>
      <c r="H352" s="161" t="s">
        <v>914</v>
      </c>
      <c r="I352" s="184" t="str">
        <f t="shared" si="25"/>
        <v>35656743d</v>
      </c>
      <c r="J352" s="159" t="str">
        <f t="shared" si="26"/>
        <v>35656743026 03</v>
      </c>
      <c r="K352" s="5"/>
      <c r="L352" s="159" t="str">
        <f t="shared" si="27"/>
        <v>35656743026 03B</v>
      </c>
      <c r="M352" s="5" t="str">
        <f t="shared" si="28"/>
        <v>Slovenský zväz biatlonudBštafeta - biatlon - juniorky</v>
      </c>
      <c r="N352" s="3" t="str">
        <f t="shared" si="29"/>
        <v>35656743dB</v>
      </c>
    </row>
    <row r="353" spans="1:14" x14ac:dyDescent="0.2">
      <c r="A353" s="194" t="s">
        <v>706</v>
      </c>
      <c r="B353" s="196" t="str">
        <f>VLOOKUP(A353,Adr!A:B,2,FALSE)</f>
        <v>Slovenský zväz biatlonu</v>
      </c>
      <c r="C353" s="161" t="s">
        <v>1666</v>
      </c>
      <c r="D353" s="280">
        <v>8000</v>
      </c>
      <c r="E353" s="222">
        <v>0</v>
      </c>
      <c r="F353" s="158" t="s">
        <v>246</v>
      </c>
      <c r="G353" s="161" t="s">
        <v>223</v>
      </c>
      <c r="H353" s="161" t="s">
        <v>914</v>
      </c>
      <c r="I353" s="184" t="str">
        <f t="shared" si="25"/>
        <v>35656743d</v>
      </c>
      <c r="J353" s="159" t="str">
        <f t="shared" si="26"/>
        <v>35656743026 03</v>
      </c>
      <c r="K353" s="5"/>
      <c r="L353" s="159" t="str">
        <f t="shared" si="27"/>
        <v>35656743026 03B</v>
      </c>
      <c r="M353" s="5" t="str">
        <f t="shared" si="28"/>
        <v>Slovenský zväz biatlonudBštafeta - biatlon - single mix</v>
      </c>
      <c r="N353" s="3" t="str">
        <f t="shared" si="29"/>
        <v>35656743dB</v>
      </c>
    </row>
    <row r="354" spans="1:14" x14ac:dyDescent="0.2">
      <c r="A354" s="194" t="s">
        <v>706</v>
      </c>
      <c r="B354" s="196" t="str">
        <f>VLOOKUP(A354,Adr!A:B,2,FALSE)</f>
        <v>Slovenský zväz biatlonu</v>
      </c>
      <c r="C354" s="177" t="s">
        <v>1460</v>
      </c>
      <c r="D354" s="279">
        <v>42000</v>
      </c>
      <c r="E354" s="222">
        <v>0</v>
      </c>
      <c r="F354" s="158" t="s">
        <v>246</v>
      </c>
      <c r="G354" s="161" t="s">
        <v>223</v>
      </c>
      <c r="H354" s="161" t="s">
        <v>914</v>
      </c>
      <c r="I354" s="184" t="str">
        <f t="shared" si="25"/>
        <v>35656743d</v>
      </c>
      <c r="J354" s="159" t="str">
        <f t="shared" si="26"/>
        <v>35656743026 03</v>
      </c>
      <c r="K354" s="5"/>
      <c r="L354" s="159" t="str">
        <f t="shared" si="27"/>
        <v>35656743026 03B</v>
      </c>
      <c r="M354" s="5" t="str">
        <f t="shared" si="28"/>
        <v>Slovenský zväz biatlonudBštafeta - biatlon - ženy</v>
      </c>
      <c r="N354" s="3" t="str">
        <f t="shared" si="29"/>
        <v>35656743dB</v>
      </c>
    </row>
    <row r="355" spans="1:14" x14ac:dyDescent="0.2">
      <c r="A355" s="194" t="s">
        <v>715</v>
      </c>
      <c r="B355" s="196" t="str">
        <f>VLOOKUP(A355,Adr!A:B,2,FALSE)</f>
        <v>Slovenský zväz bobistov</v>
      </c>
      <c r="C355" s="177" t="s">
        <v>1023</v>
      </c>
      <c r="D355" s="279">
        <v>97540</v>
      </c>
      <c r="E355" s="165">
        <v>0</v>
      </c>
      <c r="F355" s="158" t="s">
        <v>240</v>
      </c>
      <c r="G355" s="161" t="s">
        <v>221</v>
      </c>
      <c r="H355" s="161" t="s">
        <v>914</v>
      </c>
      <c r="I355" s="184" t="str">
        <f t="shared" si="25"/>
        <v>36067580a</v>
      </c>
      <c r="J355" s="159" t="str">
        <f t="shared" si="26"/>
        <v>36067580026 02</v>
      </c>
      <c r="K355" s="5" t="s">
        <v>1024</v>
      </c>
      <c r="L355" s="159" t="str">
        <f t="shared" si="27"/>
        <v>36067580026 02B</v>
      </c>
      <c r="M355" s="5" t="str">
        <f t="shared" si="28"/>
        <v>Slovenský zväz bobistovaBboby a skeleton - bežné transfery</v>
      </c>
      <c r="N355" s="3" t="str">
        <f t="shared" si="29"/>
        <v>36067580aB</v>
      </c>
    </row>
    <row r="356" spans="1:14" x14ac:dyDescent="0.2">
      <c r="A356" s="158" t="s">
        <v>715</v>
      </c>
      <c r="B356" s="196" t="str">
        <f>VLOOKUP(A356,Adr!A:B,2,FALSE)</f>
        <v>Slovenský zväz bobistov</v>
      </c>
      <c r="C356" s="188" t="s">
        <v>1667</v>
      </c>
      <c r="D356" s="281">
        <v>8000</v>
      </c>
      <c r="E356" s="165">
        <v>0</v>
      </c>
      <c r="F356" s="158" t="s">
        <v>246</v>
      </c>
      <c r="G356" s="161" t="s">
        <v>223</v>
      </c>
      <c r="H356" s="161" t="s">
        <v>914</v>
      </c>
      <c r="I356" s="184" t="str">
        <f t="shared" si="25"/>
        <v>36067580d</v>
      </c>
      <c r="J356" s="159" t="str">
        <f t="shared" si="26"/>
        <v>36067580026 03</v>
      </c>
      <c r="K356" s="5"/>
      <c r="L356" s="159" t="str">
        <f t="shared" si="27"/>
        <v>36067580026 03B</v>
      </c>
      <c r="M356" s="5" t="str">
        <f t="shared" si="28"/>
        <v>Slovenský zväz bobistovdBČerňanská Viktória</v>
      </c>
      <c r="N356" s="3" t="str">
        <f t="shared" si="29"/>
        <v>36067580dB</v>
      </c>
    </row>
    <row r="357" spans="1:14" x14ac:dyDescent="0.2">
      <c r="A357" s="174" t="s">
        <v>715</v>
      </c>
      <c r="B357" s="196" t="str">
        <f>VLOOKUP(A357,Adr!A:B,2,FALSE)</f>
        <v>Slovenský zväz bobistov</v>
      </c>
      <c r="C357" s="177" t="s">
        <v>1668</v>
      </c>
      <c r="D357" s="279">
        <v>8000</v>
      </c>
      <c r="E357" s="165">
        <v>0</v>
      </c>
      <c r="F357" s="158" t="s">
        <v>246</v>
      </c>
      <c r="G357" s="161" t="s">
        <v>223</v>
      </c>
      <c r="H357" s="161" t="s">
        <v>914</v>
      </c>
      <c r="I357" s="184" t="str">
        <f t="shared" si="25"/>
        <v>36067580d</v>
      </c>
      <c r="J357" s="159" t="str">
        <f t="shared" si="26"/>
        <v>36067580026 03</v>
      </c>
      <c r="K357" s="5"/>
      <c r="L357" s="159" t="str">
        <f t="shared" si="27"/>
        <v>36067580026 03B</v>
      </c>
      <c r="M357" s="5" t="str">
        <f t="shared" si="28"/>
        <v>Slovenský zväz bobistovdBMokrášová Lucia</v>
      </c>
      <c r="N357" s="3" t="str">
        <f t="shared" si="29"/>
        <v>36067580dB</v>
      </c>
    </row>
    <row r="358" spans="1:14" x14ac:dyDescent="0.2">
      <c r="A358" s="170" t="s">
        <v>724</v>
      </c>
      <c r="B358" s="196" t="str">
        <f>VLOOKUP(A358,Adr!A:B,2,FALSE)</f>
        <v>Slovenský zväz cyklistiky</v>
      </c>
      <c r="C358" s="161" t="s">
        <v>1025</v>
      </c>
      <c r="D358" s="280">
        <v>3324759</v>
      </c>
      <c r="E358" s="222">
        <v>0</v>
      </c>
      <c r="F358" s="158" t="s">
        <v>240</v>
      </c>
      <c r="G358" s="161" t="s">
        <v>221</v>
      </c>
      <c r="H358" s="161" t="s">
        <v>914</v>
      </c>
      <c r="I358" s="184" t="str">
        <f t="shared" si="25"/>
        <v>00684112a</v>
      </c>
      <c r="J358" s="159" t="str">
        <f t="shared" si="26"/>
        <v>00684112026 02</v>
      </c>
      <c r="K358" s="5" t="s">
        <v>1026</v>
      </c>
      <c r="L358" s="159" t="str">
        <f t="shared" si="27"/>
        <v>00684112026 02B</v>
      </c>
      <c r="M358" s="5" t="str">
        <f t="shared" si="28"/>
        <v>Slovenský zväz cyklistikyaBcyklistika - bežné transfery</v>
      </c>
      <c r="N358" s="3" t="str">
        <f t="shared" si="29"/>
        <v>00684112aB</v>
      </c>
    </row>
    <row r="359" spans="1:14" x14ac:dyDescent="0.2">
      <c r="A359" s="170" t="s">
        <v>724</v>
      </c>
      <c r="B359" s="196" t="str">
        <f>VLOOKUP(A359,Adr!A:B,2,FALSE)</f>
        <v>Slovenský zväz cyklistiky</v>
      </c>
      <c r="C359" s="182" t="s">
        <v>1312</v>
      </c>
      <c r="D359" s="280">
        <v>70580</v>
      </c>
      <c r="E359" s="165">
        <v>0</v>
      </c>
      <c r="F359" s="158" t="s">
        <v>244</v>
      </c>
      <c r="G359" s="161" t="s">
        <v>223</v>
      </c>
      <c r="H359" s="161" t="s">
        <v>914</v>
      </c>
      <c r="I359" s="184" t="str">
        <f t="shared" si="25"/>
        <v>00684112c</v>
      </c>
      <c r="J359" s="159" t="str">
        <f t="shared" si="26"/>
        <v>00684112026 03</v>
      </c>
      <c r="K359" s="5"/>
      <c r="L359" s="159" t="str">
        <f t="shared" si="27"/>
        <v>00684112026 03B</v>
      </c>
      <c r="M359" s="5" t="str">
        <f t="shared" si="28"/>
        <v>Slovenský zväz cyklistikycBzabezpečenie a rozvoj športu cyklistika zdravotne postihnutých športovcov</v>
      </c>
      <c r="N359" s="3" t="str">
        <f t="shared" si="29"/>
        <v>00684112cB</v>
      </c>
    </row>
    <row r="360" spans="1:14" x14ac:dyDescent="0.2">
      <c r="A360" s="158" t="s">
        <v>724</v>
      </c>
      <c r="B360" s="196" t="str">
        <f>VLOOKUP(A360,Adr!A:B,2,FALSE)</f>
        <v>Slovenský zväz cyklistiky</v>
      </c>
      <c r="C360" s="188" t="s">
        <v>1401</v>
      </c>
      <c r="D360" s="281">
        <v>22000</v>
      </c>
      <c r="E360" s="222">
        <v>0</v>
      </c>
      <c r="F360" s="158" t="s">
        <v>246</v>
      </c>
      <c r="G360" s="161" t="s">
        <v>223</v>
      </c>
      <c r="H360" s="161" t="s">
        <v>914</v>
      </c>
      <c r="I360" s="184" t="str">
        <f t="shared" si="25"/>
        <v>00684112d</v>
      </c>
      <c r="J360" s="159" t="str">
        <f t="shared" si="26"/>
        <v>00684112026 03</v>
      </c>
      <c r="K360" s="5"/>
      <c r="L360" s="159" t="str">
        <f t="shared" si="27"/>
        <v>00684112026 03B</v>
      </c>
      <c r="M360" s="5" t="str">
        <f t="shared" si="28"/>
        <v>Slovenský zväz cyklistikydBČorej Jozef</v>
      </c>
      <c r="N360" s="3" t="str">
        <f t="shared" si="29"/>
        <v>00684112dB</v>
      </c>
    </row>
    <row r="361" spans="1:14" x14ac:dyDescent="0.2">
      <c r="A361" s="158" t="s">
        <v>724</v>
      </c>
      <c r="B361" s="196" t="str">
        <f>VLOOKUP(A361,Adr!A:B,2,FALSE)</f>
        <v>Slovenský zväz cyklistiky</v>
      </c>
      <c r="C361" s="188" t="s">
        <v>2458</v>
      </c>
      <c r="D361" s="281">
        <v>8000</v>
      </c>
      <c r="E361" s="165">
        <v>0</v>
      </c>
      <c r="F361" s="158" t="s">
        <v>246</v>
      </c>
      <c r="G361" s="161" t="s">
        <v>223</v>
      </c>
      <c r="H361" s="161" t="s">
        <v>914</v>
      </c>
      <c r="I361" s="184" t="str">
        <f t="shared" si="25"/>
        <v>00684112d</v>
      </c>
      <c r="J361" s="159" t="str">
        <f t="shared" si="26"/>
        <v>00684112026 03</v>
      </c>
      <c r="K361" s="5"/>
      <c r="L361" s="159" t="str">
        <f t="shared" si="27"/>
        <v>00684112026 03B</v>
      </c>
      <c r="M361" s="5" t="str">
        <f t="shared" si="28"/>
        <v>Slovenský zväz cyklistikydBHajduková Karolína</v>
      </c>
      <c r="N361" s="3" t="str">
        <f t="shared" si="29"/>
        <v>00684112dB</v>
      </c>
    </row>
    <row r="362" spans="1:14" x14ac:dyDescent="0.2">
      <c r="A362" s="174" t="s">
        <v>724</v>
      </c>
      <c r="B362" s="196" t="str">
        <f>VLOOKUP(A362,Adr!A:B,2,FALSE)</f>
        <v>Slovenský zväz cyklistiky</v>
      </c>
      <c r="C362" s="177" t="s">
        <v>1402</v>
      </c>
      <c r="D362" s="179">
        <v>23000</v>
      </c>
      <c r="E362" s="222">
        <v>0</v>
      </c>
      <c r="F362" s="174" t="s">
        <v>246</v>
      </c>
      <c r="G362" s="177" t="s">
        <v>223</v>
      </c>
      <c r="H362" s="177" t="s">
        <v>914</v>
      </c>
      <c r="I362" s="184" t="str">
        <f t="shared" si="25"/>
        <v>00684112d</v>
      </c>
      <c r="J362" s="159" t="str">
        <f t="shared" si="26"/>
        <v>00684112026 03</v>
      </c>
      <c r="K362" s="5"/>
      <c r="L362" s="159" t="str">
        <f t="shared" si="27"/>
        <v>00684112026 03B</v>
      </c>
      <c r="M362" s="5" t="str">
        <f t="shared" si="28"/>
        <v>Slovenský zväz cyklistikydBChladoňová Viktória</v>
      </c>
      <c r="N362" s="3" t="str">
        <f t="shared" si="29"/>
        <v>00684112dB</v>
      </c>
    </row>
    <row r="363" spans="1:14" x14ac:dyDescent="0.2">
      <c r="A363" s="194" t="s">
        <v>724</v>
      </c>
      <c r="B363" s="196" t="str">
        <f>VLOOKUP(A363,Adr!A:B,2,FALSE)</f>
        <v>Slovenský zväz cyklistiky</v>
      </c>
      <c r="C363" s="177" t="s">
        <v>2459</v>
      </c>
      <c r="D363" s="279">
        <v>16000</v>
      </c>
      <c r="E363" s="165">
        <v>0</v>
      </c>
      <c r="F363" s="158" t="s">
        <v>246</v>
      </c>
      <c r="G363" s="161" t="s">
        <v>223</v>
      </c>
      <c r="H363" s="161" t="s">
        <v>914</v>
      </c>
      <c r="I363" s="184" t="str">
        <f t="shared" si="25"/>
        <v>00684112d</v>
      </c>
      <c r="J363" s="159" t="str">
        <f t="shared" si="26"/>
        <v>00684112026 03</v>
      </c>
      <c r="K363" s="5"/>
      <c r="L363" s="159" t="str">
        <f t="shared" si="27"/>
        <v>00684112026 03B</v>
      </c>
      <c r="M363" s="5" t="str">
        <f t="shared" si="28"/>
        <v>Slovenský zväz cyklistikydBJenčušová Nora</v>
      </c>
      <c r="N363" s="3" t="str">
        <f t="shared" si="29"/>
        <v>00684112dB</v>
      </c>
    </row>
    <row r="364" spans="1:14" x14ac:dyDescent="0.2">
      <c r="A364" s="190" t="s">
        <v>724</v>
      </c>
      <c r="B364" s="196" t="str">
        <f>VLOOKUP(A364,Adr!A:B,2,FALSE)</f>
        <v>Slovenský zväz cyklistiky</v>
      </c>
      <c r="C364" s="161" t="s">
        <v>2460</v>
      </c>
      <c r="D364" s="280">
        <v>16000</v>
      </c>
      <c r="E364" s="222">
        <v>0</v>
      </c>
      <c r="F364" s="158" t="s">
        <v>246</v>
      </c>
      <c r="G364" s="161" t="s">
        <v>223</v>
      </c>
      <c r="H364" s="161" t="s">
        <v>914</v>
      </c>
      <c r="I364" s="184" t="str">
        <f t="shared" si="25"/>
        <v>00684112d</v>
      </c>
      <c r="J364" s="159" t="str">
        <f t="shared" si="26"/>
        <v>00684112026 03</v>
      </c>
      <c r="K364" s="5"/>
      <c r="L364" s="159" t="str">
        <f t="shared" si="27"/>
        <v>00684112026 03B</v>
      </c>
      <c r="M364" s="5" t="str">
        <f t="shared" si="28"/>
        <v>Slovenský zväz cyklistikydBKubiš Lukáš</v>
      </c>
      <c r="N364" s="3" t="str">
        <f t="shared" si="29"/>
        <v>00684112dB</v>
      </c>
    </row>
    <row r="365" spans="1:14" x14ac:dyDescent="0.2">
      <c r="A365" s="174" t="s">
        <v>724</v>
      </c>
      <c r="B365" s="196" t="str">
        <f>VLOOKUP(A365,Adr!A:B,2,FALSE)</f>
        <v>Slovenský zväz cyklistiky</v>
      </c>
      <c r="C365" s="177" t="s">
        <v>1403</v>
      </c>
      <c r="D365" s="179">
        <v>21000</v>
      </c>
      <c r="E365" s="165">
        <v>0</v>
      </c>
      <c r="F365" s="174" t="s">
        <v>246</v>
      </c>
      <c r="G365" s="177" t="s">
        <v>223</v>
      </c>
      <c r="H365" s="177" t="s">
        <v>914</v>
      </c>
      <c r="I365" s="184" t="str">
        <f t="shared" si="25"/>
        <v>00684112d</v>
      </c>
      <c r="J365" s="159" t="str">
        <f t="shared" si="26"/>
        <v>00684112026 03</v>
      </c>
      <c r="K365" s="5"/>
      <c r="L365" s="159" t="str">
        <f t="shared" si="27"/>
        <v>00684112026 03B</v>
      </c>
      <c r="M365" s="5" t="str">
        <f t="shared" si="28"/>
        <v>Slovenský zväz cyklistikydBManiková Dominika</v>
      </c>
      <c r="N365" s="3" t="str">
        <f t="shared" si="29"/>
        <v>00684112dB</v>
      </c>
    </row>
    <row r="366" spans="1:14" x14ac:dyDescent="0.2">
      <c r="A366" s="190" t="s">
        <v>724</v>
      </c>
      <c r="B366" s="196" t="str">
        <f>VLOOKUP(A366,Adr!A:B,2,FALSE)</f>
        <v>Slovenský zväz cyklistiky</v>
      </c>
      <c r="C366" s="161" t="s">
        <v>1404</v>
      </c>
      <c r="D366" s="280">
        <v>54000</v>
      </c>
      <c r="E366" s="222">
        <v>0</v>
      </c>
      <c r="F366" s="158" t="s">
        <v>246</v>
      </c>
      <c r="G366" s="161" t="s">
        <v>223</v>
      </c>
      <c r="H366" s="161" t="s">
        <v>914</v>
      </c>
      <c r="I366" s="184" t="str">
        <f t="shared" si="25"/>
        <v>00684112d</v>
      </c>
      <c r="J366" s="159" t="str">
        <f t="shared" si="26"/>
        <v>00684112026 03</v>
      </c>
      <c r="K366" s="5"/>
      <c r="L366" s="159" t="str">
        <f t="shared" si="27"/>
        <v>00684112026 03B</v>
      </c>
      <c r="M366" s="5" t="str">
        <f t="shared" si="28"/>
        <v>Slovenský zväz cyklistikydBMetelka Jozef</v>
      </c>
      <c r="N366" s="3" t="str">
        <f t="shared" si="29"/>
        <v>00684112dB</v>
      </c>
    </row>
    <row r="367" spans="1:14" x14ac:dyDescent="0.2">
      <c r="A367" s="174" t="s">
        <v>724</v>
      </c>
      <c r="B367" s="196" t="str">
        <f>VLOOKUP(A367,Adr!A:B,2,FALSE)</f>
        <v>Slovenský zväz cyklistiky</v>
      </c>
      <c r="C367" s="177" t="s">
        <v>1405</v>
      </c>
      <c r="D367" s="179">
        <v>18000</v>
      </c>
      <c r="E367" s="165">
        <v>0</v>
      </c>
      <c r="F367" s="174" t="s">
        <v>246</v>
      </c>
      <c r="G367" s="177" t="s">
        <v>223</v>
      </c>
      <c r="H367" s="177" t="s">
        <v>914</v>
      </c>
      <c r="I367" s="184" t="str">
        <f t="shared" si="25"/>
        <v>00684112d</v>
      </c>
      <c r="J367" s="159" t="str">
        <f t="shared" si="26"/>
        <v>00684112026 03</v>
      </c>
      <c r="K367" s="5"/>
      <c r="L367" s="159" t="str">
        <f t="shared" si="27"/>
        <v>00684112026 03B</v>
      </c>
      <c r="M367" s="5" t="str">
        <f t="shared" si="28"/>
        <v>Slovenský zväz cyklistikydBSvrček Martin</v>
      </c>
      <c r="N367" s="3" t="str">
        <f t="shared" si="29"/>
        <v>00684112dB</v>
      </c>
    </row>
    <row r="368" spans="1:14" ht="20.399999999999999" x14ac:dyDescent="0.2">
      <c r="A368" s="158" t="s">
        <v>724</v>
      </c>
      <c r="B368" s="196" t="str">
        <f>VLOOKUP(A368,Adr!A:B,2,FALSE)</f>
        <v>Slovenský zväz cyklistiky</v>
      </c>
      <c r="C368" s="182" t="s">
        <v>2556</v>
      </c>
      <c r="D368" s="164">
        <v>50000</v>
      </c>
      <c r="E368" s="165">
        <v>0</v>
      </c>
      <c r="F368" s="158" t="s">
        <v>250</v>
      </c>
      <c r="G368" s="161" t="s">
        <v>223</v>
      </c>
      <c r="H368" s="161" t="s">
        <v>914</v>
      </c>
      <c r="I368" s="184" t="str">
        <f t="shared" si="25"/>
        <v>00684112f</v>
      </c>
      <c r="J368" s="159" t="str">
        <f t="shared" si="26"/>
        <v>00684112026 03</v>
      </c>
      <c r="K368" s="5"/>
      <c r="L368" s="159" t="str">
        <f t="shared" si="27"/>
        <v>00684112026 03B</v>
      </c>
      <c r="M368" s="5" t="str">
        <f t="shared" si="28"/>
        <v>Slovenský zväz cyklistikyfBKvalitné zabezpečenie podmienok pre napredovanie talentovaných športovcov a reprezentantov</v>
      </c>
      <c r="N368" s="3" t="str">
        <f t="shared" si="29"/>
        <v>00684112fB</v>
      </c>
    </row>
    <row r="369" spans="1:14" x14ac:dyDescent="0.2">
      <c r="A369" s="190" t="s">
        <v>733</v>
      </c>
      <c r="B369" s="196" t="str">
        <f>VLOOKUP(A369,Adr!A:B,2,FALSE)</f>
        <v>Slovenský zväz dráhového golfu</v>
      </c>
      <c r="C369" s="177" t="s">
        <v>1027</v>
      </c>
      <c r="D369" s="279">
        <v>38332</v>
      </c>
      <c r="E369" s="165">
        <v>0</v>
      </c>
      <c r="F369" s="158" t="s">
        <v>240</v>
      </c>
      <c r="G369" s="161" t="s">
        <v>221</v>
      </c>
      <c r="H369" s="161" t="s">
        <v>914</v>
      </c>
      <c r="I369" s="184" t="str">
        <f t="shared" si="25"/>
        <v>31806431a</v>
      </c>
      <c r="J369" s="159" t="str">
        <f t="shared" si="26"/>
        <v>31806431026 02</v>
      </c>
      <c r="K369" s="5" t="s">
        <v>1028</v>
      </c>
      <c r="L369" s="159" t="str">
        <f t="shared" si="27"/>
        <v>31806431026 02B</v>
      </c>
      <c r="M369" s="5" t="str">
        <f t="shared" si="28"/>
        <v>Slovenský zväz dráhového golfuaBdráhový golf - bežné transfery</v>
      </c>
      <c r="N369" s="3" t="str">
        <f t="shared" si="29"/>
        <v>31806431aB</v>
      </c>
    </row>
    <row r="370" spans="1:14" x14ac:dyDescent="0.2">
      <c r="A370" s="158" t="s">
        <v>740</v>
      </c>
      <c r="B370" s="196" t="str">
        <f>VLOOKUP(A370,Adr!A:B,2,FALSE)</f>
        <v>Slovenský zväz florbalu</v>
      </c>
      <c r="C370" s="188" t="s">
        <v>1029</v>
      </c>
      <c r="D370" s="281">
        <v>1224422</v>
      </c>
      <c r="E370" s="222">
        <v>0</v>
      </c>
      <c r="F370" s="158" t="s">
        <v>240</v>
      </c>
      <c r="G370" s="161" t="s">
        <v>221</v>
      </c>
      <c r="H370" s="161" t="s">
        <v>914</v>
      </c>
      <c r="I370" s="184" t="str">
        <f t="shared" si="25"/>
        <v>31795421a</v>
      </c>
      <c r="J370" s="159" t="str">
        <f t="shared" si="26"/>
        <v>31795421026 02</v>
      </c>
      <c r="K370" s="5" t="s">
        <v>1030</v>
      </c>
      <c r="L370" s="159" t="str">
        <f t="shared" si="27"/>
        <v>31795421026 02B</v>
      </c>
      <c r="M370" s="5" t="str">
        <f t="shared" si="28"/>
        <v>Slovenský zväz florbaluaBflorbal - bežné transfery</v>
      </c>
      <c r="N370" s="3" t="str">
        <f t="shared" si="29"/>
        <v>31795421aB</v>
      </c>
    </row>
    <row r="371" spans="1:14" ht="20.399999999999999" x14ac:dyDescent="0.2">
      <c r="A371" s="158" t="s">
        <v>740</v>
      </c>
      <c r="B371" s="196" t="str">
        <f>VLOOKUP(A371,Adr!A:B,2,FALSE)</f>
        <v>Slovenský zväz florbalu</v>
      </c>
      <c r="C371" s="189" t="s">
        <v>1969</v>
      </c>
      <c r="D371" s="282">
        <v>15000</v>
      </c>
      <c r="E371" s="165">
        <v>0</v>
      </c>
      <c r="F371" s="158" t="s">
        <v>250</v>
      </c>
      <c r="G371" s="161" t="s">
        <v>223</v>
      </c>
      <c r="H371" s="161" t="s">
        <v>914</v>
      </c>
      <c r="I371" s="184" t="str">
        <f t="shared" si="25"/>
        <v>31795421f</v>
      </c>
      <c r="J371" s="159" t="str">
        <f t="shared" si="26"/>
        <v>31795421026 03</v>
      </c>
      <c r="K371" s="5"/>
      <c r="L371" s="159" t="str">
        <f t="shared" si="27"/>
        <v>31795421026 03B</v>
      </c>
      <c r="M371" s="5" t="str">
        <f t="shared" si="28"/>
        <v>Slovenský zväz florbalufBOlymp v regiónoch - implementácia národného športového programu Generácia Olymp v regiónoch Slovenska</v>
      </c>
      <c r="N371" s="3" t="str">
        <f t="shared" si="29"/>
        <v>31795421fB</v>
      </c>
    </row>
    <row r="372" spans="1:14" x14ac:dyDescent="0.2">
      <c r="A372" s="174" t="s">
        <v>745</v>
      </c>
      <c r="B372" s="196" t="str">
        <f>VLOOKUP(A372,Adr!A:B,2,FALSE)</f>
        <v>Slovenský zväz hádzanej</v>
      </c>
      <c r="C372" s="177" t="s">
        <v>1031</v>
      </c>
      <c r="D372" s="179">
        <v>2977616</v>
      </c>
      <c r="E372" s="222">
        <v>0</v>
      </c>
      <c r="F372" s="174" t="s">
        <v>240</v>
      </c>
      <c r="G372" s="177" t="s">
        <v>221</v>
      </c>
      <c r="H372" s="177" t="s">
        <v>914</v>
      </c>
      <c r="I372" s="184" t="str">
        <f t="shared" si="25"/>
        <v>30774772a</v>
      </c>
      <c r="J372" s="159" t="str">
        <f t="shared" si="26"/>
        <v>30774772026 02</v>
      </c>
      <c r="K372" s="5" t="s">
        <v>1032</v>
      </c>
      <c r="L372" s="159" t="str">
        <f t="shared" si="27"/>
        <v>30774772026 02B</v>
      </c>
      <c r="M372" s="5" t="str">
        <f t="shared" si="28"/>
        <v>Slovenský zväz hádzanejaBhádzaná - bežné transfery</v>
      </c>
      <c r="N372" s="3" t="str">
        <f t="shared" si="29"/>
        <v>30774772aB</v>
      </c>
    </row>
    <row r="373" spans="1:14" x14ac:dyDescent="0.2">
      <c r="A373" s="190" t="s">
        <v>745</v>
      </c>
      <c r="B373" s="196" t="str">
        <f>VLOOKUP(A373,Adr!A:B,2,FALSE)</f>
        <v>Slovenský zväz hádzanej</v>
      </c>
      <c r="C373" s="177" t="s">
        <v>2545</v>
      </c>
      <c r="D373" s="279">
        <v>175000</v>
      </c>
      <c r="E373" s="165">
        <v>0</v>
      </c>
      <c r="F373" s="158" t="s">
        <v>250</v>
      </c>
      <c r="G373" s="161" t="s">
        <v>223</v>
      </c>
      <c r="H373" s="161" t="s">
        <v>914</v>
      </c>
      <c r="I373" s="184" t="str">
        <f t="shared" si="25"/>
        <v>30774772f</v>
      </c>
      <c r="J373" s="159" t="str">
        <f t="shared" si="26"/>
        <v>30774772026 03</v>
      </c>
      <c r="K373" s="5"/>
      <c r="L373" s="159" t="str">
        <f t="shared" si="27"/>
        <v>30774772026 03B</v>
      </c>
      <c r="M373" s="5" t="str">
        <f t="shared" si="28"/>
        <v>Slovenský zväz hádzanejfBPodpora trénerov detí a mládeže</v>
      </c>
      <c r="N373" s="3" t="str">
        <f t="shared" si="29"/>
        <v>30774772fB</v>
      </c>
    </row>
    <row r="374" spans="1:14" x14ac:dyDescent="0.2">
      <c r="A374" s="158" t="s">
        <v>2247</v>
      </c>
      <c r="B374" s="196" t="str">
        <f>VLOOKUP(A374,Adr!A:B,2,FALSE)</f>
        <v>Slovenský zväz hasičského športu</v>
      </c>
      <c r="C374" s="182" t="s">
        <v>253</v>
      </c>
      <c r="D374" s="164">
        <v>18300</v>
      </c>
      <c r="E374" s="165">
        <v>0</v>
      </c>
      <c r="F374" s="158" t="s">
        <v>252</v>
      </c>
      <c r="G374" s="161" t="s">
        <v>223</v>
      </c>
      <c r="H374" s="161" t="s">
        <v>914</v>
      </c>
      <c r="I374" s="184" t="str">
        <f t="shared" si="25"/>
        <v>42390800g</v>
      </c>
      <c r="J374" s="159" t="str">
        <f t="shared" si="26"/>
        <v>42390800026 03</v>
      </c>
      <c r="K374" s="5"/>
      <c r="L374" s="159" t="str">
        <f t="shared" si="27"/>
        <v>42390800026 03B</v>
      </c>
      <c r="M374" s="5" t="str">
        <f t="shared" si="28"/>
        <v>Slovenský zväz hasičského športugBrozvoj športov, ktoré nie sú uznanými podľa zákona č. 440/2015 Z. z.</v>
      </c>
      <c r="N374" s="3" t="str">
        <f t="shared" si="29"/>
        <v>42390800gB</v>
      </c>
    </row>
    <row r="375" spans="1:14" x14ac:dyDescent="0.2">
      <c r="A375" s="174" t="s">
        <v>1806</v>
      </c>
      <c r="B375" s="196" t="str">
        <f>VLOOKUP(A375,Adr!A:B,2,FALSE)</f>
        <v>Slovenský zväz integrovaného tanca a tanečného športu</v>
      </c>
      <c r="C375" s="177" t="s">
        <v>253</v>
      </c>
      <c r="D375" s="279">
        <v>47100</v>
      </c>
      <c r="E375" s="165">
        <v>0</v>
      </c>
      <c r="F375" s="158" t="s">
        <v>252</v>
      </c>
      <c r="G375" s="161" t="s">
        <v>223</v>
      </c>
      <c r="H375" s="161" t="s">
        <v>914</v>
      </c>
      <c r="I375" s="184" t="str">
        <f t="shared" si="25"/>
        <v>36070351g</v>
      </c>
      <c r="J375" s="159" t="str">
        <f t="shared" si="26"/>
        <v>36070351026 03</v>
      </c>
      <c r="K375" s="5"/>
      <c r="L375" s="159" t="str">
        <f t="shared" si="27"/>
        <v>36070351026 03B</v>
      </c>
      <c r="M375" s="5" t="str">
        <f t="shared" si="28"/>
        <v>Slovenský zväz integrovaného tanca a tanečného športugBrozvoj športov, ktoré nie sú uznanými podľa zákona č. 440/2015 Z. z.</v>
      </c>
      <c r="N375" s="3" t="str">
        <f t="shared" si="29"/>
        <v>36070351gB</v>
      </c>
    </row>
    <row r="376" spans="1:14" x14ac:dyDescent="0.2">
      <c r="A376" s="190" t="s">
        <v>752</v>
      </c>
      <c r="B376" s="196" t="str">
        <f>VLOOKUP(A376,Adr!A:B,2,FALSE)</f>
        <v>Slovenský zväz jachtingu</v>
      </c>
      <c r="C376" s="177" t="s">
        <v>1033</v>
      </c>
      <c r="D376" s="279">
        <v>100327</v>
      </c>
      <c r="E376" s="165">
        <v>0</v>
      </c>
      <c r="F376" s="158" t="s">
        <v>240</v>
      </c>
      <c r="G376" s="161" t="s">
        <v>221</v>
      </c>
      <c r="H376" s="161" t="s">
        <v>914</v>
      </c>
      <c r="I376" s="184" t="str">
        <f t="shared" si="25"/>
        <v>30793211a</v>
      </c>
      <c r="J376" s="159" t="str">
        <f t="shared" si="26"/>
        <v>30793211026 02</v>
      </c>
      <c r="K376" s="5" t="s">
        <v>1034</v>
      </c>
      <c r="L376" s="159" t="str">
        <f t="shared" si="27"/>
        <v>30793211026 02B</v>
      </c>
      <c r="M376" s="5" t="str">
        <f t="shared" si="28"/>
        <v>Slovenský zväz jachtinguaBjachting - bežné transfery</v>
      </c>
      <c r="N376" s="3" t="str">
        <f t="shared" si="29"/>
        <v>30793211aB</v>
      </c>
    </row>
    <row r="377" spans="1:14" x14ac:dyDescent="0.2">
      <c r="A377" s="194" t="s">
        <v>759</v>
      </c>
      <c r="B377" s="196" t="str">
        <f>VLOOKUP(A377,Adr!A:B,2,FALSE)</f>
        <v>Slovenský zväz Judo</v>
      </c>
      <c r="C377" s="177" t="s">
        <v>1035</v>
      </c>
      <c r="D377" s="279">
        <v>331393</v>
      </c>
      <c r="E377" s="165">
        <v>0</v>
      </c>
      <c r="F377" s="158" t="s">
        <v>240</v>
      </c>
      <c r="G377" s="161" t="s">
        <v>221</v>
      </c>
      <c r="H377" s="161" t="s">
        <v>914</v>
      </c>
      <c r="I377" s="184" t="str">
        <f t="shared" si="25"/>
        <v>17308518a</v>
      </c>
      <c r="J377" s="159" t="str">
        <f t="shared" si="26"/>
        <v>17308518026 02</v>
      </c>
      <c r="K377" s="5" t="s">
        <v>1036</v>
      </c>
      <c r="L377" s="159" t="str">
        <f t="shared" si="27"/>
        <v>17308518026 02B</v>
      </c>
      <c r="M377" s="5" t="str">
        <f t="shared" si="28"/>
        <v>Slovenský zväz JudoaBjudo - bežné transfery</v>
      </c>
      <c r="N377" s="3" t="str">
        <f t="shared" si="29"/>
        <v>17308518aB</v>
      </c>
    </row>
    <row r="378" spans="1:14" x14ac:dyDescent="0.2">
      <c r="A378" s="174" t="s">
        <v>759</v>
      </c>
      <c r="B378" s="196" t="str">
        <f>VLOOKUP(A378,Adr!A:B,2,FALSE)</f>
        <v>Slovenský zväz Judo</v>
      </c>
      <c r="C378" s="177" t="s">
        <v>2461</v>
      </c>
      <c r="D378" s="279">
        <v>8000</v>
      </c>
      <c r="E378" s="222">
        <v>0</v>
      </c>
      <c r="F378" s="158" t="s">
        <v>246</v>
      </c>
      <c r="G378" s="161" t="s">
        <v>223</v>
      </c>
      <c r="H378" s="161" t="s">
        <v>914</v>
      </c>
      <c r="I378" s="184" t="str">
        <f t="shared" si="25"/>
        <v>17308518d</v>
      </c>
      <c r="J378" s="159" t="str">
        <f t="shared" si="26"/>
        <v>17308518026 03</v>
      </c>
      <c r="K378" s="5"/>
      <c r="L378" s="159" t="str">
        <f t="shared" si="27"/>
        <v>17308518026 03B</v>
      </c>
      <c r="M378" s="5" t="str">
        <f t="shared" si="28"/>
        <v>Slovenský zväz JudodBFilkorová Nina</v>
      </c>
      <c r="N378" s="3" t="str">
        <f t="shared" si="29"/>
        <v>17308518dB</v>
      </c>
    </row>
    <row r="379" spans="1:14" x14ac:dyDescent="0.2">
      <c r="A379" s="194" t="s">
        <v>759</v>
      </c>
      <c r="B379" s="196" t="str">
        <f>VLOOKUP(A379,Adr!A:B,2,FALSE)</f>
        <v>Slovenský zväz Judo</v>
      </c>
      <c r="C379" s="188" t="s">
        <v>1406</v>
      </c>
      <c r="D379" s="279">
        <v>42000</v>
      </c>
      <c r="E379" s="165">
        <v>0</v>
      </c>
      <c r="F379" s="158" t="s">
        <v>246</v>
      </c>
      <c r="G379" s="161" t="s">
        <v>223</v>
      </c>
      <c r="H379" s="161" t="s">
        <v>914</v>
      </c>
      <c r="I379" s="184" t="str">
        <f t="shared" si="25"/>
        <v>17308518d</v>
      </c>
      <c r="J379" s="159" t="str">
        <f t="shared" si="26"/>
        <v>17308518026 03</v>
      </c>
      <c r="K379" s="5"/>
      <c r="L379" s="159" t="str">
        <f t="shared" si="27"/>
        <v>17308518026 03B</v>
      </c>
      <c r="M379" s="5" t="str">
        <f t="shared" si="28"/>
        <v>Slovenský zväz JudodBFízeľ Márius</v>
      </c>
      <c r="N379" s="3" t="str">
        <f t="shared" si="29"/>
        <v>17308518dB</v>
      </c>
    </row>
    <row r="380" spans="1:14" x14ac:dyDescent="0.2">
      <c r="A380" s="194" t="s">
        <v>759</v>
      </c>
      <c r="B380" s="196" t="str">
        <f>VLOOKUP(A380,Adr!A:B,2,FALSE)</f>
        <v>Slovenský zväz Judo</v>
      </c>
      <c r="C380" s="161" t="s">
        <v>1407</v>
      </c>
      <c r="D380" s="280">
        <v>8000</v>
      </c>
      <c r="E380" s="222">
        <v>0</v>
      </c>
      <c r="F380" s="158" t="s">
        <v>246</v>
      </c>
      <c r="G380" s="161" t="s">
        <v>223</v>
      </c>
      <c r="H380" s="161" t="s">
        <v>914</v>
      </c>
      <c r="I380" s="184" t="str">
        <f t="shared" si="25"/>
        <v>17308518d</v>
      </c>
      <c r="J380" s="159" t="str">
        <f t="shared" si="26"/>
        <v>17308518026 03</v>
      </c>
      <c r="K380" s="5"/>
      <c r="L380" s="159" t="str">
        <f t="shared" si="27"/>
        <v>17308518026 03B</v>
      </c>
      <c r="M380" s="5" t="str">
        <f t="shared" si="28"/>
        <v>Slovenský zväz JudodBFízeľová Ema</v>
      </c>
      <c r="N380" s="3" t="str">
        <f t="shared" si="29"/>
        <v>17308518dB</v>
      </c>
    </row>
    <row r="381" spans="1:14" x14ac:dyDescent="0.2">
      <c r="A381" s="158" t="s">
        <v>759</v>
      </c>
      <c r="B381" s="196" t="str">
        <f>VLOOKUP(A381,Adr!A:B,2,FALSE)</f>
        <v>Slovenský zväz Judo</v>
      </c>
      <c r="C381" s="189" t="s">
        <v>1408</v>
      </c>
      <c r="D381" s="282">
        <v>13000</v>
      </c>
      <c r="E381" s="165">
        <v>0</v>
      </c>
      <c r="F381" s="158" t="s">
        <v>246</v>
      </c>
      <c r="G381" s="161" t="s">
        <v>223</v>
      </c>
      <c r="H381" s="161" t="s">
        <v>914</v>
      </c>
      <c r="I381" s="184" t="str">
        <f t="shared" si="25"/>
        <v>17308518d</v>
      </c>
      <c r="J381" s="159" t="str">
        <f t="shared" si="26"/>
        <v>17308518026 03</v>
      </c>
      <c r="K381" s="5"/>
      <c r="L381" s="159" t="str">
        <f t="shared" si="27"/>
        <v>17308518026 03B</v>
      </c>
      <c r="M381" s="5" t="str">
        <f t="shared" si="28"/>
        <v>Slovenský zväz JudodBMaťašeje Benjamín</v>
      </c>
      <c r="N381" s="3" t="str">
        <f t="shared" si="29"/>
        <v>17308518dB</v>
      </c>
    </row>
    <row r="382" spans="1:14" x14ac:dyDescent="0.2">
      <c r="A382" s="158" t="s">
        <v>759</v>
      </c>
      <c r="B382" s="196" t="str">
        <f>VLOOKUP(A382,Adr!A:B,2,FALSE)</f>
        <v>Slovenský zväz Judo</v>
      </c>
      <c r="C382" s="188" t="s">
        <v>1409</v>
      </c>
      <c r="D382" s="281">
        <v>8000</v>
      </c>
      <c r="E382" s="222">
        <v>0</v>
      </c>
      <c r="F382" s="158" t="s">
        <v>246</v>
      </c>
      <c r="G382" s="161" t="s">
        <v>223</v>
      </c>
      <c r="H382" s="161" t="s">
        <v>914</v>
      </c>
      <c r="I382" s="184" t="str">
        <f t="shared" si="25"/>
        <v>17308518d</v>
      </c>
      <c r="J382" s="159" t="str">
        <f t="shared" si="26"/>
        <v>17308518026 03</v>
      </c>
      <c r="K382" s="5"/>
      <c r="L382" s="159" t="str">
        <f t="shared" si="27"/>
        <v>17308518026 03B</v>
      </c>
      <c r="M382" s="5" t="str">
        <f t="shared" si="28"/>
        <v>Slovenský zväz JudodBScheffel Oliver</v>
      </c>
      <c r="N382" s="3" t="str">
        <f t="shared" si="29"/>
        <v>17308518dB</v>
      </c>
    </row>
    <row r="383" spans="1:14" x14ac:dyDescent="0.2">
      <c r="A383" s="194" t="s">
        <v>759</v>
      </c>
      <c r="B383" s="196" t="str">
        <f>VLOOKUP(A383,Adr!A:B,2,FALSE)</f>
        <v>Slovenský zväz Judo</v>
      </c>
      <c r="C383" s="188" t="s">
        <v>2462</v>
      </c>
      <c r="D383" s="281">
        <v>8000</v>
      </c>
      <c r="E383" s="165">
        <v>0</v>
      </c>
      <c r="F383" s="158" t="s">
        <v>246</v>
      </c>
      <c r="G383" s="161" t="s">
        <v>223</v>
      </c>
      <c r="H383" s="161" t="s">
        <v>914</v>
      </c>
      <c r="I383" s="184" t="str">
        <f t="shared" si="25"/>
        <v>17308518d</v>
      </c>
      <c r="J383" s="159" t="str">
        <f t="shared" si="26"/>
        <v>17308518026 03</v>
      </c>
      <c r="K383" s="5"/>
      <c r="L383" s="159" t="str">
        <f t="shared" si="27"/>
        <v>17308518026 03B</v>
      </c>
      <c r="M383" s="5" t="str">
        <f t="shared" si="28"/>
        <v>Slovenský zväz JudodBTománek Jozef najml.</v>
      </c>
      <c r="N383" s="3" t="str">
        <f t="shared" si="29"/>
        <v>17308518dB</v>
      </c>
    </row>
    <row r="384" spans="1:14" x14ac:dyDescent="0.2">
      <c r="A384" s="190" t="s">
        <v>759</v>
      </c>
      <c r="B384" s="196" t="str">
        <f>VLOOKUP(A384,Adr!A:B,2,FALSE)</f>
        <v>Slovenský zväz Judo</v>
      </c>
      <c r="C384" s="188" t="s">
        <v>2463</v>
      </c>
      <c r="D384" s="279">
        <v>8000</v>
      </c>
      <c r="E384" s="222">
        <v>0</v>
      </c>
      <c r="F384" s="158" t="s">
        <v>246</v>
      </c>
      <c r="G384" s="161" t="s">
        <v>223</v>
      </c>
      <c r="H384" s="161" t="s">
        <v>914</v>
      </c>
      <c r="I384" s="184" t="str">
        <f t="shared" si="25"/>
        <v>17308518d</v>
      </c>
      <c r="J384" s="159" t="str">
        <f t="shared" si="26"/>
        <v>17308518026 03</v>
      </c>
      <c r="K384" s="5"/>
      <c r="L384" s="159" t="str">
        <f t="shared" si="27"/>
        <v>17308518026 03B</v>
      </c>
      <c r="M384" s="5" t="str">
        <f t="shared" si="28"/>
        <v>Slovenský zväz JudodBTománková Lenka</v>
      </c>
      <c r="N384" s="3" t="str">
        <f t="shared" si="29"/>
        <v>17308518dB</v>
      </c>
    </row>
    <row r="385" spans="1:14" x14ac:dyDescent="0.2">
      <c r="A385" s="194" t="s">
        <v>759</v>
      </c>
      <c r="B385" s="196" t="str">
        <f>VLOOKUP(A385,Adr!A:B,2,FALSE)</f>
        <v>Slovenský zväz Judo</v>
      </c>
      <c r="C385" s="177" t="s">
        <v>1410</v>
      </c>
      <c r="D385" s="279">
        <v>16000</v>
      </c>
      <c r="E385" s="165">
        <v>0</v>
      </c>
      <c r="F385" s="158" t="s">
        <v>246</v>
      </c>
      <c r="G385" s="161" t="s">
        <v>223</v>
      </c>
      <c r="H385" s="161" t="s">
        <v>914</v>
      </c>
      <c r="I385" s="184" t="str">
        <f t="shared" si="25"/>
        <v>17308518d</v>
      </c>
      <c r="J385" s="159" t="str">
        <f t="shared" si="26"/>
        <v>17308518026 03</v>
      </c>
      <c r="K385" s="5"/>
      <c r="L385" s="159" t="str">
        <f t="shared" si="27"/>
        <v>17308518026 03B</v>
      </c>
      <c r="M385" s="5" t="str">
        <f t="shared" si="28"/>
        <v>Slovenský zväz JudodBTománková Patrícia</v>
      </c>
      <c r="N385" s="3" t="str">
        <f t="shared" si="29"/>
        <v>17308518dB</v>
      </c>
    </row>
    <row r="386" spans="1:14" x14ac:dyDescent="0.2">
      <c r="A386" s="158" t="s">
        <v>765</v>
      </c>
      <c r="B386" s="196" t="str">
        <f>VLOOKUP(A386,Adr!A:B,2,FALSE)</f>
        <v>Slovenský Zväz Karate</v>
      </c>
      <c r="C386" s="189" t="s">
        <v>1037</v>
      </c>
      <c r="D386" s="282">
        <v>1331724</v>
      </c>
      <c r="E386" s="222">
        <v>0</v>
      </c>
      <c r="F386" s="158" t="s">
        <v>240</v>
      </c>
      <c r="G386" s="161" t="s">
        <v>221</v>
      </c>
      <c r="H386" s="161" t="s">
        <v>914</v>
      </c>
      <c r="I386" s="184" t="str">
        <f t="shared" ref="I386:I449" si="30">A386&amp;F386</f>
        <v>30811571a</v>
      </c>
      <c r="J386" s="159" t="str">
        <f t="shared" ref="J386:J449" si="31">A386&amp;G386</f>
        <v>30811571026 02</v>
      </c>
      <c r="K386" s="5" t="s">
        <v>1038</v>
      </c>
      <c r="L386" s="159" t="str">
        <f t="shared" ref="L386:L449" si="32">A386&amp;G386&amp;H386</f>
        <v>30811571026 02B</v>
      </c>
      <c r="M386" s="5" t="str">
        <f t="shared" ref="M386:M449" si="33">B386&amp;F386&amp;H386&amp;C386</f>
        <v>Slovenský Zväz KarateaBkarate - bežné transfery</v>
      </c>
      <c r="N386" s="3" t="str">
        <f t="shared" ref="N386:N449" si="34">+I386&amp;H386</f>
        <v>30811571aB</v>
      </c>
    </row>
    <row r="387" spans="1:14" x14ac:dyDescent="0.2">
      <c r="A387" s="190" t="s">
        <v>765</v>
      </c>
      <c r="B387" s="196" t="str">
        <f>VLOOKUP(A387,Adr!A:B,2,FALSE)</f>
        <v>Slovenský Zväz Karate</v>
      </c>
      <c r="C387" s="177" t="s">
        <v>1611</v>
      </c>
      <c r="D387" s="279">
        <v>15000</v>
      </c>
      <c r="E387" s="165">
        <v>0</v>
      </c>
      <c r="F387" s="158" t="s">
        <v>240</v>
      </c>
      <c r="G387" s="161" t="s">
        <v>221</v>
      </c>
      <c r="H387" s="161" t="s">
        <v>937</v>
      </c>
      <c r="I387" s="184" t="str">
        <f t="shared" si="30"/>
        <v>30811571a</v>
      </c>
      <c r="J387" s="159" t="str">
        <f t="shared" si="31"/>
        <v>30811571026 02</v>
      </c>
      <c r="K387" s="5" t="s">
        <v>1038</v>
      </c>
      <c r="L387" s="159" t="str">
        <f t="shared" si="32"/>
        <v>30811571026 02K</v>
      </c>
      <c r="M387" s="5" t="str">
        <f t="shared" si="33"/>
        <v>Slovenský Zväz KarateaKkarate - kapitálové transfery</v>
      </c>
      <c r="N387" s="3" t="str">
        <f t="shared" si="34"/>
        <v>30811571aK</v>
      </c>
    </row>
    <row r="388" spans="1:14" x14ac:dyDescent="0.2">
      <c r="A388" s="158" t="s">
        <v>765</v>
      </c>
      <c r="B388" s="196" t="str">
        <f>VLOOKUP(A388,Adr!A:B,2,FALSE)</f>
        <v>Slovenský Zväz Karate</v>
      </c>
      <c r="C388" s="177" t="s">
        <v>1313</v>
      </c>
      <c r="D388" s="279">
        <v>10713</v>
      </c>
      <c r="E388" s="222">
        <v>0</v>
      </c>
      <c r="F388" s="158" t="s">
        <v>244</v>
      </c>
      <c r="G388" s="161" t="s">
        <v>223</v>
      </c>
      <c r="H388" s="161" t="s">
        <v>914</v>
      </c>
      <c r="I388" s="184" t="str">
        <f t="shared" si="30"/>
        <v>30811571c</v>
      </c>
      <c r="J388" s="159" t="str">
        <f t="shared" si="31"/>
        <v>30811571026 03</v>
      </c>
      <c r="K388" s="5"/>
      <c r="L388" s="159" t="str">
        <f t="shared" si="32"/>
        <v>30811571026 03B</v>
      </c>
      <c r="M388" s="5" t="str">
        <f t="shared" si="33"/>
        <v>Slovenský Zväz KaratecBzabezpečenie a rozvoj športu karate zdravotne postihnutých športovcov</v>
      </c>
      <c r="N388" s="3" t="str">
        <f t="shared" si="34"/>
        <v>30811571cB</v>
      </c>
    </row>
    <row r="389" spans="1:14" x14ac:dyDescent="0.2">
      <c r="A389" s="194" t="s">
        <v>765</v>
      </c>
      <c r="B389" s="196" t="str">
        <f>VLOOKUP(A389,Adr!A:B,2,FALSE)</f>
        <v>Slovenský Zväz Karate</v>
      </c>
      <c r="C389" s="188" t="s">
        <v>2464</v>
      </c>
      <c r="D389" s="281">
        <v>16000</v>
      </c>
      <c r="E389" s="222">
        <v>0</v>
      </c>
      <c r="F389" s="158" t="s">
        <v>246</v>
      </c>
      <c r="G389" s="161" t="s">
        <v>223</v>
      </c>
      <c r="H389" s="161" t="s">
        <v>914</v>
      </c>
      <c r="I389" s="184" t="str">
        <f t="shared" si="30"/>
        <v>30811571d</v>
      </c>
      <c r="J389" s="159" t="str">
        <f t="shared" si="31"/>
        <v>30811571026 03</v>
      </c>
      <c r="K389" s="5"/>
      <c r="L389" s="159" t="str">
        <f t="shared" si="32"/>
        <v>30811571026 03B</v>
      </c>
      <c r="M389" s="5" t="str">
        <f t="shared" si="33"/>
        <v>Slovenský Zväz KaratedBBakoš Suchánková Ingrid</v>
      </c>
      <c r="N389" s="3" t="str">
        <f t="shared" si="34"/>
        <v>30811571dB</v>
      </c>
    </row>
    <row r="390" spans="1:14" x14ac:dyDescent="0.2">
      <c r="A390" s="158" t="s">
        <v>765</v>
      </c>
      <c r="B390" s="196" t="str">
        <f>VLOOKUP(A390,Adr!A:B,2,FALSE)</f>
        <v>Slovenský Zväz Karate</v>
      </c>
      <c r="C390" s="161" t="s">
        <v>2465</v>
      </c>
      <c r="D390" s="280">
        <v>8000</v>
      </c>
      <c r="E390" s="165">
        <v>0</v>
      </c>
      <c r="F390" s="158" t="s">
        <v>246</v>
      </c>
      <c r="G390" s="161" t="s">
        <v>223</v>
      </c>
      <c r="H390" s="161" t="s">
        <v>914</v>
      </c>
      <c r="I390" s="184" t="str">
        <f t="shared" si="30"/>
        <v>30811571d</v>
      </c>
      <c r="J390" s="159" t="str">
        <f t="shared" si="31"/>
        <v>30811571026 03</v>
      </c>
      <c r="K390" s="5"/>
      <c r="L390" s="159" t="str">
        <f t="shared" si="32"/>
        <v>30811571026 03B</v>
      </c>
      <c r="M390" s="5" t="str">
        <f t="shared" si="33"/>
        <v>Slovenský Zväz KaratedBBohunický Lukáš</v>
      </c>
      <c r="N390" s="3" t="str">
        <f t="shared" si="34"/>
        <v>30811571dB</v>
      </c>
    </row>
    <row r="391" spans="1:14" x14ac:dyDescent="0.2">
      <c r="A391" s="158" t="s">
        <v>765</v>
      </c>
      <c r="B391" s="196" t="str">
        <f>VLOOKUP(A391,Adr!A:B,2,FALSE)</f>
        <v>Slovenský Zväz Karate</v>
      </c>
      <c r="C391" s="188" t="s">
        <v>2466</v>
      </c>
      <c r="D391" s="281">
        <v>8000</v>
      </c>
      <c r="E391" s="222">
        <v>0</v>
      </c>
      <c r="F391" s="158" t="s">
        <v>246</v>
      </c>
      <c r="G391" s="161" t="s">
        <v>223</v>
      </c>
      <c r="H391" s="161" t="s">
        <v>914</v>
      </c>
      <c r="I391" s="184" t="str">
        <f t="shared" si="30"/>
        <v>30811571d</v>
      </c>
      <c r="J391" s="159" t="str">
        <f t="shared" si="31"/>
        <v>30811571026 03</v>
      </c>
      <c r="K391" s="5"/>
      <c r="L391" s="159" t="str">
        <f t="shared" si="32"/>
        <v>30811571026 03B</v>
      </c>
      <c r="M391" s="5" t="str">
        <f t="shared" si="33"/>
        <v>Slovenský Zväz KaratedBKvasnicová Nina</v>
      </c>
      <c r="N391" s="3" t="str">
        <f t="shared" si="34"/>
        <v>30811571dB</v>
      </c>
    </row>
    <row r="392" spans="1:14" x14ac:dyDescent="0.2">
      <c r="A392" s="194" t="s">
        <v>765</v>
      </c>
      <c r="B392" s="196" t="str">
        <f>VLOOKUP(A392,Adr!A:B,2,FALSE)</f>
        <v>Slovenský Zväz Karate</v>
      </c>
      <c r="C392" s="188" t="s">
        <v>2536</v>
      </c>
      <c r="D392" s="281">
        <v>15000</v>
      </c>
      <c r="E392" s="165">
        <v>0</v>
      </c>
      <c r="F392" s="158" t="s">
        <v>263</v>
      </c>
      <c r="G392" s="161" t="s">
        <v>223</v>
      </c>
      <c r="H392" s="161" t="s">
        <v>914</v>
      </c>
      <c r="I392" s="184" t="str">
        <f t="shared" si="30"/>
        <v>30811571m</v>
      </c>
      <c r="J392" s="159" t="str">
        <f t="shared" si="31"/>
        <v>30811571026 03</v>
      </c>
      <c r="K392" s="5"/>
      <c r="L392" s="159" t="str">
        <f t="shared" si="32"/>
        <v>30811571026 03B</v>
      </c>
      <c r="M392" s="5" t="str">
        <f t="shared" si="33"/>
        <v>Slovenský Zväz KaratemBVeľká cena Slovenska</v>
      </c>
      <c r="N392" s="3" t="str">
        <f t="shared" si="34"/>
        <v>30811571mB</v>
      </c>
    </row>
    <row r="393" spans="1:14" x14ac:dyDescent="0.2">
      <c r="A393" s="170" t="s">
        <v>772</v>
      </c>
      <c r="B393" s="196" t="str">
        <f>VLOOKUP(A393,Adr!A:B,2,FALSE)</f>
        <v>Slovenský zväz kickboxu</v>
      </c>
      <c r="C393" s="188" t="s">
        <v>1039</v>
      </c>
      <c r="D393" s="279">
        <v>169552</v>
      </c>
      <c r="E393" s="222">
        <v>0</v>
      </c>
      <c r="F393" s="158" t="s">
        <v>240</v>
      </c>
      <c r="G393" s="161" t="s">
        <v>221</v>
      </c>
      <c r="H393" s="161" t="s">
        <v>914</v>
      </c>
      <c r="I393" s="184" t="str">
        <f t="shared" si="30"/>
        <v>31119247a</v>
      </c>
      <c r="J393" s="159" t="str">
        <f t="shared" si="31"/>
        <v>31119247026 02</v>
      </c>
      <c r="K393" s="5" t="s">
        <v>1040</v>
      </c>
      <c r="L393" s="159" t="str">
        <f t="shared" si="32"/>
        <v>31119247026 02B</v>
      </c>
      <c r="M393" s="5" t="str">
        <f t="shared" si="33"/>
        <v>Slovenský zväz kickboxuaBkickbox - bežné transfery</v>
      </c>
      <c r="N393" s="3" t="str">
        <f t="shared" si="34"/>
        <v>31119247aB</v>
      </c>
    </row>
    <row r="394" spans="1:14" x14ac:dyDescent="0.2">
      <c r="A394" s="174" t="s">
        <v>772</v>
      </c>
      <c r="B394" s="196" t="str">
        <f>VLOOKUP(A394,Adr!A:B,2,FALSE)</f>
        <v>Slovenský zväz kickboxu</v>
      </c>
      <c r="C394" s="161" t="s">
        <v>1411</v>
      </c>
      <c r="D394" s="280">
        <v>31000</v>
      </c>
      <c r="E394" s="222">
        <v>0</v>
      </c>
      <c r="F394" s="158" t="s">
        <v>246</v>
      </c>
      <c r="G394" s="161" t="s">
        <v>223</v>
      </c>
      <c r="H394" s="161" t="s">
        <v>914</v>
      </c>
      <c r="I394" s="184" t="str">
        <f t="shared" si="30"/>
        <v>31119247d</v>
      </c>
      <c r="J394" s="159" t="str">
        <f t="shared" si="31"/>
        <v>31119247026 03</v>
      </c>
      <c r="K394" s="5"/>
      <c r="L394" s="159" t="str">
        <f t="shared" si="32"/>
        <v>31119247026 03B</v>
      </c>
      <c r="M394" s="5" t="str">
        <f t="shared" si="33"/>
        <v>Slovenský zväz kickboxudBCmárová Lucia</v>
      </c>
      <c r="N394" s="3" t="str">
        <f t="shared" si="34"/>
        <v>31119247dB</v>
      </c>
    </row>
    <row r="395" spans="1:14" x14ac:dyDescent="0.2">
      <c r="A395" s="158" t="s">
        <v>772</v>
      </c>
      <c r="B395" s="196" t="str">
        <f>VLOOKUP(A395,Adr!A:B,2,FALSE)</f>
        <v>Slovenský zväz kickboxu</v>
      </c>
      <c r="C395" s="177" t="s">
        <v>2467</v>
      </c>
      <c r="D395" s="279">
        <v>16000</v>
      </c>
      <c r="E395" s="165">
        <v>0</v>
      </c>
      <c r="F395" s="158" t="s">
        <v>246</v>
      </c>
      <c r="G395" s="161" t="s">
        <v>223</v>
      </c>
      <c r="H395" s="161" t="s">
        <v>914</v>
      </c>
      <c r="I395" s="184" t="str">
        <f t="shared" si="30"/>
        <v>31119247d</v>
      </c>
      <c r="J395" s="159" t="str">
        <f t="shared" si="31"/>
        <v>31119247026 03</v>
      </c>
      <c r="K395" s="5"/>
      <c r="L395" s="159" t="str">
        <f t="shared" si="32"/>
        <v>31119247026 03B</v>
      </c>
      <c r="M395" s="5" t="str">
        <f t="shared" si="33"/>
        <v>Slovenský zväz kickboxudBCzégény Cintia</v>
      </c>
      <c r="N395" s="3" t="str">
        <f t="shared" si="34"/>
        <v>31119247dB</v>
      </c>
    </row>
    <row r="396" spans="1:14" ht="30.6" x14ac:dyDescent="0.2">
      <c r="A396" s="158" t="s">
        <v>772</v>
      </c>
      <c r="B396" s="196" t="str">
        <f>VLOOKUP(A396,Adr!A:B,2,FALSE)</f>
        <v>Slovenský zväz kickboxu</v>
      </c>
      <c r="C396" s="188" t="s">
        <v>2557</v>
      </c>
      <c r="D396" s="179">
        <v>15000</v>
      </c>
      <c r="E396" s="165">
        <v>0</v>
      </c>
      <c r="F396" s="158" t="s">
        <v>250</v>
      </c>
      <c r="G396" s="161" t="s">
        <v>223</v>
      </c>
      <c r="H396" s="161" t="s">
        <v>914</v>
      </c>
      <c r="I396" s="184" t="str">
        <f t="shared" si="30"/>
        <v>31119247f</v>
      </c>
      <c r="J396" s="159" t="str">
        <f t="shared" si="31"/>
        <v>31119247026 03</v>
      </c>
      <c r="K396" s="5"/>
      <c r="L396" s="159" t="str">
        <f t="shared" si="32"/>
        <v>31119247026 03B</v>
      </c>
      <c r="M396" s="5" t="str">
        <f t="shared" si="33"/>
        <v>Slovenský zväz kickboxufBZabezpečenie účasti reprezentácie Slovenskej republiky na Majstrovstvách sveta juniorov a kadetov 2026 a na Majstrovstvách Európy seniorov WAKO 2026</v>
      </c>
      <c r="N396" s="3" t="str">
        <f t="shared" si="34"/>
        <v>31119247fB</v>
      </c>
    </row>
    <row r="397" spans="1:14" x14ac:dyDescent="0.2">
      <c r="A397" s="194" t="s">
        <v>772</v>
      </c>
      <c r="B397" s="196" t="str">
        <f>VLOOKUP(A397,Adr!A:B,2,FALSE)</f>
        <v>Slovenský zväz kickboxu</v>
      </c>
      <c r="C397" s="177" t="s">
        <v>2537</v>
      </c>
      <c r="D397" s="281">
        <v>6975</v>
      </c>
      <c r="E397" s="165">
        <v>0</v>
      </c>
      <c r="F397" s="158" t="s">
        <v>263</v>
      </c>
      <c r="G397" s="161" t="s">
        <v>223</v>
      </c>
      <c r="H397" s="161" t="s">
        <v>914</v>
      </c>
      <c r="I397" s="184" t="str">
        <f t="shared" si="30"/>
        <v>31119247m</v>
      </c>
      <c r="J397" s="159" t="str">
        <f t="shared" si="31"/>
        <v>31119247026 03</v>
      </c>
      <c r="K397" s="5"/>
      <c r="L397" s="159" t="str">
        <f t="shared" si="32"/>
        <v>31119247026 03B</v>
      </c>
      <c r="M397" s="5" t="str">
        <f t="shared" si="33"/>
        <v>Slovenský zväz kickboxumBSlovak Open 2026 – Memoriál Ladislava Doky Tótha</v>
      </c>
      <c r="N397" s="3" t="str">
        <f t="shared" si="34"/>
        <v>31119247mB</v>
      </c>
    </row>
    <row r="398" spans="1:14" x14ac:dyDescent="0.2">
      <c r="A398" s="194" t="s">
        <v>777</v>
      </c>
      <c r="B398" s="196" t="str">
        <f>VLOOKUP(A398,Adr!A:B,2,FALSE)</f>
        <v>Slovenský zväz ľadového hokeja</v>
      </c>
      <c r="C398" s="188" t="s">
        <v>1041</v>
      </c>
      <c r="D398" s="279">
        <v>12337786</v>
      </c>
      <c r="E398" s="165">
        <v>0</v>
      </c>
      <c r="F398" s="158" t="s">
        <v>240</v>
      </c>
      <c r="G398" s="161" t="s">
        <v>221</v>
      </c>
      <c r="H398" s="161" t="s">
        <v>914</v>
      </c>
      <c r="I398" s="184" t="str">
        <f t="shared" si="30"/>
        <v>30845386a</v>
      </c>
      <c r="J398" s="159" t="str">
        <f t="shared" si="31"/>
        <v>30845386026 02</v>
      </c>
      <c r="K398" s="5" t="s">
        <v>1042</v>
      </c>
      <c r="L398" s="159" t="str">
        <f t="shared" si="32"/>
        <v>30845386026 02B</v>
      </c>
      <c r="M398" s="5" t="str">
        <f t="shared" si="33"/>
        <v>Slovenský zväz ľadového hokejaaBľadový hokej - bežné transfery</v>
      </c>
      <c r="N398" s="3" t="str">
        <f t="shared" si="34"/>
        <v>30845386aB</v>
      </c>
    </row>
    <row r="399" spans="1:14" x14ac:dyDescent="0.2">
      <c r="A399" s="194" t="s">
        <v>777</v>
      </c>
      <c r="B399" s="196" t="str">
        <f>VLOOKUP(A399,Adr!A:B,2,FALSE)</f>
        <v>Slovenský zväz ľadového hokeja</v>
      </c>
      <c r="C399" s="177" t="s">
        <v>1612</v>
      </c>
      <c r="D399" s="281">
        <v>120000</v>
      </c>
      <c r="E399" s="222">
        <v>0</v>
      </c>
      <c r="F399" s="158" t="s">
        <v>240</v>
      </c>
      <c r="G399" s="161" t="s">
        <v>221</v>
      </c>
      <c r="H399" s="161" t="s">
        <v>937</v>
      </c>
      <c r="I399" s="184" t="str">
        <f t="shared" si="30"/>
        <v>30845386a</v>
      </c>
      <c r="J399" s="159" t="str">
        <f t="shared" si="31"/>
        <v>30845386026 02</v>
      </c>
      <c r="K399" s="5" t="s">
        <v>1042</v>
      </c>
      <c r="L399" s="159" t="str">
        <f t="shared" si="32"/>
        <v>30845386026 02K</v>
      </c>
      <c r="M399" s="5" t="str">
        <f t="shared" si="33"/>
        <v>Slovenský zväz ľadového hokejaaKľadový hokej - kapitálové transfery</v>
      </c>
      <c r="N399" s="3" t="str">
        <f t="shared" si="34"/>
        <v>30845386aK</v>
      </c>
    </row>
    <row r="400" spans="1:14" x14ac:dyDescent="0.2">
      <c r="A400" s="158" t="s">
        <v>777</v>
      </c>
      <c r="B400" s="196" t="str">
        <f>VLOOKUP(A400,Adr!A:B,2,FALSE)</f>
        <v>Slovenský zväz ľadového hokeja</v>
      </c>
      <c r="C400" s="177" t="s">
        <v>2477</v>
      </c>
      <c r="D400" s="279">
        <v>130000</v>
      </c>
      <c r="E400" s="165">
        <v>0</v>
      </c>
      <c r="F400" s="158" t="s">
        <v>250</v>
      </c>
      <c r="G400" s="161" t="s">
        <v>223</v>
      </c>
      <c r="H400" s="161" t="s">
        <v>914</v>
      </c>
      <c r="I400" s="184" t="str">
        <f t="shared" si="30"/>
        <v>30845386f</v>
      </c>
      <c r="J400" s="159" t="str">
        <f t="shared" si="31"/>
        <v>30845386026 03</v>
      </c>
      <c r="K400" s="5"/>
      <c r="L400" s="159" t="str">
        <f t="shared" si="32"/>
        <v>30845386026 03B</v>
      </c>
      <c r="M400" s="5" t="str">
        <f t="shared" si="33"/>
        <v>Slovenský zväz ľadového hokejafBmateriálne vybavenie hokejových klubov pre družstvá prípraviek a žiakov</v>
      </c>
      <c r="N400" s="3" t="str">
        <f t="shared" si="34"/>
        <v>30845386fB</v>
      </c>
    </row>
    <row r="401" spans="1:14" x14ac:dyDescent="0.2">
      <c r="A401" s="174" t="s">
        <v>777</v>
      </c>
      <c r="B401" s="196" t="str">
        <f>VLOOKUP(A401,Adr!A:B,2,FALSE)</f>
        <v>Slovenský zväz ľadového hokeja</v>
      </c>
      <c r="C401" s="177" t="s">
        <v>2476</v>
      </c>
      <c r="D401" s="279">
        <v>100000</v>
      </c>
      <c r="E401" s="165">
        <v>0</v>
      </c>
      <c r="F401" s="158" t="s">
        <v>250</v>
      </c>
      <c r="G401" s="161" t="s">
        <v>223</v>
      </c>
      <c r="H401" s="161" t="s">
        <v>914</v>
      </c>
      <c r="I401" s="184" t="str">
        <f t="shared" si="30"/>
        <v>30845386f</v>
      </c>
      <c r="J401" s="159" t="str">
        <f t="shared" si="31"/>
        <v>30845386026 03</v>
      </c>
      <c r="K401" s="5"/>
      <c r="L401" s="159" t="str">
        <f t="shared" si="32"/>
        <v>30845386026 03B</v>
      </c>
      <c r="M401" s="5" t="str">
        <f t="shared" si="33"/>
        <v>Slovenský zväz ľadového hokejafBprojekt "Hokejová mapa" (zber a vyhodnocovanie dát, systém trénovania v kluboch)</v>
      </c>
      <c r="N401" s="3" t="str">
        <f t="shared" si="34"/>
        <v>30845386fB</v>
      </c>
    </row>
    <row r="402" spans="1:14" ht="20.399999999999999" x14ac:dyDescent="0.2">
      <c r="A402" s="158" t="s">
        <v>777</v>
      </c>
      <c r="B402" s="196" t="str">
        <f>VLOOKUP(A402,Adr!A:B,2,FALSE)</f>
        <v>Slovenský zväz ľadového hokeja</v>
      </c>
      <c r="C402" s="188" t="s">
        <v>2474</v>
      </c>
      <c r="D402" s="281">
        <v>50000</v>
      </c>
      <c r="E402" s="165">
        <v>0</v>
      </c>
      <c r="F402" s="158" t="s">
        <v>250</v>
      </c>
      <c r="G402" s="161" t="s">
        <v>223</v>
      </c>
      <c r="H402" s="161" t="s">
        <v>914</v>
      </c>
      <c r="I402" s="184" t="str">
        <f t="shared" si="30"/>
        <v>30845386f</v>
      </c>
      <c r="J402" s="159" t="str">
        <f t="shared" si="31"/>
        <v>30845386026 03</v>
      </c>
      <c r="K402" s="5"/>
      <c r="L402" s="159" t="str">
        <f t="shared" si="32"/>
        <v>30845386026 03B</v>
      </c>
      <c r="M402" s="5" t="str">
        <f t="shared" si="33"/>
        <v>Slovenský zväz ľadového hokejafBrekonštrukcia šatní na Zimnom štadióne V. Dzurillu v Bratislave (MS do 18 rokov)</v>
      </c>
      <c r="N402" s="3" t="str">
        <f t="shared" si="34"/>
        <v>30845386fB</v>
      </c>
    </row>
    <row r="403" spans="1:14" x14ac:dyDescent="0.2">
      <c r="A403" s="194" t="s">
        <v>777</v>
      </c>
      <c r="B403" s="196" t="str">
        <f>VLOOKUP(A403,Adr!A:B,2,FALSE)</f>
        <v>Slovenský zväz ľadového hokeja</v>
      </c>
      <c r="C403" s="177" t="s">
        <v>2475</v>
      </c>
      <c r="D403" s="279">
        <v>50000</v>
      </c>
      <c r="E403" s="165">
        <v>0</v>
      </c>
      <c r="F403" s="158" t="s">
        <v>250</v>
      </c>
      <c r="G403" s="161" t="s">
        <v>223</v>
      </c>
      <c r="H403" s="161" t="s">
        <v>914</v>
      </c>
      <c r="I403" s="184" t="str">
        <f t="shared" si="30"/>
        <v>30845386f</v>
      </c>
      <c r="J403" s="159" t="str">
        <f t="shared" si="31"/>
        <v>30845386026 03</v>
      </c>
      <c r="K403" s="5"/>
      <c r="L403" s="159" t="str">
        <f t="shared" si="32"/>
        <v>30845386026 03B</v>
      </c>
      <c r="M403" s="5" t="str">
        <f t="shared" si="33"/>
        <v>Slovenský zväz ľadového hokejafBvýmena mantinelov na Zimnom štadióne Pavla Demitru v Trenčíne (MS do 18 rokov)</v>
      </c>
      <c r="N403" s="3" t="str">
        <f t="shared" si="34"/>
        <v>30845386fB</v>
      </c>
    </row>
    <row r="404" spans="1:14" x14ac:dyDescent="0.2">
      <c r="A404" s="174" t="s">
        <v>777</v>
      </c>
      <c r="B404" s="196" t="str">
        <f>VLOOKUP(A404,Adr!A:B,2,FALSE)</f>
        <v>Slovenský zväz ľadového hokeja</v>
      </c>
      <c r="C404" s="177" t="s">
        <v>2478</v>
      </c>
      <c r="D404" s="279">
        <v>20000</v>
      </c>
      <c r="E404" s="165">
        <v>0</v>
      </c>
      <c r="F404" s="158" t="s">
        <v>250</v>
      </c>
      <c r="G404" s="161" t="s">
        <v>223</v>
      </c>
      <c r="H404" s="161" t="s">
        <v>914</v>
      </c>
      <c r="I404" s="184" t="str">
        <f t="shared" si="30"/>
        <v>30845386f</v>
      </c>
      <c r="J404" s="159" t="str">
        <f t="shared" si="31"/>
        <v>30845386026 03</v>
      </c>
      <c r="K404" s="5"/>
      <c r="L404" s="159" t="str">
        <f t="shared" si="32"/>
        <v>30845386026 03B</v>
      </c>
      <c r="M404" s="5" t="str">
        <f t="shared" si="33"/>
        <v>Slovenský zväz ľadového hokejafBzabezpečenie vzdelávania v ľadovom hokeji</v>
      </c>
      <c r="N404" s="3" t="str">
        <f t="shared" si="34"/>
        <v>30845386fB</v>
      </c>
    </row>
    <row r="405" spans="1:14" x14ac:dyDescent="0.2">
      <c r="A405" s="194" t="s">
        <v>2250</v>
      </c>
      <c r="B405" s="196" t="str">
        <f>VLOOKUP(A405,Adr!A:B,2,FALSE)</f>
        <v>Slovenský zväz malého futbalu</v>
      </c>
      <c r="C405" s="188" t="s">
        <v>253</v>
      </c>
      <c r="D405" s="281">
        <v>288300</v>
      </c>
      <c r="E405" s="165">
        <v>0</v>
      </c>
      <c r="F405" s="158" t="s">
        <v>252</v>
      </c>
      <c r="G405" s="161" t="s">
        <v>223</v>
      </c>
      <c r="H405" s="161" t="s">
        <v>914</v>
      </c>
      <c r="I405" s="184" t="str">
        <f t="shared" si="30"/>
        <v>30865930g</v>
      </c>
      <c r="J405" s="159" t="str">
        <f t="shared" si="31"/>
        <v>30865930026 03</v>
      </c>
      <c r="K405" s="5"/>
      <c r="L405" s="159" t="str">
        <f t="shared" si="32"/>
        <v>30865930026 03B</v>
      </c>
      <c r="M405" s="5" t="str">
        <f t="shared" si="33"/>
        <v>Slovenský zväz malého futbalugBrozvoj športov, ktoré nie sú uznanými podľa zákona č. 440/2015 Z. z.</v>
      </c>
      <c r="N405" s="3" t="str">
        <f t="shared" si="34"/>
        <v>30865930gB</v>
      </c>
    </row>
    <row r="406" spans="1:14" x14ac:dyDescent="0.2">
      <c r="A406" s="190" t="s">
        <v>784</v>
      </c>
      <c r="B406" s="196" t="str">
        <f>VLOOKUP(A406,Adr!A:B,2,FALSE)</f>
        <v>Slovenský zväz moderného päťboja</v>
      </c>
      <c r="C406" s="177" t="s">
        <v>1043</v>
      </c>
      <c r="D406" s="279">
        <v>121229</v>
      </c>
      <c r="E406" s="165">
        <v>0</v>
      </c>
      <c r="F406" s="158" t="s">
        <v>240</v>
      </c>
      <c r="G406" s="161" t="s">
        <v>221</v>
      </c>
      <c r="H406" s="161" t="s">
        <v>914</v>
      </c>
      <c r="I406" s="184" t="str">
        <f t="shared" si="30"/>
        <v>30788714a</v>
      </c>
      <c r="J406" s="159" t="str">
        <f t="shared" si="31"/>
        <v>30788714026 02</v>
      </c>
      <c r="K406" s="5" t="s">
        <v>1044</v>
      </c>
      <c r="L406" s="159" t="str">
        <f t="shared" si="32"/>
        <v>30788714026 02B</v>
      </c>
      <c r="M406" s="5" t="str">
        <f t="shared" si="33"/>
        <v>Slovenský zväz moderného päťbojaaBmoderný päťboj - bežné transfery</v>
      </c>
      <c r="N406" s="3" t="str">
        <f t="shared" si="34"/>
        <v>30788714aB</v>
      </c>
    </row>
    <row r="407" spans="1:14" x14ac:dyDescent="0.2">
      <c r="A407" s="190" t="s">
        <v>791</v>
      </c>
      <c r="B407" s="196" t="str">
        <f>VLOOKUP(A407,Adr!A:B,2,FALSE)</f>
        <v>Slovenský zväz orientačných športov</v>
      </c>
      <c r="C407" s="161" t="s">
        <v>1045</v>
      </c>
      <c r="D407" s="280">
        <v>59430</v>
      </c>
      <c r="E407" s="222">
        <v>0</v>
      </c>
      <c r="F407" s="158" t="s">
        <v>240</v>
      </c>
      <c r="G407" s="161" t="s">
        <v>221</v>
      </c>
      <c r="H407" s="161" t="s">
        <v>914</v>
      </c>
      <c r="I407" s="184" t="str">
        <f t="shared" si="30"/>
        <v>30806518a</v>
      </c>
      <c r="J407" s="159" t="str">
        <f t="shared" si="31"/>
        <v>30806518026 02</v>
      </c>
      <c r="K407" s="5" t="s">
        <v>1046</v>
      </c>
      <c r="L407" s="159" t="str">
        <f t="shared" si="32"/>
        <v>30806518026 02B</v>
      </c>
      <c r="M407" s="5" t="str">
        <f t="shared" si="33"/>
        <v>Slovenský zväz orientačných športovaBorientačné športy - bežné transfery</v>
      </c>
      <c r="N407" s="3" t="str">
        <f t="shared" si="34"/>
        <v>30806518aB</v>
      </c>
    </row>
    <row r="408" spans="1:14" x14ac:dyDescent="0.2">
      <c r="A408" s="190" t="s">
        <v>791</v>
      </c>
      <c r="B408" s="196" t="str">
        <f>VLOOKUP(A408,Adr!A:B,2,FALSE)</f>
        <v>Slovenský zväz orientačných športov</v>
      </c>
      <c r="C408" s="161" t="s">
        <v>1669</v>
      </c>
      <c r="D408" s="280">
        <v>31000</v>
      </c>
      <c r="E408" s="222">
        <v>0</v>
      </c>
      <c r="F408" s="158" t="s">
        <v>246</v>
      </c>
      <c r="G408" s="161" t="s">
        <v>223</v>
      </c>
      <c r="H408" s="161" t="s">
        <v>914</v>
      </c>
      <c r="I408" s="184" t="str">
        <f t="shared" si="30"/>
        <v>30806518d</v>
      </c>
      <c r="J408" s="159" t="str">
        <f t="shared" si="31"/>
        <v>30806518026 03</v>
      </c>
      <c r="K408" s="5"/>
      <c r="L408" s="159" t="str">
        <f t="shared" si="32"/>
        <v>30806518026 03B</v>
      </c>
      <c r="M408" s="5" t="str">
        <f t="shared" si="33"/>
        <v>Slovenský zväz orientačných športovdBŠmelíková Tamara</v>
      </c>
      <c r="N408" s="3" t="str">
        <f t="shared" si="34"/>
        <v>30806518dB</v>
      </c>
    </row>
    <row r="409" spans="1:14" x14ac:dyDescent="0.2">
      <c r="A409" s="158" t="s">
        <v>798</v>
      </c>
      <c r="B409" s="196" t="str">
        <f>VLOOKUP(A409,Adr!A:B,2,FALSE)</f>
        <v>Slovenský zväz pozemného hokeja</v>
      </c>
      <c r="C409" s="177" t="s">
        <v>1047</v>
      </c>
      <c r="D409" s="279">
        <v>166901</v>
      </c>
      <c r="E409" s="165">
        <v>0</v>
      </c>
      <c r="F409" s="158" t="s">
        <v>240</v>
      </c>
      <c r="G409" s="161" t="s">
        <v>221</v>
      </c>
      <c r="H409" s="161" t="s">
        <v>914</v>
      </c>
      <c r="I409" s="184" t="str">
        <f t="shared" si="30"/>
        <v>31751075a</v>
      </c>
      <c r="J409" s="159" t="str">
        <f t="shared" si="31"/>
        <v>31751075026 02</v>
      </c>
      <c r="K409" s="5" t="s">
        <v>1048</v>
      </c>
      <c r="L409" s="159" t="str">
        <f t="shared" si="32"/>
        <v>31751075026 02B</v>
      </c>
      <c r="M409" s="5" t="str">
        <f t="shared" si="33"/>
        <v>Slovenský zväz pozemného hokejaaBpozemný hokej - bežné transfery</v>
      </c>
      <c r="N409" s="3" t="str">
        <f t="shared" si="34"/>
        <v>31751075aB</v>
      </c>
    </row>
    <row r="410" spans="1:14" x14ac:dyDescent="0.2">
      <c r="A410" s="194" t="s">
        <v>806</v>
      </c>
      <c r="B410" s="196" t="str">
        <f>VLOOKUP(A410,Adr!A:B,2,FALSE)</f>
        <v>Slovenský zväz psích záprahov</v>
      </c>
      <c r="C410" s="161" t="s">
        <v>1049</v>
      </c>
      <c r="D410" s="281">
        <v>42720</v>
      </c>
      <c r="E410" s="222">
        <v>0</v>
      </c>
      <c r="F410" s="158" t="s">
        <v>240</v>
      </c>
      <c r="G410" s="161" t="s">
        <v>221</v>
      </c>
      <c r="H410" s="161" t="s">
        <v>914</v>
      </c>
      <c r="I410" s="184" t="str">
        <f t="shared" si="30"/>
        <v>37818058a</v>
      </c>
      <c r="J410" s="159" t="str">
        <f t="shared" si="31"/>
        <v>37818058026 02</v>
      </c>
      <c r="K410" s="5" t="s">
        <v>1050</v>
      </c>
      <c r="L410" s="159" t="str">
        <f t="shared" si="32"/>
        <v>37818058026 02B</v>
      </c>
      <c r="M410" s="5" t="str">
        <f t="shared" si="33"/>
        <v>Slovenský zväz psích záprahovaBpsie záprahy - bežné transfery</v>
      </c>
      <c r="N410" s="3" t="str">
        <f t="shared" si="34"/>
        <v>37818058aB</v>
      </c>
    </row>
    <row r="411" spans="1:14" x14ac:dyDescent="0.2">
      <c r="A411" s="190" t="s">
        <v>811</v>
      </c>
      <c r="B411" s="196" t="str">
        <f>VLOOKUP(A411,Adr!A:B,2,FALSE)</f>
        <v>Slovenský zväz rybolovnej techniky</v>
      </c>
      <c r="C411" s="177" t="s">
        <v>1051</v>
      </c>
      <c r="D411" s="279">
        <v>85251</v>
      </c>
      <c r="E411" s="165">
        <v>0</v>
      </c>
      <c r="F411" s="158" t="s">
        <v>240</v>
      </c>
      <c r="G411" s="161" t="s">
        <v>221</v>
      </c>
      <c r="H411" s="161" t="s">
        <v>914</v>
      </c>
      <c r="I411" s="184" t="str">
        <f t="shared" si="30"/>
        <v>31871526a</v>
      </c>
      <c r="J411" s="159" t="str">
        <f t="shared" si="31"/>
        <v>31871526026 02</v>
      </c>
      <c r="K411" s="5" t="s">
        <v>1052</v>
      </c>
      <c r="L411" s="159" t="str">
        <f t="shared" si="32"/>
        <v>31871526026 02B</v>
      </c>
      <c r="M411" s="5" t="str">
        <f t="shared" si="33"/>
        <v>Slovenský zväz rybolovnej technikyaBrybolovná technika - bežné transfery</v>
      </c>
      <c r="N411" s="3" t="str">
        <f t="shared" si="34"/>
        <v>31871526aB</v>
      </c>
    </row>
    <row r="412" spans="1:14" x14ac:dyDescent="0.2">
      <c r="A412" s="158" t="s">
        <v>817</v>
      </c>
      <c r="B412" s="196" t="str">
        <f>VLOOKUP(A412,Adr!A:B,2,FALSE)</f>
        <v>Slovenský zväz sánkarov</v>
      </c>
      <c r="C412" s="177" t="s">
        <v>1053</v>
      </c>
      <c r="D412" s="279">
        <v>144220</v>
      </c>
      <c r="E412" s="222">
        <v>0</v>
      </c>
      <c r="F412" s="158" t="s">
        <v>240</v>
      </c>
      <c r="G412" s="161" t="s">
        <v>221</v>
      </c>
      <c r="H412" s="161" t="s">
        <v>914</v>
      </c>
      <c r="I412" s="184" t="str">
        <f t="shared" si="30"/>
        <v>31989373a</v>
      </c>
      <c r="J412" s="159" t="str">
        <f t="shared" si="31"/>
        <v>31989373026 02</v>
      </c>
      <c r="K412" s="5" t="s">
        <v>1054</v>
      </c>
      <c r="L412" s="159" t="str">
        <f t="shared" si="32"/>
        <v>31989373026 02B</v>
      </c>
      <c r="M412" s="5" t="str">
        <f t="shared" si="33"/>
        <v>Slovenský zväz sánkarovaBsánkovanie - bežné transfery</v>
      </c>
      <c r="N412" s="3" t="str">
        <f t="shared" si="34"/>
        <v>31989373aB</v>
      </c>
    </row>
    <row r="413" spans="1:14" x14ac:dyDescent="0.2">
      <c r="A413" s="190" t="s">
        <v>817</v>
      </c>
      <c r="B413" s="196" t="str">
        <f>VLOOKUP(A413,Adr!A:B,2,FALSE)</f>
        <v>Slovenský zväz sánkarov</v>
      </c>
      <c r="C413" s="161" t="s">
        <v>1670</v>
      </c>
      <c r="D413" s="280">
        <v>8000</v>
      </c>
      <c r="E413" s="165">
        <v>0</v>
      </c>
      <c r="F413" s="158" t="s">
        <v>246</v>
      </c>
      <c r="G413" s="161" t="s">
        <v>223</v>
      </c>
      <c r="H413" s="161" t="s">
        <v>914</v>
      </c>
      <c r="I413" s="184" t="str">
        <f t="shared" si="30"/>
        <v>31989373d</v>
      </c>
      <c r="J413" s="159" t="str">
        <f t="shared" si="31"/>
        <v>31989373026 03</v>
      </c>
      <c r="K413" s="5"/>
      <c r="L413" s="159" t="str">
        <f t="shared" si="32"/>
        <v>31989373026 03B</v>
      </c>
      <c r="M413" s="5" t="str">
        <f t="shared" si="33"/>
        <v>Slovenský zväz sánkarovdBBosman Christían</v>
      </c>
      <c r="N413" s="3" t="str">
        <f t="shared" si="34"/>
        <v>31989373dB</v>
      </c>
    </row>
    <row r="414" spans="1:14" x14ac:dyDescent="0.2">
      <c r="A414" s="190" t="s">
        <v>817</v>
      </c>
      <c r="B414" s="196" t="str">
        <f>VLOOKUP(A414,Adr!A:B,2,FALSE)</f>
        <v>Slovenský zväz sánkarov</v>
      </c>
      <c r="C414" s="188" t="s">
        <v>1461</v>
      </c>
      <c r="D414" s="279">
        <v>8000</v>
      </c>
      <c r="E414" s="222">
        <v>0</v>
      </c>
      <c r="F414" s="158" t="s">
        <v>246</v>
      </c>
      <c r="G414" s="161" t="s">
        <v>223</v>
      </c>
      <c r="H414" s="161" t="s">
        <v>914</v>
      </c>
      <c r="I414" s="184" t="str">
        <f t="shared" si="30"/>
        <v>31989373d</v>
      </c>
      <c r="J414" s="159" t="str">
        <f t="shared" si="31"/>
        <v>31989373026 03</v>
      </c>
      <c r="K414" s="5"/>
      <c r="L414" s="159" t="str">
        <f t="shared" si="32"/>
        <v>31989373026 03B</v>
      </c>
      <c r="M414" s="5" t="str">
        <f t="shared" si="33"/>
        <v>Slovenský zväz sánkarovdBMick Bruno</v>
      </c>
      <c r="N414" s="3" t="str">
        <f t="shared" si="34"/>
        <v>31989373dB</v>
      </c>
    </row>
    <row r="415" spans="1:14" x14ac:dyDescent="0.2">
      <c r="A415" s="194" t="s">
        <v>817</v>
      </c>
      <c r="B415" s="196" t="str">
        <f>VLOOKUP(A415,Adr!A:B,2,FALSE)</f>
        <v>Slovenský zväz sánkarov</v>
      </c>
      <c r="C415" s="188" t="s">
        <v>1462</v>
      </c>
      <c r="D415" s="279">
        <v>8000</v>
      </c>
      <c r="E415" s="165">
        <v>0</v>
      </c>
      <c r="F415" s="158" t="s">
        <v>246</v>
      </c>
      <c r="G415" s="161" t="s">
        <v>223</v>
      </c>
      <c r="H415" s="161" t="s">
        <v>914</v>
      </c>
      <c r="I415" s="184" t="str">
        <f t="shared" si="30"/>
        <v>31989373d</v>
      </c>
      <c r="J415" s="159" t="str">
        <f t="shared" si="31"/>
        <v>31989373026 03</v>
      </c>
      <c r="K415" s="5"/>
      <c r="L415" s="159" t="str">
        <f t="shared" si="32"/>
        <v>31989373026 03B</v>
      </c>
      <c r="M415" s="5" t="str">
        <f t="shared" si="33"/>
        <v>Slovenský zväz sánkarovdBNinis Jozef</v>
      </c>
      <c r="N415" s="3" t="str">
        <f t="shared" si="34"/>
        <v>31989373dB</v>
      </c>
    </row>
    <row r="416" spans="1:14" x14ac:dyDescent="0.2">
      <c r="A416" s="194" t="s">
        <v>817</v>
      </c>
      <c r="B416" s="196" t="str">
        <f>VLOOKUP(A416,Adr!A:B,2,FALSE)</f>
        <v>Slovenský zväz sánkarov</v>
      </c>
      <c r="C416" s="188" t="s">
        <v>1671</v>
      </c>
      <c r="D416" s="281">
        <v>8000</v>
      </c>
      <c r="E416" s="165">
        <v>0</v>
      </c>
      <c r="F416" s="158" t="s">
        <v>246</v>
      </c>
      <c r="G416" s="161" t="s">
        <v>223</v>
      </c>
      <c r="H416" s="161" t="s">
        <v>914</v>
      </c>
      <c r="I416" s="184" t="str">
        <f t="shared" si="30"/>
        <v>31989373d</v>
      </c>
      <c r="J416" s="159" t="str">
        <f t="shared" si="31"/>
        <v>31989373026 03</v>
      </c>
      <c r="K416" s="5"/>
      <c r="L416" s="159" t="str">
        <f t="shared" si="32"/>
        <v>31989373026 03B</v>
      </c>
      <c r="M416" s="5" t="str">
        <f t="shared" si="33"/>
        <v>Slovenský zväz sánkarovdBPraxová Viktória</v>
      </c>
      <c r="N416" s="3" t="str">
        <f t="shared" si="34"/>
        <v>31989373dB</v>
      </c>
    </row>
    <row r="417" spans="1:14" x14ac:dyDescent="0.2">
      <c r="A417" s="194" t="s">
        <v>817</v>
      </c>
      <c r="B417" s="196" t="str">
        <f>VLOOKUP(A417,Adr!A:B,2,FALSE)</f>
        <v>Slovenský zväz sánkarov</v>
      </c>
      <c r="C417" s="177" t="s">
        <v>1672</v>
      </c>
      <c r="D417" s="279">
        <v>8000</v>
      </c>
      <c r="E417" s="222">
        <v>0</v>
      </c>
      <c r="F417" s="158" t="s">
        <v>246</v>
      </c>
      <c r="G417" s="161" t="s">
        <v>223</v>
      </c>
      <c r="H417" s="161" t="s">
        <v>914</v>
      </c>
      <c r="I417" s="184" t="str">
        <f t="shared" si="30"/>
        <v>31989373d</v>
      </c>
      <c r="J417" s="159" t="str">
        <f t="shared" si="31"/>
        <v>31989373026 03</v>
      </c>
      <c r="K417" s="5"/>
      <c r="L417" s="159" t="str">
        <f t="shared" si="32"/>
        <v>31989373026 03B</v>
      </c>
      <c r="M417" s="5" t="str">
        <f t="shared" si="33"/>
        <v>Slovenský zväz sánkarovdBŠpitzová Desana</v>
      </c>
      <c r="N417" s="3" t="str">
        <f t="shared" si="34"/>
        <v>31989373dB</v>
      </c>
    </row>
    <row r="418" spans="1:14" ht="20.399999999999999" x14ac:dyDescent="0.2">
      <c r="A418" s="194" t="s">
        <v>2251</v>
      </c>
      <c r="B418" s="196" t="str">
        <f>VLOOKUP(A418,Adr!A:B,2,FALSE)</f>
        <v>Slovenský zväz silového trojboja</v>
      </c>
      <c r="C418" s="188" t="s">
        <v>1970</v>
      </c>
      <c r="D418" s="279">
        <v>8000</v>
      </c>
      <c r="E418" s="165">
        <v>0</v>
      </c>
      <c r="F418" s="158" t="s">
        <v>250</v>
      </c>
      <c r="G418" s="161" t="s">
        <v>223</v>
      </c>
      <c r="H418" s="161" t="s">
        <v>914</v>
      </c>
      <c r="I418" s="184" t="str">
        <f t="shared" si="30"/>
        <v>57320144f</v>
      </c>
      <c r="J418" s="159" t="str">
        <f t="shared" si="31"/>
        <v>57320144026 03</v>
      </c>
      <c r="K418" s="5"/>
      <c r="L418" s="159" t="str">
        <f t="shared" si="32"/>
        <v>57320144026 03B</v>
      </c>
      <c r="M418" s="5" t="str">
        <f t="shared" si="33"/>
        <v>Slovenský zväz silového trojbojafB„Slovakia Youth Powerlifting Challenge 2026“ - Medzinárodná súťaž mládeže v silovom trojboji</v>
      </c>
      <c r="N418" s="3" t="str">
        <f t="shared" si="34"/>
        <v>57320144fB</v>
      </c>
    </row>
    <row r="419" spans="1:14" x14ac:dyDescent="0.2">
      <c r="A419" s="158" t="s">
        <v>1283</v>
      </c>
      <c r="B419" s="196" t="str">
        <f>VLOOKUP(A419,Adr!A:B,2,FALSE)</f>
        <v>Slovenský zväz športovcov s mentálnym postihnutím</v>
      </c>
      <c r="C419" s="189" t="s">
        <v>1303</v>
      </c>
      <c r="D419" s="282">
        <v>12604</v>
      </c>
      <c r="E419" s="165">
        <v>0</v>
      </c>
      <c r="F419" s="158" t="s">
        <v>244</v>
      </c>
      <c r="G419" s="161" t="s">
        <v>223</v>
      </c>
      <c r="H419" s="161" t="s">
        <v>914</v>
      </c>
      <c r="I419" s="184" t="str">
        <f t="shared" si="30"/>
        <v>17326087c</v>
      </c>
      <c r="J419" s="159" t="str">
        <f t="shared" si="31"/>
        <v>17326087026 03</v>
      </c>
      <c r="K419" s="5"/>
      <c r="L419" s="159" t="str">
        <f t="shared" si="32"/>
        <v>17326087026 03B</v>
      </c>
      <c r="M419" s="5" t="str">
        <f t="shared" si="33"/>
        <v>Slovenský zväz športovcov s mentálnym postihnutímcBzabezpečenie činnosti a úloh v roku 2025</v>
      </c>
      <c r="N419" s="3" t="str">
        <f t="shared" si="34"/>
        <v>17326087cB</v>
      </c>
    </row>
    <row r="420" spans="1:14" x14ac:dyDescent="0.2">
      <c r="A420" s="194" t="s">
        <v>826</v>
      </c>
      <c r="B420" s="196" t="str">
        <f>VLOOKUP(A420,Adr!A:B,2,FALSE)</f>
        <v>Slovenský zväz športového ju-jitsu</v>
      </c>
      <c r="C420" s="177" t="s">
        <v>1055</v>
      </c>
      <c r="D420" s="279">
        <v>38332</v>
      </c>
      <c r="E420" s="165">
        <v>0</v>
      </c>
      <c r="F420" s="158" t="s">
        <v>240</v>
      </c>
      <c r="G420" s="161" t="s">
        <v>221</v>
      </c>
      <c r="H420" s="161" t="s">
        <v>914</v>
      </c>
      <c r="I420" s="184" t="str">
        <f t="shared" si="30"/>
        <v>42219922a</v>
      </c>
      <c r="J420" s="159" t="str">
        <f t="shared" si="31"/>
        <v>42219922026 02</v>
      </c>
      <c r="K420" s="5" t="s">
        <v>1056</v>
      </c>
      <c r="L420" s="159" t="str">
        <f t="shared" si="32"/>
        <v>42219922026 02B</v>
      </c>
      <c r="M420" s="5" t="str">
        <f t="shared" si="33"/>
        <v>Slovenský zväz športového ju-jitsuaBju-jitsu - bežné transfery</v>
      </c>
      <c r="N420" s="3" t="str">
        <f t="shared" si="34"/>
        <v>42219922aB</v>
      </c>
    </row>
    <row r="421" spans="1:14" x14ac:dyDescent="0.2">
      <c r="A421" s="158" t="s">
        <v>835</v>
      </c>
      <c r="B421" s="196" t="str">
        <f>VLOOKUP(A421,Adr!A:B,2,FALSE)</f>
        <v>Slovenský zväz športového rybolovu</v>
      </c>
      <c r="C421" s="188" t="s">
        <v>1057</v>
      </c>
      <c r="D421" s="281">
        <v>158871</v>
      </c>
      <c r="E421" s="222">
        <v>0</v>
      </c>
      <c r="F421" s="158" t="s">
        <v>240</v>
      </c>
      <c r="G421" s="161" t="s">
        <v>221</v>
      </c>
      <c r="H421" s="161" t="s">
        <v>914</v>
      </c>
      <c r="I421" s="184" t="str">
        <f t="shared" si="30"/>
        <v>51118831a</v>
      </c>
      <c r="J421" s="159" t="str">
        <f t="shared" si="31"/>
        <v>51118831026 02</v>
      </c>
      <c r="K421" s="5" t="s">
        <v>1058</v>
      </c>
      <c r="L421" s="159" t="str">
        <f t="shared" si="32"/>
        <v>51118831026 02B</v>
      </c>
      <c r="M421" s="5" t="str">
        <f t="shared" si="33"/>
        <v>Slovenský zväz športového rybolovuaBšportové rybárstvo - bežné transfery</v>
      </c>
      <c r="N421" s="3" t="str">
        <f t="shared" si="34"/>
        <v>51118831aB</v>
      </c>
    </row>
    <row r="422" spans="1:14" x14ac:dyDescent="0.2">
      <c r="A422" s="190" t="s">
        <v>1820</v>
      </c>
      <c r="B422" s="196" t="str">
        <f>VLOOKUP(A422,Adr!A:B,2,FALSE)</f>
        <v>Slovenský zväz Taekwon-Do ITF</v>
      </c>
      <c r="C422" s="188" t="s">
        <v>253</v>
      </c>
      <c r="D422" s="281">
        <v>62100</v>
      </c>
      <c r="E422" s="165">
        <v>0</v>
      </c>
      <c r="F422" s="158" t="s">
        <v>252</v>
      </c>
      <c r="G422" s="161" t="s">
        <v>223</v>
      </c>
      <c r="H422" s="161" t="s">
        <v>914</v>
      </c>
      <c r="I422" s="184" t="str">
        <f t="shared" si="30"/>
        <v>37938941g</v>
      </c>
      <c r="J422" s="159" t="str">
        <f t="shared" si="31"/>
        <v>37938941026 03</v>
      </c>
      <c r="K422" s="5"/>
      <c r="L422" s="159" t="str">
        <f t="shared" si="32"/>
        <v>37938941026 03B</v>
      </c>
      <c r="M422" s="5" t="str">
        <f t="shared" si="33"/>
        <v>Slovenský zväz Taekwon-Do ITFgBrozvoj športov, ktoré nie sú uznanými podľa zákona č. 440/2015 Z. z.</v>
      </c>
      <c r="N422" s="3" t="str">
        <f t="shared" si="34"/>
        <v>37938941gB</v>
      </c>
    </row>
    <row r="423" spans="1:14" x14ac:dyDescent="0.2">
      <c r="A423" s="194" t="s">
        <v>843</v>
      </c>
      <c r="B423" s="196" t="str">
        <f>VLOOKUP(A423,Adr!A:B,2,FALSE)</f>
        <v>Slovenský zväz tanečných športov</v>
      </c>
      <c r="C423" s="177" t="s">
        <v>1059</v>
      </c>
      <c r="D423" s="279">
        <v>887291</v>
      </c>
      <c r="E423" s="165">
        <v>0</v>
      </c>
      <c r="F423" s="158" t="s">
        <v>240</v>
      </c>
      <c r="G423" s="161" t="s">
        <v>221</v>
      </c>
      <c r="H423" s="161" t="s">
        <v>914</v>
      </c>
      <c r="I423" s="184" t="str">
        <f t="shared" si="30"/>
        <v>00684767a</v>
      </c>
      <c r="J423" s="159" t="str">
        <f t="shared" si="31"/>
        <v>00684767026 02</v>
      </c>
      <c r="K423" s="5" t="s">
        <v>1060</v>
      </c>
      <c r="L423" s="159" t="str">
        <f t="shared" si="32"/>
        <v>00684767026 02B</v>
      </c>
      <c r="M423" s="5" t="str">
        <f t="shared" si="33"/>
        <v>Slovenský zväz tanečných športovaBtanečný šport - bežné transfery</v>
      </c>
      <c r="N423" s="3" t="str">
        <f t="shared" si="34"/>
        <v>00684767aB</v>
      </c>
    </row>
    <row r="424" spans="1:14" x14ac:dyDescent="0.2">
      <c r="A424" s="190" t="s">
        <v>2254</v>
      </c>
      <c r="B424" s="196" t="str">
        <f>VLOOKUP(A424,Adr!A:B,2,FALSE)</f>
        <v>Slovenský zväz technických športov</v>
      </c>
      <c r="C424" s="188" t="s">
        <v>2538</v>
      </c>
      <c r="D424" s="281">
        <v>15000</v>
      </c>
      <c r="E424" s="165">
        <v>0</v>
      </c>
      <c r="F424" s="158" t="s">
        <v>263</v>
      </c>
      <c r="G424" s="161" t="s">
        <v>223</v>
      </c>
      <c r="H424" s="161" t="s">
        <v>914</v>
      </c>
      <c r="I424" s="184" t="str">
        <f t="shared" si="30"/>
        <v>30813433m</v>
      </c>
      <c r="J424" s="159" t="str">
        <f t="shared" si="31"/>
        <v>30813433026 03</v>
      </c>
      <c r="K424" s="5"/>
      <c r="L424" s="159" t="str">
        <f t="shared" si="32"/>
        <v>30813433026 03B</v>
      </c>
      <c r="M424" s="5" t="str">
        <f t="shared" si="33"/>
        <v>Slovenský zväz technických športovmBAutokros Dargov - Dubiny</v>
      </c>
      <c r="N424" s="3" t="str">
        <f t="shared" si="34"/>
        <v>30813433mB</v>
      </c>
    </row>
    <row r="425" spans="1:14" x14ac:dyDescent="0.2">
      <c r="A425" s="194" t="s">
        <v>1289</v>
      </c>
      <c r="B425" s="196" t="str">
        <f>VLOOKUP(A425,Adr!A:B,2,FALSE)</f>
        <v>Slovenský zväz telesne postihnutých športovcov</v>
      </c>
      <c r="C425" s="188" t="s">
        <v>1304</v>
      </c>
      <c r="D425" s="279">
        <v>633959</v>
      </c>
      <c r="E425" s="222">
        <v>0</v>
      </c>
      <c r="F425" s="158" t="s">
        <v>244</v>
      </c>
      <c r="G425" s="161" t="s">
        <v>223</v>
      </c>
      <c r="H425" s="161" t="s">
        <v>914</v>
      </c>
      <c r="I425" s="184" t="str">
        <f t="shared" si="30"/>
        <v>22665234c</v>
      </c>
      <c r="J425" s="159" t="str">
        <f t="shared" si="31"/>
        <v>22665234026 03</v>
      </c>
      <c r="K425" s="5"/>
      <c r="L425" s="159" t="str">
        <f t="shared" si="32"/>
        <v>22665234026 03B</v>
      </c>
      <c r="M425" s="5" t="str">
        <f t="shared" si="33"/>
        <v>Slovenský zväz telesne postihnutých športovcovcBzabezpečenie činnosti a úloh SZTPŠ v roku 2025</v>
      </c>
      <c r="N425" s="3" t="str">
        <f t="shared" si="34"/>
        <v>22665234cB</v>
      </c>
    </row>
    <row r="426" spans="1:14" x14ac:dyDescent="0.2">
      <c r="A426" s="158" t="s">
        <v>1289</v>
      </c>
      <c r="B426" s="196" t="str">
        <f>VLOOKUP(A426,Adr!A:B,2,FALSE)</f>
        <v>Slovenský zväz telesne postihnutých športovcov</v>
      </c>
      <c r="C426" s="188" t="s">
        <v>1412</v>
      </c>
      <c r="D426" s="281">
        <v>26000</v>
      </c>
      <c r="E426" s="165">
        <v>0</v>
      </c>
      <c r="F426" s="158" t="s">
        <v>246</v>
      </c>
      <c r="G426" s="161" t="s">
        <v>223</v>
      </c>
      <c r="H426" s="161" t="s">
        <v>914</v>
      </c>
      <c r="I426" s="184" t="str">
        <f t="shared" si="30"/>
        <v>22665234d</v>
      </c>
      <c r="J426" s="159" t="str">
        <f t="shared" si="31"/>
        <v>22665234026 03</v>
      </c>
      <c r="K426" s="5"/>
      <c r="L426" s="159" t="str">
        <f t="shared" si="32"/>
        <v>22665234026 03B</v>
      </c>
      <c r="M426" s="5" t="str">
        <f t="shared" si="33"/>
        <v>Slovenský zväz telesne postihnutých športovcovdBdružstvo - boccia (BC1-2)</v>
      </c>
      <c r="N426" s="3" t="str">
        <f t="shared" si="34"/>
        <v>22665234dB</v>
      </c>
    </row>
    <row r="427" spans="1:14" x14ac:dyDescent="0.2">
      <c r="A427" s="194" t="s">
        <v>1289</v>
      </c>
      <c r="B427" s="196" t="str">
        <f>VLOOKUP(A427,Adr!A:B,2,FALSE)</f>
        <v>Slovenský zväz telesne postihnutých športovcov</v>
      </c>
      <c r="C427" s="177" t="s">
        <v>1413</v>
      </c>
      <c r="D427" s="279">
        <v>17000</v>
      </c>
      <c r="E427" s="222">
        <v>0</v>
      </c>
      <c r="F427" s="158" t="s">
        <v>246</v>
      </c>
      <c r="G427" s="161" t="s">
        <v>223</v>
      </c>
      <c r="H427" s="161" t="s">
        <v>914</v>
      </c>
      <c r="I427" s="184" t="str">
        <f t="shared" si="30"/>
        <v>22665234d</v>
      </c>
      <c r="J427" s="159" t="str">
        <f t="shared" si="31"/>
        <v>22665234026 03</v>
      </c>
      <c r="K427" s="5"/>
      <c r="L427" s="159" t="str">
        <f t="shared" si="32"/>
        <v>22665234026 03B</v>
      </c>
      <c r="M427" s="5" t="str">
        <f t="shared" si="33"/>
        <v>Slovenský zväz telesne postihnutých športovcovdBdružstvo - boccia (BC4)</v>
      </c>
      <c r="N427" s="3" t="str">
        <f t="shared" si="34"/>
        <v>22665234dB</v>
      </c>
    </row>
    <row r="428" spans="1:14" x14ac:dyDescent="0.2">
      <c r="A428" s="194" t="s">
        <v>1289</v>
      </c>
      <c r="B428" s="196" t="str">
        <f>VLOOKUP(A428,Adr!A:B,2,FALSE)</f>
        <v>Slovenský zväz telesne postihnutých športovcov</v>
      </c>
      <c r="C428" s="177" t="s">
        <v>1414</v>
      </c>
      <c r="D428" s="279">
        <v>27000</v>
      </c>
      <c r="E428" s="165">
        <v>0</v>
      </c>
      <c r="F428" s="158" t="s">
        <v>246</v>
      </c>
      <c r="G428" s="161" t="s">
        <v>223</v>
      </c>
      <c r="H428" s="161" t="s">
        <v>914</v>
      </c>
      <c r="I428" s="184" t="str">
        <f t="shared" si="30"/>
        <v>22665234d</v>
      </c>
      <c r="J428" s="159" t="str">
        <f t="shared" si="31"/>
        <v>22665234026 03</v>
      </c>
      <c r="K428" s="5"/>
      <c r="L428" s="159" t="str">
        <f t="shared" si="32"/>
        <v>22665234026 03B</v>
      </c>
      <c r="M428" s="5" t="str">
        <f t="shared" si="33"/>
        <v>Slovenský zväz telesne postihnutých športovcovdBIvan Dávid</v>
      </c>
      <c r="N428" s="3" t="str">
        <f t="shared" si="34"/>
        <v>22665234dB</v>
      </c>
    </row>
    <row r="429" spans="1:14" x14ac:dyDescent="0.2">
      <c r="A429" s="158" t="s">
        <v>1289</v>
      </c>
      <c r="B429" s="196" t="str">
        <f>VLOOKUP(A429,Adr!A:B,2,FALSE)</f>
        <v>Slovenský zväz telesne postihnutých športovcov</v>
      </c>
      <c r="C429" s="188" t="s">
        <v>1673</v>
      </c>
      <c r="D429" s="281">
        <v>14000</v>
      </c>
      <c r="E429" s="222">
        <v>0</v>
      </c>
      <c r="F429" s="158" t="s">
        <v>246</v>
      </c>
      <c r="G429" s="161" t="s">
        <v>223</v>
      </c>
      <c r="H429" s="161" t="s">
        <v>914</v>
      </c>
      <c r="I429" s="184" t="str">
        <f t="shared" si="30"/>
        <v>22665234d</v>
      </c>
      <c r="J429" s="159" t="str">
        <f t="shared" si="31"/>
        <v>22665234026 03</v>
      </c>
      <c r="K429" s="5"/>
      <c r="L429" s="159" t="str">
        <f t="shared" si="32"/>
        <v>22665234026 03B</v>
      </c>
      <c r="M429" s="5" t="str">
        <f t="shared" si="33"/>
        <v>Slovenský zväz telesne postihnutých športovcovdBIvan Denis</v>
      </c>
      <c r="N429" s="3" t="str">
        <f t="shared" si="34"/>
        <v>22665234dB</v>
      </c>
    </row>
    <row r="430" spans="1:14" x14ac:dyDescent="0.2">
      <c r="A430" s="194" t="s">
        <v>1289</v>
      </c>
      <c r="B430" s="196" t="str">
        <f>VLOOKUP(A430,Adr!A:B,2,FALSE)</f>
        <v>Slovenský zväz telesne postihnutých športovcov</v>
      </c>
      <c r="C430" s="177" t="s">
        <v>1415</v>
      </c>
      <c r="D430" s="279">
        <v>14000</v>
      </c>
      <c r="E430" s="165">
        <v>0</v>
      </c>
      <c r="F430" s="158" t="s">
        <v>246</v>
      </c>
      <c r="G430" s="161" t="s">
        <v>223</v>
      </c>
      <c r="H430" s="161" t="s">
        <v>914</v>
      </c>
      <c r="I430" s="184" t="str">
        <f t="shared" si="30"/>
        <v>22665234d</v>
      </c>
      <c r="J430" s="159" t="str">
        <f t="shared" si="31"/>
        <v>22665234026 03</v>
      </c>
      <c r="K430" s="5"/>
      <c r="L430" s="159" t="str">
        <f t="shared" si="32"/>
        <v>22665234026 03B</v>
      </c>
      <c r="M430" s="5" t="str">
        <f t="shared" si="33"/>
        <v>Slovenský zväz telesne postihnutých športovcovdBJankechová Eliška</v>
      </c>
      <c r="N430" s="3" t="str">
        <f t="shared" si="34"/>
        <v>22665234dB</v>
      </c>
    </row>
    <row r="431" spans="1:14" x14ac:dyDescent="0.2">
      <c r="A431" s="158" t="s">
        <v>1289</v>
      </c>
      <c r="B431" s="196" t="str">
        <f>VLOOKUP(A431,Adr!A:B,2,FALSE)</f>
        <v>Slovenský zväz telesne postihnutých športovcov</v>
      </c>
      <c r="C431" s="188" t="s">
        <v>1416</v>
      </c>
      <c r="D431" s="281">
        <v>23200</v>
      </c>
      <c r="E431" s="222">
        <v>0</v>
      </c>
      <c r="F431" s="158" t="s">
        <v>246</v>
      </c>
      <c r="G431" s="161" t="s">
        <v>223</v>
      </c>
      <c r="H431" s="161" t="s">
        <v>914</v>
      </c>
      <c r="I431" s="184" t="str">
        <f t="shared" si="30"/>
        <v>22665234d</v>
      </c>
      <c r="J431" s="159" t="str">
        <f t="shared" si="31"/>
        <v>22665234026 03</v>
      </c>
      <c r="K431" s="5"/>
      <c r="L431" s="159" t="str">
        <f t="shared" si="32"/>
        <v>22665234026 03B</v>
      </c>
      <c r="M431" s="5" t="str">
        <f t="shared" si="33"/>
        <v>Slovenský zväz telesne postihnutých športovcovdBKánová Alena</v>
      </c>
      <c r="N431" s="3" t="str">
        <f t="shared" si="34"/>
        <v>22665234dB</v>
      </c>
    </row>
    <row r="432" spans="1:14" x14ac:dyDescent="0.2">
      <c r="A432" s="194" t="s">
        <v>1289</v>
      </c>
      <c r="B432" s="196" t="str">
        <f>VLOOKUP(A432,Adr!A:B,2,FALSE)</f>
        <v>Slovenský zväz telesne postihnutých športovcov</v>
      </c>
      <c r="C432" s="177" t="s">
        <v>1417</v>
      </c>
      <c r="D432" s="279">
        <v>26000</v>
      </c>
      <c r="E432" s="165">
        <v>0</v>
      </c>
      <c r="F432" s="158" t="s">
        <v>246</v>
      </c>
      <c r="G432" s="161" t="s">
        <v>223</v>
      </c>
      <c r="H432" s="161" t="s">
        <v>914</v>
      </c>
      <c r="I432" s="184" t="str">
        <f t="shared" si="30"/>
        <v>22665234d</v>
      </c>
      <c r="J432" s="159" t="str">
        <f t="shared" si="31"/>
        <v>22665234026 03</v>
      </c>
      <c r="K432" s="5"/>
      <c r="L432" s="159" t="str">
        <f t="shared" si="32"/>
        <v>22665234026 03B</v>
      </c>
      <c r="M432" s="5" t="str">
        <f t="shared" si="33"/>
        <v>Slovenský zväz telesne postihnutých športovcovdBKrál Tomáš</v>
      </c>
      <c r="N432" s="3" t="str">
        <f t="shared" si="34"/>
        <v>22665234dB</v>
      </c>
    </row>
    <row r="433" spans="1:14" x14ac:dyDescent="0.2">
      <c r="A433" s="194" t="s">
        <v>1289</v>
      </c>
      <c r="B433" s="196" t="str">
        <f>VLOOKUP(A433,Adr!A:B,2,FALSE)</f>
        <v>Slovenský zväz telesne postihnutých športovcov</v>
      </c>
      <c r="C433" s="177" t="s">
        <v>1674</v>
      </c>
      <c r="D433" s="279">
        <v>12000</v>
      </c>
      <c r="E433" s="222">
        <v>0</v>
      </c>
      <c r="F433" s="158" t="s">
        <v>246</v>
      </c>
      <c r="G433" s="161" t="s">
        <v>223</v>
      </c>
      <c r="H433" s="161" t="s">
        <v>914</v>
      </c>
      <c r="I433" s="184" t="str">
        <f t="shared" si="30"/>
        <v>22665234d</v>
      </c>
      <c r="J433" s="159" t="str">
        <f t="shared" si="31"/>
        <v>22665234026 03</v>
      </c>
      <c r="K433" s="5"/>
      <c r="L433" s="159" t="str">
        <f t="shared" si="32"/>
        <v>22665234026 03B</v>
      </c>
      <c r="M433" s="5" t="str">
        <f t="shared" si="33"/>
        <v>Slovenský zväz telesne postihnutých športovcovdBLacová Lilian</v>
      </c>
      <c r="N433" s="3" t="str">
        <f t="shared" si="34"/>
        <v>22665234dB</v>
      </c>
    </row>
    <row r="434" spans="1:14" x14ac:dyDescent="0.2">
      <c r="A434" s="194" t="s">
        <v>1289</v>
      </c>
      <c r="B434" s="196" t="str">
        <f>VLOOKUP(A434,Adr!A:B,2,FALSE)</f>
        <v>Slovenský zväz telesne postihnutých športovcov</v>
      </c>
      <c r="C434" s="177" t="s">
        <v>1418</v>
      </c>
      <c r="D434" s="279">
        <v>40500</v>
      </c>
      <c r="E434" s="165">
        <v>0</v>
      </c>
      <c r="F434" s="158" t="s">
        <v>246</v>
      </c>
      <c r="G434" s="161" t="s">
        <v>223</v>
      </c>
      <c r="H434" s="161" t="s">
        <v>914</v>
      </c>
      <c r="I434" s="184" t="str">
        <f t="shared" si="30"/>
        <v>22665234d</v>
      </c>
      <c r="J434" s="159" t="str">
        <f t="shared" si="31"/>
        <v>22665234026 03</v>
      </c>
      <c r="K434" s="5"/>
      <c r="L434" s="159" t="str">
        <f t="shared" si="32"/>
        <v>22665234026 03B</v>
      </c>
      <c r="M434" s="5" t="str">
        <f t="shared" si="33"/>
        <v>Slovenský zväz telesne postihnutých športovcovdBLovaš Peter</v>
      </c>
      <c r="N434" s="3" t="str">
        <f t="shared" si="34"/>
        <v>22665234dB</v>
      </c>
    </row>
    <row r="435" spans="1:14" x14ac:dyDescent="0.2">
      <c r="A435" s="174" t="s">
        <v>1289</v>
      </c>
      <c r="B435" s="196" t="str">
        <f>VLOOKUP(A435,Adr!A:B,2,FALSE)</f>
        <v>Slovenský zväz telesne postihnutých športovcov</v>
      </c>
      <c r="C435" s="177" t="s">
        <v>1463</v>
      </c>
      <c r="D435" s="279">
        <v>9000</v>
      </c>
      <c r="E435" s="222">
        <v>0</v>
      </c>
      <c r="F435" s="158" t="s">
        <v>246</v>
      </c>
      <c r="G435" s="161" t="s">
        <v>223</v>
      </c>
      <c r="H435" s="161" t="s">
        <v>914</v>
      </c>
      <c r="I435" s="184" t="str">
        <f t="shared" si="30"/>
        <v>22665234d</v>
      </c>
      <c r="J435" s="159" t="str">
        <f t="shared" si="31"/>
        <v>22665234026 03</v>
      </c>
      <c r="K435" s="5"/>
      <c r="L435" s="159" t="str">
        <f t="shared" si="32"/>
        <v>22665234026 03B</v>
      </c>
      <c r="M435" s="5" t="str">
        <f t="shared" si="33"/>
        <v>Slovenský zväz telesne postihnutých športovcovdBMelicherová Nina</v>
      </c>
      <c r="N435" s="3" t="str">
        <f t="shared" si="34"/>
        <v>22665234dB</v>
      </c>
    </row>
    <row r="436" spans="1:14" x14ac:dyDescent="0.2">
      <c r="A436" s="190" t="s">
        <v>1289</v>
      </c>
      <c r="B436" s="196" t="str">
        <f>VLOOKUP(A436,Adr!A:B,2,FALSE)</f>
        <v>Slovenský zväz telesne postihnutých športovcov</v>
      </c>
      <c r="C436" s="161" t="s">
        <v>1419</v>
      </c>
      <c r="D436" s="280">
        <v>36000</v>
      </c>
      <c r="E436" s="165">
        <v>0</v>
      </c>
      <c r="F436" s="158" t="s">
        <v>246</v>
      </c>
      <c r="G436" s="161" t="s">
        <v>223</v>
      </c>
      <c r="H436" s="161" t="s">
        <v>914</v>
      </c>
      <c r="I436" s="184" t="str">
        <f t="shared" si="30"/>
        <v>22665234d</v>
      </c>
      <c r="J436" s="159" t="str">
        <f t="shared" si="31"/>
        <v>22665234026 03</v>
      </c>
      <c r="K436" s="5"/>
      <c r="L436" s="159" t="str">
        <f t="shared" si="32"/>
        <v>22665234026 03B</v>
      </c>
      <c r="M436" s="5" t="str">
        <f t="shared" si="33"/>
        <v>Slovenský zväz telesne postihnutých športovcovdBMezík Róbert</v>
      </c>
      <c r="N436" s="3" t="str">
        <f t="shared" si="34"/>
        <v>22665234dB</v>
      </c>
    </row>
    <row r="437" spans="1:14" x14ac:dyDescent="0.2">
      <c r="A437" s="158" t="s">
        <v>1289</v>
      </c>
      <c r="B437" s="196" t="str">
        <f>VLOOKUP(A437,Adr!A:B,2,FALSE)</f>
        <v>Slovenský zväz telesne postihnutých športovcov</v>
      </c>
      <c r="C437" s="188" t="s">
        <v>1420</v>
      </c>
      <c r="D437" s="281">
        <v>22000</v>
      </c>
      <c r="E437" s="222">
        <v>0</v>
      </c>
      <c r="F437" s="158" t="s">
        <v>246</v>
      </c>
      <c r="G437" s="161" t="s">
        <v>223</v>
      </c>
      <c r="H437" s="161" t="s">
        <v>914</v>
      </c>
      <c r="I437" s="184" t="str">
        <f t="shared" si="30"/>
        <v>22665234d</v>
      </c>
      <c r="J437" s="159" t="str">
        <f t="shared" si="31"/>
        <v>22665234026 03</v>
      </c>
      <c r="K437" s="5"/>
      <c r="L437" s="159" t="str">
        <f t="shared" si="32"/>
        <v>22665234026 03B</v>
      </c>
      <c r="M437" s="5" t="str">
        <f t="shared" si="33"/>
        <v>Slovenský zväz telesne postihnutých športovcovdBPavlík Marcel</v>
      </c>
      <c r="N437" s="3" t="str">
        <f t="shared" si="34"/>
        <v>22665234dB</v>
      </c>
    </row>
    <row r="438" spans="1:14" x14ac:dyDescent="0.2">
      <c r="A438" s="194" t="s">
        <v>1289</v>
      </c>
      <c r="B438" s="196" t="str">
        <f>VLOOKUP(A438,Adr!A:B,2,FALSE)</f>
        <v>Slovenský zväz telesne postihnutých športovcov</v>
      </c>
      <c r="C438" s="177" t="s">
        <v>1421</v>
      </c>
      <c r="D438" s="279">
        <v>40500</v>
      </c>
      <c r="E438" s="165">
        <v>0</v>
      </c>
      <c r="F438" s="158" t="s">
        <v>246</v>
      </c>
      <c r="G438" s="161" t="s">
        <v>223</v>
      </c>
      <c r="H438" s="161" t="s">
        <v>914</v>
      </c>
      <c r="I438" s="184" t="str">
        <f t="shared" si="30"/>
        <v>22665234d</v>
      </c>
      <c r="J438" s="159" t="str">
        <f t="shared" si="31"/>
        <v>22665234026 03</v>
      </c>
      <c r="K438" s="5"/>
      <c r="L438" s="159" t="str">
        <f t="shared" si="32"/>
        <v>22665234026 03B</v>
      </c>
      <c r="M438" s="5" t="str">
        <f t="shared" si="33"/>
        <v>Slovenský zväz telesne postihnutých športovcovdBRiapoš Ján</v>
      </c>
      <c r="N438" s="3" t="str">
        <f t="shared" si="34"/>
        <v>22665234dB</v>
      </c>
    </row>
    <row r="439" spans="1:14" x14ac:dyDescent="0.2">
      <c r="A439" s="158" t="s">
        <v>1289</v>
      </c>
      <c r="B439" s="196" t="str">
        <f>VLOOKUP(A439,Adr!A:B,2,FALSE)</f>
        <v>Slovenský zväz telesne postihnutých športovcov</v>
      </c>
      <c r="C439" s="188" t="s">
        <v>1422</v>
      </c>
      <c r="D439" s="281">
        <v>28000</v>
      </c>
      <c r="E439" s="222">
        <v>0</v>
      </c>
      <c r="F439" s="158" t="s">
        <v>246</v>
      </c>
      <c r="G439" s="161" t="s">
        <v>223</v>
      </c>
      <c r="H439" s="161" t="s">
        <v>914</v>
      </c>
      <c r="I439" s="184" t="str">
        <f t="shared" si="30"/>
        <v>22665234d</v>
      </c>
      <c r="J439" s="159" t="str">
        <f t="shared" si="31"/>
        <v>22665234026 03</v>
      </c>
      <c r="K439" s="5"/>
      <c r="L439" s="159" t="str">
        <f t="shared" si="32"/>
        <v>22665234026 03B</v>
      </c>
      <c r="M439" s="5" t="str">
        <f t="shared" si="33"/>
        <v>Slovenský zväz telesne postihnutých športovcovdBTrávníček Boris</v>
      </c>
      <c r="N439" s="3" t="str">
        <f t="shared" si="34"/>
        <v>22665234dB</v>
      </c>
    </row>
    <row r="440" spans="1:14" x14ac:dyDescent="0.2">
      <c r="A440" s="194" t="s">
        <v>849</v>
      </c>
      <c r="B440" s="196" t="str">
        <f>VLOOKUP(A440,Adr!A:B,2,FALSE)</f>
        <v>Slovenský zväz vodného lyžovania a wakeboardingu</v>
      </c>
      <c r="C440" s="177" t="s">
        <v>1061</v>
      </c>
      <c r="D440" s="281">
        <v>66480</v>
      </c>
      <c r="E440" s="222">
        <v>0</v>
      </c>
      <c r="F440" s="158" t="s">
        <v>240</v>
      </c>
      <c r="G440" s="161" t="s">
        <v>221</v>
      </c>
      <c r="H440" s="161" t="s">
        <v>914</v>
      </c>
      <c r="I440" s="184" t="str">
        <f t="shared" si="30"/>
        <v>30793203a</v>
      </c>
      <c r="J440" s="159" t="str">
        <f t="shared" si="31"/>
        <v>30793203026 02</v>
      </c>
      <c r="K440" s="5" t="s">
        <v>1062</v>
      </c>
      <c r="L440" s="159" t="str">
        <f t="shared" si="32"/>
        <v>30793203026 02B</v>
      </c>
      <c r="M440" s="5" t="str">
        <f t="shared" si="33"/>
        <v>Slovenský zväz vodného lyžovania a wakeboardinguaBvodné lyžovanie - bežné transfery</v>
      </c>
      <c r="N440" s="3" t="str">
        <f t="shared" si="34"/>
        <v>30793203aB</v>
      </c>
    </row>
    <row r="441" spans="1:14" x14ac:dyDescent="0.2">
      <c r="A441" s="194" t="s">
        <v>856</v>
      </c>
      <c r="B441" s="196" t="str">
        <f>VLOOKUP(A441,Adr!A:B,2,FALSE)</f>
        <v>Slovenský zväz vodného motorizmu</v>
      </c>
      <c r="C441" s="177" t="s">
        <v>1063</v>
      </c>
      <c r="D441" s="279">
        <v>38332</v>
      </c>
      <c r="E441" s="165">
        <v>0</v>
      </c>
      <c r="F441" s="158" t="s">
        <v>240</v>
      </c>
      <c r="G441" s="161" t="s">
        <v>221</v>
      </c>
      <c r="H441" s="161" t="s">
        <v>914</v>
      </c>
      <c r="I441" s="184" t="str">
        <f t="shared" si="30"/>
        <v>00681768a</v>
      </c>
      <c r="J441" s="159" t="str">
        <f t="shared" si="31"/>
        <v>00681768026 02</v>
      </c>
      <c r="K441" s="5" t="s">
        <v>1064</v>
      </c>
      <c r="L441" s="159" t="str">
        <f t="shared" si="32"/>
        <v>00681768026 02B</v>
      </c>
      <c r="M441" s="5" t="str">
        <f t="shared" si="33"/>
        <v>Slovenský zväz vodného motorizmuaBvodný motorizmus - bežné transfery</v>
      </c>
      <c r="N441" s="3" t="str">
        <f t="shared" si="34"/>
        <v>00681768aB</v>
      </c>
    </row>
    <row r="442" spans="1:14" x14ac:dyDescent="0.2">
      <c r="A442" s="158" t="s">
        <v>856</v>
      </c>
      <c r="B442" s="196" t="str">
        <f>VLOOKUP(A442,Adr!A:B,2,FALSE)</f>
        <v>Slovenský zväz vodného motorizmu</v>
      </c>
      <c r="C442" s="188" t="s">
        <v>1675</v>
      </c>
      <c r="D442" s="281">
        <v>31000</v>
      </c>
      <c r="E442" s="165">
        <v>0</v>
      </c>
      <c r="F442" s="158" t="s">
        <v>246</v>
      </c>
      <c r="G442" s="161" t="s">
        <v>223</v>
      </c>
      <c r="H442" s="161" t="s">
        <v>914</v>
      </c>
      <c r="I442" s="184" t="str">
        <f t="shared" si="30"/>
        <v>00681768d</v>
      </c>
      <c r="J442" s="159" t="str">
        <f t="shared" si="31"/>
        <v>00681768026 03</v>
      </c>
      <c r="K442" s="5"/>
      <c r="L442" s="159" t="str">
        <f t="shared" si="32"/>
        <v>00681768026 03B</v>
      </c>
      <c r="M442" s="5" t="str">
        <f t="shared" si="33"/>
        <v>Slovenský zväz vodného motorizmudBdvojica - mix</v>
      </c>
      <c r="N442" s="3" t="str">
        <f t="shared" si="34"/>
        <v>00681768dB</v>
      </c>
    </row>
    <row r="443" spans="1:14" x14ac:dyDescent="0.2">
      <c r="A443" s="194" t="s">
        <v>856</v>
      </c>
      <c r="B443" s="196" t="str">
        <f>VLOOKUP(A443,Adr!A:B,2,FALSE)</f>
        <v>Slovenský zväz vodného motorizmu</v>
      </c>
      <c r="C443" s="177" t="s">
        <v>2468</v>
      </c>
      <c r="D443" s="279">
        <v>13000</v>
      </c>
      <c r="E443" s="222">
        <v>0</v>
      </c>
      <c r="F443" s="158" t="s">
        <v>246</v>
      </c>
      <c r="G443" s="161" t="s">
        <v>223</v>
      </c>
      <c r="H443" s="161" t="s">
        <v>914</v>
      </c>
      <c r="I443" s="184" t="str">
        <f t="shared" si="30"/>
        <v>00681768d</v>
      </c>
      <c r="J443" s="159" t="str">
        <f t="shared" si="31"/>
        <v>00681768026 03</v>
      </c>
      <c r="K443" s="5"/>
      <c r="L443" s="159" t="str">
        <f t="shared" si="32"/>
        <v>00681768026 03B</v>
      </c>
      <c r="M443" s="5" t="str">
        <f t="shared" si="33"/>
        <v>Slovenský zväz vodného motorizmudBJung Šimon</v>
      </c>
      <c r="N443" s="3" t="str">
        <f t="shared" si="34"/>
        <v>00681768dB</v>
      </c>
    </row>
    <row r="444" spans="1:14" x14ac:dyDescent="0.2">
      <c r="A444" s="158" t="s">
        <v>856</v>
      </c>
      <c r="B444" s="196" t="str">
        <f>VLOOKUP(A444,Adr!A:B,2,FALSE)</f>
        <v>Slovenský zväz vodného motorizmu</v>
      </c>
      <c r="C444" s="188" t="s">
        <v>1676</v>
      </c>
      <c r="D444" s="281">
        <v>31000</v>
      </c>
      <c r="E444" s="165">
        <v>0</v>
      </c>
      <c r="F444" s="158" t="s">
        <v>246</v>
      </c>
      <c r="G444" s="161" t="s">
        <v>223</v>
      </c>
      <c r="H444" s="161" t="s">
        <v>914</v>
      </c>
      <c r="I444" s="184" t="str">
        <f t="shared" si="30"/>
        <v>00681768d</v>
      </c>
      <c r="J444" s="159" t="str">
        <f t="shared" si="31"/>
        <v>00681768026 03</v>
      </c>
      <c r="K444" s="5"/>
      <c r="L444" s="159" t="str">
        <f t="shared" si="32"/>
        <v>00681768026 03B</v>
      </c>
      <c r="M444" s="5" t="str">
        <f t="shared" si="33"/>
        <v>Slovenský zväz vodného motorizmudBStrculová Emma</v>
      </c>
      <c r="N444" s="3" t="str">
        <f t="shared" si="34"/>
        <v>00681768dB</v>
      </c>
    </row>
    <row r="445" spans="1:14" x14ac:dyDescent="0.2">
      <c r="A445" s="190" t="s">
        <v>864</v>
      </c>
      <c r="B445" s="196" t="str">
        <f>VLOOKUP(A445,Adr!A:B,2,FALSE)</f>
        <v>Slovenský zväz vzpierania</v>
      </c>
      <c r="C445" s="182" t="s">
        <v>1065</v>
      </c>
      <c r="D445" s="280">
        <v>502580</v>
      </c>
      <c r="E445" s="222">
        <v>0</v>
      </c>
      <c r="F445" s="158" t="s">
        <v>240</v>
      </c>
      <c r="G445" s="161" t="s">
        <v>221</v>
      </c>
      <c r="H445" s="161" t="s">
        <v>914</v>
      </c>
      <c r="I445" s="184" t="str">
        <f t="shared" si="30"/>
        <v>31796079a</v>
      </c>
      <c r="J445" s="159" t="str">
        <f t="shared" si="31"/>
        <v>31796079026 02</v>
      </c>
      <c r="K445" s="5" t="s">
        <v>1066</v>
      </c>
      <c r="L445" s="159" t="str">
        <f t="shared" si="32"/>
        <v>31796079026 02B</v>
      </c>
      <c r="M445" s="5" t="str">
        <f t="shared" si="33"/>
        <v>Slovenský zväz vzpieraniaaBvzpieranie - bežné transfery</v>
      </c>
      <c r="N445" s="3" t="str">
        <f t="shared" si="34"/>
        <v>31796079aB</v>
      </c>
    </row>
    <row r="446" spans="1:14" x14ac:dyDescent="0.2">
      <c r="A446" s="190" t="s">
        <v>2261</v>
      </c>
      <c r="B446" s="196" t="str">
        <f>VLOOKUP(A446,Adr!A:B,2,FALSE)</f>
        <v>Sokolská únia Slovenska</v>
      </c>
      <c r="C446" s="177" t="s">
        <v>1971</v>
      </c>
      <c r="D446" s="280">
        <v>20000</v>
      </c>
      <c r="E446" s="165">
        <v>0</v>
      </c>
      <c r="F446" s="158" t="s">
        <v>250</v>
      </c>
      <c r="G446" s="161" t="s">
        <v>223</v>
      </c>
      <c r="H446" s="161" t="s">
        <v>914</v>
      </c>
      <c r="I446" s="184" t="str">
        <f t="shared" si="30"/>
        <v>42257166f</v>
      </c>
      <c r="J446" s="159" t="str">
        <f t="shared" si="31"/>
        <v>42257166026 03</v>
      </c>
      <c r="K446" s="5"/>
      <c r="L446" s="159" t="str">
        <f t="shared" si="32"/>
        <v>42257166026 03B</v>
      </c>
      <c r="M446" s="5" t="str">
        <f t="shared" si="33"/>
        <v>Sokolská únia SlovenskafBPodpora rozvoja športu pre všetkých</v>
      </c>
      <c r="N446" s="3" t="str">
        <f t="shared" si="34"/>
        <v>42257166fB</v>
      </c>
    </row>
    <row r="447" spans="1:14" x14ac:dyDescent="0.2">
      <c r="A447" s="190" t="s">
        <v>2265</v>
      </c>
      <c r="B447" s="196" t="str">
        <f>VLOOKUP(A447,Adr!A:B,2,FALSE)</f>
        <v>SPORT KIDS ACADEMY PS9</v>
      </c>
      <c r="C447" s="161" t="s">
        <v>2563</v>
      </c>
      <c r="D447" s="280">
        <v>40000</v>
      </c>
      <c r="E447" s="165">
        <v>0</v>
      </c>
      <c r="F447" s="158" t="s">
        <v>250</v>
      </c>
      <c r="G447" s="161" t="s">
        <v>223</v>
      </c>
      <c r="H447" s="161" t="s">
        <v>2564</v>
      </c>
      <c r="I447" s="184" t="str">
        <f t="shared" si="30"/>
        <v>56903570f</v>
      </c>
      <c r="J447" s="159" t="str">
        <f t="shared" si="31"/>
        <v>56903570026 03</v>
      </c>
      <c r="K447" s="5"/>
      <c r="L447" s="159" t="str">
        <f t="shared" si="32"/>
        <v>56903570026 03L</v>
      </c>
      <c r="M447" s="5" t="str">
        <f t="shared" si="33"/>
        <v>SPORT KIDS ACADEMY PS9fLRevitalizácia multifunkčného ihriska v obci Mlynárovce (KV)</v>
      </c>
      <c r="N447" s="3" t="str">
        <f t="shared" si="34"/>
        <v>56903570fL</v>
      </c>
    </row>
    <row r="448" spans="1:14" x14ac:dyDescent="0.2">
      <c r="A448" s="158" t="s">
        <v>2273</v>
      </c>
      <c r="B448" s="196" t="str">
        <f>VLOOKUP(A448,Adr!A:B,2,FALSE)</f>
        <v>SportVol</v>
      </c>
      <c r="C448" s="177" t="s">
        <v>2513</v>
      </c>
      <c r="D448" s="279">
        <v>30000</v>
      </c>
      <c r="E448" s="165">
        <v>0</v>
      </c>
      <c r="F448" s="158" t="s">
        <v>250</v>
      </c>
      <c r="G448" s="161" t="s">
        <v>223</v>
      </c>
      <c r="H448" s="161" t="s">
        <v>914</v>
      </c>
      <c r="I448" s="184" t="str">
        <f t="shared" si="30"/>
        <v>57304114f</v>
      </c>
      <c r="J448" s="159" t="str">
        <f t="shared" si="31"/>
        <v>57304114026 03</v>
      </c>
      <c r="K448" s="5"/>
      <c r="L448" s="159" t="str">
        <f t="shared" si="32"/>
        <v>57304114026 03B</v>
      </c>
      <c r="M448" s="5" t="str">
        <f t="shared" si="33"/>
        <v>SportVolfBProjekt taktiky, streleckého športu a sebaobrany so zameraním na mládež a podporu zdravého spôsobu života obyvateľstva</v>
      </c>
      <c r="N448" s="3" t="str">
        <f t="shared" si="34"/>
        <v>57304114fB</v>
      </c>
    </row>
    <row r="449" spans="1:14" x14ac:dyDescent="0.2">
      <c r="A449" s="194" t="s">
        <v>2279</v>
      </c>
      <c r="B449" s="196" t="str">
        <f>VLOOKUP(A449,Adr!A:B,2,FALSE)</f>
        <v>ST Relax</v>
      </c>
      <c r="C449" s="177" t="s">
        <v>2539</v>
      </c>
      <c r="D449" s="279">
        <v>7000</v>
      </c>
      <c r="E449" s="165">
        <v>0</v>
      </c>
      <c r="F449" s="158" t="s">
        <v>263</v>
      </c>
      <c r="G449" s="161" t="s">
        <v>223</v>
      </c>
      <c r="H449" s="161" t="s">
        <v>914</v>
      </c>
      <c r="I449" s="184" t="str">
        <f t="shared" si="30"/>
        <v>51806606m</v>
      </c>
      <c r="J449" s="159" t="str">
        <f t="shared" si="31"/>
        <v>51806606026 03</v>
      </c>
      <c r="K449" s="5"/>
      <c r="L449" s="159" t="str">
        <f t="shared" si="32"/>
        <v>51806606026 03B</v>
      </c>
      <c r="M449" s="5" t="str">
        <f t="shared" si="33"/>
        <v>ST RelaxmBSatellite Tour v stolnom tenise 2026</v>
      </c>
      <c r="N449" s="3" t="str">
        <f t="shared" si="34"/>
        <v>51806606mB</v>
      </c>
    </row>
    <row r="450" spans="1:14" x14ac:dyDescent="0.2">
      <c r="A450" s="158" t="s">
        <v>2284</v>
      </c>
      <c r="B450" s="196" t="str">
        <f>VLOOKUP(A450,Adr!A:B,2,FALSE)</f>
        <v>Stará Ľubovňa Redfox Football Club s. r. o.</v>
      </c>
      <c r="C450" s="177" t="s">
        <v>2514</v>
      </c>
      <c r="D450" s="281">
        <v>15000</v>
      </c>
      <c r="E450" s="165">
        <v>0</v>
      </c>
      <c r="F450" s="158" t="s">
        <v>250</v>
      </c>
      <c r="G450" s="161" t="s">
        <v>223</v>
      </c>
      <c r="H450" s="161" t="s">
        <v>914</v>
      </c>
      <c r="I450" s="184" t="str">
        <f t="shared" ref="I450:I513" si="35">A450&amp;F450</f>
        <v>52059260f</v>
      </c>
      <c r="J450" s="159" t="str">
        <f t="shared" ref="J450:J513" si="36">A450&amp;G450</f>
        <v>52059260026 03</v>
      </c>
      <c r="K450" s="5"/>
      <c r="L450" s="159" t="str">
        <f t="shared" ref="L450:L513" si="37">A450&amp;G450&amp;H450</f>
        <v>52059260026 03B</v>
      </c>
      <c r="M450" s="5" t="str">
        <f t="shared" ref="M450:M513" si="38">B450&amp;F450&amp;H450&amp;C450</f>
        <v>Stará Ľubovňa Redfox Football Club s. r. o.fBZabezpečenie športovej činnosti klubu počas sezóny 2026, podpora mládežníckeho futbalu</v>
      </c>
      <c r="N450" s="3" t="str">
        <f t="shared" ref="N450:N513" si="39">+I450&amp;H450</f>
        <v>52059260fB</v>
      </c>
    </row>
    <row r="451" spans="1:14" x14ac:dyDescent="0.2">
      <c r="A451" s="190" t="s">
        <v>2293</v>
      </c>
      <c r="B451" s="196" t="str">
        <f>VLOOKUP(A451,Adr!A:B,2,FALSE)</f>
        <v>Školský športový klub Gymnázium, Bilíkova 24</v>
      </c>
      <c r="C451" s="177" t="s">
        <v>1975</v>
      </c>
      <c r="D451" s="279">
        <v>20000</v>
      </c>
      <c r="E451" s="165">
        <v>0</v>
      </c>
      <c r="F451" s="158" t="s">
        <v>250</v>
      </c>
      <c r="G451" s="161" t="s">
        <v>223</v>
      </c>
      <c r="H451" s="161" t="s">
        <v>914</v>
      </c>
      <c r="I451" s="184" t="str">
        <f t="shared" si="35"/>
        <v>50956540f</v>
      </c>
      <c r="J451" s="159" t="str">
        <f t="shared" si="36"/>
        <v>50956540026 03</v>
      </c>
      <c r="K451" s="5"/>
      <c r="L451" s="159" t="str">
        <f t="shared" si="37"/>
        <v>50956540026 03B</v>
      </c>
      <c r="M451" s="5" t="str">
        <f t="shared" si="38"/>
        <v>Školský športový klub Gymnázium, Bilíkova 24fBOrganizácia Grimmy Dance Cup 2026, účasť na majstrovstvách sveta a svetovom pohári a sústredenie Grimmy Summer Dance Camp</v>
      </c>
      <c r="N451" s="3" t="str">
        <f t="shared" si="39"/>
        <v>50956540fB</v>
      </c>
    </row>
    <row r="452" spans="1:14" x14ac:dyDescent="0.2">
      <c r="A452" s="158" t="s">
        <v>1295</v>
      </c>
      <c r="B452" s="196" t="str">
        <f>VLOOKUP(A452,Adr!A:B,2,FALSE)</f>
        <v>Špeciálne olympiády Slovensko</v>
      </c>
      <c r="C452" s="188" t="s">
        <v>1303</v>
      </c>
      <c r="D452" s="281">
        <v>528089</v>
      </c>
      <c r="E452" s="222">
        <v>0</v>
      </c>
      <c r="F452" s="158" t="s">
        <v>244</v>
      </c>
      <c r="G452" s="161" t="s">
        <v>223</v>
      </c>
      <c r="H452" s="161" t="s">
        <v>914</v>
      </c>
      <c r="I452" s="184" t="str">
        <f t="shared" si="35"/>
        <v>30811406c</v>
      </c>
      <c r="J452" s="159" t="str">
        <f t="shared" si="36"/>
        <v>30811406026 03</v>
      </c>
      <c r="K452" s="5"/>
      <c r="L452" s="159" t="str">
        <f t="shared" si="37"/>
        <v>30811406026 03B</v>
      </c>
      <c r="M452" s="5" t="str">
        <f t="shared" si="38"/>
        <v>Špeciálne olympiády SlovenskocBzabezpečenie činnosti a úloh v roku 2025</v>
      </c>
      <c r="N452" s="3" t="str">
        <f t="shared" si="39"/>
        <v>30811406cB</v>
      </c>
    </row>
    <row r="453" spans="1:14" x14ac:dyDescent="0.2">
      <c r="A453" s="158" t="s">
        <v>2296</v>
      </c>
      <c r="B453" s="196" t="str">
        <f>VLOOKUP(A453,Adr!A:B,2,FALSE)</f>
        <v>Športový areál - Na hrádzi, o. z.</v>
      </c>
      <c r="C453" s="161" t="s">
        <v>2515</v>
      </c>
      <c r="D453" s="280">
        <v>5000</v>
      </c>
      <c r="E453" s="165">
        <v>0</v>
      </c>
      <c r="F453" s="158" t="s">
        <v>250</v>
      </c>
      <c r="G453" s="161" t="s">
        <v>223</v>
      </c>
      <c r="H453" s="161" t="s">
        <v>914</v>
      </c>
      <c r="I453" s="184" t="str">
        <f t="shared" si="35"/>
        <v>50289594f</v>
      </c>
      <c r="J453" s="159" t="str">
        <f t="shared" si="36"/>
        <v>50289594026 03</v>
      </c>
      <c r="K453" s="5"/>
      <c r="L453" s="159" t="str">
        <f t="shared" si="37"/>
        <v>50289594026 03B</v>
      </c>
      <c r="M453" s="5" t="str">
        <f t="shared" si="38"/>
        <v>Športový areál - Na hrádzi, o. z.fBSparťan Areál Challenge 2026</v>
      </c>
      <c r="N453" s="3" t="str">
        <f t="shared" si="39"/>
        <v>50289594fB</v>
      </c>
    </row>
    <row r="454" spans="1:14" ht="20.399999999999999" x14ac:dyDescent="0.2">
      <c r="A454" s="158" t="s">
        <v>2304</v>
      </c>
      <c r="B454" s="196" t="str">
        <f>VLOOKUP(A454,Adr!A:B,2,FALSE)</f>
        <v>Športový klub Centrum Svidník</v>
      </c>
      <c r="C454" s="188" t="s">
        <v>1973</v>
      </c>
      <c r="D454" s="281">
        <v>45000</v>
      </c>
      <c r="E454" s="165">
        <v>0</v>
      </c>
      <c r="F454" s="158" t="s">
        <v>250</v>
      </c>
      <c r="G454" s="161" t="s">
        <v>223</v>
      </c>
      <c r="H454" s="161" t="s">
        <v>914</v>
      </c>
      <c r="I454" s="184" t="str">
        <f t="shared" si="35"/>
        <v>37940155f</v>
      </c>
      <c r="J454" s="159" t="str">
        <f t="shared" si="36"/>
        <v>37940155026 03</v>
      </c>
      <c r="K454" s="5"/>
      <c r="L454" s="159" t="str">
        <f t="shared" si="37"/>
        <v>37940155026 03B</v>
      </c>
      <c r="M454" s="5" t="str">
        <f t="shared" si="38"/>
        <v>Športový klub Centrum SvidníkfBCarpathia - Medzinárodná amatérska hokejová liga 2026/2027 a Super Cup 2026</v>
      </c>
      <c r="N454" s="3" t="str">
        <f t="shared" si="39"/>
        <v>37940155fB</v>
      </c>
    </row>
    <row r="455" spans="1:14" x14ac:dyDescent="0.2">
      <c r="A455" s="190" t="s">
        <v>2308</v>
      </c>
      <c r="B455" s="196" t="str">
        <f>VLOOKUP(A455,Adr!A:B,2,FALSE)</f>
        <v>Športový klub Imet squash klub</v>
      </c>
      <c r="C455" s="161" t="s">
        <v>2516</v>
      </c>
      <c r="D455" s="164">
        <v>12000</v>
      </c>
      <c r="E455" s="165">
        <v>0</v>
      </c>
      <c r="F455" s="158" t="s">
        <v>250</v>
      </c>
      <c r="G455" s="161" t="s">
        <v>223</v>
      </c>
      <c r="H455" s="161" t="s">
        <v>914</v>
      </c>
      <c r="I455" s="184" t="str">
        <f t="shared" si="35"/>
        <v>36066818f</v>
      </c>
      <c r="J455" s="159" t="str">
        <f t="shared" si="36"/>
        <v>36066818026 03</v>
      </c>
      <c r="K455" s="5"/>
      <c r="L455" s="159" t="str">
        <f t="shared" si="37"/>
        <v>36066818026 03B</v>
      </c>
      <c r="M455" s="5" t="str">
        <f t="shared" si="38"/>
        <v>Športový klub Imet squash klubfBZvýšenie squashovej základne mládeže a detí, skvalitniť prístup, vybavenosť a tréning</v>
      </c>
      <c r="N455" s="3" t="str">
        <f t="shared" si="39"/>
        <v>36066818fB</v>
      </c>
    </row>
    <row r="456" spans="1:14" x14ac:dyDescent="0.2">
      <c r="A456" s="158" t="s">
        <v>2314</v>
      </c>
      <c r="B456" s="196" t="str">
        <f>VLOOKUP(A456,Adr!A:B,2,FALSE)</f>
        <v>Športový klub ORAVAMAN</v>
      </c>
      <c r="C456" s="188" t="s">
        <v>2558</v>
      </c>
      <c r="D456" s="179">
        <v>15000</v>
      </c>
      <c r="E456" s="165">
        <v>0</v>
      </c>
      <c r="F456" s="158" t="s">
        <v>250</v>
      </c>
      <c r="G456" s="161" t="s">
        <v>223</v>
      </c>
      <c r="H456" s="161" t="s">
        <v>914</v>
      </c>
      <c r="I456" s="184" t="str">
        <f t="shared" si="35"/>
        <v>42225108f</v>
      </c>
      <c r="J456" s="159" t="str">
        <f t="shared" si="36"/>
        <v>42225108026 03</v>
      </c>
      <c r="K456" s="5"/>
      <c r="L456" s="159" t="str">
        <f t="shared" si="37"/>
        <v>42225108026 03B</v>
      </c>
      <c r="M456" s="5" t="str">
        <f t="shared" si="38"/>
        <v>Športový klub ORAVAMANfBOravaman 2026 a Oravaman Kids Race</v>
      </c>
      <c r="N456" s="3" t="str">
        <f t="shared" si="39"/>
        <v>42225108fB</v>
      </c>
    </row>
    <row r="457" spans="1:14" x14ac:dyDescent="0.2">
      <c r="A457" s="158" t="s">
        <v>2323</v>
      </c>
      <c r="B457" s="196" t="str">
        <f>VLOOKUP(A457,Adr!A:B,2,FALSE)</f>
        <v>Športový klub RAJA</v>
      </c>
      <c r="C457" s="177" t="s">
        <v>2562</v>
      </c>
      <c r="D457" s="279">
        <v>15000</v>
      </c>
      <c r="E457" s="165">
        <v>0</v>
      </c>
      <c r="F457" s="158" t="s">
        <v>250</v>
      </c>
      <c r="G457" s="161" t="s">
        <v>223</v>
      </c>
      <c r="H457" s="161" t="s">
        <v>937</v>
      </c>
      <c r="I457" s="184" t="str">
        <f t="shared" si="35"/>
        <v>42307082f</v>
      </c>
      <c r="J457" s="159" t="str">
        <f t="shared" si="36"/>
        <v>42307082026 03</v>
      </c>
      <c r="K457" s="5"/>
      <c r="L457" s="159" t="str">
        <f t="shared" si="37"/>
        <v>42307082026 03K</v>
      </c>
      <c r="M457" s="5" t="str">
        <f t="shared" si="38"/>
        <v>Športový klub RAJAfKRozvoj športovej činnosti moderného päťboja na Slovensku (KV)</v>
      </c>
      <c r="N457" s="3" t="str">
        <f t="shared" si="39"/>
        <v>42307082fK</v>
      </c>
    </row>
    <row r="458" spans="1:14" ht="20.399999999999999" x14ac:dyDescent="0.2">
      <c r="A458" s="158" t="s">
        <v>2331</v>
      </c>
      <c r="B458" s="196" t="str">
        <f>VLOOKUP(A458,Adr!A:B,2,FALSE)</f>
        <v>Športový klub Skalité</v>
      </c>
      <c r="C458" s="188" t="s">
        <v>2517</v>
      </c>
      <c r="D458" s="281">
        <v>9614</v>
      </c>
      <c r="E458" s="165">
        <v>0</v>
      </c>
      <c r="F458" s="158" t="s">
        <v>250</v>
      </c>
      <c r="G458" s="161" t="s">
        <v>223</v>
      </c>
      <c r="H458" s="161" t="s">
        <v>914</v>
      </c>
      <c r="I458" s="184" t="str">
        <f t="shared" si="35"/>
        <v>42060389f</v>
      </c>
      <c r="J458" s="159" t="str">
        <f t="shared" si="36"/>
        <v>42060389026 03</v>
      </c>
      <c r="K458" s="5"/>
      <c r="L458" s="159" t="str">
        <f t="shared" si="37"/>
        <v>42060389026 03B</v>
      </c>
      <c r="M458" s="5" t="str">
        <f t="shared" si="38"/>
        <v>Športový klub SkalitéfBMateriálno-technické zabezpečenie a športová príprava reprezentantky SR Lucie Vorkovej v biatlone v sezóne 2026/27</v>
      </c>
      <c r="N458" s="3" t="str">
        <f t="shared" si="39"/>
        <v>42060389fB</v>
      </c>
    </row>
    <row r="459" spans="1:14" x14ac:dyDescent="0.2">
      <c r="A459" s="158" t="s">
        <v>2339</v>
      </c>
      <c r="B459" s="196" t="str">
        <f>VLOOKUP(A459,Adr!A:B,2,FALSE)</f>
        <v>Športový klub Strážske</v>
      </c>
      <c r="C459" s="188" t="s">
        <v>1972</v>
      </c>
      <c r="D459" s="281">
        <v>7000</v>
      </c>
      <c r="E459" s="165">
        <v>0</v>
      </c>
      <c r="F459" s="158" t="s">
        <v>250</v>
      </c>
      <c r="G459" s="161" t="s">
        <v>223</v>
      </c>
      <c r="H459" s="161" t="s">
        <v>914</v>
      </c>
      <c r="I459" s="184" t="str">
        <f t="shared" si="35"/>
        <v>17077648f</v>
      </c>
      <c r="J459" s="159" t="str">
        <f t="shared" si="36"/>
        <v>17077648026 03</v>
      </c>
      <c r="K459" s="5"/>
      <c r="L459" s="159" t="str">
        <f t="shared" si="37"/>
        <v>17077648026 03B</v>
      </c>
      <c r="M459" s="5" t="str">
        <f t="shared" si="38"/>
        <v>Športový klub StrážskefBTýždeň otvorených dverí</v>
      </c>
      <c r="N459" s="3" t="str">
        <f t="shared" si="39"/>
        <v>17077648fB</v>
      </c>
    </row>
    <row r="460" spans="1:14" x14ac:dyDescent="0.2">
      <c r="A460" s="158" t="s">
        <v>2344</v>
      </c>
      <c r="B460" s="196" t="str">
        <f>VLOOKUP(A460,Adr!A:B,2,FALSE)</f>
        <v>Športový klub ZEMPLÍN Michalovce - oddiel Judo, o.z.</v>
      </c>
      <c r="C460" s="177" t="s">
        <v>2559</v>
      </c>
      <c r="D460" s="179">
        <v>6000</v>
      </c>
      <c r="E460" s="165">
        <v>0</v>
      </c>
      <c r="F460" s="174" t="s">
        <v>250</v>
      </c>
      <c r="G460" s="177" t="s">
        <v>223</v>
      </c>
      <c r="H460" s="177" t="s">
        <v>914</v>
      </c>
      <c r="I460" s="184" t="str">
        <f t="shared" si="35"/>
        <v>31997449f</v>
      </c>
      <c r="J460" s="159" t="str">
        <f t="shared" si="36"/>
        <v>31997449026 03</v>
      </c>
      <c r="K460" s="5"/>
      <c r="L460" s="159" t="str">
        <f t="shared" si="37"/>
        <v>31997449026 03B</v>
      </c>
      <c r="M460" s="5" t="str">
        <f t="shared" si="38"/>
        <v>Športový klub ZEMPLÍN Michalovce - oddiel Judo, o.z.fBPodpora účasti slovenských reprezentantov na Kodokan Summer Course I - Kata, Lecture and Others (Tokio, Japonsko)</v>
      </c>
      <c r="N460" s="3" t="str">
        <f t="shared" si="39"/>
        <v>31997449fB</v>
      </c>
    </row>
    <row r="461" spans="1:14" x14ac:dyDescent="0.2">
      <c r="A461" s="190" t="s">
        <v>2344</v>
      </c>
      <c r="B461" s="196" t="str">
        <f>VLOOKUP(A461,Adr!A:B,2,FALSE)</f>
        <v>Športový klub ZEMPLÍN Michalovce - oddiel Judo, o.z.</v>
      </c>
      <c r="C461" s="161" t="s">
        <v>2540</v>
      </c>
      <c r="D461" s="280">
        <v>15000</v>
      </c>
      <c r="E461" s="165">
        <v>0</v>
      </c>
      <c r="F461" s="158" t="s">
        <v>263</v>
      </c>
      <c r="G461" s="161" t="s">
        <v>223</v>
      </c>
      <c r="H461" s="161" t="s">
        <v>914</v>
      </c>
      <c r="I461" s="184" t="str">
        <f t="shared" si="35"/>
        <v>31997449m</v>
      </c>
      <c r="J461" s="159" t="str">
        <f t="shared" si="36"/>
        <v>31997449026 03</v>
      </c>
      <c r="K461" s="5"/>
      <c r="L461" s="159" t="str">
        <f t="shared" si="37"/>
        <v>31997449026 03B</v>
      </c>
      <c r="M461" s="5" t="str">
        <f t="shared" si="38"/>
        <v>Športový klub ZEMPLÍN Michalovce - oddiel Judo, o.z.mB54. ročník Grand Prix Michalovce</v>
      </c>
      <c r="N461" s="3" t="str">
        <f t="shared" si="39"/>
        <v>31997449mB</v>
      </c>
    </row>
    <row r="462" spans="1:14" x14ac:dyDescent="0.2">
      <c r="A462" s="174" t="s">
        <v>2354</v>
      </c>
      <c r="B462" s="196" t="str">
        <f>VLOOKUP(A462,Adr!A:B,2,FALSE)</f>
        <v>Tanečný klub GRIMMY</v>
      </c>
      <c r="C462" s="177" t="s">
        <v>1976</v>
      </c>
      <c r="D462" s="279">
        <v>15000</v>
      </c>
      <c r="E462" s="165">
        <v>0</v>
      </c>
      <c r="F462" s="158" t="s">
        <v>250</v>
      </c>
      <c r="G462" s="161" t="s">
        <v>223</v>
      </c>
      <c r="H462" s="161" t="s">
        <v>914</v>
      </c>
      <c r="I462" s="184" t="str">
        <f t="shared" si="35"/>
        <v>37784668f</v>
      </c>
      <c r="J462" s="159" t="str">
        <f t="shared" si="36"/>
        <v>37784668026 03</v>
      </c>
      <c r="K462" s="5"/>
      <c r="L462" s="159" t="str">
        <f t="shared" si="37"/>
        <v>37784668026 03B</v>
      </c>
      <c r="M462" s="5" t="str">
        <f t="shared" si="38"/>
        <v>Tanečný klub GRIMMYfBCombat Challenge Jasná 2026 - Medzinárodná súťaž v taktickej fyzickej pripravenosti</v>
      </c>
      <c r="N462" s="3" t="str">
        <f t="shared" si="39"/>
        <v>37784668fB</v>
      </c>
    </row>
    <row r="463" spans="1:14" x14ac:dyDescent="0.2">
      <c r="A463" s="158" t="s">
        <v>2356</v>
      </c>
      <c r="B463" s="196" t="str">
        <f>VLOOKUP(A463,Adr!A:B,2,FALSE)</f>
        <v>TCA Raiders</v>
      </c>
      <c r="C463" s="177" t="s">
        <v>1974</v>
      </c>
      <c r="D463" s="279">
        <v>18000</v>
      </c>
      <c r="E463" s="165">
        <v>0</v>
      </c>
      <c r="F463" s="158" t="s">
        <v>250</v>
      </c>
      <c r="G463" s="161" t="s">
        <v>223</v>
      </c>
      <c r="H463" s="161" t="s">
        <v>914</v>
      </c>
      <c r="I463" s="184" t="str">
        <f t="shared" si="35"/>
        <v>55060111f</v>
      </c>
      <c r="J463" s="159" t="str">
        <f t="shared" si="36"/>
        <v>55060111026 03</v>
      </c>
      <c r="K463" s="5"/>
      <c r="L463" s="159" t="str">
        <f t="shared" si="37"/>
        <v>55060111026 03B</v>
      </c>
      <c r="M463" s="5" t="str">
        <f t="shared" si="38"/>
        <v>TCA RaidersfBDnes to roztočíme - futbalový turnaj družstiev z miest a obcí</v>
      </c>
      <c r="N463" s="3" t="str">
        <f t="shared" si="39"/>
        <v>55060111fB</v>
      </c>
    </row>
    <row r="464" spans="1:14" x14ac:dyDescent="0.2">
      <c r="A464" s="174" t="s">
        <v>2361</v>
      </c>
      <c r="B464" s="196" t="str">
        <f>VLOOKUP(A464,Adr!A:B,2,FALSE)</f>
        <v>Telovýchovná jednota DRUŽSTEVNÍK Budimír</v>
      </c>
      <c r="C464" s="177" t="s">
        <v>2518</v>
      </c>
      <c r="D464" s="179">
        <v>5000</v>
      </c>
      <c r="E464" s="165">
        <v>0</v>
      </c>
      <c r="F464" s="174" t="s">
        <v>250</v>
      </c>
      <c r="G464" s="177" t="s">
        <v>223</v>
      </c>
      <c r="H464" s="177" t="s">
        <v>914</v>
      </c>
      <c r="I464" s="184" t="str">
        <f t="shared" si="35"/>
        <v>35515520f</v>
      </c>
      <c r="J464" s="159" t="str">
        <f t="shared" si="36"/>
        <v>35515520026 03</v>
      </c>
      <c r="K464" s="5"/>
      <c r="L464" s="159" t="str">
        <f t="shared" si="37"/>
        <v>35515520026 03B</v>
      </c>
      <c r="M464" s="5" t="str">
        <f t="shared" si="38"/>
        <v>Telovýchovná jednota DRUŽSTEVNÍK BudimírfBPodpora a rozvoj športovej činnosti v obci Budimír a širšom regióne prostredníctvom vytvárania kvalitných podmienok pre športovanie detí, mládeže a verejnosti</v>
      </c>
      <c r="N464" s="3" t="str">
        <f t="shared" si="39"/>
        <v>35515520fB</v>
      </c>
    </row>
    <row r="465" spans="1:14" ht="20.399999999999999" x14ac:dyDescent="0.2">
      <c r="A465" s="158" t="s">
        <v>2368</v>
      </c>
      <c r="B465" s="196" t="str">
        <f>VLOOKUP(A465,Adr!A:B,2,FALSE)</f>
        <v>Telovýchovná jednota DUKLA Trenčín, o. z.</v>
      </c>
      <c r="C465" s="189" t="s">
        <v>1977</v>
      </c>
      <c r="D465" s="282">
        <v>7000</v>
      </c>
      <c r="E465" s="165">
        <v>0</v>
      </c>
      <c r="F465" s="158" t="s">
        <v>250</v>
      </c>
      <c r="G465" s="161" t="s">
        <v>223</v>
      </c>
      <c r="H465" s="161" t="s">
        <v>914</v>
      </c>
      <c r="I465" s="184" t="str">
        <f t="shared" si="35"/>
        <v>18048528f</v>
      </c>
      <c r="J465" s="159" t="str">
        <f t="shared" si="36"/>
        <v>18048528026 03</v>
      </c>
      <c r="K465" s="5"/>
      <c r="L465" s="159" t="str">
        <f t="shared" si="37"/>
        <v>18048528026 03B</v>
      </c>
      <c r="M465" s="5" t="str">
        <f t="shared" si="38"/>
        <v>Telovýchovná jednota DUKLA Trenčín, o. z.fBOrganizácia 2 týždenných tréningových sústredení pre mládežníckych zápasníkov TJ Dukla Trenčín</v>
      </c>
      <c r="N465" s="3" t="str">
        <f t="shared" si="39"/>
        <v>18048528fB</v>
      </c>
    </row>
    <row r="466" spans="1:14" ht="20.399999999999999" x14ac:dyDescent="0.2">
      <c r="A466" s="190" t="s">
        <v>2372</v>
      </c>
      <c r="B466" s="196" t="str">
        <f>VLOOKUP(A466,Adr!A:B,2,FALSE)</f>
        <v>Telovýchovná jednota Mladosť - Relax Rimavská Sobota</v>
      </c>
      <c r="C466" s="188" t="s">
        <v>2541</v>
      </c>
      <c r="D466" s="279">
        <v>15000</v>
      </c>
      <c r="E466" s="165">
        <v>0</v>
      </c>
      <c r="F466" s="158" t="s">
        <v>263</v>
      </c>
      <c r="G466" s="161" t="s">
        <v>223</v>
      </c>
      <c r="H466" s="161" t="s">
        <v>914</v>
      </c>
      <c r="I466" s="184" t="str">
        <f t="shared" si="35"/>
        <v>00692841m</v>
      </c>
      <c r="J466" s="159" t="str">
        <f t="shared" si="36"/>
        <v>00692841026 03</v>
      </c>
      <c r="K466" s="5"/>
      <c r="L466" s="159" t="str">
        <f t="shared" si="37"/>
        <v>00692841026 03B</v>
      </c>
      <c r="M466" s="5" t="str">
        <f t="shared" si="38"/>
        <v>Telovýchovná jednota Mladosť - Relax Rimavská SobotamB48. Medzinárodná Veľká cena Rimavská Sobota v judo – GRAND PRIX 2026</v>
      </c>
      <c r="N466" s="3" t="str">
        <f t="shared" si="39"/>
        <v>00692841mB</v>
      </c>
    </row>
    <row r="467" spans="1:14" x14ac:dyDescent="0.2">
      <c r="A467" s="190" t="s">
        <v>2374</v>
      </c>
      <c r="B467" s="196" t="str">
        <f>VLOOKUP(A467,Adr!A:B,2,FALSE)</f>
        <v>Telovýchovná jednota Nižná</v>
      </c>
      <c r="C467" s="177" t="s">
        <v>2542</v>
      </c>
      <c r="D467" s="279">
        <v>15000</v>
      </c>
      <c r="E467" s="165">
        <v>0</v>
      </c>
      <c r="F467" s="158" t="s">
        <v>263</v>
      </c>
      <c r="G467" s="161" t="s">
        <v>223</v>
      </c>
      <c r="H467" s="161" t="s">
        <v>914</v>
      </c>
      <c r="I467" s="184" t="str">
        <f t="shared" si="35"/>
        <v>00592129m</v>
      </c>
      <c r="J467" s="159" t="str">
        <f t="shared" si="36"/>
        <v>00592129026 03</v>
      </c>
      <c r="K467" s="5"/>
      <c r="L467" s="159" t="str">
        <f t="shared" si="37"/>
        <v>00592129026 03B</v>
      </c>
      <c r="M467" s="5" t="str">
        <f t="shared" si="38"/>
        <v>Telovýchovná jednota NižnámB58. ročník Okolo Tatier 2026</v>
      </c>
      <c r="N467" s="3" t="str">
        <f t="shared" si="39"/>
        <v>00592129mB</v>
      </c>
    </row>
    <row r="468" spans="1:14" x14ac:dyDescent="0.2">
      <c r="A468" s="194" t="s">
        <v>870</v>
      </c>
      <c r="B468" s="196" t="str">
        <f>VLOOKUP(A468,Adr!A:B,2,FALSE)</f>
        <v>Teqballová federácia Slovenska</v>
      </c>
      <c r="C468" s="188" t="s">
        <v>1067</v>
      </c>
      <c r="D468" s="279">
        <v>30332</v>
      </c>
      <c r="E468" s="165">
        <v>0</v>
      </c>
      <c r="F468" s="158" t="s">
        <v>240</v>
      </c>
      <c r="G468" s="161" t="s">
        <v>221</v>
      </c>
      <c r="H468" s="161" t="s">
        <v>914</v>
      </c>
      <c r="I468" s="184" t="str">
        <f t="shared" si="35"/>
        <v>53007344a</v>
      </c>
      <c r="J468" s="159" t="str">
        <f t="shared" si="36"/>
        <v>53007344026 02</v>
      </c>
      <c r="K468" s="5" t="s">
        <v>1068</v>
      </c>
      <c r="L468" s="159" t="str">
        <f t="shared" si="37"/>
        <v>53007344026 02B</v>
      </c>
      <c r="M468" s="5" t="str">
        <f t="shared" si="38"/>
        <v>Teqballová federácia SlovenskaaBteqball - bežné transfery</v>
      </c>
      <c r="N468" s="3" t="str">
        <f t="shared" si="39"/>
        <v>53007344aB</v>
      </c>
    </row>
    <row r="469" spans="1:14" x14ac:dyDescent="0.2">
      <c r="A469" s="194" t="s">
        <v>870</v>
      </c>
      <c r="B469" s="196" t="str">
        <f>VLOOKUP(A469,Adr!A:B,2,FALSE)</f>
        <v>Teqballová federácia Slovenska</v>
      </c>
      <c r="C469" s="177" t="s">
        <v>1613</v>
      </c>
      <c r="D469" s="279">
        <v>8000</v>
      </c>
      <c r="E469" s="222">
        <v>0</v>
      </c>
      <c r="F469" s="158" t="s">
        <v>240</v>
      </c>
      <c r="G469" s="161" t="s">
        <v>221</v>
      </c>
      <c r="H469" s="161" t="s">
        <v>937</v>
      </c>
      <c r="I469" s="184" t="str">
        <f t="shared" si="35"/>
        <v>53007344a</v>
      </c>
      <c r="J469" s="159" t="str">
        <f t="shared" si="36"/>
        <v>53007344026 02</v>
      </c>
      <c r="K469" s="5" t="s">
        <v>1068</v>
      </c>
      <c r="L469" s="159" t="str">
        <f t="shared" si="37"/>
        <v>53007344026 02K</v>
      </c>
      <c r="M469" s="5" t="str">
        <f t="shared" si="38"/>
        <v>Teqballová federácia SlovenskaaKteqball - kapitálové transfery</v>
      </c>
      <c r="N469" s="3" t="str">
        <f t="shared" si="39"/>
        <v>53007344aK</v>
      </c>
    </row>
    <row r="470" spans="1:14" ht="20.399999999999999" x14ac:dyDescent="0.2">
      <c r="A470" s="158" t="s">
        <v>2381</v>
      </c>
      <c r="B470" s="196" t="str">
        <f>VLOOKUP(A470,Adr!A:B,2,FALSE)</f>
        <v>University Spartacus</v>
      </c>
      <c r="C470" s="188" t="s">
        <v>2473</v>
      </c>
      <c r="D470" s="281">
        <v>25000</v>
      </c>
      <c r="E470" s="165">
        <v>0</v>
      </c>
      <c r="F470" s="158" t="s">
        <v>250</v>
      </c>
      <c r="G470" s="161" t="s">
        <v>223</v>
      </c>
      <c r="H470" s="161" t="s">
        <v>914</v>
      </c>
      <c r="I470" s="184" t="str">
        <f t="shared" si="35"/>
        <v>54561981f</v>
      </c>
      <c r="J470" s="159" t="str">
        <f t="shared" si="36"/>
        <v>54561981026 03</v>
      </c>
      <c r="K470" s="5"/>
      <c r="L470" s="159" t="str">
        <f t="shared" si="37"/>
        <v>54561981026 03B</v>
      </c>
      <c r="M470" s="5" t="str">
        <f t="shared" si="38"/>
        <v xml:space="preserve">University SpartacusfBpodpora činnosti a účasť na medzinárodných univerzitných hokejových súťažiach </v>
      </c>
      <c r="N470" s="3" t="str">
        <f t="shared" si="39"/>
        <v>54561981fB</v>
      </c>
    </row>
    <row r="471" spans="1:14" x14ac:dyDescent="0.2">
      <c r="A471" s="158" t="s">
        <v>2389</v>
      </c>
      <c r="B471" s="196" t="str">
        <f>VLOOKUP(A471,Adr!A:B,2,FALSE)</f>
        <v>VETERAN VOLLEJBALL SLOVAKIA</v>
      </c>
      <c r="C471" s="188" t="s">
        <v>2519</v>
      </c>
      <c r="D471" s="178">
        <v>5000</v>
      </c>
      <c r="E471" s="165">
        <v>0</v>
      </c>
      <c r="F471" s="158" t="s">
        <v>250</v>
      </c>
      <c r="G471" s="161" t="s">
        <v>223</v>
      </c>
      <c r="H471" s="161" t="s">
        <v>914</v>
      </c>
      <c r="I471" s="184" t="str">
        <f t="shared" si="35"/>
        <v>55754422f</v>
      </c>
      <c r="J471" s="159" t="str">
        <f t="shared" si="36"/>
        <v>55754422026 03</v>
      </c>
      <c r="K471" s="5"/>
      <c r="L471" s="159" t="str">
        <f t="shared" si="37"/>
        <v>55754422026 03B</v>
      </c>
      <c r="M471" s="5" t="str">
        <f t="shared" si="38"/>
        <v>VETERAN VOLLEJBALL SLOVAKIAfBPodpora reprezentácie volejbalových veteránov Slovenska</v>
      </c>
      <c r="N471" s="3" t="str">
        <f t="shared" si="39"/>
        <v>55754422fB</v>
      </c>
    </row>
    <row r="472" spans="1:14" x14ac:dyDescent="0.2">
      <c r="A472" s="190" t="s">
        <v>2389</v>
      </c>
      <c r="B472" s="196" t="str">
        <f>VLOOKUP(A472,Adr!A:B,2,FALSE)</f>
        <v>VETERAN VOLLEJBALL SLOVAKIA</v>
      </c>
      <c r="C472" s="177" t="s">
        <v>2543</v>
      </c>
      <c r="D472" s="279">
        <v>8700</v>
      </c>
      <c r="E472" s="165">
        <v>0</v>
      </c>
      <c r="F472" s="158" t="s">
        <v>263</v>
      </c>
      <c r="G472" s="161" t="s">
        <v>223</v>
      </c>
      <c r="H472" s="161" t="s">
        <v>914</v>
      </c>
      <c r="I472" s="184" t="str">
        <f t="shared" si="35"/>
        <v>55754422m</v>
      </c>
      <c r="J472" s="159" t="str">
        <f t="shared" si="36"/>
        <v>55754422026 03</v>
      </c>
      <c r="K472" s="5"/>
      <c r="L472" s="159" t="str">
        <f t="shared" si="37"/>
        <v>55754422026 03B</v>
      </c>
      <c r="M472" s="5" t="str">
        <f t="shared" si="38"/>
        <v>VETERAN VOLLEJBALL SLOVAKIAmB28. ročník ,, Memoriálu Františka Mizdoša “a 15.ročník MSR veteránov mužov a žien vo volejbale</v>
      </c>
      <c r="N472" s="3" t="str">
        <f t="shared" si="39"/>
        <v>55754422mB</v>
      </c>
    </row>
    <row r="473" spans="1:14" x14ac:dyDescent="0.2">
      <c r="A473" s="158" t="s">
        <v>2394</v>
      </c>
      <c r="B473" s="196" t="str">
        <f>VLOOKUP(A473,Adr!A:B,2,FALSE)</f>
        <v>VŠK FEI STU</v>
      </c>
      <c r="C473" s="177" t="s">
        <v>2520</v>
      </c>
      <c r="D473" s="279">
        <v>5000</v>
      </c>
      <c r="E473" s="165">
        <v>0</v>
      </c>
      <c r="F473" s="158" t="s">
        <v>250</v>
      </c>
      <c r="G473" s="161" t="s">
        <v>223</v>
      </c>
      <c r="H473" s="161" t="s">
        <v>914</v>
      </c>
      <c r="I473" s="184" t="str">
        <f t="shared" si="35"/>
        <v>42170761f</v>
      </c>
      <c r="J473" s="159" t="str">
        <f t="shared" si="36"/>
        <v>42170761026 03</v>
      </c>
      <c r="K473" s="5"/>
      <c r="L473" s="159" t="str">
        <f t="shared" si="37"/>
        <v>42170761026 03B</v>
      </c>
      <c r="M473" s="5" t="str">
        <f t="shared" si="38"/>
        <v xml:space="preserve">VŠK FEI STUfBPodpora univerzitného podujatia FEI Makačka </v>
      </c>
      <c r="N473" s="3" t="str">
        <f t="shared" si="39"/>
        <v>42170761fB</v>
      </c>
    </row>
    <row r="474" spans="1:14" x14ac:dyDescent="0.2">
      <c r="A474" s="174" t="s">
        <v>2403</v>
      </c>
      <c r="B474" s="196" t="str">
        <f>VLOOKUP(A474,Adr!A:B,2,FALSE)</f>
        <v xml:space="preserve">WOLF FIGHT CLUB, o.z. </v>
      </c>
      <c r="C474" s="177" t="s">
        <v>1978</v>
      </c>
      <c r="D474" s="279">
        <v>5000</v>
      </c>
      <c r="E474" s="165">
        <v>0</v>
      </c>
      <c r="F474" s="158" t="s">
        <v>250</v>
      </c>
      <c r="G474" s="161" t="s">
        <v>223</v>
      </c>
      <c r="H474" s="161" t="s">
        <v>914</v>
      </c>
      <c r="I474" s="184" t="str">
        <f t="shared" si="35"/>
        <v>50774603f</v>
      </c>
      <c r="J474" s="159" t="str">
        <f t="shared" si="36"/>
        <v>50774603026 03</v>
      </c>
      <c r="K474" s="5"/>
      <c r="L474" s="159" t="str">
        <f t="shared" si="37"/>
        <v>50774603026 03B</v>
      </c>
      <c r="M474" s="5" t="str">
        <f t="shared" si="38"/>
        <v>WOLF FIGHT CLUB, o.z. fBWolf Fight Club 2026 - Medzinárodný galavečer bojových športov</v>
      </c>
      <c r="N474" s="3" t="str">
        <f t="shared" si="39"/>
        <v>50774603fB</v>
      </c>
    </row>
    <row r="475" spans="1:14" x14ac:dyDescent="0.2">
      <c r="A475" s="194" t="s">
        <v>2407</v>
      </c>
      <c r="B475" s="196" t="str">
        <f>VLOOKUP(A475,Adr!A:B,2,FALSE)</f>
        <v>Youngsportstalents</v>
      </c>
      <c r="C475" s="182" t="s">
        <v>2521</v>
      </c>
      <c r="D475" s="280">
        <v>6000</v>
      </c>
      <c r="E475" s="165">
        <v>0</v>
      </c>
      <c r="F475" s="158" t="s">
        <v>250</v>
      </c>
      <c r="G475" s="161" t="s">
        <v>223</v>
      </c>
      <c r="H475" s="161" t="s">
        <v>914</v>
      </c>
      <c r="I475" s="184" t="str">
        <f t="shared" si="35"/>
        <v>56502486f</v>
      </c>
      <c r="J475" s="159" t="str">
        <f t="shared" si="36"/>
        <v>56502486026 03</v>
      </c>
      <c r="K475" s="5"/>
      <c r="L475" s="159" t="str">
        <f t="shared" si="37"/>
        <v>56502486026 03B</v>
      </c>
      <c r="M475" s="5" t="str">
        <f t="shared" si="38"/>
        <v>YoungsportstalentsfBYST CUP - Pezinok 2026 - medzinárodný futbalový turnaj U11</v>
      </c>
      <c r="N475" s="3" t="str">
        <f t="shared" si="39"/>
        <v>56502486fB</v>
      </c>
    </row>
    <row r="476" spans="1:14" ht="20.399999999999999" x14ac:dyDescent="0.2">
      <c r="A476" s="158" t="s">
        <v>2415</v>
      </c>
      <c r="B476" s="196" t="str">
        <f>VLOOKUP(A476,Adr!A:B,2,FALSE)</f>
        <v>Zápasnícky klub Baník Prievidza, o. z.</v>
      </c>
      <c r="C476" s="188" t="s">
        <v>2544</v>
      </c>
      <c r="D476" s="279">
        <v>8700</v>
      </c>
      <c r="E476" s="165">
        <v>0</v>
      </c>
      <c r="F476" s="158" t="s">
        <v>263</v>
      </c>
      <c r="G476" s="161" t="s">
        <v>223</v>
      </c>
      <c r="H476" s="161" t="s">
        <v>914</v>
      </c>
      <c r="I476" s="184" t="str">
        <f t="shared" si="35"/>
        <v>30227151m</v>
      </c>
      <c r="J476" s="159" t="str">
        <f t="shared" si="36"/>
        <v>30227151026 03</v>
      </c>
      <c r="K476" s="5"/>
      <c r="L476" s="159" t="str">
        <f t="shared" si="37"/>
        <v>30227151026 03B</v>
      </c>
      <c r="M476" s="5" t="str">
        <f t="shared" si="38"/>
        <v>Zápasnícky klub Baník Prievidza, o. z.mB52. ročník Medzinárodného turnaja mládeže a priateľstva v zápasení voľným štýlom</v>
      </c>
      <c r="N476" s="3" t="str">
        <f t="shared" si="39"/>
        <v>30227151mB</v>
      </c>
    </row>
    <row r="477" spans="1:14" x14ac:dyDescent="0.2">
      <c r="A477" s="174" t="s">
        <v>2422</v>
      </c>
      <c r="B477" s="196" t="str">
        <f>VLOOKUP(A477,Adr!A:B,2,FALSE)</f>
        <v>ZÁPASNÍCKY KLUB KOŠICE 1904 o.z.</v>
      </c>
      <c r="C477" s="177" t="s">
        <v>1979</v>
      </c>
      <c r="D477" s="279">
        <v>12000</v>
      </c>
      <c r="E477" s="165">
        <v>0</v>
      </c>
      <c r="F477" s="158" t="s">
        <v>250</v>
      </c>
      <c r="G477" s="161" t="s">
        <v>223</v>
      </c>
      <c r="H477" s="161" t="s">
        <v>914</v>
      </c>
      <c r="I477" s="184" t="str">
        <f t="shared" si="35"/>
        <v>42103908f</v>
      </c>
      <c r="J477" s="159" t="str">
        <f t="shared" si="36"/>
        <v>42103908026 03</v>
      </c>
      <c r="K477" s="5"/>
      <c r="L477" s="159" t="str">
        <f t="shared" si="37"/>
        <v>42103908026 03B</v>
      </c>
      <c r="M477" s="5" t="str">
        <f t="shared" si="38"/>
        <v>ZÁPASNÍCKY KLUB KOŠICE 1904 o.z.fBZabezpečenie systematickej a dlhodobej športovej prípravy reprezentantov SR v zápasení voľným štýlom</v>
      </c>
      <c r="N477" s="3" t="str">
        <f t="shared" si="39"/>
        <v>42103908fB</v>
      </c>
    </row>
    <row r="478" spans="1:14" x14ac:dyDescent="0.2">
      <c r="A478" s="158" t="s">
        <v>876</v>
      </c>
      <c r="B478" s="196" t="str">
        <f>VLOOKUP(A478,Adr!A:B,2,FALSE)</f>
        <v>Združenie šípkarských organizácií</v>
      </c>
      <c r="C478" s="188" t="s">
        <v>1069</v>
      </c>
      <c r="D478" s="281">
        <v>119799</v>
      </c>
      <c r="E478" s="165">
        <v>0</v>
      </c>
      <c r="F478" s="158" t="s">
        <v>240</v>
      </c>
      <c r="G478" s="161" t="s">
        <v>221</v>
      </c>
      <c r="H478" s="161" t="s">
        <v>914</v>
      </c>
      <c r="I478" s="184" t="str">
        <f t="shared" si="35"/>
        <v>35538015a</v>
      </c>
      <c r="J478" s="159" t="str">
        <f t="shared" si="36"/>
        <v>35538015026 02</v>
      </c>
      <c r="K478" s="5" t="s">
        <v>1070</v>
      </c>
      <c r="L478" s="159" t="str">
        <f t="shared" si="37"/>
        <v>35538015026 02B</v>
      </c>
      <c r="M478" s="5" t="str">
        <f t="shared" si="38"/>
        <v>Združenie šípkarských organizáciíaBšípky - bežné transfery</v>
      </c>
      <c r="N478" s="3" t="str">
        <f t="shared" si="39"/>
        <v>35538015aB</v>
      </c>
    </row>
    <row r="479" spans="1:14" x14ac:dyDescent="0.2">
      <c r="A479" s="158" t="s">
        <v>876</v>
      </c>
      <c r="B479" s="196" t="str">
        <f>VLOOKUP(A479,Adr!A:B,2,FALSE)</f>
        <v>Združenie šípkarských organizácií</v>
      </c>
      <c r="C479" s="188" t="s">
        <v>1614</v>
      </c>
      <c r="D479" s="281">
        <v>8800</v>
      </c>
      <c r="E479" s="222">
        <v>0</v>
      </c>
      <c r="F479" s="158" t="s">
        <v>240</v>
      </c>
      <c r="G479" s="161" t="s">
        <v>221</v>
      </c>
      <c r="H479" s="161" t="s">
        <v>937</v>
      </c>
      <c r="I479" s="184" t="str">
        <f t="shared" si="35"/>
        <v>35538015a</v>
      </c>
      <c r="J479" s="159" t="str">
        <f t="shared" si="36"/>
        <v>35538015026 02</v>
      </c>
      <c r="K479" s="5" t="s">
        <v>1070</v>
      </c>
      <c r="L479" s="159" t="str">
        <f t="shared" si="37"/>
        <v>35538015026 02K</v>
      </c>
      <c r="M479" s="5" t="str">
        <f t="shared" si="38"/>
        <v>Združenie šípkarských organizáciíaKšípky - kapitálové transfery</v>
      </c>
      <c r="N479" s="3" t="str">
        <f t="shared" si="39"/>
        <v>35538015aK</v>
      </c>
    </row>
    <row r="480" spans="1:14" x14ac:dyDescent="0.2">
      <c r="A480" s="194" t="s">
        <v>882</v>
      </c>
      <c r="B480" s="196" t="str">
        <f>VLOOKUP(A480,Adr!A:B,2,FALSE)</f>
        <v>Zväz potápačov Slovenska</v>
      </c>
      <c r="C480" s="177" t="s">
        <v>1071</v>
      </c>
      <c r="D480" s="279">
        <v>105585</v>
      </c>
      <c r="E480" s="165">
        <v>0</v>
      </c>
      <c r="F480" s="158" t="s">
        <v>240</v>
      </c>
      <c r="G480" s="161" t="s">
        <v>221</v>
      </c>
      <c r="H480" s="161" t="s">
        <v>914</v>
      </c>
      <c r="I480" s="184" t="str">
        <f t="shared" si="35"/>
        <v>00585319a</v>
      </c>
      <c r="J480" s="159" t="str">
        <f t="shared" si="36"/>
        <v>00585319026 02</v>
      </c>
      <c r="K480" s="5" t="s">
        <v>1072</v>
      </c>
      <c r="L480" s="159" t="str">
        <f t="shared" si="37"/>
        <v>00585319026 02B</v>
      </c>
      <c r="M480" s="5" t="str">
        <f t="shared" si="38"/>
        <v>Zväz potápačov SlovenskaaBpotápačské športy - bežné transfery</v>
      </c>
      <c r="N480" s="3" t="str">
        <f t="shared" si="39"/>
        <v>00585319aB</v>
      </c>
    </row>
    <row r="481" spans="1:14" x14ac:dyDescent="0.2">
      <c r="A481" s="194" t="s">
        <v>888</v>
      </c>
      <c r="B481" s="196" t="str">
        <f>VLOOKUP(A481,Adr!A:B,2,FALSE)</f>
        <v>Zväz slovenského kolieskového korčuľovania</v>
      </c>
      <c r="C481" s="177" t="s">
        <v>1073</v>
      </c>
      <c r="D481" s="279">
        <v>254430</v>
      </c>
      <c r="E481" s="222">
        <v>0</v>
      </c>
      <c r="F481" s="158" t="s">
        <v>240</v>
      </c>
      <c r="G481" s="161" t="s">
        <v>221</v>
      </c>
      <c r="H481" s="161" t="s">
        <v>914</v>
      </c>
      <c r="I481" s="184" t="str">
        <f t="shared" si="35"/>
        <v>42132690a</v>
      </c>
      <c r="J481" s="159" t="str">
        <f t="shared" si="36"/>
        <v>42132690026 02</v>
      </c>
      <c r="K481" s="5" t="s">
        <v>1074</v>
      </c>
      <c r="L481" s="159" t="str">
        <f t="shared" si="37"/>
        <v>42132690026 02B</v>
      </c>
      <c r="M481" s="5" t="str">
        <f t="shared" si="38"/>
        <v>Zväz slovenského kolieskového korčuľovaniaaBkolieskové korčuľovanie - bežné transfery</v>
      </c>
      <c r="N481" s="3" t="str">
        <f t="shared" si="39"/>
        <v>42132690aB</v>
      </c>
    </row>
    <row r="482" spans="1:14" x14ac:dyDescent="0.2">
      <c r="A482" s="190" t="s">
        <v>888</v>
      </c>
      <c r="B482" s="196" t="str">
        <f>VLOOKUP(A482,Adr!A:B,2,FALSE)</f>
        <v>Zväz slovenského kolieskového korčuľovania</v>
      </c>
      <c r="C482" s="177" t="s">
        <v>1423</v>
      </c>
      <c r="D482" s="279">
        <v>42000</v>
      </c>
      <c r="E482" s="165">
        <v>0</v>
      </c>
      <c r="F482" s="158" t="s">
        <v>246</v>
      </c>
      <c r="G482" s="161" t="s">
        <v>223</v>
      </c>
      <c r="H482" s="161" t="s">
        <v>914</v>
      </c>
      <c r="I482" s="184" t="str">
        <f t="shared" si="35"/>
        <v>42132690d</v>
      </c>
      <c r="J482" s="159" t="str">
        <f t="shared" si="36"/>
        <v>42132690026 03</v>
      </c>
      <c r="K482" s="5"/>
      <c r="L482" s="159" t="str">
        <f t="shared" si="37"/>
        <v>42132690026 03B</v>
      </c>
      <c r="M482" s="5" t="str">
        <f t="shared" si="38"/>
        <v>Zväz slovenského kolieskového korčuľovaniadBTury Richard</v>
      </c>
      <c r="N482" s="3" t="str">
        <f t="shared" si="39"/>
        <v>42132690dB</v>
      </c>
    </row>
    <row r="483" spans="1:14" x14ac:dyDescent="0.2">
      <c r="A483" s="158" t="s">
        <v>895</v>
      </c>
      <c r="B483" s="196" t="str">
        <f>VLOOKUP(A483,Adr!A:B,2,FALSE)</f>
        <v>Zväz slovenského lyžovania</v>
      </c>
      <c r="C483" s="188" t="s">
        <v>1075</v>
      </c>
      <c r="D483" s="281">
        <v>2486280</v>
      </c>
      <c r="E483" s="165">
        <v>0</v>
      </c>
      <c r="F483" s="158" t="s">
        <v>240</v>
      </c>
      <c r="G483" s="161" t="s">
        <v>221</v>
      </c>
      <c r="H483" s="161" t="s">
        <v>914</v>
      </c>
      <c r="I483" s="184" t="str">
        <f t="shared" si="35"/>
        <v>50671669a</v>
      </c>
      <c r="J483" s="159" t="str">
        <f t="shared" si="36"/>
        <v>50671669026 02</v>
      </c>
      <c r="K483" s="5" t="s">
        <v>1076</v>
      </c>
      <c r="L483" s="159" t="str">
        <f t="shared" si="37"/>
        <v>50671669026 02B</v>
      </c>
      <c r="M483" s="5" t="str">
        <f t="shared" si="38"/>
        <v>Zväz slovenského lyžovaniaaBlyžovanie - bežné transfery</v>
      </c>
      <c r="N483" s="3" t="str">
        <f t="shared" si="39"/>
        <v>50671669aB</v>
      </c>
    </row>
    <row r="484" spans="1:14" x14ac:dyDescent="0.2">
      <c r="A484" s="158" t="s">
        <v>895</v>
      </c>
      <c r="B484" s="196" t="str">
        <f>VLOOKUP(A484,Adr!A:B,2,FALSE)</f>
        <v>Zväz slovenského lyžovania</v>
      </c>
      <c r="C484" s="189" t="s">
        <v>1314</v>
      </c>
      <c r="D484" s="282">
        <v>156283</v>
      </c>
      <c r="E484" s="165">
        <v>0</v>
      </c>
      <c r="F484" s="158" t="s">
        <v>244</v>
      </c>
      <c r="G484" s="161" t="s">
        <v>223</v>
      </c>
      <c r="H484" s="161" t="s">
        <v>914</v>
      </c>
      <c r="I484" s="184" t="str">
        <f t="shared" si="35"/>
        <v>50671669c</v>
      </c>
      <c r="J484" s="159" t="str">
        <f t="shared" si="36"/>
        <v>50671669026 03</v>
      </c>
      <c r="K484" s="5"/>
      <c r="L484" s="159" t="str">
        <f t="shared" si="37"/>
        <v>50671669026 03B</v>
      </c>
      <c r="M484" s="5" t="str">
        <f t="shared" si="38"/>
        <v>Zväz slovenského lyžovaniacBzabezpečenie a rozvoj športu lyžovanie zdravotne postihnutých športovcov</v>
      </c>
      <c r="N484" s="3" t="str">
        <f t="shared" si="39"/>
        <v>50671669cB</v>
      </c>
    </row>
    <row r="485" spans="1:14" x14ac:dyDescent="0.2">
      <c r="A485" s="194" t="s">
        <v>895</v>
      </c>
      <c r="B485" s="196" t="str">
        <f>VLOOKUP(A485,Adr!A:B,2,FALSE)</f>
        <v>Zväz slovenského lyžovania</v>
      </c>
      <c r="C485" s="177" t="s">
        <v>1677</v>
      </c>
      <c r="D485" s="279">
        <v>8000</v>
      </c>
      <c r="E485" s="165">
        <v>0</v>
      </c>
      <c r="F485" s="158" t="s">
        <v>246</v>
      </c>
      <c r="G485" s="161" t="s">
        <v>223</v>
      </c>
      <c r="H485" s="161" t="s">
        <v>914</v>
      </c>
      <c r="I485" s="184" t="str">
        <f t="shared" si="35"/>
        <v>50671669d</v>
      </c>
      <c r="J485" s="159" t="str">
        <f t="shared" si="36"/>
        <v>50671669026 03</v>
      </c>
      <c r="K485" s="5"/>
      <c r="L485" s="159" t="str">
        <f t="shared" si="37"/>
        <v>50671669026 03B</v>
      </c>
      <c r="M485" s="5" t="str">
        <f t="shared" si="38"/>
        <v>Zväz slovenského lyžovaniadBCenek Tomáš</v>
      </c>
      <c r="N485" s="3" t="str">
        <f t="shared" si="39"/>
        <v>50671669dB</v>
      </c>
    </row>
    <row r="486" spans="1:14" x14ac:dyDescent="0.2">
      <c r="A486" s="194" t="s">
        <v>895</v>
      </c>
      <c r="B486" s="196" t="str">
        <f>VLOOKUP(A486,Adr!A:B,2,FALSE)</f>
        <v>Zväz slovenského lyžovania</v>
      </c>
      <c r="C486" s="177" t="s">
        <v>1678</v>
      </c>
      <c r="D486" s="279">
        <v>8000</v>
      </c>
      <c r="E486" s="165">
        <v>0</v>
      </c>
      <c r="F486" s="158" t="s">
        <v>246</v>
      </c>
      <c r="G486" s="161" t="s">
        <v>223</v>
      </c>
      <c r="H486" s="161" t="s">
        <v>914</v>
      </c>
      <c r="I486" s="184" t="str">
        <f t="shared" si="35"/>
        <v>50671669d</v>
      </c>
      <c r="J486" s="159" t="str">
        <f t="shared" si="36"/>
        <v>50671669026 03</v>
      </c>
      <c r="K486" s="5"/>
      <c r="L486" s="159" t="str">
        <f t="shared" si="37"/>
        <v>50671669026 03B</v>
      </c>
      <c r="M486" s="5" t="str">
        <f t="shared" si="38"/>
        <v>Zväz slovenského lyžovaniadBDanielová Mária</v>
      </c>
      <c r="N486" s="3" t="str">
        <f t="shared" si="39"/>
        <v>50671669dB</v>
      </c>
    </row>
    <row r="487" spans="1:14" x14ac:dyDescent="0.2">
      <c r="A487" s="174" t="s">
        <v>895</v>
      </c>
      <c r="B487" s="196" t="str">
        <f>VLOOKUP(A487,Adr!A:B,2,FALSE)</f>
        <v>Zväz slovenského lyžovania</v>
      </c>
      <c r="C487" s="188" t="s">
        <v>1679</v>
      </c>
      <c r="D487" s="281">
        <v>8000</v>
      </c>
      <c r="E487" s="165">
        <v>0</v>
      </c>
      <c r="F487" s="158" t="s">
        <v>246</v>
      </c>
      <c r="G487" s="161" t="s">
        <v>223</v>
      </c>
      <c r="H487" s="161" t="s">
        <v>914</v>
      </c>
      <c r="I487" s="184" t="str">
        <f t="shared" si="35"/>
        <v>50671669d</v>
      </c>
      <c r="J487" s="159" t="str">
        <f t="shared" si="36"/>
        <v>50671669026 03</v>
      </c>
      <c r="K487" s="5"/>
      <c r="L487" s="159" t="str">
        <f t="shared" si="37"/>
        <v>50671669026 03B</v>
      </c>
      <c r="M487" s="5" t="str">
        <f t="shared" si="38"/>
        <v>Zväz slovenského lyžovaniadBFričová Nikola</v>
      </c>
      <c r="N487" s="3" t="str">
        <f t="shared" si="39"/>
        <v>50671669dB</v>
      </c>
    </row>
    <row r="488" spans="1:14" x14ac:dyDescent="0.2">
      <c r="A488" s="158" t="s">
        <v>895</v>
      </c>
      <c r="B488" s="196" t="str">
        <f>VLOOKUP(A488,Adr!A:B,2,FALSE)</f>
        <v>Zväz slovenského lyžovania</v>
      </c>
      <c r="C488" s="177" t="s">
        <v>1680</v>
      </c>
      <c r="D488" s="279">
        <v>43500</v>
      </c>
      <c r="E488" s="165">
        <v>0</v>
      </c>
      <c r="F488" s="158" t="s">
        <v>246</v>
      </c>
      <c r="G488" s="161" t="s">
        <v>223</v>
      </c>
      <c r="H488" s="161" t="s">
        <v>914</v>
      </c>
      <c r="I488" s="184" t="str">
        <f t="shared" si="35"/>
        <v>50671669d</v>
      </c>
      <c r="J488" s="159" t="str">
        <f t="shared" si="36"/>
        <v>50671669026 03</v>
      </c>
      <c r="K488" s="5"/>
      <c r="L488" s="159" t="str">
        <f t="shared" si="37"/>
        <v>50671669026 03B</v>
      </c>
      <c r="M488" s="5" t="str">
        <f t="shared" si="38"/>
        <v xml:space="preserve">Zväz slovenského lyžovaniadBHaraus Miroslav + navádzač </v>
      </c>
      <c r="N488" s="3" t="str">
        <f t="shared" si="39"/>
        <v>50671669dB</v>
      </c>
    </row>
    <row r="489" spans="1:14" x14ac:dyDescent="0.2">
      <c r="A489" s="194" t="s">
        <v>895</v>
      </c>
      <c r="B489" s="196" t="str">
        <f>VLOOKUP(A489,Adr!A:B,2,FALSE)</f>
        <v>Zväz slovenského lyžovania</v>
      </c>
      <c r="C489" s="188" t="s">
        <v>1681</v>
      </c>
      <c r="D489" s="281">
        <v>8000</v>
      </c>
      <c r="E489" s="165">
        <v>0</v>
      </c>
      <c r="F489" s="158" t="s">
        <v>246</v>
      </c>
      <c r="G489" s="161" t="s">
        <v>223</v>
      </c>
      <c r="H489" s="161" t="s">
        <v>914</v>
      </c>
      <c r="I489" s="184" t="str">
        <f t="shared" si="35"/>
        <v>50671669d</v>
      </c>
      <c r="J489" s="159" t="str">
        <f t="shared" si="36"/>
        <v>50671669026 03</v>
      </c>
      <c r="K489" s="5"/>
      <c r="L489" s="159" t="str">
        <f t="shared" si="37"/>
        <v>50671669026 03B</v>
      </c>
      <c r="M489" s="5" t="str">
        <f t="shared" si="38"/>
        <v>Zväz slovenského lyžovaniadBHinds Peter</v>
      </c>
      <c r="N489" s="3" t="str">
        <f t="shared" si="39"/>
        <v>50671669dB</v>
      </c>
    </row>
    <row r="490" spans="1:14" x14ac:dyDescent="0.2">
      <c r="A490" s="174" t="s">
        <v>895</v>
      </c>
      <c r="B490" s="196" t="str">
        <f>VLOOKUP(A490,Adr!A:B,2,FALSE)</f>
        <v>Zväz slovenského lyžovania</v>
      </c>
      <c r="C490" s="177" t="s">
        <v>1682</v>
      </c>
      <c r="D490" s="279">
        <v>8000</v>
      </c>
      <c r="E490" s="165">
        <v>0</v>
      </c>
      <c r="F490" s="158" t="s">
        <v>246</v>
      </c>
      <c r="G490" s="161" t="s">
        <v>223</v>
      </c>
      <c r="H490" s="161" t="s">
        <v>914</v>
      </c>
      <c r="I490" s="184" t="str">
        <f t="shared" si="35"/>
        <v>50671669d</v>
      </c>
      <c r="J490" s="159" t="str">
        <f t="shared" si="36"/>
        <v>50671669026 03</v>
      </c>
      <c r="K490" s="5"/>
      <c r="L490" s="159" t="str">
        <f t="shared" si="37"/>
        <v>50671669026 03B</v>
      </c>
      <c r="M490" s="5" t="str">
        <f t="shared" si="38"/>
        <v>Zväz slovenského lyžovaniadBJančová Rebeka</v>
      </c>
      <c r="N490" s="3" t="str">
        <f t="shared" si="39"/>
        <v>50671669dB</v>
      </c>
    </row>
    <row r="491" spans="1:14" x14ac:dyDescent="0.2">
      <c r="A491" s="174" t="s">
        <v>895</v>
      </c>
      <c r="B491" s="196" t="str">
        <f>VLOOKUP(A491,Adr!A:B,2,FALSE)</f>
        <v>Zväz slovenského lyžovania</v>
      </c>
      <c r="C491" s="177" t="s">
        <v>1683</v>
      </c>
      <c r="D491" s="279">
        <v>16000</v>
      </c>
      <c r="E491" s="165">
        <v>0</v>
      </c>
      <c r="F491" s="158" t="s">
        <v>246</v>
      </c>
      <c r="G491" s="161" t="s">
        <v>223</v>
      </c>
      <c r="H491" s="161" t="s">
        <v>914</v>
      </c>
      <c r="I491" s="184" t="str">
        <f t="shared" si="35"/>
        <v>50671669d</v>
      </c>
      <c r="J491" s="159" t="str">
        <f t="shared" si="36"/>
        <v>50671669026 03</v>
      </c>
      <c r="K491" s="5"/>
      <c r="L491" s="159" t="str">
        <f t="shared" si="37"/>
        <v>50671669026 03B</v>
      </c>
      <c r="M491" s="5" t="str">
        <f t="shared" si="38"/>
        <v>Zväz slovenského lyžovaniadBKapustík Hektor</v>
      </c>
      <c r="N491" s="3" t="str">
        <f t="shared" si="39"/>
        <v>50671669dB</v>
      </c>
    </row>
    <row r="492" spans="1:14" x14ac:dyDescent="0.2">
      <c r="A492" s="158" t="s">
        <v>895</v>
      </c>
      <c r="B492" s="196" t="str">
        <f>VLOOKUP(A492,Adr!A:B,2,FALSE)</f>
        <v>Zväz slovenského lyžovania</v>
      </c>
      <c r="C492" s="177" t="s">
        <v>1684</v>
      </c>
      <c r="D492" s="279">
        <v>8000</v>
      </c>
      <c r="E492" s="165">
        <v>0</v>
      </c>
      <c r="F492" s="158" t="s">
        <v>246</v>
      </c>
      <c r="G492" s="161" t="s">
        <v>223</v>
      </c>
      <c r="H492" s="161" t="s">
        <v>914</v>
      </c>
      <c r="I492" s="184" t="str">
        <f t="shared" si="35"/>
        <v>50671669d</v>
      </c>
      <c r="J492" s="159" t="str">
        <f t="shared" si="36"/>
        <v>50671669026 03</v>
      </c>
      <c r="K492" s="5"/>
      <c r="L492" s="159" t="str">
        <f t="shared" si="37"/>
        <v>50671669026 03B</v>
      </c>
      <c r="M492" s="5" t="str">
        <f t="shared" si="38"/>
        <v>Zväz slovenského lyžovaniadBKapustíková Kira Mária</v>
      </c>
      <c r="N492" s="3" t="str">
        <f t="shared" si="39"/>
        <v>50671669dB</v>
      </c>
    </row>
    <row r="493" spans="1:14" x14ac:dyDescent="0.2">
      <c r="A493" s="158" t="s">
        <v>895</v>
      </c>
      <c r="B493" s="196" t="str">
        <f>VLOOKUP(A493,Adr!A:B,2,FALSE)</f>
        <v>Zväz slovenského lyžovania</v>
      </c>
      <c r="C493" s="177" t="s">
        <v>2469</v>
      </c>
      <c r="D493" s="279">
        <v>17000</v>
      </c>
      <c r="E493" s="165">
        <v>0</v>
      </c>
      <c r="F493" s="158" t="s">
        <v>246</v>
      </c>
      <c r="G493" s="161" t="s">
        <v>223</v>
      </c>
      <c r="H493" s="161" t="s">
        <v>914</v>
      </c>
      <c r="I493" s="184" t="str">
        <f t="shared" si="35"/>
        <v>50671669d</v>
      </c>
      <c r="J493" s="159" t="str">
        <f t="shared" si="36"/>
        <v>50671669026 03</v>
      </c>
      <c r="K493" s="5"/>
      <c r="L493" s="159" t="str">
        <f t="shared" si="37"/>
        <v>50671669026 03B</v>
      </c>
      <c r="M493" s="5" t="str">
        <f t="shared" si="38"/>
        <v>Zväz slovenského lyžovaniadBKrúpa Adam</v>
      </c>
      <c r="N493" s="3" t="str">
        <f t="shared" si="39"/>
        <v>50671669dB</v>
      </c>
    </row>
    <row r="494" spans="1:14" x14ac:dyDescent="0.2">
      <c r="A494" s="190" t="s">
        <v>895</v>
      </c>
      <c r="B494" s="196" t="str">
        <f>VLOOKUP(A494,Adr!A:B,2,FALSE)</f>
        <v>Zväz slovenského lyžovania</v>
      </c>
      <c r="C494" s="177" t="s">
        <v>2470</v>
      </c>
      <c r="D494" s="279">
        <v>23000</v>
      </c>
      <c r="E494" s="165">
        <v>0</v>
      </c>
      <c r="F494" s="158" t="s">
        <v>246</v>
      </c>
      <c r="G494" s="161" t="s">
        <v>223</v>
      </c>
      <c r="H494" s="161" t="s">
        <v>914</v>
      </c>
      <c r="I494" s="184" t="str">
        <f t="shared" si="35"/>
        <v>50671669d</v>
      </c>
      <c r="J494" s="159" t="str">
        <f t="shared" si="36"/>
        <v>50671669026 03</v>
      </c>
      <c r="K494" s="5"/>
      <c r="L494" s="159" t="str">
        <f t="shared" si="37"/>
        <v>50671669026 03B</v>
      </c>
      <c r="M494" s="5" t="str">
        <f t="shared" si="38"/>
        <v>Zväz slovenského lyžovaniadBKubačka Marek + navádzač</v>
      </c>
      <c r="N494" s="3" t="str">
        <f t="shared" si="39"/>
        <v>50671669dB</v>
      </c>
    </row>
    <row r="495" spans="1:14" x14ac:dyDescent="0.2">
      <c r="A495" s="158" t="s">
        <v>895</v>
      </c>
      <c r="B495" s="196" t="str">
        <f>VLOOKUP(A495,Adr!A:B,2,FALSE)</f>
        <v>Zväz slovenského lyžovania</v>
      </c>
      <c r="C495" s="177" t="s">
        <v>1685</v>
      </c>
      <c r="D495" s="279">
        <v>8000</v>
      </c>
      <c r="E495" s="165">
        <v>0</v>
      </c>
      <c r="F495" s="158" t="s">
        <v>246</v>
      </c>
      <c r="G495" s="161" t="s">
        <v>223</v>
      </c>
      <c r="H495" s="161" t="s">
        <v>914</v>
      </c>
      <c r="I495" s="184" t="str">
        <f t="shared" si="35"/>
        <v>50671669d</v>
      </c>
      <c r="J495" s="159" t="str">
        <f t="shared" si="36"/>
        <v>50671669026 03</v>
      </c>
      <c r="K495" s="5"/>
      <c r="L495" s="159" t="str">
        <f t="shared" si="37"/>
        <v>50671669026 03B</v>
      </c>
      <c r="M495" s="5" t="str">
        <f t="shared" si="38"/>
        <v>Zväz slovenského lyžovaniadBMesíková Tamara</v>
      </c>
      <c r="N495" s="3" t="str">
        <f t="shared" si="39"/>
        <v>50671669dB</v>
      </c>
    </row>
    <row r="496" spans="1:14" x14ac:dyDescent="0.2">
      <c r="A496" s="190" t="s">
        <v>895</v>
      </c>
      <c r="B496" s="196" t="str">
        <f>VLOOKUP(A496,Adr!A:B,2,FALSE)</f>
        <v>Zväz slovenského lyžovania</v>
      </c>
      <c r="C496" s="161" t="s">
        <v>1686</v>
      </c>
      <c r="D496" s="280">
        <v>8000</v>
      </c>
      <c r="E496" s="165">
        <v>0</v>
      </c>
      <c r="F496" s="158" t="s">
        <v>246</v>
      </c>
      <c r="G496" s="161" t="s">
        <v>223</v>
      </c>
      <c r="H496" s="161" t="s">
        <v>914</v>
      </c>
      <c r="I496" s="184" t="str">
        <f t="shared" si="35"/>
        <v>50671669d</v>
      </c>
      <c r="J496" s="159" t="str">
        <f t="shared" si="36"/>
        <v>50671669026 03</v>
      </c>
      <c r="K496" s="5"/>
      <c r="L496" s="159" t="str">
        <f t="shared" si="37"/>
        <v>50671669026 03B</v>
      </c>
      <c r="M496" s="5" t="str">
        <f t="shared" si="38"/>
        <v>Zväz slovenského lyžovaniadBNováček Adam</v>
      </c>
      <c r="N496" s="3" t="str">
        <f t="shared" si="39"/>
        <v>50671669dB</v>
      </c>
    </row>
    <row r="497" spans="1:14" x14ac:dyDescent="0.2">
      <c r="A497" s="174" t="s">
        <v>895</v>
      </c>
      <c r="B497" s="196" t="str">
        <f>VLOOKUP(A497,Adr!A:B,2,FALSE)</f>
        <v>Zväz slovenského lyžovania</v>
      </c>
      <c r="C497" s="177" t="s">
        <v>1427</v>
      </c>
      <c r="D497" s="279">
        <v>8000</v>
      </c>
      <c r="E497" s="165">
        <v>0</v>
      </c>
      <c r="F497" s="158" t="s">
        <v>246</v>
      </c>
      <c r="G497" s="161" t="s">
        <v>223</v>
      </c>
      <c r="H497" s="161" t="s">
        <v>914</v>
      </c>
      <c r="I497" s="184" t="str">
        <f t="shared" si="35"/>
        <v>50671669d</v>
      </c>
      <c r="J497" s="159" t="str">
        <f t="shared" si="36"/>
        <v>50671669026 03</v>
      </c>
      <c r="K497" s="5"/>
      <c r="L497" s="159" t="str">
        <f t="shared" si="37"/>
        <v>50671669026 03B</v>
      </c>
      <c r="M497" s="5" t="str">
        <f t="shared" si="38"/>
        <v>Zväz slovenského lyžovaniadBPitoňáková Sára</v>
      </c>
      <c r="N497" s="3" t="str">
        <f t="shared" si="39"/>
        <v>50671669dB</v>
      </c>
    </row>
    <row r="498" spans="1:14" x14ac:dyDescent="0.2">
      <c r="A498" s="158" t="s">
        <v>895</v>
      </c>
      <c r="B498" s="196" t="str">
        <f>VLOOKUP(A498,Adr!A:B,2,FALSE)</f>
        <v>Zväz slovenského lyžovania</v>
      </c>
      <c r="C498" s="188" t="s">
        <v>1424</v>
      </c>
      <c r="D498" s="281">
        <v>51000</v>
      </c>
      <c r="E498" s="165">
        <v>0</v>
      </c>
      <c r="F498" s="158" t="s">
        <v>246</v>
      </c>
      <c r="G498" s="161" t="s">
        <v>223</v>
      </c>
      <c r="H498" s="161" t="s">
        <v>914</v>
      </c>
      <c r="I498" s="184" t="str">
        <f t="shared" si="35"/>
        <v>50671669d</v>
      </c>
      <c r="J498" s="159" t="str">
        <f t="shared" si="36"/>
        <v>50671669026 03</v>
      </c>
      <c r="K498" s="5"/>
      <c r="L498" s="159" t="str">
        <f t="shared" si="37"/>
        <v>50671669026 03B</v>
      </c>
      <c r="M498" s="5" t="str">
        <f t="shared" si="38"/>
        <v>Zväz slovenského lyžovaniadBRexová Alexandra + navádzač</v>
      </c>
      <c r="N498" s="3" t="str">
        <f t="shared" si="39"/>
        <v>50671669dB</v>
      </c>
    </row>
    <row r="499" spans="1:14" x14ac:dyDescent="0.2">
      <c r="A499" s="158" t="s">
        <v>895</v>
      </c>
      <c r="B499" s="196" t="str">
        <f>VLOOKUP(A499,Adr!A:B,2,FALSE)</f>
        <v>Zväz slovenského lyžovania</v>
      </c>
      <c r="C499" s="188" t="s">
        <v>1425</v>
      </c>
      <c r="D499" s="281">
        <v>8000</v>
      </c>
      <c r="E499" s="165">
        <v>0</v>
      </c>
      <c r="F499" s="158" t="s">
        <v>246</v>
      </c>
      <c r="G499" s="161" t="s">
        <v>223</v>
      </c>
      <c r="H499" s="161" t="s">
        <v>914</v>
      </c>
      <c r="I499" s="184" t="str">
        <f t="shared" si="35"/>
        <v>50671669d</v>
      </c>
      <c r="J499" s="159" t="str">
        <f t="shared" si="36"/>
        <v>50671669026 03</v>
      </c>
      <c r="K499" s="5"/>
      <c r="L499" s="159" t="str">
        <f t="shared" si="37"/>
        <v>50671669026 03B</v>
      </c>
      <c r="M499" s="5" t="str">
        <f t="shared" si="38"/>
        <v>Zväz slovenského lyžovaniadBSakál Samuel</v>
      </c>
      <c r="N499" s="3" t="str">
        <f t="shared" si="39"/>
        <v>50671669dB</v>
      </c>
    </row>
    <row r="500" spans="1:14" x14ac:dyDescent="0.2">
      <c r="A500" s="194" t="s">
        <v>895</v>
      </c>
      <c r="B500" s="196" t="str">
        <f>VLOOKUP(A500,Adr!A:B,2,FALSE)</f>
        <v>Zväz slovenského lyžovania</v>
      </c>
      <c r="C500" s="177" t="s">
        <v>1687</v>
      </c>
      <c r="D500" s="281">
        <v>8000</v>
      </c>
      <c r="E500" s="165">
        <v>0</v>
      </c>
      <c r="F500" s="158" t="s">
        <v>246</v>
      </c>
      <c r="G500" s="161" t="s">
        <v>223</v>
      </c>
      <c r="H500" s="161" t="s">
        <v>914</v>
      </c>
      <c r="I500" s="184" t="str">
        <f t="shared" si="35"/>
        <v>50671669d</v>
      </c>
      <c r="J500" s="159" t="str">
        <f t="shared" si="36"/>
        <v>50671669026 03</v>
      </c>
      <c r="K500" s="5"/>
      <c r="L500" s="159" t="str">
        <f t="shared" si="37"/>
        <v>50671669026 03B</v>
      </c>
      <c r="M500" s="5" t="str">
        <f t="shared" si="38"/>
        <v>Zväz slovenského lyžovaniadBŠrobová Katarína</v>
      </c>
      <c r="N500" s="3" t="str">
        <f t="shared" si="39"/>
        <v>50671669dB</v>
      </c>
    </row>
    <row r="501" spans="1:14" x14ac:dyDescent="0.2">
      <c r="A501" s="158" t="s">
        <v>895</v>
      </c>
      <c r="B501" s="196" t="str">
        <f>VLOOKUP(A501,Adr!A:B,2,FALSE)</f>
        <v>Zväz slovenského lyžovania</v>
      </c>
      <c r="C501" s="189" t="s">
        <v>2472</v>
      </c>
      <c r="D501" s="282">
        <v>8000</v>
      </c>
      <c r="E501" s="165">
        <v>0</v>
      </c>
      <c r="F501" s="158" t="s">
        <v>246</v>
      </c>
      <c r="G501" s="161" t="s">
        <v>223</v>
      </c>
      <c r="H501" s="161" t="s">
        <v>914</v>
      </c>
      <c r="I501" s="184" t="str">
        <f t="shared" si="35"/>
        <v>50671669d</v>
      </c>
      <c r="J501" s="159" t="str">
        <f t="shared" si="36"/>
        <v>50671669026 03</v>
      </c>
      <c r="K501" s="5"/>
      <c r="L501" s="159" t="str">
        <f t="shared" si="37"/>
        <v>50671669026 03B</v>
      </c>
      <c r="M501" s="5" t="str">
        <f t="shared" si="38"/>
        <v>Zväz slovenského lyžovaniadBtím mix skoky na lyžiach</v>
      </c>
      <c r="N501" s="3" t="str">
        <f t="shared" si="39"/>
        <v>50671669dB</v>
      </c>
    </row>
    <row r="502" spans="1:14" x14ac:dyDescent="0.2">
      <c r="A502" s="194" t="s">
        <v>895</v>
      </c>
      <c r="B502" s="196" t="str">
        <f>VLOOKUP(A502,Adr!A:B,2,FALSE)</f>
        <v>Zväz slovenského lyžovania</v>
      </c>
      <c r="C502" s="177" t="s">
        <v>2471</v>
      </c>
      <c r="D502" s="279">
        <v>16000</v>
      </c>
      <c r="E502" s="165">
        <v>0</v>
      </c>
      <c r="F502" s="158" t="s">
        <v>246</v>
      </c>
      <c r="G502" s="161" t="s">
        <v>223</v>
      </c>
      <c r="H502" s="161" t="s">
        <v>914</v>
      </c>
      <c r="I502" s="184" t="str">
        <f t="shared" si="35"/>
        <v>50671669d</v>
      </c>
      <c r="J502" s="159" t="str">
        <f t="shared" si="36"/>
        <v>50671669026 03</v>
      </c>
      <c r="K502" s="5"/>
      <c r="L502" s="159" t="str">
        <f t="shared" si="37"/>
        <v>50671669026 03B</v>
      </c>
      <c r="M502" s="5" t="str">
        <f t="shared" si="38"/>
        <v>Zväz slovenského lyžovaniadBtím šprint muži</v>
      </c>
      <c r="N502" s="3" t="str">
        <f t="shared" si="39"/>
        <v>50671669dB</v>
      </c>
    </row>
    <row r="503" spans="1:14" x14ac:dyDescent="0.2">
      <c r="A503" s="158" t="s">
        <v>895</v>
      </c>
      <c r="B503" s="196" t="str">
        <f>VLOOKUP(A503,Adr!A:B,2,FALSE)</f>
        <v>Zväz slovenského lyžovania</v>
      </c>
      <c r="C503" s="177" t="s">
        <v>1426</v>
      </c>
      <c r="D503" s="279">
        <v>16000</v>
      </c>
      <c r="E503" s="165">
        <v>0</v>
      </c>
      <c r="F503" s="158" t="s">
        <v>246</v>
      </c>
      <c r="G503" s="161" t="s">
        <v>223</v>
      </c>
      <c r="H503" s="161" t="s">
        <v>914</v>
      </c>
      <c r="I503" s="184" t="str">
        <f t="shared" si="35"/>
        <v>50671669d</v>
      </c>
      <c r="J503" s="159" t="str">
        <f t="shared" si="36"/>
        <v>50671669026 03</v>
      </c>
      <c r="K503" s="5"/>
      <c r="L503" s="159" t="str">
        <f t="shared" si="37"/>
        <v>50671669026 03B</v>
      </c>
      <c r="M503" s="5" t="str">
        <f t="shared" si="38"/>
        <v>Zväz slovenského lyžovaniadBVlhová Petra</v>
      </c>
      <c r="N503" s="3" t="str">
        <f t="shared" si="39"/>
        <v>50671669dB</v>
      </c>
    </row>
    <row r="504" spans="1:14" x14ac:dyDescent="0.2">
      <c r="A504" s="194" t="s">
        <v>895</v>
      </c>
      <c r="B504" s="196" t="str">
        <f>VLOOKUP(A504,Adr!A:B,2,FALSE)</f>
        <v>Zväz slovenského lyžovania</v>
      </c>
      <c r="C504" s="177" t="s">
        <v>1688</v>
      </c>
      <c r="D504" s="279">
        <v>8000</v>
      </c>
      <c r="E504" s="165">
        <v>0</v>
      </c>
      <c r="F504" s="158" t="s">
        <v>246</v>
      </c>
      <c r="G504" s="161" t="s">
        <v>223</v>
      </c>
      <c r="H504" s="161" t="s">
        <v>914</v>
      </c>
      <c r="I504" s="184" t="str">
        <f t="shared" si="35"/>
        <v>50671669d</v>
      </c>
      <c r="J504" s="159" t="str">
        <f t="shared" si="36"/>
        <v>50671669026 03</v>
      </c>
      <c r="K504" s="5"/>
      <c r="L504" s="159" t="str">
        <f t="shared" si="37"/>
        <v>50671669026 03B</v>
      </c>
      <c r="M504" s="5" t="str">
        <f t="shared" si="38"/>
        <v>Zväz slovenského lyžovaniadBŽampa Andreas</v>
      </c>
      <c r="N504" s="3" t="str">
        <f t="shared" si="39"/>
        <v>50671669dB</v>
      </c>
    </row>
    <row r="505" spans="1:14" x14ac:dyDescent="0.2">
      <c r="A505" s="190" t="s">
        <v>1829</v>
      </c>
      <c r="B505" s="196" t="str">
        <f>VLOOKUP(A505,Adr!A:B,2,FALSE)</f>
        <v>Zväz športovej kynológie Slovenskej republiky</v>
      </c>
      <c r="C505" s="177" t="s">
        <v>253</v>
      </c>
      <c r="D505" s="279">
        <v>18800</v>
      </c>
      <c r="E505" s="165">
        <v>0</v>
      </c>
      <c r="F505" s="158" t="s">
        <v>252</v>
      </c>
      <c r="G505" s="161" t="s">
        <v>223</v>
      </c>
      <c r="H505" s="161" t="s">
        <v>914</v>
      </c>
      <c r="I505" s="184" t="str">
        <f t="shared" si="35"/>
        <v>31945732g</v>
      </c>
      <c r="J505" s="159" t="str">
        <f t="shared" si="36"/>
        <v>31945732026 03</v>
      </c>
      <c r="K505" s="5"/>
      <c r="L505" s="159" t="str">
        <f t="shared" si="37"/>
        <v>31945732026 03B</v>
      </c>
      <c r="M505" s="5" t="str">
        <f t="shared" si="38"/>
        <v>Zväz športovej kynológie Slovenskej republikygBrozvoj športov, ktoré nie sú uznanými podľa zákona č. 440/2015 Z. z.</v>
      </c>
      <c r="N505" s="3" t="str">
        <f t="shared" si="39"/>
        <v>31945732gB</v>
      </c>
    </row>
    <row r="506" spans="1:14" x14ac:dyDescent="0.2">
      <c r="A506" s="158"/>
      <c r="B506" s="196" t="e">
        <f>VLOOKUP(A506,Adr!A:B,2,FALSE)</f>
        <v>#N/A</v>
      </c>
      <c r="C506" s="189"/>
      <c r="D506" s="183"/>
      <c r="E506" s="165"/>
      <c r="F506" s="174"/>
      <c r="G506" s="177"/>
      <c r="H506" s="177"/>
      <c r="I506" s="184" t="str">
        <f t="shared" si="35"/>
        <v/>
      </c>
      <c r="J506" s="159" t="str">
        <f t="shared" si="36"/>
        <v/>
      </c>
      <c r="K506" s="5"/>
      <c r="L506" s="159" t="str">
        <f t="shared" si="37"/>
        <v/>
      </c>
      <c r="M506" s="5" t="e">
        <f t="shared" si="38"/>
        <v>#N/A</v>
      </c>
      <c r="N506" s="3" t="str">
        <f t="shared" si="39"/>
        <v/>
      </c>
    </row>
    <row r="507" spans="1:14" x14ac:dyDescent="0.2">
      <c r="A507" s="158"/>
      <c r="B507" s="196" t="e">
        <f>VLOOKUP(A507,Adr!A:B,2,FALSE)</f>
        <v>#N/A</v>
      </c>
      <c r="C507" s="177"/>
      <c r="D507" s="179"/>
      <c r="E507" s="165"/>
      <c r="F507" s="174"/>
      <c r="G507" s="177"/>
      <c r="H507" s="177"/>
      <c r="I507" s="184" t="str">
        <f t="shared" si="35"/>
        <v/>
      </c>
      <c r="J507" s="159" t="str">
        <f t="shared" si="36"/>
        <v/>
      </c>
      <c r="K507" s="5"/>
      <c r="L507" s="159" t="str">
        <f t="shared" si="37"/>
        <v/>
      </c>
      <c r="M507" s="5" t="e">
        <f t="shared" si="38"/>
        <v>#N/A</v>
      </c>
      <c r="N507" s="3" t="str">
        <f t="shared" si="39"/>
        <v/>
      </c>
    </row>
    <row r="508" spans="1:14" x14ac:dyDescent="0.2">
      <c r="A508" s="174"/>
      <c r="B508" s="196" t="e">
        <f>VLOOKUP(A508,Adr!A:B,2,FALSE)</f>
        <v>#N/A</v>
      </c>
      <c r="C508" s="177"/>
      <c r="D508" s="179"/>
      <c r="E508" s="222"/>
      <c r="F508" s="174"/>
      <c r="G508" s="177"/>
      <c r="H508" s="177"/>
      <c r="I508" s="184" t="str">
        <f t="shared" si="35"/>
        <v/>
      </c>
      <c r="J508" s="159" t="str">
        <f t="shared" si="36"/>
        <v/>
      </c>
      <c r="K508" s="5"/>
      <c r="L508" s="159" t="str">
        <f t="shared" si="37"/>
        <v/>
      </c>
      <c r="M508" s="5" t="e">
        <f t="shared" si="38"/>
        <v>#N/A</v>
      </c>
      <c r="N508" s="3" t="str">
        <f t="shared" si="39"/>
        <v/>
      </c>
    </row>
    <row r="509" spans="1:14" x14ac:dyDescent="0.2">
      <c r="A509" s="158"/>
      <c r="B509" s="196" t="e">
        <f>VLOOKUP(A509,Adr!A:B,2,FALSE)</f>
        <v>#N/A</v>
      </c>
      <c r="C509" s="188"/>
      <c r="D509" s="178"/>
      <c r="E509" s="165"/>
      <c r="F509" s="158"/>
      <c r="G509" s="161"/>
      <c r="H509" s="161"/>
      <c r="I509" s="184" t="str">
        <f t="shared" si="35"/>
        <v/>
      </c>
      <c r="J509" s="159" t="str">
        <f t="shared" si="36"/>
        <v/>
      </c>
      <c r="K509" s="5"/>
      <c r="L509" s="159" t="str">
        <f t="shared" si="37"/>
        <v/>
      </c>
      <c r="M509" s="5" t="e">
        <f t="shared" si="38"/>
        <v>#N/A</v>
      </c>
      <c r="N509" s="3" t="str">
        <f t="shared" si="39"/>
        <v/>
      </c>
    </row>
    <row r="510" spans="1:14" x14ac:dyDescent="0.2">
      <c r="A510" s="158"/>
      <c r="B510" s="196" t="e">
        <f>VLOOKUP(A510,Adr!A:B,2,FALSE)</f>
        <v>#N/A</v>
      </c>
      <c r="C510" s="188"/>
      <c r="D510" s="178"/>
      <c r="E510" s="165"/>
      <c r="F510" s="158"/>
      <c r="G510" s="161"/>
      <c r="H510" s="161"/>
      <c r="I510" s="184" t="str">
        <f t="shared" si="35"/>
        <v/>
      </c>
      <c r="J510" s="159" t="str">
        <f t="shared" si="36"/>
        <v/>
      </c>
      <c r="K510" s="5"/>
      <c r="L510" s="159" t="str">
        <f t="shared" si="37"/>
        <v/>
      </c>
      <c r="M510" s="5" t="e">
        <f t="shared" si="38"/>
        <v>#N/A</v>
      </c>
      <c r="N510" s="3" t="str">
        <f t="shared" si="39"/>
        <v/>
      </c>
    </row>
    <row r="511" spans="1:14" x14ac:dyDescent="0.2">
      <c r="A511" s="158"/>
      <c r="B511" s="196" t="e">
        <f>VLOOKUP(A511,Adr!A:B,2,FALSE)</f>
        <v>#N/A</v>
      </c>
      <c r="C511" s="188"/>
      <c r="D511" s="178"/>
      <c r="E511" s="165"/>
      <c r="F511" s="158"/>
      <c r="G511" s="161"/>
      <c r="H511" s="161"/>
      <c r="I511" s="184" t="str">
        <f t="shared" si="35"/>
        <v/>
      </c>
      <c r="J511" s="159" t="str">
        <f t="shared" si="36"/>
        <v/>
      </c>
      <c r="K511" s="5"/>
      <c r="L511" s="159" t="str">
        <f t="shared" si="37"/>
        <v/>
      </c>
      <c r="M511" s="5" t="e">
        <f t="shared" si="38"/>
        <v>#N/A</v>
      </c>
      <c r="N511" s="3" t="str">
        <f t="shared" si="39"/>
        <v/>
      </c>
    </row>
    <row r="512" spans="1:14" x14ac:dyDescent="0.2">
      <c r="A512" s="158"/>
      <c r="B512" s="196" t="e">
        <f>VLOOKUP(A512,Adr!A:B,2,FALSE)</f>
        <v>#N/A</v>
      </c>
      <c r="C512" s="188"/>
      <c r="D512" s="178"/>
      <c r="E512" s="165"/>
      <c r="F512" s="158"/>
      <c r="G512" s="161"/>
      <c r="H512" s="161"/>
      <c r="I512" s="184" t="str">
        <f t="shared" si="35"/>
        <v/>
      </c>
      <c r="J512" s="159" t="str">
        <f t="shared" si="36"/>
        <v/>
      </c>
      <c r="K512" s="5"/>
      <c r="L512" s="159" t="str">
        <f t="shared" si="37"/>
        <v/>
      </c>
      <c r="M512" s="5" t="e">
        <f t="shared" si="38"/>
        <v>#N/A</v>
      </c>
      <c r="N512" s="3" t="str">
        <f t="shared" si="39"/>
        <v/>
      </c>
    </row>
    <row r="513" spans="1:14" x14ac:dyDescent="0.2">
      <c r="A513" s="158"/>
      <c r="B513" s="196" t="e">
        <f>VLOOKUP(A513,Adr!A:B,2,FALSE)</f>
        <v>#N/A</v>
      </c>
      <c r="C513" s="182"/>
      <c r="D513" s="164"/>
      <c r="E513" s="165"/>
      <c r="F513" s="158"/>
      <c r="G513" s="161"/>
      <c r="H513" s="161"/>
      <c r="I513" s="184" t="str">
        <f t="shared" si="35"/>
        <v/>
      </c>
      <c r="J513" s="159" t="str">
        <f t="shared" si="36"/>
        <v/>
      </c>
      <c r="K513" s="5"/>
      <c r="L513" s="159" t="str">
        <f t="shared" si="37"/>
        <v/>
      </c>
      <c r="M513" s="5" t="e">
        <f t="shared" si="38"/>
        <v>#N/A</v>
      </c>
      <c r="N513" s="3" t="str">
        <f t="shared" si="39"/>
        <v/>
      </c>
    </row>
    <row r="514" spans="1:14" x14ac:dyDescent="0.2">
      <c r="A514" s="174"/>
      <c r="B514" s="196" t="e">
        <f>VLOOKUP(A514,Adr!A:B,2,FALSE)</f>
        <v>#N/A</v>
      </c>
      <c r="C514" s="177"/>
      <c r="D514" s="179"/>
      <c r="E514" s="222"/>
      <c r="F514" s="174"/>
      <c r="G514" s="177"/>
      <c r="H514" s="177"/>
      <c r="I514" s="184" t="str">
        <f t="shared" ref="I514:I577" si="40">A514&amp;F514</f>
        <v/>
      </c>
      <c r="J514" s="159" t="str">
        <f t="shared" ref="J514:J577" si="41">A514&amp;G514</f>
        <v/>
      </c>
      <c r="K514" s="5"/>
      <c r="L514" s="159" t="str">
        <f t="shared" ref="L514:L577" si="42">A514&amp;G514&amp;H514</f>
        <v/>
      </c>
      <c r="M514" s="5" t="e">
        <f t="shared" ref="M514:M577" si="43">B514&amp;F514&amp;H514&amp;C514</f>
        <v>#N/A</v>
      </c>
      <c r="N514" s="3" t="str">
        <f t="shared" ref="N514:N577" si="44">+I514&amp;H514</f>
        <v/>
      </c>
    </row>
    <row r="515" spans="1:14" x14ac:dyDescent="0.2">
      <c r="A515" s="158"/>
      <c r="B515" s="196" t="e">
        <f>VLOOKUP(A515,Adr!A:B,2,FALSE)</f>
        <v>#N/A</v>
      </c>
      <c r="C515" s="188"/>
      <c r="D515" s="178"/>
      <c r="E515" s="165"/>
      <c r="F515" s="158"/>
      <c r="G515" s="161"/>
      <c r="H515" s="161"/>
      <c r="I515" s="184" t="str">
        <f t="shared" si="40"/>
        <v/>
      </c>
      <c r="J515" s="159" t="str">
        <f t="shared" si="41"/>
        <v/>
      </c>
      <c r="K515" s="5"/>
      <c r="L515" s="159" t="str">
        <f t="shared" si="42"/>
        <v/>
      </c>
      <c r="M515" s="5" t="e">
        <f t="shared" si="43"/>
        <v>#N/A</v>
      </c>
      <c r="N515" s="3" t="str">
        <f t="shared" si="44"/>
        <v/>
      </c>
    </row>
    <row r="516" spans="1:14" x14ac:dyDescent="0.2">
      <c r="A516" s="158"/>
      <c r="B516" s="196" t="e">
        <f>VLOOKUP(A516,Adr!A:B,2,FALSE)</f>
        <v>#N/A</v>
      </c>
      <c r="C516" s="188"/>
      <c r="D516" s="178"/>
      <c r="E516" s="165"/>
      <c r="F516" s="158"/>
      <c r="G516" s="161"/>
      <c r="H516" s="161"/>
      <c r="I516" s="184" t="str">
        <f t="shared" si="40"/>
        <v/>
      </c>
      <c r="J516" s="159" t="str">
        <f t="shared" si="41"/>
        <v/>
      </c>
      <c r="K516" s="5"/>
      <c r="L516" s="159" t="str">
        <f t="shared" si="42"/>
        <v/>
      </c>
      <c r="M516" s="5" t="e">
        <f t="shared" si="43"/>
        <v>#N/A</v>
      </c>
      <c r="N516" s="3" t="str">
        <f t="shared" si="44"/>
        <v/>
      </c>
    </row>
    <row r="517" spans="1:14" x14ac:dyDescent="0.2">
      <c r="A517" s="158"/>
      <c r="B517" s="196" t="e">
        <f>VLOOKUP(A517,Adr!A:B,2,FALSE)</f>
        <v>#N/A</v>
      </c>
      <c r="C517" s="188"/>
      <c r="D517" s="178"/>
      <c r="E517" s="165"/>
      <c r="F517" s="158"/>
      <c r="G517" s="161"/>
      <c r="H517" s="161"/>
      <c r="I517" s="184" t="str">
        <f t="shared" si="40"/>
        <v/>
      </c>
      <c r="J517" s="159" t="str">
        <f t="shared" si="41"/>
        <v/>
      </c>
      <c r="K517" s="5"/>
      <c r="L517" s="159" t="str">
        <f t="shared" si="42"/>
        <v/>
      </c>
      <c r="M517" s="5" t="e">
        <f t="shared" si="43"/>
        <v>#N/A</v>
      </c>
      <c r="N517" s="3" t="str">
        <f t="shared" si="44"/>
        <v/>
      </c>
    </row>
    <row r="518" spans="1:14" x14ac:dyDescent="0.2">
      <c r="A518" s="158"/>
      <c r="B518" s="196" t="e">
        <f>VLOOKUP(A518,Adr!A:B,2,FALSE)</f>
        <v>#N/A</v>
      </c>
      <c r="C518" s="188"/>
      <c r="D518" s="178"/>
      <c r="E518" s="165"/>
      <c r="F518" s="158"/>
      <c r="G518" s="161"/>
      <c r="H518" s="161"/>
      <c r="I518" s="184" t="str">
        <f t="shared" si="40"/>
        <v/>
      </c>
      <c r="J518" s="159" t="str">
        <f t="shared" si="41"/>
        <v/>
      </c>
      <c r="K518" s="5"/>
      <c r="L518" s="159" t="str">
        <f t="shared" si="42"/>
        <v/>
      </c>
      <c r="M518" s="5" t="e">
        <f t="shared" si="43"/>
        <v>#N/A</v>
      </c>
      <c r="N518" s="3" t="str">
        <f t="shared" si="44"/>
        <v/>
      </c>
    </row>
    <row r="519" spans="1:14" x14ac:dyDescent="0.2">
      <c r="A519" s="174"/>
      <c r="B519" s="196" t="e">
        <f>VLOOKUP(A519,Adr!A:B,2,FALSE)</f>
        <v>#N/A</v>
      </c>
      <c r="C519" s="177"/>
      <c r="D519" s="179"/>
      <c r="E519" s="222"/>
      <c r="F519" s="174"/>
      <c r="G519" s="177"/>
      <c r="H519" s="177"/>
      <c r="I519" s="184" t="str">
        <f t="shared" si="40"/>
        <v/>
      </c>
      <c r="J519" s="159" t="str">
        <f t="shared" si="41"/>
        <v/>
      </c>
      <c r="K519" s="5"/>
      <c r="L519" s="159" t="str">
        <f t="shared" si="42"/>
        <v/>
      </c>
      <c r="M519" s="5" t="e">
        <f t="shared" si="43"/>
        <v>#N/A</v>
      </c>
      <c r="N519" s="3" t="str">
        <f t="shared" si="44"/>
        <v/>
      </c>
    </row>
    <row r="520" spans="1:14" x14ac:dyDescent="0.2">
      <c r="A520" s="158"/>
      <c r="B520" s="196" t="e">
        <f>VLOOKUP(A520,Adr!A:B,2,FALSE)</f>
        <v>#N/A</v>
      </c>
      <c r="C520" s="188"/>
      <c r="D520" s="178"/>
      <c r="E520" s="165"/>
      <c r="F520" s="158"/>
      <c r="G520" s="161"/>
      <c r="H520" s="161"/>
      <c r="I520" s="184" t="str">
        <f t="shared" si="40"/>
        <v/>
      </c>
      <c r="J520" s="159" t="str">
        <f t="shared" si="41"/>
        <v/>
      </c>
      <c r="K520" s="5"/>
      <c r="L520" s="159" t="str">
        <f t="shared" si="42"/>
        <v/>
      </c>
      <c r="M520" s="5" t="e">
        <f t="shared" si="43"/>
        <v>#N/A</v>
      </c>
      <c r="N520" s="3" t="str">
        <f t="shared" si="44"/>
        <v/>
      </c>
    </row>
    <row r="521" spans="1:14" x14ac:dyDescent="0.2">
      <c r="A521" s="158"/>
      <c r="B521" s="196" t="e">
        <f>VLOOKUP(A521,Adr!A:B,2,FALSE)</f>
        <v>#N/A</v>
      </c>
      <c r="C521" s="188"/>
      <c r="D521" s="178"/>
      <c r="E521" s="165"/>
      <c r="F521" s="158"/>
      <c r="G521" s="161"/>
      <c r="H521" s="161"/>
      <c r="I521" s="184" t="str">
        <f t="shared" si="40"/>
        <v/>
      </c>
      <c r="J521" s="159" t="str">
        <f t="shared" si="41"/>
        <v/>
      </c>
      <c r="K521" s="5"/>
      <c r="L521" s="159" t="str">
        <f t="shared" si="42"/>
        <v/>
      </c>
      <c r="M521" s="5" t="e">
        <f t="shared" si="43"/>
        <v>#N/A</v>
      </c>
      <c r="N521" s="3" t="str">
        <f t="shared" si="44"/>
        <v/>
      </c>
    </row>
    <row r="522" spans="1:14" x14ac:dyDescent="0.2">
      <c r="A522" s="158"/>
      <c r="B522" s="196" t="e">
        <f>VLOOKUP(A522,Adr!A:B,2,FALSE)</f>
        <v>#N/A</v>
      </c>
      <c r="C522" s="188"/>
      <c r="D522" s="178"/>
      <c r="E522" s="165"/>
      <c r="F522" s="158"/>
      <c r="G522" s="161"/>
      <c r="H522" s="161"/>
      <c r="I522" s="184" t="str">
        <f t="shared" si="40"/>
        <v/>
      </c>
      <c r="J522" s="159" t="str">
        <f t="shared" si="41"/>
        <v/>
      </c>
      <c r="K522" s="5"/>
      <c r="L522" s="159" t="str">
        <f t="shared" si="42"/>
        <v/>
      </c>
      <c r="M522" s="5" t="e">
        <f t="shared" si="43"/>
        <v>#N/A</v>
      </c>
      <c r="N522" s="3" t="str">
        <f t="shared" si="44"/>
        <v/>
      </c>
    </row>
    <row r="523" spans="1:14" x14ac:dyDescent="0.2">
      <c r="A523" s="158"/>
      <c r="B523" s="196" t="e">
        <f>VLOOKUP(A523,Adr!A:B,2,FALSE)</f>
        <v>#N/A</v>
      </c>
      <c r="C523" s="182"/>
      <c r="D523" s="179"/>
      <c r="E523" s="165"/>
      <c r="F523" s="158"/>
      <c r="G523" s="161"/>
      <c r="H523" s="161"/>
      <c r="I523" s="184" t="str">
        <f t="shared" si="40"/>
        <v/>
      </c>
      <c r="J523" s="159" t="str">
        <f t="shared" si="41"/>
        <v/>
      </c>
      <c r="K523" s="5"/>
      <c r="L523" s="159" t="str">
        <f t="shared" si="42"/>
        <v/>
      </c>
      <c r="M523" s="5" t="e">
        <f t="shared" si="43"/>
        <v>#N/A</v>
      </c>
      <c r="N523" s="3" t="str">
        <f t="shared" si="44"/>
        <v/>
      </c>
    </row>
    <row r="524" spans="1:14" x14ac:dyDescent="0.2">
      <c r="A524" s="158"/>
      <c r="B524" s="196" t="e">
        <f>VLOOKUP(A524,Adr!A:B,2,FALSE)</f>
        <v>#N/A</v>
      </c>
      <c r="C524" s="188"/>
      <c r="D524" s="179"/>
      <c r="E524" s="165"/>
      <c r="F524" s="158"/>
      <c r="G524" s="161"/>
      <c r="H524" s="161"/>
      <c r="I524" s="184" t="str">
        <f t="shared" si="40"/>
        <v/>
      </c>
      <c r="J524" s="159" t="str">
        <f t="shared" si="41"/>
        <v/>
      </c>
      <c r="K524" s="5"/>
      <c r="L524" s="159" t="str">
        <f t="shared" si="42"/>
        <v/>
      </c>
      <c r="M524" s="5" t="e">
        <f t="shared" si="43"/>
        <v>#N/A</v>
      </c>
      <c r="N524" s="3" t="str">
        <f t="shared" si="44"/>
        <v/>
      </c>
    </row>
    <row r="525" spans="1:14" x14ac:dyDescent="0.2">
      <c r="A525" s="158"/>
      <c r="B525" s="196" t="e">
        <f>VLOOKUP(A525,Adr!A:B,2,FALSE)</f>
        <v>#N/A</v>
      </c>
      <c r="C525" s="182"/>
      <c r="D525" s="164"/>
      <c r="E525" s="165"/>
      <c r="F525" s="158"/>
      <c r="G525" s="161"/>
      <c r="H525" s="161"/>
      <c r="I525" s="184" t="str">
        <f t="shared" si="40"/>
        <v/>
      </c>
      <c r="J525" s="159" t="str">
        <f t="shared" si="41"/>
        <v/>
      </c>
      <c r="K525" s="5"/>
      <c r="L525" s="159" t="str">
        <f t="shared" si="42"/>
        <v/>
      </c>
      <c r="M525" s="5" t="e">
        <f t="shared" si="43"/>
        <v>#N/A</v>
      </c>
      <c r="N525" s="3" t="str">
        <f t="shared" si="44"/>
        <v/>
      </c>
    </row>
    <row r="526" spans="1:14" x14ac:dyDescent="0.2">
      <c r="A526" s="158"/>
      <c r="B526" s="196" t="e">
        <f>VLOOKUP(A526,Adr!A:B,2,FALSE)</f>
        <v>#N/A</v>
      </c>
      <c r="C526" s="188"/>
      <c r="D526" s="179"/>
      <c r="E526" s="165"/>
      <c r="F526" s="158"/>
      <c r="G526" s="161"/>
      <c r="H526" s="161"/>
      <c r="I526" s="184" t="str">
        <f t="shared" si="40"/>
        <v/>
      </c>
      <c r="J526" s="159" t="str">
        <f t="shared" si="41"/>
        <v/>
      </c>
      <c r="K526" s="5"/>
      <c r="L526" s="159" t="str">
        <f t="shared" si="42"/>
        <v/>
      </c>
      <c r="M526" s="5" t="e">
        <f t="shared" si="43"/>
        <v>#N/A</v>
      </c>
      <c r="N526" s="3" t="str">
        <f t="shared" si="44"/>
        <v/>
      </c>
    </row>
    <row r="527" spans="1:14" x14ac:dyDescent="0.2">
      <c r="A527" s="158"/>
      <c r="B527" s="196" t="e">
        <f>VLOOKUP(A527,Adr!A:B,2,FALSE)</f>
        <v>#N/A</v>
      </c>
      <c r="C527" s="188"/>
      <c r="D527" s="179"/>
      <c r="E527" s="165"/>
      <c r="F527" s="158"/>
      <c r="G527" s="161"/>
      <c r="H527" s="161"/>
      <c r="I527" s="184" t="str">
        <f t="shared" si="40"/>
        <v/>
      </c>
      <c r="J527" s="159" t="str">
        <f t="shared" si="41"/>
        <v/>
      </c>
      <c r="K527" s="5"/>
      <c r="L527" s="159" t="str">
        <f t="shared" si="42"/>
        <v/>
      </c>
      <c r="M527" s="5" t="e">
        <f t="shared" si="43"/>
        <v>#N/A</v>
      </c>
      <c r="N527" s="3" t="str">
        <f t="shared" si="44"/>
        <v/>
      </c>
    </row>
    <row r="528" spans="1:14" x14ac:dyDescent="0.2">
      <c r="A528" s="174"/>
      <c r="B528" s="196" t="e">
        <f>VLOOKUP(A528,Adr!A:B,2,FALSE)</f>
        <v>#N/A</v>
      </c>
      <c r="C528" s="177"/>
      <c r="D528" s="179"/>
      <c r="E528" s="222"/>
      <c r="F528" s="174"/>
      <c r="G528" s="177"/>
      <c r="H528" s="177"/>
      <c r="I528" s="184" t="str">
        <f t="shared" si="40"/>
        <v/>
      </c>
      <c r="J528" s="159" t="str">
        <f t="shared" si="41"/>
        <v/>
      </c>
      <c r="K528" s="5"/>
      <c r="L528" s="159" t="str">
        <f t="shared" si="42"/>
        <v/>
      </c>
      <c r="M528" s="5" t="e">
        <f t="shared" si="43"/>
        <v>#N/A</v>
      </c>
      <c r="N528" s="3" t="str">
        <f t="shared" si="44"/>
        <v/>
      </c>
    </row>
    <row r="529" spans="1:14" x14ac:dyDescent="0.2">
      <c r="A529" s="158"/>
      <c r="B529" s="196" t="e">
        <f>VLOOKUP(A529,Adr!A:B,2,FALSE)</f>
        <v>#N/A</v>
      </c>
      <c r="C529" s="188"/>
      <c r="D529" s="179"/>
      <c r="E529" s="165"/>
      <c r="F529" s="158"/>
      <c r="G529" s="161"/>
      <c r="H529" s="161"/>
      <c r="I529" s="184" t="str">
        <f t="shared" si="40"/>
        <v/>
      </c>
      <c r="J529" s="159" t="str">
        <f t="shared" si="41"/>
        <v/>
      </c>
      <c r="K529" s="5"/>
      <c r="L529" s="159" t="str">
        <f t="shared" si="42"/>
        <v/>
      </c>
      <c r="M529" s="5" t="e">
        <f t="shared" si="43"/>
        <v>#N/A</v>
      </c>
      <c r="N529" s="3" t="str">
        <f t="shared" si="44"/>
        <v/>
      </c>
    </row>
    <row r="530" spans="1:14" x14ac:dyDescent="0.2">
      <c r="A530" s="158"/>
      <c r="B530" s="196" t="e">
        <f>VLOOKUP(A530,Adr!A:B,2,FALSE)</f>
        <v>#N/A</v>
      </c>
      <c r="C530" s="188"/>
      <c r="D530" s="178"/>
      <c r="E530" s="165"/>
      <c r="F530" s="158"/>
      <c r="G530" s="161"/>
      <c r="H530" s="161"/>
      <c r="I530" s="184" t="str">
        <f t="shared" si="40"/>
        <v/>
      </c>
      <c r="J530" s="159" t="str">
        <f t="shared" si="41"/>
        <v/>
      </c>
      <c r="K530" s="5"/>
      <c r="L530" s="159" t="str">
        <f t="shared" si="42"/>
        <v/>
      </c>
      <c r="M530" s="5" t="e">
        <f t="shared" si="43"/>
        <v>#N/A</v>
      </c>
      <c r="N530" s="3" t="str">
        <f t="shared" si="44"/>
        <v/>
      </c>
    </row>
    <row r="531" spans="1:14" x14ac:dyDescent="0.2">
      <c r="A531" s="158"/>
      <c r="B531" s="196" t="e">
        <f>VLOOKUP(A531,Adr!A:B,2,FALSE)</f>
        <v>#N/A</v>
      </c>
      <c r="C531" s="188"/>
      <c r="D531" s="179"/>
      <c r="E531" s="165"/>
      <c r="F531" s="158"/>
      <c r="G531" s="161"/>
      <c r="H531" s="161"/>
      <c r="I531" s="184" t="str">
        <f t="shared" si="40"/>
        <v/>
      </c>
      <c r="J531" s="159" t="str">
        <f t="shared" si="41"/>
        <v/>
      </c>
      <c r="K531" s="5"/>
      <c r="L531" s="159" t="str">
        <f t="shared" si="42"/>
        <v/>
      </c>
      <c r="M531" s="5" t="e">
        <f t="shared" si="43"/>
        <v>#N/A</v>
      </c>
      <c r="N531" s="3" t="str">
        <f t="shared" si="44"/>
        <v/>
      </c>
    </row>
    <row r="532" spans="1:14" x14ac:dyDescent="0.2">
      <c r="A532" s="190"/>
      <c r="B532" s="196" t="e">
        <f>VLOOKUP(A532,Adr!A:B,2,FALSE)</f>
        <v>#N/A</v>
      </c>
      <c r="C532" s="161"/>
      <c r="D532" s="164"/>
      <c r="E532" s="165"/>
      <c r="F532" s="158"/>
      <c r="G532" s="161"/>
      <c r="H532" s="161"/>
      <c r="I532" s="184" t="str">
        <f t="shared" si="40"/>
        <v/>
      </c>
      <c r="J532" s="159" t="str">
        <f t="shared" si="41"/>
        <v/>
      </c>
      <c r="K532" s="5"/>
      <c r="L532" s="159" t="str">
        <f t="shared" si="42"/>
        <v/>
      </c>
      <c r="M532" s="5" t="e">
        <f t="shared" si="43"/>
        <v>#N/A</v>
      </c>
      <c r="N532" s="3" t="str">
        <f t="shared" si="44"/>
        <v/>
      </c>
    </row>
    <row r="533" spans="1:14" x14ac:dyDescent="0.2">
      <c r="A533" s="158"/>
      <c r="B533" s="196" t="e">
        <f>VLOOKUP(A533,Adr!A:B,2,FALSE)</f>
        <v>#N/A</v>
      </c>
      <c r="C533" s="182"/>
      <c r="D533" s="164"/>
      <c r="E533" s="165"/>
      <c r="F533" s="158"/>
      <c r="G533" s="161"/>
      <c r="H533" s="161"/>
      <c r="I533" s="184" t="str">
        <f t="shared" si="40"/>
        <v/>
      </c>
      <c r="J533" s="159" t="str">
        <f t="shared" si="41"/>
        <v/>
      </c>
      <c r="K533" s="5"/>
      <c r="L533" s="159" t="str">
        <f t="shared" si="42"/>
        <v/>
      </c>
      <c r="M533" s="5" t="e">
        <f t="shared" si="43"/>
        <v>#N/A</v>
      </c>
      <c r="N533" s="3" t="str">
        <f t="shared" si="44"/>
        <v/>
      </c>
    </row>
    <row r="534" spans="1:14" x14ac:dyDescent="0.2">
      <c r="A534" s="158"/>
      <c r="B534" s="196" t="e">
        <f>VLOOKUP(A534,Adr!A:B,2,FALSE)</f>
        <v>#N/A</v>
      </c>
      <c r="C534" s="182"/>
      <c r="D534" s="164"/>
      <c r="E534" s="165"/>
      <c r="F534" s="158"/>
      <c r="G534" s="161"/>
      <c r="H534" s="161"/>
      <c r="I534" s="184" t="str">
        <f t="shared" si="40"/>
        <v/>
      </c>
      <c r="J534" s="159" t="str">
        <f t="shared" si="41"/>
        <v/>
      </c>
      <c r="K534" s="5"/>
      <c r="L534" s="159" t="str">
        <f t="shared" si="42"/>
        <v/>
      </c>
      <c r="M534" s="5" t="e">
        <f t="shared" si="43"/>
        <v>#N/A</v>
      </c>
      <c r="N534" s="3" t="str">
        <f t="shared" si="44"/>
        <v/>
      </c>
    </row>
    <row r="535" spans="1:14" x14ac:dyDescent="0.2">
      <c r="A535" s="158"/>
      <c r="B535" s="196" t="e">
        <f>VLOOKUP(A535,Adr!A:B,2,FALSE)</f>
        <v>#N/A</v>
      </c>
      <c r="C535" s="182"/>
      <c r="D535" s="164"/>
      <c r="E535" s="165"/>
      <c r="F535" s="158"/>
      <c r="G535" s="161"/>
      <c r="H535" s="161"/>
      <c r="I535" s="184" t="str">
        <f t="shared" si="40"/>
        <v/>
      </c>
      <c r="J535" s="159" t="str">
        <f t="shared" si="41"/>
        <v/>
      </c>
      <c r="K535" s="5"/>
      <c r="L535" s="159" t="str">
        <f t="shared" si="42"/>
        <v/>
      </c>
      <c r="M535" s="5" t="e">
        <f t="shared" si="43"/>
        <v>#N/A</v>
      </c>
      <c r="N535" s="3" t="str">
        <f t="shared" si="44"/>
        <v/>
      </c>
    </row>
    <row r="536" spans="1:14" x14ac:dyDescent="0.2">
      <c r="A536" s="158"/>
      <c r="B536" s="196" t="e">
        <f>VLOOKUP(A536,Adr!A:B,2,FALSE)</f>
        <v>#N/A</v>
      </c>
      <c r="C536" s="188"/>
      <c r="D536" s="164"/>
      <c r="E536" s="165"/>
      <c r="F536" s="158"/>
      <c r="G536" s="161"/>
      <c r="H536" s="161"/>
      <c r="I536" s="184" t="str">
        <f t="shared" si="40"/>
        <v/>
      </c>
      <c r="J536" s="159" t="str">
        <f t="shared" si="41"/>
        <v/>
      </c>
      <c r="K536" s="5"/>
      <c r="L536" s="159" t="str">
        <f t="shared" si="42"/>
        <v/>
      </c>
      <c r="M536" s="5" t="e">
        <f t="shared" si="43"/>
        <v>#N/A</v>
      </c>
      <c r="N536" s="3" t="str">
        <f t="shared" si="44"/>
        <v/>
      </c>
    </row>
    <row r="537" spans="1:14" x14ac:dyDescent="0.2">
      <c r="A537" s="158"/>
      <c r="B537" s="196" t="e">
        <f>VLOOKUP(A537,Adr!A:B,2,FALSE)</f>
        <v>#N/A</v>
      </c>
      <c r="C537" s="182"/>
      <c r="D537" s="164"/>
      <c r="E537" s="165"/>
      <c r="F537" s="158"/>
      <c r="G537" s="161"/>
      <c r="H537" s="161"/>
      <c r="I537" s="184" t="str">
        <f t="shared" si="40"/>
        <v/>
      </c>
      <c r="J537" s="159" t="str">
        <f t="shared" si="41"/>
        <v/>
      </c>
      <c r="K537" s="5"/>
      <c r="L537" s="159" t="str">
        <f t="shared" si="42"/>
        <v/>
      </c>
      <c r="M537" s="5" t="e">
        <f t="shared" si="43"/>
        <v>#N/A</v>
      </c>
      <c r="N537" s="3" t="str">
        <f t="shared" si="44"/>
        <v/>
      </c>
    </row>
    <row r="538" spans="1:14" x14ac:dyDescent="0.2">
      <c r="A538" s="158"/>
      <c r="B538" s="196" t="e">
        <f>VLOOKUP(A538,Adr!A:B,2,FALSE)</f>
        <v>#N/A</v>
      </c>
      <c r="C538" s="188"/>
      <c r="D538" s="179"/>
      <c r="E538" s="165"/>
      <c r="F538" s="158"/>
      <c r="G538" s="161"/>
      <c r="H538" s="161"/>
      <c r="I538" s="184" t="str">
        <f t="shared" si="40"/>
        <v/>
      </c>
      <c r="J538" s="159" t="str">
        <f t="shared" si="41"/>
        <v/>
      </c>
      <c r="K538" s="5"/>
      <c r="L538" s="159" t="str">
        <f t="shared" si="42"/>
        <v/>
      </c>
      <c r="M538" s="5" t="e">
        <f t="shared" si="43"/>
        <v>#N/A</v>
      </c>
      <c r="N538" s="3" t="str">
        <f t="shared" si="44"/>
        <v/>
      </c>
    </row>
    <row r="539" spans="1:14" x14ac:dyDescent="0.2">
      <c r="A539" s="158"/>
      <c r="B539" s="196" t="e">
        <f>VLOOKUP(A539,Adr!A:B,2,FALSE)</f>
        <v>#N/A</v>
      </c>
      <c r="C539" s="188"/>
      <c r="D539" s="179"/>
      <c r="E539" s="165"/>
      <c r="F539" s="158"/>
      <c r="G539" s="161"/>
      <c r="H539" s="161"/>
      <c r="I539" s="184" t="str">
        <f t="shared" si="40"/>
        <v/>
      </c>
      <c r="J539" s="159" t="str">
        <f t="shared" si="41"/>
        <v/>
      </c>
      <c r="K539" s="5"/>
      <c r="L539" s="159" t="str">
        <f t="shared" si="42"/>
        <v/>
      </c>
      <c r="M539" s="5" t="e">
        <f t="shared" si="43"/>
        <v>#N/A</v>
      </c>
      <c r="N539" s="3" t="str">
        <f t="shared" si="44"/>
        <v/>
      </c>
    </row>
    <row r="540" spans="1:14" x14ac:dyDescent="0.2">
      <c r="A540" s="194"/>
      <c r="B540" s="196" t="e">
        <f>VLOOKUP(A540,Adr!A:B,2,FALSE)</f>
        <v>#N/A</v>
      </c>
      <c r="C540" s="161"/>
      <c r="D540" s="164"/>
      <c r="E540" s="165"/>
      <c r="F540" s="158"/>
      <c r="G540" s="161"/>
      <c r="H540" s="161"/>
      <c r="I540" s="184" t="str">
        <f t="shared" si="40"/>
        <v/>
      </c>
      <c r="J540" s="159" t="str">
        <f t="shared" si="41"/>
        <v/>
      </c>
      <c r="K540" s="5"/>
      <c r="L540" s="159" t="str">
        <f t="shared" si="42"/>
        <v/>
      </c>
      <c r="M540" s="5" t="e">
        <f t="shared" si="43"/>
        <v>#N/A</v>
      </c>
      <c r="N540" s="3" t="str">
        <f t="shared" si="44"/>
        <v/>
      </c>
    </row>
    <row r="541" spans="1:14" x14ac:dyDescent="0.2">
      <c r="A541" s="194"/>
      <c r="B541" s="196" t="e">
        <f>VLOOKUP(A541,Adr!A:B,2,FALSE)</f>
        <v>#N/A</v>
      </c>
      <c r="C541" s="161"/>
      <c r="D541" s="164"/>
      <c r="E541" s="165"/>
      <c r="F541" s="158"/>
      <c r="G541" s="161"/>
      <c r="H541" s="161"/>
      <c r="I541" s="184" t="str">
        <f t="shared" si="40"/>
        <v/>
      </c>
      <c r="J541" s="159" t="str">
        <f t="shared" si="41"/>
        <v/>
      </c>
      <c r="K541" s="5"/>
      <c r="L541" s="159" t="str">
        <f t="shared" si="42"/>
        <v/>
      </c>
      <c r="M541" s="5" t="e">
        <f t="shared" si="43"/>
        <v>#N/A</v>
      </c>
      <c r="N541" s="3" t="str">
        <f t="shared" si="44"/>
        <v/>
      </c>
    </row>
    <row r="542" spans="1:14" x14ac:dyDescent="0.2">
      <c r="A542" s="158"/>
      <c r="B542" s="196" t="e">
        <f>VLOOKUP(A542,Adr!A:B,2,FALSE)</f>
        <v>#N/A</v>
      </c>
      <c r="C542" s="188"/>
      <c r="D542" s="179"/>
      <c r="E542" s="165"/>
      <c r="F542" s="158"/>
      <c r="G542" s="161"/>
      <c r="H542" s="161"/>
      <c r="I542" s="184" t="str">
        <f t="shared" si="40"/>
        <v/>
      </c>
      <c r="J542" s="159" t="str">
        <f t="shared" si="41"/>
        <v/>
      </c>
      <c r="K542" s="5"/>
      <c r="L542" s="159" t="str">
        <f t="shared" si="42"/>
        <v/>
      </c>
      <c r="M542" s="5" t="e">
        <f t="shared" si="43"/>
        <v>#N/A</v>
      </c>
      <c r="N542" s="3" t="str">
        <f t="shared" si="44"/>
        <v/>
      </c>
    </row>
    <row r="543" spans="1:14" x14ac:dyDescent="0.2">
      <c r="A543" s="194"/>
      <c r="B543" s="196" t="e">
        <f>VLOOKUP(A543,Adr!A:B,2,FALSE)</f>
        <v>#N/A</v>
      </c>
      <c r="C543" s="161"/>
      <c r="D543" s="164"/>
      <c r="E543" s="165"/>
      <c r="F543" s="158"/>
      <c r="G543" s="161"/>
      <c r="H543" s="161"/>
      <c r="I543" s="184" t="str">
        <f t="shared" si="40"/>
        <v/>
      </c>
      <c r="J543" s="159" t="str">
        <f t="shared" si="41"/>
        <v/>
      </c>
      <c r="K543" s="5"/>
      <c r="L543" s="159" t="str">
        <f t="shared" si="42"/>
        <v/>
      </c>
      <c r="M543" s="5" t="e">
        <f t="shared" si="43"/>
        <v>#N/A</v>
      </c>
      <c r="N543" s="3" t="str">
        <f t="shared" si="44"/>
        <v/>
      </c>
    </row>
    <row r="544" spans="1:14" x14ac:dyDescent="0.2">
      <c r="A544" s="158"/>
      <c r="B544" s="196" t="e">
        <f>VLOOKUP(A544,Adr!A:B,2,FALSE)</f>
        <v>#N/A</v>
      </c>
      <c r="C544" s="188"/>
      <c r="D544" s="179"/>
      <c r="E544" s="165"/>
      <c r="F544" s="158"/>
      <c r="G544" s="161"/>
      <c r="H544" s="161"/>
      <c r="I544" s="184" t="str">
        <f t="shared" si="40"/>
        <v/>
      </c>
      <c r="J544" s="159" t="str">
        <f t="shared" si="41"/>
        <v/>
      </c>
      <c r="K544" s="5"/>
      <c r="L544" s="159" t="str">
        <f t="shared" si="42"/>
        <v/>
      </c>
      <c r="M544" s="5" t="e">
        <f t="shared" si="43"/>
        <v>#N/A</v>
      </c>
      <c r="N544" s="3" t="str">
        <f t="shared" si="44"/>
        <v/>
      </c>
    </row>
    <row r="545" spans="1:14" x14ac:dyDescent="0.2">
      <c r="A545" s="194"/>
      <c r="B545" s="196" t="e">
        <f>VLOOKUP(A545,Adr!A:B,2,FALSE)</f>
        <v>#N/A</v>
      </c>
      <c r="C545" s="161"/>
      <c r="D545" s="164"/>
      <c r="E545" s="165"/>
      <c r="F545" s="158"/>
      <c r="G545" s="161"/>
      <c r="H545" s="161"/>
      <c r="I545" s="184" t="str">
        <f t="shared" si="40"/>
        <v/>
      </c>
      <c r="J545" s="159" t="str">
        <f t="shared" si="41"/>
        <v/>
      </c>
      <c r="K545" s="5"/>
      <c r="L545" s="159" t="str">
        <f t="shared" si="42"/>
        <v/>
      </c>
      <c r="M545" s="5" t="e">
        <f t="shared" si="43"/>
        <v>#N/A</v>
      </c>
      <c r="N545" s="3" t="str">
        <f t="shared" si="44"/>
        <v/>
      </c>
    </row>
    <row r="546" spans="1:14" x14ac:dyDescent="0.2">
      <c r="A546" s="158"/>
      <c r="B546" s="196" t="e">
        <f>VLOOKUP(A546,Adr!A:B,2,FALSE)</f>
        <v>#N/A</v>
      </c>
      <c r="C546" s="182"/>
      <c r="D546" s="164"/>
      <c r="E546" s="165"/>
      <c r="F546" s="158"/>
      <c r="G546" s="161"/>
      <c r="H546" s="161"/>
      <c r="I546" s="184" t="str">
        <f t="shared" si="40"/>
        <v/>
      </c>
      <c r="J546" s="159" t="str">
        <f t="shared" si="41"/>
        <v/>
      </c>
      <c r="K546" s="5"/>
      <c r="L546" s="159" t="str">
        <f t="shared" si="42"/>
        <v/>
      </c>
      <c r="M546" s="5" t="e">
        <f t="shared" si="43"/>
        <v>#N/A</v>
      </c>
      <c r="N546" s="3" t="str">
        <f t="shared" si="44"/>
        <v/>
      </c>
    </row>
    <row r="547" spans="1:14" x14ac:dyDescent="0.2">
      <c r="A547" s="158"/>
      <c r="B547" s="196" t="e">
        <f>VLOOKUP(A547,Adr!A:B,2,FALSE)</f>
        <v>#N/A</v>
      </c>
      <c r="C547" s="188"/>
      <c r="D547" s="179"/>
      <c r="E547" s="165"/>
      <c r="F547" s="158"/>
      <c r="G547" s="161"/>
      <c r="H547" s="161"/>
      <c r="I547" s="184" t="str">
        <f t="shared" si="40"/>
        <v/>
      </c>
      <c r="J547" s="159" t="str">
        <f t="shared" si="41"/>
        <v/>
      </c>
      <c r="K547" s="5"/>
      <c r="L547" s="159" t="str">
        <f t="shared" si="42"/>
        <v/>
      </c>
      <c r="M547" s="5" t="e">
        <f t="shared" si="43"/>
        <v>#N/A</v>
      </c>
      <c r="N547" s="3" t="str">
        <f t="shared" si="44"/>
        <v/>
      </c>
    </row>
    <row r="548" spans="1:14" x14ac:dyDescent="0.2">
      <c r="A548" s="158"/>
      <c r="B548" s="196" t="e">
        <f>VLOOKUP(A548,Adr!A:B,2,FALSE)</f>
        <v>#N/A</v>
      </c>
      <c r="C548" s="188"/>
      <c r="D548" s="179"/>
      <c r="E548" s="165"/>
      <c r="F548" s="158"/>
      <c r="G548" s="161"/>
      <c r="H548" s="161"/>
      <c r="I548" s="184" t="str">
        <f t="shared" si="40"/>
        <v/>
      </c>
      <c r="J548" s="159" t="str">
        <f t="shared" si="41"/>
        <v/>
      </c>
      <c r="K548" s="5"/>
      <c r="L548" s="159" t="str">
        <f t="shared" si="42"/>
        <v/>
      </c>
      <c r="M548" s="5" t="e">
        <f t="shared" si="43"/>
        <v>#N/A</v>
      </c>
      <c r="N548" s="3" t="str">
        <f t="shared" si="44"/>
        <v/>
      </c>
    </row>
    <row r="549" spans="1:14" x14ac:dyDescent="0.2">
      <c r="A549" s="190"/>
      <c r="B549" s="196" t="e">
        <f>VLOOKUP(A549,Adr!A:B,2,FALSE)</f>
        <v>#N/A</v>
      </c>
      <c r="C549" s="161"/>
      <c r="D549" s="164"/>
      <c r="E549" s="165"/>
      <c r="F549" s="158"/>
      <c r="G549" s="161"/>
      <c r="H549" s="161"/>
      <c r="I549" s="184" t="str">
        <f t="shared" si="40"/>
        <v/>
      </c>
      <c r="J549" s="159" t="str">
        <f t="shared" si="41"/>
        <v/>
      </c>
      <c r="K549" s="5"/>
      <c r="L549" s="159" t="str">
        <f t="shared" si="42"/>
        <v/>
      </c>
      <c r="M549" s="5" t="e">
        <f t="shared" si="43"/>
        <v>#N/A</v>
      </c>
      <c r="N549" s="3" t="str">
        <f t="shared" si="44"/>
        <v/>
      </c>
    </row>
    <row r="550" spans="1:14" x14ac:dyDescent="0.2">
      <c r="A550" s="190"/>
      <c r="B550" s="196" t="e">
        <f>VLOOKUP(A550,Adr!A:B,2,FALSE)</f>
        <v>#N/A</v>
      </c>
      <c r="C550" s="161"/>
      <c r="D550" s="164"/>
      <c r="E550" s="165"/>
      <c r="F550" s="158"/>
      <c r="G550" s="161"/>
      <c r="H550" s="161"/>
      <c r="I550" s="184" t="str">
        <f t="shared" si="40"/>
        <v/>
      </c>
      <c r="J550" s="159" t="str">
        <f t="shared" si="41"/>
        <v/>
      </c>
      <c r="K550" s="5"/>
      <c r="L550" s="159" t="str">
        <f t="shared" si="42"/>
        <v/>
      </c>
      <c r="M550" s="5" t="e">
        <f t="shared" si="43"/>
        <v>#N/A</v>
      </c>
      <c r="N550" s="3" t="str">
        <f t="shared" si="44"/>
        <v/>
      </c>
    </row>
    <row r="551" spans="1:14" x14ac:dyDescent="0.2">
      <c r="A551" s="158"/>
      <c r="B551" s="196" t="e">
        <f>VLOOKUP(A551,Adr!A:B,2,FALSE)</f>
        <v>#N/A</v>
      </c>
      <c r="C551" s="188"/>
      <c r="D551" s="179"/>
      <c r="E551" s="165"/>
      <c r="F551" s="158"/>
      <c r="G551" s="161"/>
      <c r="H551" s="161"/>
      <c r="I551" s="184" t="str">
        <f t="shared" si="40"/>
        <v/>
      </c>
      <c r="J551" s="159" t="str">
        <f t="shared" si="41"/>
        <v/>
      </c>
      <c r="K551" s="5"/>
      <c r="L551" s="159" t="str">
        <f t="shared" si="42"/>
        <v/>
      </c>
      <c r="M551" s="5" t="e">
        <f t="shared" si="43"/>
        <v>#N/A</v>
      </c>
      <c r="N551" s="3" t="str">
        <f t="shared" si="44"/>
        <v/>
      </c>
    </row>
    <row r="552" spans="1:14" x14ac:dyDescent="0.2">
      <c r="A552" s="158"/>
      <c r="B552" s="196" t="e">
        <f>VLOOKUP(A552,Adr!A:B,2,FALSE)</f>
        <v>#N/A</v>
      </c>
      <c r="C552" s="188"/>
      <c r="D552" s="179"/>
      <c r="E552" s="165"/>
      <c r="F552" s="158"/>
      <c r="G552" s="161"/>
      <c r="H552" s="161"/>
      <c r="I552" s="184" t="str">
        <f t="shared" si="40"/>
        <v/>
      </c>
      <c r="J552" s="159" t="str">
        <f t="shared" si="41"/>
        <v/>
      </c>
      <c r="K552" s="5"/>
      <c r="L552" s="159" t="str">
        <f t="shared" si="42"/>
        <v/>
      </c>
      <c r="M552" s="5" t="e">
        <f t="shared" si="43"/>
        <v>#N/A</v>
      </c>
      <c r="N552" s="3" t="str">
        <f t="shared" si="44"/>
        <v/>
      </c>
    </row>
    <row r="553" spans="1:14" x14ac:dyDescent="0.2">
      <c r="A553" s="158"/>
      <c r="B553" s="196" t="e">
        <f>VLOOKUP(A553,Adr!A:B,2,FALSE)</f>
        <v>#N/A</v>
      </c>
      <c r="C553" s="182"/>
      <c r="D553" s="164"/>
      <c r="E553" s="165"/>
      <c r="F553" s="158"/>
      <c r="G553" s="161"/>
      <c r="H553" s="161"/>
      <c r="I553" s="184" t="str">
        <f t="shared" si="40"/>
        <v/>
      </c>
      <c r="J553" s="159" t="str">
        <f t="shared" si="41"/>
        <v/>
      </c>
      <c r="K553" s="5"/>
      <c r="L553" s="159" t="str">
        <f t="shared" si="42"/>
        <v/>
      </c>
      <c r="M553" s="5" t="e">
        <f t="shared" si="43"/>
        <v>#N/A</v>
      </c>
      <c r="N553" s="3" t="str">
        <f t="shared" si="44"/>
        <v/>
      </c>
    </row>
    <row r="554" spans="1:14" x14ac:dyDescent="0.2">
      <c r="A554" s="158"/>
      <c r="B554" s="196" t="e">
        <f>VLOOKUP(A554,Adr!A:B,2,FALSE)</f>
        <v>#N/A</v>
      </c>
      <c r="C554" s="182"/>
      <c r="D554" s="164"/>
      <c r="E554" s="165"/>
      <c r="F554" s="158"/>
      <c r="G554" s="161"/>
      <c r="H554" s="161"/>
      <c r="I554" s="184" t="str">
        <f t="shared" si="40"/>
        <v/>
      </c>
      <c r="J554" s="159" t="str">
        <f t="shared" si="41"/>
        <v/>
      </c>
      <c r="K554" s="5"/>
      <c r="L554" s="159" t="str">
        <f t="shared" si="42"/>
        <v/>
      </c>
      <c r="M554" s="5" t="e">
        <f t="shared" si="43"/>
        <v>#N/A</v>
      </c>
      <c r="N554" s="3" t="str">
        <f t="shared" si="44"/>
        <v/>
      </c>
    </row>
    <row r="555" spans="1:14" x14ac:dyDescent="0.2">
      <c r="A555" s="158"/>
      <c r="B555" s="196" t="e">
        <f>VLOOKUP(A555,Adr!A:B,2,FALSE)</f>
        <v>#N/A</v>
      </c>
      <c r="C555" s="188"/>
      <c r="D555" s="179"/>
      <c r="E555" s="165"/>
      <c r="F555" s="158"/>
      <c r="G555" s="161"/>
      <c r="H555" s="161"/>
      <c r="I555" s="184" t="str">
        <f t="shared" si="40"/>
        <v/>
      </c>
      <c r="J555" s="159" t="str">
        <f t="shared" si="41"/>
        <v/>
      </c>
      <c r="K555" s="5"/>
      <c r="L555" s="159" t="str">
        <f t="shared" si="42"/>
        <v/>
      </c>
      <c r="M555" s="5" t="e">
        <f t="shared" si="43"/>
        <v>#N/A</v>
      </c>
      <c r="N555" s="3" t="str">
        <f t="shared" si="44"/>
        <v/>
      </c>
    </row>
    <row r="556" spans="1:14" x14ac:dyDescent="0.2">
      <c r="A556" s="158"/>
      <c r="B556" s="196" t="e">
        <f>VLOOKUP(A556,Adr!A:B,2,FALSE)</f>
        <v>#N/A</v>
      </c>
      <c r="C556" s="188"/>
      <c r="D556" s="179"/>
      <c r="E556" s="165"/>
      <c r="F556" s="158"/>
      <c r="G556" s="161"/>
      <c r="H556" s="161"/>
      <c r="I556" s="184" t="str">
        <f t="shared" si="40"/>
        <v/>
      </c>
      <c r="J556" s="159" t="str">
        <f t="shared" si="41"/>
        <v/>
      </c>
      <c r="K556" s="5"/>
      <c r="L556" s="159" t="str">
        <f t="shared" si="42"/>
        <v/>
      </c>
      <c r="M556" s="5" t="e">
        <f t="shared" si="43"/>
        <v>#N/A</v>
      </c>
      <c r="N556" s="3" t="str">
        <f t="shared" si="44"/>
        <v/>
      </c>
    </row>
    <row r="557" spans="1:14" x14ac:dyDescent="0.2">
      <c r="A557" s="194"/>
      <c r="B557" s="196" t="e">
        <f>VLOOKUP(A557,Adr!A:B,2,FALSE)</f>
        <v>#N/A</v>
      </c>
      <c r="C557" s="161"/>
      <c r="D557" s="164"/>
      <c r="E557" s="165"/>
      <c r="F557" s="158"/>
      <c r="G557" s="161"/>
      <c r="H557" s="161"/>
      <c r="I557" s="184" t="str">
        <f t="shared" si="40"/>
        <v/>
      </c>
      <c r="J557" s="159" t="str">
        <f t="shared" si="41"/>
        <v/>
      </c>
      <c r="K557" s="5"/>
      <c r="L557" s="159" t="str">
        <f t="shared" si="42"/>
        <v/>
      </c>
      <c r="M557" s="5" t="e">
        <f t="shared" si="43"/>
        <v>#N/A</v>
      </c>
      <c r="N557" s="3" t="str">
        <f t="shared" si="44"/>
        <v/>
      </c>
    </row>
    <row r="558" spans="1:14" x14ac:dyDescent="0.2">
      <c r="A558" s="158"/>
      <c r="B558" s="196" t="e">
        <f>VLOOKUP(A558,Adr!A:B,2,FALSE)</f>
        <v>#N/A</v>
      </c>
      <c r="C558" s="188"/>
      <c r="D558" s="179"/>
      <c r="E558" s="165"/>
      <c r="F558" s="158"/>
      <c r="G558" s="161"/>
      <c r="H558" s="161"/>
      <c r="I558" s="184" t="str">
        <f t="shared" si="40"/>
        <v/>
      </c>
      <c r="J558" s="159" t="str">
        <f t="shared" si="41"/>
        <v/>
      </c>
      <c r="K558" s="5"/>
      <c r="L558" s="159" t="str">
        <f t="shared" si="42"/>
        <v/>
      </c>
      <c r="M558" s="5" t="e">
        <f t="shared" si="43"/>
        <v>#N/A</v>
      </c>
      <c r="N558" s="3" t="str">
        <f t="shared" si="44"/>
        <v/>
      </c>
    </row>
    <row r="559" spans="1:14" x14ac:dyDescent="0.2">
      <c r="A559" s="158"/>
      <c r="B559" s="196" t="e">
        <f>VLOOKUP(A559,Adr!A:B,2,FALSE)</f>
        <v>#N/A</v>
      </c>
      <c r="C559" s="189"/>
      <c r="D559" s="183"/>
      <c r="E559" s="165"/>
      <c r="F559" s="174"/>
      <c r="G559" s="177"/>
      <c r="H559" s="177"/>
      <c r="I559" s="184" t="str">
        <f t="shared" si="40"/>
        <v/>
      </c>
      <c r="J559" s="159" t="str">
        <f t="shared" si="41"/>
        <v/>
      </c>
      <c r="K559" s="5"/>
      <c r="L559" s="159" t="str">
        <f t="shared" si="42"/>
        <v/>
      </c>
      <c r="M559" s="5" t="e">
        <f t="shared" si="43"/>
        <v>#N/A</v>
      </c>
      <c r="N559" s="3" t="str">
        <f t="shared" si="44"/>
        <v/>
      </c>
    </row>
    <row r="560" spans="1:14" x14ac:dyDescent="0.2">
      <c r="A560" s="158"/>
      <c r="B560" s="196" t="e">
        <f>VLOOKUP(A560,Adr!A:B,2,FALSE)</f>
        <v>#N/A</v>
      </c>
      <c r="C560" s="189"/>
      <c r="D560" s="183"/>
      <c r="E560" s="165"/>
      <c r="F560" s="174"/>
      <c r="G560" s="177"/>
      <c r="H560" s="177"/>
      <c r="I560" s="184" t="str">
        <f t="shared" si="40"/>
        <v/>
      </c>
      <c r="J560" s="159" t="str">
        <f t="shared" si="41"/>
        <v/>
      </c>
      <c r="K560" s="5"/>
      <c r="L560" s="159" t="str">
        <f t="shared" si="42"/>
        <v/>
      </c>
      <c r="M560" s="5" t="e">
        <f t="shared" si="43"/>
        <v>#N/A</v>
      </c>
      <c r="N560" s="3" t="str">
        <f t="shared" si="44"/>
        <v/>
      </c>
    </row>
    <row r="561" spans="1:14" x14ac:dyDescent="0.2">
      <c r="A561" s="158"/>
      <c r="B561" s="196" t="e">
        <f>VLOOKUP(A561,Adr!A:B,2,FALSE)</f>
        <v>#N/A</v>
      </c>
      <c r="C561" s="189"/>
      <c r="D561" s="183"/>
      <c r="E561" s="165"/>
      <c r="F561" s="174"/>
      <c r="G561" s="177"/>
      <c r="H561" s="177"/>
      <c r="I561" s="184" t="str">
        <f t="shared" si="40"/>
        <v/>
      </c>
      <c r="J561" s="159" t="str">
        <f t="shared" si="41"/>
        <v/>
      </c>
      <c r="K561" s="5"/>
      <c r="L561" s="159" t="str">
        <f t="shared" si="42"/>
        <v/>
      </c>
      <c r="M561" s="5" t="e">
        <f t="shared" si="43"/>
        <v>#N/A</v>
      </c>
      <c r="N561" s="3" t="str">
        <f t="shared" si="44"/>
        <v/>
      </c>
    </row>
    <row r="562" spans="1:14" x14ac:dyDescent="0.2">
      <c r="A562" s="158"/>
      <c r="B562" s="196" t="e">
        <f>VLOOKUP(A562,Adr!A:B,2,FALSE)</f>
        <v>#N/A</v>
      </c>
      <c r="C562" s="189"/>
      <c r="D562" s="183"/>
      <c r="E562" s="165"/>
      <c r="F562" s="174"/>
      <c r="G562" s="177"/>
      <c r="H562" s="177"/>
      <c r="I562" s="184" t="str">
        <f t="shared" si="40"/>
        <v/>
      </c>
      <c r="J562" s="159" t="str">
        <f t="shared" si="41"/>
        <v/>
      </c>
      <c r="K562" s="5"/>
      <c r="L562" s="159" t="str">
        <f t="shared" si="42"/>
        <v/>
      </c>
      <c r="M562" s="5" t="e">
        <f t="shared" si="43"/>
        <v>#N/A</v>
      </c>
      <c r="N562" s="3" t="str">
        <f t="shared" si="44"/>
        <v/>
      </c>
    </row>
    <row r="563" spans="1:14" x14ac:dyDescent="0.2">
      <c r="A563" s="158"/>
      <c r="B563" s="196" t="e">
        <f>VLOOKUP(A563,Adr!A:B,2,FALSE)</f>
        <v>#N/A</v>
      </c>
      <c r="C563" s="189"/>
      <c r="D563" s="183"/>
      <c r="E563" s="165"/>
      <c r="F563" s="174"/>
      <c r="G563" s="177"/>
      <c r="H563" s="177"/>
      <c r="I563" s="184" t="str">
        <f t="shared" si="40"/>
        <v/>
      </c>
      <c r="J563" s="159" t="str">
        <f t="shared" si="41"/>
        <v/>
      </c>
      <c r="K563" s="5"/>
      <c r="L563" s="159" t="str">
        <f t="shared" si="42"/>
        <v/>
      </c>
      <c r="M563" s="5" t="e">
        <f t="shared" si="43"/>
        <v>#N/A</v>
      </c>
      <c r="N563" s="3" t="str">
        <f t="shared" si="44"/>
        <v/>
      </c>
    </row>
    <row r="564" spans="1:14" x14ac:dyDescent="0.2">
      <c r="A564" s="158"/>
      <c r="B564" s="196" t="e">
        <f>VLOOKUP(A564,Adr!A:B,2,FALSE)</f>
        <v>#N/A</v>
      </c>
      <c r="C564" s="189"/>
      <c r="D564" s="183"/>
      <c r="E564" s="165"/>
      <c r="F564" s="174"/>
      <c r="G564" s="177"/>
      <c r="H564" s="177"/>
      <c r="I564" s="184" t="str">
        <f t="shared" si="40"/>
        <v/>
      </c>
      <c r="J564" s="159" t="str">
        <f t="shared" si="41"/>
        <v/>
      </c>
      <c r="K564" s="5"/>
      <c r="L564" s="159" t="str">
        <f t="shared" si="42"/>
        <v/>
      </c>
      <c r="M564" s="5" t="e">
        <f t="shared" si="43"/>
        <v>#N/A</v>
      </c>
      <c r="N564" s="3" t="str">
        <f t="shared" si="44"/>
        <v/>
      </c>
    </row>
    <row r="565" spans="1:14" x14ac:dyDescent="0.2">
      <c r="A565" s="174"/>
      <c r="B565" s="196" t="e">
        <f>VLOOKUP(A565,Adr!A:B,2,FALSE)</f>
        <v>#N/A</v>
      </c>
      <c r="C565" s="177"/>
      <c r="D565" s="179"/>
      <c r="E565" s="165"/>
      <c r="F565" s="174"/>
      <c r="G565" s="177"/>
      <c r="H565" s="177"/>
      <c r="I565" s="184" t="str">
        <f t="shared" si="40"/>
        <v/>
      </c>
      <c r="J565" s="159" t="str">
        <f t="shared" si="41"/>
        <v/>
      </c>
      <c r="K565" s="5"/>
      <c r="L565" s="159" t="str">
        <f t="shared" si="42"/>
        <v/>
      </c>
      <c r="M565" s="5" t="e">
        <f t="shared" si="43"/>
        <v>#N/A</v>
      </c>
      <c r="N565" s="3" t="str">
        <f t="shared" si="44"/>
        <v/>
      </c>
    </row>
    <row r="566" spans="1:14" x14ac:dyDescent="0.2">
      <c r="A566" s="158"/>
      <c r="B566" s="196" t="e">
        <f>VLOOKUP(A566,Adr!A:B,2,FALSE)</f>
        <v>#N/A</v>
      </c>
      <c r="C566" s="189"/>
      <c r="D566" s="183"/>
      <c r="E566" s="165"/>
      <c r="F566" s="174"/>
      <c r="G566" s="177"/>
      <c r="H566" s="177"/>
      <c r="I566" s="184" t="str">
        <f t="shared" si="40"/>
        <v/>
      </c>
      <c r="J566" s="159" t="str">
        <f t="shared" si="41"/>
        <v/>
      </c>
      <c r="K566" s="5"/>
      <c r="L566" s="159" t="str">
        <f t="shared" si="42"/>
        <v/>
      </c>
      <c r="M566" s="5" t="e">
        <f t="shared" si="43"/>
        <v>#N/A</v>
      </c>
      <c r="N566" s="3" t="str">
        <f t="shared" si="44"/>
        <v/>
      </c>
    </row>
    <row r="567" spans="1:14" x14ac:dyDescent="0.2">
      <c r="A567" s="174"/>
      <c r="B567" s="196" t="e">
        <f>VLOOKUP(A567,Adr!A:B,2,FALSE)</f>
        <v>#N/A</v>
      </c>
      <c r="C567" s="177"/>
      <c r="D567" s="179"/>
      <c r="E567" s="165"/>
      <c r="F567" s="174"/>
      <c r="G567" s="161"/>
      <c r="H567" s="177"/>
      <c r="I567" s="184" t="str">
        <f t="shared" si="40"/>
        <v/>
      </c>
      <c r="J567" s="159" t="str">
        <f t="shared" si="41"/>
        <v/>
      </c>
      <c r="K567" s="5"/>
      <c r="L567" s="159" t="str">
        <f t="shared" si="42"/>
        <v/>
      </c>
      <c r="M567" s="5" t="e">
        <f t="shared" si="43"/>
        <v>#N/A</v>
      </c>
      <c r="N567" s="3" t="str">
        <f t="shared" si="44"/>
        <v/>
      </c>
    </row>
    <row r="568" spans="1:14" x14ac:dyDescent="0.2">
      <c r="A568" s="158"/>
      <c r="B568" s="196" t="e">
        <f>VLOOKUP(A568,Adr!A:B,2,FALSE)</f>
        <v>#N/A</v>
      </c>
      <c r="C568" s="188"/>
      <c r="D568" s="179"/>
      <c r="E568" s="165"/>
      <c r="F568" s="158"/>
      <c r="G568" s="161"/>
      <c r="H568" s="161"/>
      <c r="I568" s="184" t="str">
        <f t="shared" si="40"/>
        <v/>
      </c>
      <c r="J568" s="159" t="str">
        <f t="shared" si="41"/>
        <v/>
      </c>
      <c r="K568" s="5"/>
      <c r="L568" s="159" t="str">
        <f t="shared" si="42"/>
        <v/>
      </c>
      <c r="M568" s="5" t="e">
        <f t="shared" si="43"/>
        <v>#N/A</v>
      </c>
      <c r="N568" s="3" t="str">
        <f t="shared" si="44"/>
        <v/>
      </c>
    </row>
    <row r="569" spans="1:14" x14ac:dyDescent="0.2">
      <c r="A569" s="158"/>
      <c r="B569" s="196" t="e">
        <f>VLOOKUP(A569,Adr!A:B,2,FALSE)</f>
        <v>#N/A</v>
      </c>
      <c r="C569" s="182"/>
      <c r="D569" s="164"/>
      <c r="E569" s="165"/>
      <c r="F569" s="158"/>
      <c r="G569" s="161"/>
      <c r="H569" s="161"/>
      <c r="I569" s="184" t="str">
        <f t="shared" si="40"/>
        <v/>
      </c>
      <c r="J569" s="159" t="str">
        <f t="shared" si="41"/>
        <v/>
      </c>
      <c r="K569" s="5"/>
      <c r="L569" s="159" t="str">
        <f t="shared" si="42"/>
        <v/>
      </c>
      <c r="M569" s="5" t="e">
        <f t="shared" si="43"/>
        <v>#N/A</v>
      </c>
      <c r="N569" s="3" t="str">
        <f t="shared" si="44"/>
        <v/>
      </c>
    </row>
    <row r="570" spans="1:14" x14ac:dyDescent="0.2">
      <c r="A570" s="158"/>
      <c r="B570" s="196" t="e">
        <f>VLOOKUP(A570,Adr!A:B,2,FALSE)</f>
        <v>#N/A</v>
      </c>
      <c r="C570" s="182"/>
      <c r="D570" s="164"/>
      <c r="E570" s="165"/>
      <c r="F570" s="158"/>
      <c r="G570" s="161"/>
      <c r="H570" s="161"/>
      <c r="I570" s="184" t="str">
        <f t="shared" si="40"/>
        <v/>
      </c>
      <c r="J570" s="159" t="str">
        <f t="shared" si="41"/>
        <v/>
      </c>
      <c r="K570" s="5"/>
      <c r="L570" s="159" t="str">
        <f t="shared" si="42"/>
        <v/>
      </c>
      <c r="M570" s="5" t="e">
        <f t="shared" si="43"/>
        <v>#N/A</v>
      </c>
      <c r="N570" s="3" t="str">
        <f t="shared" si="44"/>
        <v/>
      </c>
    </row>
    <row r="571" spans="1:14" x14ac:dyDescent="0.2">
      <c r="A571" s="158"/>
      <c r="B571" s="196" t="e">
        <f>VLOOKUP(A571,Adr!A:B,2,FALSE)</f>
        <v>#N/A</v>
      </c>
      <c r="C571" s="182"/>
      <c r="D571" s="164"/>
      <c r="E571" s="165"/>
      <c r="F571" s="158"/>
      <c r="G571" s="161"/>
      <c r="H571" s="161"/>
      <c r="I571" s="184" t="str">
        <f t="shared" si="40"/>
        <v/>
      </c>
      <c r="J571" s="159" t="str">
        <f t="shared" si="41"/>
        <v/>
      </c>
      <c r="K571" s="5"/>
      <c r="L571" s="159" t="str">
        <f t="shared" si="42"/>
        <v/>
      </c>
      <c r="M571" s="5" t="e">
        <f t="shared" si="43"/>
        <v>#N/A</v>
      </c>
      <c r="N571" s="3" t="str">
        <f t="shared" si="44"/>
        <v/>
      </c>
    </row>
    <row r="572" spans="1:14" x14ac:dyDescent="0.2">
      <c r="A572" s="158"/>
      <c r="B572" s="196" t="e">
        <f>VLOOKUP(A572,Adr!A:B,2,FALSE)</f>
        <v>#N/A</v>
      </c>
      <c r="C572" s="182"/>
      <c r="D572" s="164"/>
      <c r="E572" s="165"/>
      <c r="F572" s="158"/>
      <c r="G572" s="161"/>
      <c r="H572" s="161"/>
      <c r="I572" s="184" t="str">
        <f t="shared" si="40"/>
        <v/>
      </c>
      <c r="J572" s="159" t="str">
        <f t="shared" si="41"/>
        <v/>
      </c>
      <c r="K572" s="5"/>
      <c r="L572" s="159" t="str">
        <f t="shared" si="42"/>
        <v/>
      </c>
      <c r="M572" s="5" t="e">
        <f t="shared" si="43"/>
        <v>#N/A</v>
      </c>
      <c r="N572" s="3" t="str">
        <f t="shared" si="44"/>
        <v/>
      </c>
    </row>
    <row r="573" spans="1:14" x14ac:dyDescent="0.2">
      <c r="A573" s="158"/>
      <c r="B573" s="196" t="e">
        <f>VLOOKUP(A573,Adr!A:B,2,FALSE)</f>
        <v>#N/A</v>
      </c>
      <c r="C573" s="182"/>
      <c r="D573" s="164"/>
      <c r="E573" s="165"/>
      <c r="F573" s="158"/>
      <c r="G573" s="161"/>
      <c r="H573" s="161"/>
      <c r="I573" s="184" t="str">
        <f t="shared" si="40"/>
        <v/>
      </c>
      <c r="J573" s="159" t="str">
        <f t="shared" si="41"/>
        <v/>
      </c>
      <c r="K573" s="5"/>
      <c r="L573" s="159" t="str">
        <f t="shared" si="42"/>
        <v/>
      </c>
      <c r="M573" s="5" t="e">
        <f t="shared" si="43"/>
        <v>#N/A</v>
      </c>
      <c r="N573" s="3" t="str">
        <f t="shared" si="44"/>
        <v/>
      </c>
    </row>
    <row r="574" spans="1:14" x14ac:dyDescent="0.2">
      <c r="A574" s="158"/>
      <c r="B574" s="196" t="e">
        <f>VLOOKUP(A574,Adr!A:B,2,FALSE)</f>
        <v>#N/A</v>
      </c>
      <c r="C574" s="177"/>
      <c r="D574" s="179"/>
      <c r="E574" s="165"/>
      <c r="F574" s="174"/>
      <c r="G574" s="177"/>
      <c r="H574" s="177"/>
      <c r="I574" s="184" t="str">
        <f t="shared" si="40"/>
        <v/>
      </c>
      <c r="J574" s="159" t="str">
        <f t="shared" si="41"/>
        <v/>
      </c>
      <c r="K574" s="5"/>
      <c r="L574" s="159" t="str">
        <f t="shared" si="42"/>
        <v/>
      </c>
      <c r="M574" s="5" t="e">
        <f t="shared" si="43"/>
        <v>#N/A</v>
      </c>
      <c r="N574" s="3" t="str">
        <f t="shared" si="44"/>
        <v/>
      </c>
    </row>
    <row r="575" spans="1:14" x14ac:dyDescent="0.2">
      <c r="A575" s="158"/>
      <c r="B575" s="196" t="e">
        <f>VLOOKUP(A575,Adr!A:B,2,FALSE)</f>
        <v>#N/A</v>
      </c>
      <c r="C575" s="177"/>
      <c r="D575" s="179"/>
      <c r="E575" s="165"/>
      <c r="F575" s="174"/>
      <c r="G575" s="177"/>
      <c r="H575" s="177"/>
      <c r="I575" s="184" t="str">
        <f t="shared" si="40"/>
        <v/>
      </c>
      <c r="J575" s="159" t="str">
        <f t="shared" si="41"/>
        <v/>
      </c>
      <c r="K575" s="5"/>
      <c r="L575" s="159" t="str">
        <f t="shared" si="42"/>
        <v/>
      </c>
      <c r="M575" s="5" t="e">
        <f t="shared" si="43"/>
        <v>#N/A</v>
      </c>
      <c r="N575" s="3" t="str">
        <f t="shared" si="44"/>
        <v/>
      </c>
    </row>
    <row r="576" spans="1:14" x14ac:dyDescent="0.2">
      <c r="A576" s="158"/>
      <c r="B576" s="196" t="e">
        <f>VLOOKUP(A576,Adr!A:B,2,FALSE)</f>
        <v>#N/A</v>
      </c>
      <c r="C576" s="177"/>
      <c r="D576" s="179"/>
      <c r="E576" s="165"/>
      <c r="F576" s="174"/>
      <c r="G576" s="177"/>
      <c r="H576" s="177"/>
      <c r="I576" s="184" t="str">
        <f t="shared" si="40"/>
        <v/>
      </c>
      <c r="J576" s="159" t="str">
        <f t="shared" si="41"/>
        <v/>
      </c>
      <c r="K576" s="5"/>
      <c r="L576" s="159" t="str">
        <f t="shared" si="42"/>
        <v/>
      </c>
      <c r="M576" s="5" t="e">
        <f t="shared" si="43"/>
        <v>#N/A</v>
      </c>
      <c r="N576" s="3" t="str">
        <f t="shared" si="44"/>
        <v/>
      </c>
    </row>
    <row r="577" spans="1:14" x14ac:dyDescent="0.2">
      <c r="A577" s="158"/>
      <c r="B577" s="196" t="e">
        <f>VLOOKUP(A577,Adr!A:B,2,FALSE)</f>
        <v>#N/A</v>
      </c>
      <c r="C577" s="177"/>
      <c r="D577" s="179"/>
      <c r="E577" s="165"/>
      <c r="F577" s="174"/>
      <c r="G577" s="177"/>
      <c r="H577" s="177"/>
      <c r="I577" s="184" t="str">
        <f t="shared" si="40"/>
        <v/>
      </c>
      <c r="J577" s="159" t="str">
        <f t="shared" si="41"/>
        <v/>
      </c>
      <c r="K577" s="5"/>
      <c r="L577" s="159" t="str">
        <f t="shared" si="42"/>
        <v/>
      </c>
      <c r="M577" s="5" t="e">
        <f t="shared" si="43"/>
        <v>#N/A</v>
      </c>
      <c r="N577" s="3" t="str">
        <f t="shared" si="44"/>
        <v/>
      </c>
    </row>
    <row r="578" spans="1:14" x14ac:dyDescent="0.2">
      <c r="A578" s="158"/>
      <c r="B578" s="196" t="e">
        <f>VLOOKUP(A578,Adr!A:B,2,FALSE)</f>
        <v>#N/A</v>
      </c>
      <c r="C578" s="161"/>
      <c r="D578" s="164"/>
      <c r="E578" s="165"/>
      <c r="F578" s="158"/>
      <c r="G578" s="161"/>
      <c r="H578" s="161"/>
      <c r="I578" s="184" t="str">
        <f t="shared" ref="I578:I641" si="45">A578&amp;F578</f>
        <v/>
      </c>
      <c r="J578" s="159" t="str">
        <f t="shared" ref="J578:J641" si="46">A578&amp;G578</f>
        <v/>
      </c>
      <c r="K578" s="5"/>
      <c r="L578" s="159" t="str">
        <f t="shared" ref="L578:L641" si="47">A578&amp;G578&amp;H578</f>
        <v/>
      </c>
      <c r="M578" s="5" t="e">
        <f t="shared" ref="M578:M641" si="48">B578&amp;F578&amp;H578&amp;C578</f>
        <v>#N/A</v>
      </c>
      <c r="N578" s="3" t="str">
        <f t="shared" ref="N578:N641" si="49">+I578&amp;H578</f>
        <v/>
      </c>
    </row>
    <row r="579" spans="1:14" x14ac:dyDescent="0.2">
      <c r="A579" s="158"/>
      <c r="B579" s="196" t="e">
        <f>VLOOKUP(A579,Adr!A:B,2,FALSE)</f>
        <v>#N/A</v>
      </c>
      <c r="C579" s="189"/>
      <c r="D579" s="183"/>
      <c r="E579" s="165"/>
      <c r="F579" s="174"/>
      <c r="G579" s="177"/>
      <c r="H579" s="177"/>
      <c r="I579" s="184" t="str">
        <f t="shared" si="45"/>
        <v/>
      </c>
      <c r="J579" s="159" t="str">
        <f t="shared" si="46"/>
        <v/>
      </c>
      <c r="K579" s="5"/>
      <c r="L579" s="159" t="str">
        <f t="shared" si="47"/>
        <v/>
      </c>
      <c r="M579" s="5" t="e">
        <f t="shared" si="48"/>
        <v>#N/A</v>
      </c>
      <c r="N579" s="3" t="str">
        <f t="shared" si="49"/>
        <v/>
      </c>
    </row>
    <row r="580" spans="1:14" x14ac:dyDescent="0.2">
      <c r="A580" s="158"/>
      <c r="B580" s="196" t="e">
        <f>VLOOKUP(A580,Adr!A:B,2,FALSE)</f>
        <v>#N/A</v>
      </c>
      <c r="C580" s="189"/>
      <c r="D580" s="183"/>
      <c r="E580" s="165"/>
      <c r="F580" s="174"/>
      <c r="G580" s="177"/>
      <c r="H580" s="177"/>
      <c r="I580" s="184" t="str">
        <f t="shared" si="45"/>
        <v/>
      </c>
      <c r="J580" s="159" t="str">
        <f t="shared" si="46"/>
        <v/>
      </c>
      <c r="K580" s="5"/>
      <c r="L580" s="159" t="str">
        <f t="shared" si="47"/>
        <v/>
      </c>
      <c r="M580" s="5" t="e">
        <f t="shared" si="48"/>
        <v>#N/A</v>
      </c>
      <c r="N580" s="3" t="str">
        <f t="shared" si="49"/>
        <v/>
      </c>
    </row>
    <row r="581" spans="1:14" x14ac:dyDescent="0.2">
      <c r="A581" s="158"/>
      <c r="B581" s="196" t="e">
        <f>VLOOKUP(A581,Adr!A:B,2,FALSE)</f>
        <v>#N/A</v>
      </c>
      <c r="C581" s="177"/>
      <c r="D581" s="179"/>
      <c r="E581" s="165"/>
      <c r="F581" s="174"/>
      <c r="G581" s="177"/>
      <c r="H581" s="177"/>
      <c r="I581" s="184" t="str">
        <f t="shared" si="45"/>
        <v/>
      </c>
      <c r="J581" s="159" t="str">
        <f t="shared" si="46"/>
        <v/>
      </c>
      <c r="K581" s="5"/>
      <c r="L581" s="159" t="str">
        <f t="shared" si="47"/>
        <v/>
      </c>
      <c r="M581" s="5" t="e">
        <f t="shared" si="48"/>
        <v>#N/A</v>
      </c>
      <c r="N581" s="3" t="str">
        <f t="shared" si="49"/>
        <v/>
      </c>
    </row>
    <row r="582" spans="1:14" x14ac:dyDescent="0.2">
      <c r="A582" s="174"/>
      <c r="B582" s="196" t="e">
        <f>VLOOKUP(A582,Adr!A:B,2,FALSE)</f>
        <v>#N/A</v>
      </c>
      <c r="C582" s="177"/>
      <c r="D582" s="179"/>
      <c r="E582" s="222"/>
      <c r="F582" s="174"/>
      <c r="G582" s="177"/>
      <c r="H582" s="177"/>
      <c r="I582" s="184" t="str">
        <f t="shared" si="45"/>
        <v/>
      </c>
      <c r="J582" s="159" t="str">
        <f t="shared" si="46"/>
        <v/>
      </c>
      <c r="K582" s="5"/>
      <c r="L582" s="159" t="str">
        <f t="shared" si="47"/>
        <v/>
      </c>
      <c r="M582" s="5" t="e">
        <f t="shared" si="48"/>
        <v>#N/A</v>
      </c>
      <c r="N582" s="3" t="str">
        <f t="shared" si="49"/>
        <v/>
      </c>
    </row>
    <row r="583" spans="1:14" x14ac:dyDescent="0.2">
      <c r="A583" s="158"/>
      <c r="B583" s="196" t="e">
        <f>VLOOKUP(A583,Adr!A:B,2,FALSE)</f>
        <v>#N/A</v>
      </c>
      <c r="C583" s="188"/>
      <c r="D583" s="179"/>
      <c r="E583" s="165"/>
      <c r="F583" s="158"/>
      <c r="G583" s="161"/>
      <c r="H583" s="161"/>
      <c r="I583" s="184" t="str">
        <f t="shared" si="45"/>
        <v/>
      </c>
      <c r="J583" s="159" t="str">
        <f t="shared" si="46"/>
        <v/>
      </c>
      <c r="K583" s="5"/>
      <c r="L583" s="159" t="str">
        <f t="shared" si="47"/>
        <v/>
      </c>
      <c r="M583" s="5" t="e">
        <f t="shared" si="48"/>
        <v>#N/A</v>
      </c>
      <c r="N583" s="3" t="str">
        <f t="shared" si="49"/>
        <v/>
      </c>
    </row>
    <row r="584" spans="1:14" x14ac:dyDescent="0.2">
      <c r="A584" s="158"/>
      <c r="B584" s="196" t="e">
        <f>VLOOKUP(A584,Adr!A:B,2,FALSE)</f>
        <v>#N/A</v>
      </c>
      <c r="C584" s="188"/>
      <c r="D584" s="179"/>
      <c r="E584" s="165"/>
      <c r="F584" s="158"/>
      <c r="G584" s="161"/>
      <c r="H584" s="161"/>
      <c r="I584" s="184" t="str">
        <f t="shared" si="45"/>
        <v/>
      </c>
      <c r="J584" s="159" t="str">
        <f t="shared" si="46"/>
        <v/>
      </c>
      <c r="K584" s="5"/>
      <c r="L584" s="159" t="str">
        <f t="shared" si="47"/>
        <v/>
      </c>
      <c r="M584" s="5" t="e">
        <f t="shared" si="48"/>
        <v>#N/A</v>
      </c>
      <c r="N584" s="3" t="str">
        <f t="shared" si="49"/>
        <v/>
      </c>
    </row>
    <row r="585" spans="1:14" x14ac:dyDescent="0.2">
      <c r="A585" s="158"/>
      <c r="B585" s="196" t="e">
        <f>VLOOKUP(A585,Adr!A:B,2,FALSE)</f>
        <v>#N/A</v>
      </c>
      <c r="C585" s="188"/>
      <c r="D585" s="179"/>
      <c r="E585" s="165"/>
      <c r="F585" s="174"/>
      <c r="G585" s="177"/>
      <c r="H585" s="177"/>
      <c r="I585" s="184" t="str">
        <f t="shared" si="45"/>
        <v/>
      </c>
      <c r="J585" s="159" t="str">
        <f t="shared" si="46"/>
        <v/>
      </c>
      <c r="K585" s="5"/>
      <c r="L585" s="159" t="str">
        <f t="shared" si="47"/>
        <v/>
      </c>
      <c r="M585" s="5" t="e">
        <f t="shared" si="48"/>
        <v>#N/A</v>
      </c>
      <c r="N585" s="3" t="str">
        <f t="shared" si="49"/>
        <v/>
      </c>
    </row>
    <row r="586" spans="1:14" x14ac:dyDescent="0.2">
      <c r="A586" s="158"/>
      <c r="B586" s="196" t="e">
        <f>VLOOKUP(A586,Adr!A:B,2,FALSE)</f>
        <v>#N/A</v>
      </c>
      <c r="C586" s="188"/>
      <c r="D586" s="179"/>
      <c r="E586" s="165"/>
      <c r="F586" s="174"/>
      <c r="G586" s="177"/>
      <c r="H586" s="177"/>
      <c r="I586" s="184" t="str">
        <f t="shared" si="45"/>
        <v/>
      </c>
      <c r="J586" s="159" t="str">
        <f t="shared" si="46"/>
        <v/>
      </c>
      <c r="K586" s="5"/>
      <c r="L586" s="159" t="str">
        <f t="shared" si="47"/>
        <v/>
      </c>
      <c r="M586" s="5" t="e">
        <f t="shared" si="48"/>
        <v>#N/A</v>
      </c>
      <c r="N586" s="3" t="str">
        <f t="shared" si="49"/>
        <v/>
      </c>
    </row>
    <row r="587" spans="1:14" x14ac:dyDescent="0.2">
      <c r="A587" s="174"/>
      <c r="B587" s="196" t="e">
        <f>VLOOKUP(A587,Adr!A:B,2,FALSE)</f>
        <v>#N/A</v>
      </c>
      <c r="C587" s="177"/>
      <c r="D587" s="179"/>
      <c r="E587" s="222"/>
      <c r="F587" s="174"/>
      <c r="G587" s="177"/>
      <c r="H587" s="177"/>
      <c r="I587" s="184" t="str">
        <f t="shared" si="45"/>
        <v/>
      </c>
      <c r="J587" s="159" t="str">
        <f t="shared" si="46"/>
        <v/>
      </c>
      <c r="K587" s="5"/>
      <c r="L587" s="159" t="str">
        <f t="shared" si="47"/>
        <v/>
      </c>
      <c r="M587" s="5" t="e">
        <f t="shared" si="48"/>
        <v>#N/A</v>
      </c>
      <c r="N587" s="3" t="str">
        <f t="shared" si="49"/>
        <v/>
      </c>
    </row>
    <row r="588" spans="1:14" x14ac:dyDescent="0.2">
      <c r="A588" s="158"/>
      <c r="B588" s="196" t="e">
        <f>VLOOKUP(A588,Adr!A:B,2,FALSE)</f>
        <v>#N/A</v>
      </c>
      <c r="C588" s="188"/>
      <c r="D588" s="179"/>
      <c r="E588" s="165"/>
      <c r="F588" s="174"/>
      <c r="G588" s="177"/>
      <c r="H588" s="177"/>
      <c r="I588" s="184" t="str">
        <f t="shared" si="45"/>
        <v/>
      </c>
      <c r="J588" s="159" t="str">
        <f t="shared" si="46"/>
        <v/>
      </c>
      <c r="K588" s="5"/>
      <c r="L588" s="159" t="str">
        <f t="shared" si="47"/>
        <v/>
      </c>
      <c r="M588" s="5" t="e">
        <f t="shared" si="48"/>
        <v>#N/A</v>
      </c>
      <c r="N588" s="3" t="str">
        <f t="shared" si="49"/>
        <v/>
      </c>
    </row>
    <row r="589" spans="1:14" x14ac:dyDescent="0.2">
      <c r="A589" s="174"/>
      <c r="B589" s="196" t="e">
        <f>VLOOKUP(A589,Adr!A:B,2,FALSE)</f>
        <v>#N/A</v>
      </c>
      <c r="C589" s="177"/>
      <c r="D589" s="179"/>
      <c r="E589" s="222"/>
      <c r="F589" s="174"/>
      <c r="G589" s="177"/>
      <c r="H589" s="177"/>
      <c r="I589" s="184" t="str">
        <f t="shared" si="45"/>
        <v/>
      </c>
      <c r="J589" s="159" t="str">
        <f t="shared" si="46"/>
        <v/>
      </c>
      <c r="K589" s="5"/>
      <c r="L589" s="159" t="str">
        <f t="shared" si="47"/>
        <v/>
      </c>
      <c r="M589" s="5" t="e">
        <f t="shared" si="48"/>
        <v>#N/A</v>
      </c>
      <c r="N589" s="3" t="str">
        <f t="shared" si="49"/>
        <v/>
      </c>
    </row>
    <row r="590" spans="1:14" x14ac:dyDescent="0.2">
      <c r="A590" s="158"/>
      <c r="B590" s="196" t="e">
        <f>VLOOKUP(A590,Adr!A:B,2,FALSE)</f>
        <v>#N/A</v>
      </c>
      <c r="C590" s="188"/>
      <c r="D590" s="179"/>
      <c r="E590" s="165"/>
      <c r="F590" s="158"/>
      <c r="G590" s="161"/>
      <c r="H590" s="161"/>
      <c r="I590" s="184" t="str">
        <f t="shared" si="45"/>
        <v/>
      </c>
      <c r="J590" s="159" t="str">
        <f t="shared" si="46"/>
        <v/>
      </c>
      <c r="K590" s="5"/>
      <c r="L590" s="159" t="str">
        <f t="shared" si="47"/>
        <v/>
      </c>
      <c r="M590" s="5" t="e">
        <f t="shared" si="48"/>
        <v>#N/A</v>
      </c>
      <c r="N590" s="3" t="str">
        <f t="shared" si="49"/>
        <v/>
      </c>
    </row>
    <row r="591" spans="1:14" x14ac:dyDescent="0.2">
      <c r="A591" s="158"/>
      <c r="B591" s="196" t="e">
        <f>VLOOKUP(A591,Adr!A:B,2,FALSE)</f>
        <v>#N/A</v>
      </c>
      <c r="C591" s="188"/>
      <c r="D591" s="179"/>
      <c r="E591" s="165"/>
      <c r="F591" s="158"/>
      <c r="G591" s="161"/>
      <c r="H591" s="161"/>
      <c r="I591" s="184" t="str">
        <f t="shared" si="45"/>
        <v/>
      </c>
      <c r="J591" s="159" t="str">
        <f t="shared" si="46"/>
        <v/>
      </c>
      <c r="K591" s="5"/>
      <c r="L591" s="159" t="str">
        <f t="shared" si="47"/>
        <v/>
      </c>
      <c r="M591" s="5" t="e">
        <f t="shared" si="48"/>
        <v>#N/A</v>
      </c>
      <c r="N591" s="3" t="str">
        <f t="shared" si="49"/>
        <v/>
      </c>
    </row>
    <row r="592" spans="1:14" x14ac:dyDescent="0.2">
      <c r="A592" s="158"/>
      <c r="B592" s="196" t="e">
        <f>VLOOKUP(A592,Adr!A:B,2,FALSE)</f>
        <v>#N/A</v>
      </c>
      <c r="C592" s="182"/>
      <c r="D592" s="164"/>
      <c r="E592" s="165"/>
      <c r="F592" s="158"/>
      <c r="G592" s="161"/>
      <c r="H592" s="161"/>
      <c r="I592" s="184" t="str">
        <f t="shared" si="45"/>
        <v/>
      </c>
      <c r="J592" s="159" t="str">
        <f t="shared" si="46"/>
        <v/>
      </c>
      <c r="K592" s="5"/>
      <c r="L592" s="159" t="str">
        <f t="shared" si="47"/>
        <v/>
      </c>
      <c r="M592" s="5" t="e">
        <f t="shared" si="48"/>
        <v>#N/A</v>
      </c>
      <c r="N592" s="3" t="str">
        <f t="shared" si="49"/>
        <v/>
      </c>
    </row>
    <row r="593" spans="1:14" x14ac:dyDescent="0.2">
      <c r="A593" s="158"/>
      <c r="B593" s="196" t="e">
        <f>VLOOKUP(A593,Adr!A:B,2,FALSE)</f>
        <v>#N/A</v>
      </c>
      <c r="C593" s="188"/>
      <c r="D593" s="179"/>
      <c r="E593" s="165"/>
      <c r="F593" s="174"/>
      <c r="G593" s="177"/>
      <c r="H593" s="177"/>
      <c r="I593" s="184" t="str">
        <f t="shared" si="45"/>
        <v/>
      </c>
      <c r="J593" s="159" t="str">
        <f t="shared" si="46"/>
        <v/>
      </c>
      <c r="K593" s="5"/>
      <c r="L593" s="159" t="str">
        <f t="shared" si="47"/>
        <v/>
      </c>
      <c r="M593" s="5" t="e">
        <f t="shared" si="48"/>
        <v>#N/A</v>
      </c>
      <c r="N593" s="3" t="str">
        <f t="shared" si="49"/>
        <v/>
      </c>
    </row>
    <row r="594" spans="1:14" x14ac:dyDescent="0.2">
      <c r="A594" s="158"/>
      <c r="B594" s="196" t="e">
        <f>VLOOKUP(A594,Adr!A:B,2,FALSE)</f>
        <v>#N/A</v>
      </c>
      <c r="C594" s="188"/>
      <c r="D594" s="178"/>
      <c r="E594" s="165"/>
      <c r="F594" s="158"/>
      <c r="G594" s="161"/>
      <c r="H594" s="161"/>
      <c r="I594" s="184" t="str">
        <f t="shared" si="45"/>
        <v/>
      </c>
      <c r="J594" s="159" t="str">
        <f t="shared" si="46"/>
        <v/>
      </c>
      <c r="K594" s="5"/>
      <c r="L594" s="159" t="str">
        <f t="shared" si="47"/>
        <v/>
      </c>
      <c r="M594" s="5" t="e">
        <f t="shared" si="48"/>
        <v>#N/A</v>
      </c>
      <c r="N594" s="3" t="str">
        <f t="shared" si="49"/>
        <v/>
      </c>
    </row>
    <row r="595" spans="1:14" x14ac:dyDescent="0.2">
      <c r="A595" s="158"/>
      <c r="B595" s="196" t="e">
        <f>VLOOKUP(A595,Adr!A:B,2,FALSE)</f>
        <v>#N/A</v>
      </c>
      <c r="C595" s="188"/>
      <c r="D595" s="179"/>
      <c r="E595" s="165"/>
      <c r="F595" s="158"/>
      <c r="G595" s="161"/>
      <c r="H595" s="161"/>
      <c r="I595" s="184" t="str">
        <f t="shared" si="45"/>
        <v/>
      </c>
      <c r="J595" s="159" t="str">
        <f t="shared" si="46"/>
        <v/>
      </c>
      <c r="K595" s="5"/>
      <c r="L595" s="159" t="str">
        <f t="shared" si="47"/>
        <v/>
      </c>
      <c r="M595" s="5" t="e">
        <f t="shared" si="48"/>
        <v>#N/A</v>
      </c>
      <c r="N595" s="3" t="str">
        <f t="shared" si="49"/>
        <v/>
      </c>
    </row>
    <row r="596" spans="1:14" x14ac:dyDescent="0.2">
      <c r="A596" s="194"/>
      <c r="B596" s="196" t="e">
        <f>VLOOKUP(A596,Adr!A:B,2,FALSE)</f>
        <v>#N/A</v>
      </c>
      <c r="C596" s="161"/>
      <c r="D596" s="164"/>
      <c r="E596" s="165"/>
      <c r="F596" s="158"/>
      <c r="G596" s="161"/>
      <c r="H596" s="161"/>
      <c r="I596" s="184" t="str">
        <f t="shared" si="45"/>
        <v/>
      </c>
      <c r="J596" s="159" t="str">
        <f t="shared" si="46"/>
        <v/>
      </c>
      <c r="K596" s="5"/>
      <c r="L596" s="159" t="str">
        <f t="shared" si="47"/>
        <v/>
      </c>
      <c r="M596" s="5" t="e">
        <f t="shared" si="48"/>
        <v>#N/A</v>
      </c>
      <c r="N596" s="3" t="str">
        <f t="shared" si="49"/>
        <v/>
      </c>
    </row>
    <row r="597" spans="1:14" x14ac:dyDescent="0.2">
      <c r="A597" s="158"/>
      <c r="B597" s="196" t="e">
        <f>VLOOKUP(A597,Adr!A:B,2,FALSE)</f>
        <v>#N/A</v>
      </c>
      <c r="C597" s="182"/>
      <c r="D597" s="164"/>
      <c r="E597" s="165"/>
      <c r="F597" s="158"/>
      <c r="G597" s="161"/>
      <c r="H597" s="161"/>
      <c r="I597" s="184" t="str">
        <f t="shared" si="45"/>
        <v/>
      </c>
      <c r="J597" s="159" t="str">
        <f t="shared" si="46"/>
        <v/>
      </c>
      <c r="K597" s="5"/>
      <c r="L597" s="159" t="str">
        <f t="shared" si="47"/>
        <v/>
      </c>
      <c r="M597" s="5" t="e">
        <f t="shared" si="48"/>
        <v>#N/A</v>
      </c>
      <c r="N597" s="3" t="str">
        <f t="shared" si="49"/>
        <v/>
      </c>
    </row>
    <row r="598" spans="1:14" x14ac:dyDescent="0.2">
      <c r="A598" s="194"/>
      <c r="B598" s="196" t="e">
        <f>VLOOKUP(A598,Adr!A:B,2,FALSE)</f>
        <v>#N/A</v>
      </c>
      <c r="C598" s="161"/>
      <c r="D598" s="164"/>
      <c r="E598" s="165"/>
      <c r="F598" s="158"/>
      <c r="G598" s="161"/>
      <c r="H598" s="161"/>
      <c r="I598" s="184" t="str">
        <f t="shared" si="45"/>
        <v/>
      </c>
      <c r="J598" s="159" t="str">
        <f t="shared" si="46"/>
        <v/>
      </c>
      <c r="K598" s="5"/>
      <c r="L598" s="159" t="str">
        <f t="shared" si="47"/>
        <v/>
      </c>
      <c r="M598" s="5" t="e">
        <f t="shared" si="48"/>
        <v>#N/A</v>
      </c>
      <c r="N598" s="3" t="str">
        <f t="shared" si="49"/>
        <v/>
      </c>
    </row>
    <row r="599" spans="1:14" x14ac:dyDescent="0.2">
      <c r="A599" s="158"/>
      <c r="B599" s="196" t="e">
        <f>VLOOKUP(A599,Adr!A:B,2,FALSE)</f>
        <v>#N/A</v>
      </c>
      <c r="C599" s="161"/>
      <c r="D599" s="179"/>
      <c r="E599" s="165"/>
      <c r="F599" s="158"/>
      <c r="G599" s="161"/>
      <c r="H599" s="161"/>
      <c r="I599" s="184" t="str">
        <f t="shared" si="45"/>
        <v/>
      </c>
      <c r="J599" s="159" t="str">
        <f t="shared" si="46"/>
        <v/>
      </c>
      <c r="K599" s="5"/>
      <c r="L599" s="159" t="str">
        <f t="shared" si="47"/>
        <v/>
      </c>
      <c r="M599" s="5" t="e">
        <f t="shared" si="48"/>
        <v>#N/A</v>
      </c>
      <c r="N599" s="3" t="str">
        <f t="shared" si="49"/>
        <v/>
      </c>
    </row>
    <row r="600" spans="1:14" x14ac:dyDescent="0.2">
      <c r="A600" s="158"/>
      <c r="B600" s="196" t="e">
        <f>VLOOKUP(A600,Adr!A:B,2,FALSE)</f>
        <v>#N/A</v>
      </c>
      <c r="C600" s="161"/>
      <c r="D600" s="164"/>
      <c r="E600" s="165"/>
      <c r="F600" s="158"/>
      <c r="G600" s="161"/>
      <c r="H600" s="161"/>
      <c r="I600" s="184" t="str">
        <f t="shared" si="45"/>
        <v/>
      </c>
      <c r="J600" s="159" t="str">
        <f t="shared" si="46"/>
        <v/>
      </c>
      <c r="K600" s="5"/>
      <c r="L600" s="159" t="str">
        <f t="shared" si="47"/>
        <v/>
      </c>
      <c r="M600" s="5" t="e">
        <f t="shared" si="48"/>
        <v>#N/A</v>
      </c>
      <c r="N600" s="3" t="str">
        <f t="shared" si="49"/>
        <v/>
      </c>
    </row>
    <row r="601" spans="1:14" x14ac:dyDescent="0.2">
      <c r="A601" s="158"/>
      <c r="B601" s="196" t="e">
        <f>VLOOKUP(A601,Adr!A:B,2,FALSE)</f>
        <v>#N/A</v>
      </c>
      <c r="C601" s="161"/>
      <c r="D601" s="164"/>
      <c r="E601" s="165"/>
      <c r="F601" s="158"/>
      <c r="G601" s="161"/>
      <c r="H601" s="161"/>
      <c r="I601" s="184" t="str">
        <f t="shared" si="45"/>
        <v/>
      </c>
      <c r="J601" s="159" t="str">
        <f t="shared" si="46"/>
        <v/>
      </c>
      <c r="K601" s="5"/>
      <c r="L601" s="159" t="str">
        <f t="shared" si="47"/>
        <v/>
      </c>
      <c r="M601" s="5" t="e">
        <f t="shared" si="48"/>
        <v>#N/A</v>
      </c>
      <c r="N601" s="3" t="str">
        <f t="shared" si="49"/>
        <v/>
      </c>
    </row>
    <row r="602" spans="1:14" x14ac:dyDescent="0.2">
      <c r="A602" s="158"/>
      <c r="B602" s="196" t="e">
        <f>VLOOKUP(A602,Adr!A:B,2,FALSE)</f>
        <v>#N/A</v>
      </c>
      <c r="C602" s="182"/>
      <c r="D602" s="164"/>
      <c r="E602" s="165"/>
      <c r="F602" s="174"/>
      <c r="G602" s="177"/>
      <c r="H602" s="177"/>
      <c r="I602" s="184" t="str">
        <f t="shared" si="45"/>
        <v/>
      </c>
      <c r="J602" s="159" t="str">
        <f t="shared" si="46"/>
        <v/>
      </c>
      <c r="K602" s="5"/>
      <c r="L602" s="159" t="str">
        <f t="shared" si="47"/>
        <v/>
      </c>
      <c r="M602" s="5" t="e">
        <f t="shared" si="48"/>
        <v>#N/A</v>
      </c>
      <c r="N602" s="3" t="str">
        <f t="shared" si="49"/>
        <v/>
      </c>
    </row>
    <row r="603" spans="1:14" x14ac:dyDescent="0.2">
      <c r="A603" s="158"/>
      <c r="B603" s="196" t="e">
        <f>VLOOKUP(A603,Adr!A:B,2,FALSE)</f>
        <v>#N/A</v>
      </c>
      <c r="C603" s="182"/>
      <c r="D603" s="164"/>
      <c r="E603" s="165"/>
      <c r="F603" s="174"/>
      <c r="G603" s="177"/>
      <c r="H603" s="177"/>
      <c r="I603" s="184" t="str">
        <f t="shared" si="45"/>
        <v/>
      </c>
      <c r="J603" s="159" t="str">
        <f t="shared" si="46"/>
        <v/>
      </c>
      <c r="K603" s="5"/>
      <c r="L603" s="159" t="str">
        <f t="shared" si="47"/>
        <v/>
      </c>
      <c r="M603" s="5" t="e">
        <f t="shared" si="48"/>
        <v>#N/A</v>
      </c>
      <c r="N603" s="3" t="str">
        <f t="shared" si="49"/>
        <v/>
      </c>
    </row>
    <row r="604" spans="1:14" x14ac:dyDescent="0.2">
      <c r="A604" s="158"/>
      <c r="B604" s="196" t="e">
        <f>VLOOKUP(A604,Adr!A:B,2,FALSE)</f>
        <v>#N/A</v>
      </c>
      <c r="C604" s="161"/>
      <c r="D604" s="164"/>
      <c r="E604" s="165"/>
      <c r="F604" s="158"/>
      <c r="G604" s="161"/>
      <c r="H604" s="161"/>
      <c r="I604" s="184" t="str">
        <f t="shared" si="45"/>
        <v/>
      </c>
      <c r="J604" s="159" t="str">
        <f t="shared" si="46"/>
        <v/>
      </c>
      <c r="K604" s="5"/>
      <c r="L604" s="159" t="str">
        <f t="shared" si="47"/>
        <v/>
      </c>
      <c r="M604" s="5" t="e">
        <f t="shared" si="48"/>
        <v>#N/A</v>
      </c>
      <c r="N604" s="3" t="str">
        <f t="shared" si="49"/>
        <v/>
      </c>
    </row>
    <row r="605" spans="1:14" x14ac:dyDescent="0.2">
      <c r="A605" s="158"/>
      <c r="B605" s="196" t="e">
        <f>VLOOKUP(A605,Adr!A:B,2,FALSE)</f>
        <v>#N/A</v>
      </c>
      <c r="C605" s="177"/>
      <c r="D605" s="179"/>
      <c r="E605" s="165"/>
      <c r="F605" s="174"/>
      <c r="G605" s="177"/>
      <c r="H605" s="177"/>
      <c r="I605" s="184" t="str">
        <f t="shared" si="45"/>
        <v/>
      </c>
      <c r="J605" s="159" t="str">
        <f t="shared" si="46"/>
        <v/>
      </c>
      <c r="K605" s="5"/>
      <c r="L605" s="159" t="str">
        <f t="shared" si="47"/>
        <v/>
      </c>
      <c r="M605" s="5" t="e">
        <f t="shared" si="48"/>
        <v>#N/A</v>
      </c>
      <c r="N605" s="3" t="str">
        <f t="shared" si="49"/>
        <v/>
      </c>
    </row>
    <row r="606" spans="1:14" x14ac:dyDescent="0.2">
      <c r="A606" s="158"/>
      <c r="B606" s="196" t="e">
        <f>VLOOKUP(A606,Adr!A:B,2,FALSE)</f>
        <v>#N/A</v>
      </c>
      <c r="C606" s="182"/>
      <c r="D606" s="164"/>
      <c r="E606" s="165"/>
      <c r="F606" s="174"/>
      <c r="G606" s="177"/>
      <c r="H606" s="177"/>
      <c r="I606" s="184" t="str">
        <f t="shared" si="45"/>
        <v/>
      </c>
      <c r="J606" s="159" t="str">
        <f t="shared" si="46"/>
        <v/>
      </c>
      <c r="K606" s="5"/>
      <c r="L606" s="159" t="str">
        <f t="shared" si="47"/>
        <v/>
      </c>
      <c r="M606" s="5" t="e">
        <f t="shared" si="48"/>
        <v>#N/A</v>
      </c>
      <c r="N606" s="3" t="str">
        <f t="shared" si="49"/>
        <v/>
      </c>
    </row>
    <row r="607" spans="1:14" x14ac:dyDescent="0.2">
      <c r="A607" s="158"/>
      <c r="B607" s="196" t="e">
        <f>VLOOKUP(A607,Adr!A:B,2,FALSE)</f>
        <v>#N/A</v>
      </c>
      <c r="C607" s="177"/>
      <c r="D607" s="179"/>
      <c r="E607" s="165"/>
      <c r="F607" s="174"/>
      <c r="G607" s="177"/>
      <c r="H607" s="177"/>
      <c r="I607" s="184" t="str">
        <f t="shared" si="45"/>
        <v/>
      </c>
      <c r="J607" s="159" t="str">
        <f t="shared" si="46"/>
        <v/>
      </c>
      <c r="K607" s="5"/>
      <c r="L607" s="159" t="str">
        <f t="shared" si="47"/>
        <v/>
      </c>
      <c r="M607" s="5" t="e">
        <f t="shared" si="48"/>
        <v>#N/A</v>
      </c>
      <c r="N607" s="3" t="str">
        <f t="shared" si="49"/>
        <v/>
      </c>
    </row>
    <row r="608" spans="1:14" x14ac:dyDescent="0.2">
      <c r="A608" s="158"/>
      <c r="B608" s="196" t="e">
        <f>VLOOKUP(A608,Adr!A:B,2,FALSE)</f>
        <v>#N/A</v>
      </c>
      <c r="C608" s="177"/>
      <c r="D608" s="179"/>
      <c r="E608" s="165"/>
      <c r="F608" s="174"/>
      <c r="G608" s="177"/>
      <c r="H608" s="177"/>
      <c r="I608" s="184" t="str">
        <f t="shared" si="45"/>
        <v/>
      </c>
      <c r="J608" s="159" t="str">
        <f t="shared" si="46"/>
        <v/>
      </c>
      <c r="K608" s="5"/>
      <c r="L608" s="159" t="str">
        <f t="shared" si="47"/>
        <v/>
      </c>
      <c r="M608" s="5" t="e">
        <f t="shared" si="48"/>
        <v>#N/A</v>
      </c>
      <c r="N608" s="3" t="str">
        <f t="shared" si="49"/>
        <v/>
      </c>
    </row>
    <row r="609" spans="1:14" x14ac:dyDescent="0.2">
      <c r="A609" s="158"/>
      <c r="B609" s="196" t="e">
        <f>VLOOKUP(A609,Adr!A:B,2,FALSE)</f>
        <v>#N/A</v>
      </c>
      <c r="C609" s="182"/>
      <c r="D609" s="164"/>
      <c r="E609" s="165"/>
      <c r="F609" s="174"/>
      <c r="G609" s="177"/>
      <c r="H609" s="177"/>
      <c r="I609" s="184" t="str">
        <f t="shared" si="45"/>
        <v/>
      </c>
      <c r="J609" s="159" t="str">
        <f t="shared" si="46"/>
        <v/>
      </c>
      <c r="K609" s="5"/>
      <c r="L609" s="159" t="str">
        <f t="shared" si="47"/>
        <v/>
      </c>
      <c r="M609" s="5" t="e">
        <f t="shared" si="48"/>
        <v>#N/A</v>
      </c>
      <c r="N609" s="3" t="str">
        <f t="shared" si="49"/>
        <v/>
      </c>
    </row>
    <row r="610" spans="1:14" x14ac:dyDescent="0.2">
      <c r="A610" s="158"/>
      <c r="B610" s="196" t="e">
        <f>VLOOKUP(A610,Adr!A:B,2,FALSE)</f>
        <v>#N/A</v>
      </c>
      <c r="C610" s="161"/>
      <c r="D610" s="164"/>
      <c r="E610" s="165"/>
      <c r="F610" s="158"/>
      <c r="G610" s="161"/>
      <c r="H610" s="161"/>
      <c r="I610" s="184" t="str">
        <f t="shared" si="45"/>
        <v/>
      </c>
      <c r="J610" s="159" t="str">
        <f t="shared" si="46"/>
        <v/>
      </c>
      <c r="K610" s="5"/>
      <c r="L610" s="159" t="str">
        <f t="shared" si="47"/>
        <v/>
      </c>
      <c r="M610" s="5" t="e">
        <f t="shared" si="48"/>
        <v>#N/A</v>
      </c>
      <c r="N610" s="3" t="str">
        <f t="shared" si="49"/>
        <v/>
      </c>
    </row>
    <row r="611" spans="1:14" x14ac:dyDescent="0.2">
      <c r="A611" s="158"/>
      <c r="B611" s="196" t="e">
        <f>VLOOKUP(A611,Adr!A:B,2,FALSE)</f>
        <v>#N/A</v>
      </c>
      <c r="C611" s="182"/>
      <c r="D611" s="164"/>
      <c r="E611" s="165"/>
      <c r="F611" s="174"/>
      <c r="G611" s="177"/>
      <c r="H611" s="177"/>
      <c r="I611" s="184" t="str">
        <f t="shared" si="45"/>
        <v/>
      </c>
      <c r="J611" s="159" t="str">
        <f t="shared" si="46"/>
        <v/>
      </c>
      <c r="K611" s="5"/>
      <c r="L611" s="159" t="str">
        <f t="shared" si="47"/>
        <v/>
      </c>
      <c r="M611" s="5" t="e">
        <f t="shared" si="48"/>
        <v>#N/A</v>
      </c>
      <c r="N611" s="3" t="str">
        <f t="shared" si="49"/>
        <v/>
      </c>
    </row>
    <row r="612" spans="1:14" x14ac:dyDescent="0.2">
      <c r="A612" s="158"/>
      <c r="B612" s="196" t="e">
        <f>VLOOKUP(A612,Adr!A:B,2,FALSE)</f>
        <v>#N/A</v>
      </c>
      <c r="C612" s="161"/>
      <c r="D612" s="164"/>
      <c r="E612" s="165"/>
      <c r="F612" s="158"/>
      <c r="G612" s="161"/>
      <c r="H612" s="161"/>
      <c r="I612" s="184" t="str">
        <f t="shared" si="45"/>
        <v/>
      </c>
      <c r="J612" s="159" t="str">
        <f t="shared" si="46"/>
        <v/>
      </c>
      <c r="K612" s="5"/>
      <c r="L612" s="159" t="str">
        <f t="shared" si="47"/>
        <v/>
      </c>
      <c r="M612" s="5" t="e">
        <f t="shared" si="48"/>
        <v>#N/A</v>
      </c>
      <c r="N612" s="3" t="str">
        <f t="shared" si="49"/>
        <v/>
      </c>
    </row>
    <row r="613" spans="1:14" x14ac:dyDescent="0.2">
      <c r="A613" s="158"/>
      <c r="B613" s="196" t="e">
        <f>VLOOKUP(A613,Adr!A:B,2,FALSE)</f>
        <v>#N/A</v>
      </c>
      <c r="C613" s="177"/>
      <c r="D613" s="179"/>
      <c r="E613" s="165"/>
      <c r="F613" s="174"/>
      <c r="G613" s="177"/>
      <c r="H613" s="177"/>
      <c r="I613" s="184" t="str">
        <f t="shared" si="45"/>
        <v/>
      </c>
      <c r="J613" s="159" t="str">
        <f t="shared" si="46"/>
        <v/>
      </c>
      <c r="K613" s="5"/>
      <c r="L613" s="159" t="str">
        <f t="shared" si="47"/>
        <v/>
      </c>
      <c r="M613" s="5" t="e">
        <f t="shared" si="48"/>
        <v>#N/A</v>
      </c>
      <c r="N613" s="3" t="str">
        <f t="shared" si="49"/>
        <v/>
      </c>
    </row>
    <row r="614" spans="1:14" x14ac:dyDescent="0.2">
      <c r="A614" s="158"/>
      <c r="B614" s="196" t="e">
        <f>VLOOKUP(A614,Adr!A:B,2,FALSE)</f>
        <v>#N/A</v>
      </c>
      <c r="C614" s="177"/>
      <c r="D614" s="179"/>
      <c r="E614" s="165"/>
      <c r="F614" s="174"/>
      <c r="G614" s="177"/>
      <c r="H614" s="177"/>
      <c r="I614" s="184" t="str">
        <f t="shared" si="45"/>
        <v/>
      </c>
      <c r="J614" s="159" t="str">
        <f t="shared" si="46"/>
        <v/>
      </c>
      <c r="K614" s="5"/>
      <c r="L614" s="159" t="str">
        <f t="shared" si="47"/>
        <v/>
      </c>
      <c r="M614" s="5" t="e">
        <f t="shared" si="48"/>
        <v>#N/A</v>
      </c>
      <c r="N614" s="3" t="str">
        <f t="shared" si="49"/>
        <v/>
      </c>
    </row>
    <row r="615" spans="1:14" x14ac:dyDescent="0.2">
      <c r="A615" s="158"/>
      <c r="B615" s="196" t="e">
        <f>VLOOKUP(A615,Adr!A:B,2,FALSE)</f>
        <v>#N/A</v>
      </c>
      <c r="C615" s="177"/>
      <c r="D615" s="178"/>
      <c r="E615" s="165"/>
      <c r="F615" s="174"/>
      <c r="G615" s="177"/>
      <c r="H615" s="177"/>
      <c r="I615" s="184" t="str">
        <f t="shared" si="45"/>
        <v/>
      </c>
      <c r="J615" s="159" t="str">
        <f t="shared" si="46"/>
        <v/>
      </c>
      <c r="K615" s="5"/>
      <c r="L615" s="159" t="str">
        <f t="shared" si="47"/>
        <v/>
      </c>
      <c r="M615" s="5" t="e">
        <f t="shared" si="48"/>
        <v>#N/A</v>
      </c>
      <c r="N615" s="3" t="str">
        <f t="shared" si="49"/>
        <v/>
      </c>
    </row>
    <row r="616" spans="1:14" x14ac:dyDescent="0.2">
      <c r="A616" s="158"/>
      <c r="B616" s="196" t="e">
        <f>VLOOKUP(A616,Adr!A:B,2,FALSE)</f>
        <v>#N/A</v>
      </c>
      <c r="C616" s="182"/>
      <c r="D616" s="164"/>
      <c r="E616" s="165"/>
      <c r="F616" s="174"/>
      <c r="G616" s="177"/>
      <c r="H616" s="177"/>
      <c r="I616" s="184" t="str">
        <f t="shared" si="45"/>
        <v/>
      </c>
      <c r="J616" s="159" t="str">
        <f t="shared" si="46"/>
        <v/>
      </c>
      <c r="K616" s="5"/>
      <c r="L616" s="159" t="str">
        <f t="shared" si="47"/>
        <v/>
      </c>
      <c r="M616" s="5" t="e">
        <f t="shared" si="48"/>
        <v>#N/A</v>
      </c>
      <c r="N616" s="3" t="str">
        <f t="shared" si="49"/>
        <v/>
      </c>
    </row>
    <row r="617" spans="1:14" x14ac:dyDescent="0.2">
      <c r="A617" s="158"/>
      <c r="B617" s="196" t="e">
        <f>VLOOKUP(A617,Adr!A:B,2,FALSE)</f>
        <v>#N/A</v>
      </c>
      <c r="C617" s="188"/>
      <c r="D617" s="179"/>
      <c r="E617" s="165"/>
      <c r="F617" s="174"/>
      <c r="G617" s="177"/>
      <c r="H617" s="177"/>
      <c r="I617" s="184" t="str">
        <f t="shared" si="45"/>
        <v/>
      </c>
      <c r="J617" s="159" t="str">
        <f t="shared" si="46"/>
        <v/>
      </c>
      <c r="K617" s="5"/>
      <c r="L617" s="159" t="str">
        <f t="shared" si="47"/>
        <v/>
      </c>
      <c r="M617" s="5" t="e">
        <f t="shared" si="48"/>
        <v>#N/A</v>
      </c>
      <c r="N617" s="3" t="str">
        <f t="shared" si="49"/>
        <v/>
      </c>
    </row>
    <row r="618" spans="1:14" x14ac:dyDescent="0.2">
      <c r="A618" s="174"/>
      <c r="B618" s="196" t="e">
        <f>VLOOKUP(A618,Adr!A:B,2,FALSE)</f>
        <v>#N/A</v>
      </c>
      <c r="C618" s="177"/>
      <c r="D618" s="179"/>
      <c r="E618" s="165"/>
      <c r="F618" s="174"/>
      <c r="G618" s="177"/>
      <c r="H618" s="177"/>
      <c r="I618" s="184" t="str">
        <f t="shared" si="45"/>
        <v/>
      </c>
      <c r="J618" s="159" t="str">
        <f t="shared" si="46"/>
        <v/>
      </c>
      <c r="K618" s="5"/>
      <c r="L618" s="159" t="str">
        <f t="shared" si="47"/>
        <v/>
      </c>
      <c r="M618" s="5" t="e">
        <f t="shared" si="48"/>
        <v>#N/A</v>
      </c>
      <c r="N618" s="3" t="str">
        <f t="shared" si="49"/>
        <v/>
      </c>
    </row>
    <row r="619" spans="1:14" x14ac:dyDescent="0.2">
      <c r="A619" s="158"/>
      <c r="B619" s="196" t="e">
        <f>VLOOKUP(A619,Adr!A:B,2,FALSE)</f>
        <v>#N/A</v>
      </c>
      <c r="C619" s="177"/>
      <c r="D619" s="179"/>
      <c r="E619" s="165"/>
      <c r="F619" s="174"/>
      <c r="G619" s="177"/>
      <c r="H619" s="177"/>
      <c r="I619" s="184" t="str">
        <f t="shared" si="45"/>
        <v/>
      </c>
      <c r="J619" s="159" t="str">
        <f t="shared" si="46"/>
        <v/>
      </c>
      <c r="K619" s="5"/>
      <c r="L619" s="159" t="str">
        <f t="shared" si="47"/>
        <v/>
      </c>
      <c r="M619" s="5" t="e">
        <f t="shared" si="48"/>
        <v>#N/A</v>
      </c>
      <c r="N619" s="3" t="str">
        <f t="shared" si="49"/>
        <v/>
      </c>
    </row>
    <row r="620" spans="1:14" x14ac:dyDescent="0.2">
      <c r="A620" s="158"/>
      <c r="B620" s="196" t="e">
        <f>VLOOKUP(A620,Adr!A:B,2,FALSE)</f>
        <v>#N/A</v>
      </c>
      <c r="C620" s="188"/>
      <c r="D620" s="179"/>
      <c r="E620" s="165"/>
      <c r="F620" s="174"/>
      <c r="G620" s="177"/>
      <c r="H620" s="177"/>
      <c r="I620" s="184" t="str">
        <f t="shared" si="45"/>
        <v/>
      </c>
      <c r="J620" s="159" t="str">
        <f t="shared" si="46"/>
        <v/>
      </c>
      <c r="K620" s="5"/>
      <c r="L620" s="159" t="str">
        <f t="shared" si="47"/>
        <v/>
      </c>
      <c r="M620" s="5" t="e">
        <f t="shared" si="48"/>
        <v>#N/A</v>
      </c>
      <c r="N620" s="3" t="str">
        <f t="shared" si="49"/>
        <v/>
      </c>
    </row>
    <row r="621" spans="1:14" x14ac:dyDescent="0.2">
      <c r="A621" s="158"/>
      <c r="B621" s="196" t="e">
        <f>VLOOKUP(A621,Adr!A:B,2,FALSE)</f>
        <v>#N/A</v>
      </c>
      <c r="C621" s="188"/>
      <c r="D621" s="179"/>
      <c r="E621" s="165"/>
      <c r="F621" s="174"/>
      <c r="G621" s="177"/>
      <c r="H621" s="177"/>
      <c r="I621" s="184" t="str">
        <f t="shared" si="45"/>
        <v/>
      </c>
      <c r="J621" s="159" t="str">
        <f t="shared" si="46"/>
        <v/>
      </c>
      <c r="K621" s="5"/>
      <c r="L621" s="159" t="str">
        <f t="shared" si="47"/>
        <v/>
      </c>
      <c r="M621" s="5" t="e">
        <f t="shared" si="48"/>
        <v>#N/A</v>
      </c>
      <c r="N621" s="3" t="str">
        <f t="shared" si="49"/>
        <v/>
      </c>
    </row>
    <row r="622" spans="1:14" x14ac:dyDescent="0.2">
      <c r="A622" s="158"/>
      <c r="B622" s="196" t="e">
        <f>VLOOKUP(A622,Adr!A:B,2,FALSE)</f>
        <v>#N/A</v>
      </c>
      <c r="C622" s="177"/>
      <c r="D622" s="179"/>
      <c r="E622" s="165"/>
      <c r="F622" s="174"/>
      <c r="G622" s="177"/>
      <c r="H622" s="177"/>
      <c r="I622" s="184" t="str">
        <f t="shared" si="45"/>
        <v/>
      </c>
      <c r="J622" s="159" t="str">
        <f t="shared" si="46"/>
        <v/>
      </c>
      <c r="K622" s="5"/>
      <c r="L622" s="159" t="str">
        <f t="shared" si="47"/>
        <v/>
      </c>
      <c r="M622" s="5" t="e">
        <f t="shared" si="48"/>
        <v>#N/A</v>
      </c>
      <c r="N622" s="3" t="str">
        <f t="shared" si="49"/>
        <v/>
      </c>
    </row>
    <row r="623" spans="1:14" x14ac:dyDescent="0.2">
      <c r="A623" s="158"/>
      <c r="B623" s="196" t="e">
        <f>VLOOKUP(A623,Adr!A:B,2,FALSE)</f>
        <v>#N/A</v>
      </c>
      <c r="C623" s="188"/>
      <c r="D623" s="179"/>
      <c r="E623" s="165"/>
      <c r="F623" s="174"/>
      <c r="G623" s="177"/>
      <c r="H623" s="177"/>
      <c r="I623" s="184" t="str">
        <f t="shared" si="45"/>
        <v/>
      </c>
      <c r="J623" s="159" t="str">
        <f t="shared" si="46"/>
        <v/>
      </c>
      <c r="K623" s="5"/>
      <c r="L623" s="159" t="str">
        <f t="shared" si="47"/>
        <v/>
      </c>
      <c r="M623" s="5" t="e">
        <f t="shared" si="48"/>
        <v>#N/A</v>
      </c>
      <c r="N623" s="3" t="str">
        <f t="shared" si="49"/>
        <v/>
      </c>
    </row>
    <row r="624" spans="1:14" x14ac:dyDescent="0.2">
      <c r="A624" s="158"/>
      <c r="B624" s="196" t="e">
        <f>VLOOKUP(A624,Adr!A:B,2,FALSE)</f>
        <v>#N/A</v>
      </c>
      <c r="C624" s="188"/>
      <c r="D624" s="178"/>
      <c r="E624" s="165"/>
      <c r="F624" s="158"/>
      <c r="G624" s="161"/>
      <c r="H624" s="161"/>
      <c r="I624" s="184" t="str">
        <f t="shared" si="45"/>
        <v/>
      </c>
      <c r="J624" s="159" t="str">
        <f t="shared" si="46"/>
        <v/>
      </c>
      <c r="K624" s="5"/>
      <c r="L624" s="159" t="str">
        <f t="shared" si="47"/>
        <v/>
      </c>
      <c r="M624" s="5" t="e">
        <f t="shared" si="48"/>
        <v>#N/A</v>
      </c>
      <c r="N624" s="3" t="str">
        <f t="shared" si="49"/>
        <v/>
      </c>
    </row>
    <row r="625" spans="1:14" x14ac:dyDescent="0.2">
      <c r="A625" s="195"/>
      <c r="B625" s="196" t="e">
        <f>VLOOKUP(A625,Adr!A:B,2,FALSE)</f>
        <v>#N/A</v>
      </c>
      <c r="C625" s="161"/>
      <c r="D625" s="164"/>
      <c r="E625" s="165"/>
      <c r="F625" s="158"/>
      <c r="G625" s="161"/>
      <c r="H625" s="161"/>
      <c r="I625" s="184" t="str">
        <f t="shared" si="45"/>
        <v/>
      </c>
      <c r="J625" s="159" t="str">
        <f t="shared" si="46"/>
        <v/>
      </c>
      <c r="K625" s="5"/>
      <c r="L625" s="159" t="str">
        <f t="shared" si="47"/>
        <v/>
      </c>
      <c r="M625" s="5" t="e">
        <f t="shared" si="48"/>
        <v>#N/A</v>
      </c>
      <c r="N625" s="3" t="str">
        <f t="shared" si="49"/>
        <v/>
      </c>
    </row>
    <row r="626" spans="1:14" x14ac:dyDescent="0.2">
      <c r="A626" s="158"/>
      <c r="B626" s="196" t="e">
        <f>VLOOKUP(A626,Adr!A:B,2,FALSE)</f>
        <v>#N/A</v>
      </c>
      <c r="C626" s="161"/>
      <c r="D626" s="164"/>
      <c r="E626" s="165"/>
      <c r="F626" s="158"/>
      <c r="G626" s="161"/>
      <c r="H626" s="161"/>
      <c r="I626" s="184" t="str">
        <f t="shared" si="45"/>
        <v/>
      </c>
      <c r="J626" s="159" t="str">
        <f t="shared" si="46"/>
        <v/>
      </c>
      <c r="K626" s="5"/>
      <c r="L626" s="159" t="str">
        <f t="shared" si="47"/>
        <v/>
      </c>
      <c r="M626" s="5" t="e">
        <f t="shared" si="48"/>
        <v>#N/A</v>
      </c>
      <c r="N626" s="3" t="str">
        <f t="shared" si="49"/>
        <v/>
      </c>
    </row>
    <row r="627" spans="1:14" x14ac:dyDescent="0.2">
      <c r="A627" s="195"/>
      <c r="B627" s="196" t="e">
        <f>VLOOKUP(A627,Adr!A:B,2,FALSE)</f>
        <v>#N/A</v>
      </c>
      <c r="C627" s="161"/>
      <c r="D627" s="164"/>
      <c r="E627" s="165"/>
      <c r="F627" s="158"/>
      <c r="G627" s="161"/>
      <c r="H627" s="161"/>
      <c r="I627" s="184" t="str">
        <f t="shared" si="45"/>
        <v/>
      </c>
      <c r="J627" s="159" t="str">
        <f t="shared" si="46"/>
        <v/>
      </c>
      <c r="K627" s="5"/>
      <c r="L627" s="159" t="str">
        <f t="shared" si="47"/>
        <v/>
      </c>
      <c r="M627" s="5" t="e">
        <f t="shared" si="48"/>
        <v>#N/A</v>
      </c>
      <c r="N627" s="3" t="str">
        <f t="shared" si="49"/>
        <v/>
      </c>
    </row>
    <row r="628" spans="1:14" x14ac:dyDescent="0.2">
      <c r="A628" s="190"/>
      <c r="B628" s="196" t="e">
        <f>VLOOKUP(A628,Adr!A:B,2,FALSE)</f>
        <v>#N/A</v>
      </c>
      <c r="C628" s="161"/>
      <c r="D628" s="164"/>
      <c r="E628" s="165"/>
      <c r="F628" s="158"/>
      <c r="G628" s="161"/>
      <c r="H628" s="161"/>
      <c r="I628" s="184" t="str">
        <f t="shared" si="45"/>
        <v/>
      </c>
      <c r="J628" s="159" t="str">
        <f t="shared" si="46"/>
        <v/>
      </c>
      <c r="K628" s="5"/>
      <c r="L628" s="159" t="str">
        <f t="shared" si="47"/>
        <v/>
      </c>
      <c r="M628" s="5" t="e">
        <f t="shared" si="48"/>
        <v>#N/A</v>
      </c>
      <c r="N628" s="3" t="str">
        <f t="shared" si="49"/>
        <v/>
      </c>
    </row>
    <row r="629" spans="1:14" x14ac:dyDescent="0.2">
      <c r="A629" s="194"/>
      <c r="B629" s="196" t="e">
        <f>VLOOKUP(A629,Adr!A:B,2,FALSE)</f>
        <v>#N/A</v>
      </c>
      <c r="C629" s="161"/>
      <c r="D629" s="164"/>
      <c r="E629" s="165"/>
      <c r="F629" s="158"/>
      <c r="G629" s="161"/>
      <c r="H629" s="161"/>
      <c r="I629" s="184" t="str">
        <f t="shared" si="45"/>
        <v/>
      </c>
      <c r="J629" s="159" t="str">
        <f t="shared" si="46"/>
        <v/>
      </c>
      <c r="K629" s="5"/>
      <c r="L629" s="159" t="str">
        <f t="shared" si="47"/>
        <v/>
      </c>
      <c r="M629" s="5" t="e">
        <f t="shared" si="48"/>
        <v>#N/A</v>
      </c>
      <c r="N629" s="3" t="str">
        <f t="shared" si="49"/>
        <v/>
      </c>
    </row>
    <row r="630" spans="1:14" x14ac:dyDescent="0.2">
      <c r="A630" s="158"/>
      <c r="B630" s="196" t="e">
        <f>VLOOKUP(A630,Adr!A:B,2,FALSE)</f>
        <v>#N/A</v>
      </c>
      <c r="C630" s="161"/>
      <c r="D630" s="164"/>
      <c r="E630" s="165"/>
      <c r="F630" s="158"/>
      <c r="G630" s="161"/>
      <c r="H630" s="161"/>
      <c r="I630" s="184" t="str">
        <f t="shared" si="45"/>
        <v/>
      </c>
      <c r="J630" s="159" t="str">
        <f t="shared" si="46"/>
        <v/>
      </c>
      <c r="K630" s="5"/>
      <c r="L630" s="159" t="str">
        <f t="shared" si="47"/>
        <v/>
      </c>
      <c r="M630" s="5" t="e">
        <f t="shared" si="48"/>
        <v>#N/A</v>
      </c>
      <c r="N630" s="3" t="str">
        <f t="shared" si="49"/>
        <v/>
      </c>
    </row>
    <row r="631" spans="1:14" x14ac:dyDescent="0.2">
      <c r="A631" s="158"/>
      <c r="B631" s="196" t="e">
        <f>VLOOKUP(A631,Adr!A:B,2,FALSE)</f>
        <v>#N/A</v>
      </c>
      <c r="C631" s="188"/>
      <c r="D631" s="179"/>
      <c r="E631" s="165"/>
      <c r="F631" s="174"/>
      <c r="G631" s="177"/>
      <c r="H631" s="177"/>
      <c r="I631" s="184" t="str">
        <f t="shared" si="45"/>
        <v/>
      </c>
      <c r="J631" s="159" t="str">
        <f t="shared" si="46"/>
        <v/>
      </c>
      <c r="K631" s="5"/>
      <c r="L631" s="159" t="str">
        <f t="shared" si="47"/>
        <v/>
      </c>
      <c r="M631" s="5" t="e">
        <f t="shared" si="48"/>
        <v>#N/A</v>
      </c>
      <c r="N631" s="3" t="str">
        <f t="shared" si="49"/>
        <v/>
      </c>
    </row>
    <row r="632" spans="1:14" x14ac:dyDescent="0.2">
      <c r="A632" s="158"/>
      <c r="B632" s="196" t="e">
        <f>VLOOKUP(A632,Adr!A:B,2,FALSE)</f>
        <v>#N/A</v>
      </c>
      <c r="C632" s="188"/>
      <c r="D632" s="179"/>
      <c r="E632" s="165"/>
      <c r="F632" s="174"/>
      <c r="G632" s="177"/>
      <c r="H632" s="177"/>
      <c r="I632" s="184" t="str">
        <f t="shared" si="45"/>
        <v/>
      </c>
      <c r="J632" s="159" t="str">
        <f t="shared" si="46"/>
        <v/>
      </c>
      <c r="K632" s="5"/>
      <c r="L632" s="159" t="str">
        <f t="shared" si="47"/>
        <v/>
      </c>
      <c r="M632" s="5" t="e">
        <f t="shared" si="48"/>
        <v>#N/A</v>
      </c>
      <c r="N632" s="3" t="str">
        <f t="shared" si="49"/>
        <v/>
      </c>
    </row>
    <row r="633" spans="1:14" x14ac:dyDescent="0.2">
      <c r="A633" s="158"/>
      <c r="B633" s="196" t="e">
        <f>VLOOKUP(A633,Adr!A:B,2,FALSE)</f>
        <v>#N/A</v>
      </c>
      <c r="C633" s="188"/>
      <c r="D633" s="178"/>
      <c r="E633" s="165"/>
      <c r="F633" s="158"/>
      <c r="G633" s="161"/>
      <c r="H633" s="161"/>
      <c r="I633" s="184" t="str">
        <f t="shared" si="45"/>
        <v/>
      </c>
      <c r="J633" s="159" t="str">
        <f t="shared" si="46"/>
        <v/>
      </c>
      <c r="K633" s="5"/>
      <c r="L633" s="159" t="str">
        <f t="shared" si="47"/>
        <v/>
      </c>
      <c r="M633" s="5" t="e">
        <f t="shared" si="48"/>
        <v>#N/A</v>
      </c>
      <c r="N633" s="3" t="str">
        <f t="shared" si="49"/>
        <v/>
      </c>
    </row>
    <row r="634" spans="1:14" x14ac:dyDescent="0.2">
      <c r="A634" s="158"/>
      <c r="B634" s="196" t="e">
        <f>VLOOKUP(A634,Adr!A:B,2,FALSE)</f>
        <v>#N/A</v>
      </c>
      <c r="C634" s="188"/>
      <c r="D634" s="178"/>
      <c r="E634" s="165"/>
      <c r="F634" s="158"/>
      <c r="G634" s="161"/>
      <c r="H634" s="161"/>
      <c r="I634" s="184" t="str">
        <f t="shared" si="45"/>
        <v/>
      </c>
      <c r="J634" s="159" t="str">
        <f t="shared" si="46"/>
        <v/>
      </c>
      <c r="K634" s="5"/>
      <c r="L634" s="159" t="str">
        <f t="shared" si="47"/>
        <v/>
      </c>
      <c r="M634" s="5" t="e">
        <f t="shared" si="48"/>
        <v>#N/A</v>
      </c>
      <c r="N634" s="3" t="str">
        <f t="shared" si="49"/>
        <v/>
      </c>
    </row>
    <row r="635" spans="1:14" x14ac:dyDescent="0.2">
      <c r="A635" s="158"/>
      <c r="B635" s="196" t="e">
        <f>VLOOKUP(A635,Adr!A:B,2,FALSE)</f>
        <v>#N/A</v>
      </c>
      <c r="C635" s="161"/>
      <c r="D635" s="164"/>
      <c r="E635" s="165"/>
      <c r="F635" s="158"/>
      <c r="G635" s="161"/>
      <c r="H635" s="161"/>
      <c r="I635" s="184" t="str">
        <f t="shared" si="45"/>
        <v/>
      </c>
      <c r="J635" s="159" t="str">
        <f t="shared" si="46"/>
        <v/>
      </c>
      <c r="K635" s="5"/>
      <c r="L635" s="159" t="str">
        <f t="shared" si="47"/>
        <v/>
      </c>
      <c r="M635" s="5" t="e">
        <f t="shared" si="48"/>
        <v>#N/A</v>
      </c>
      <c r="N635" s="3" t="str">
        <f t="shared" si="49"/>
        <v/>
      </c>
    </row>
    <row r="636" spans="1:14" x14ac:dyDescent="0.2">
      <c r="A636" s="158"/>
      <c r="B636" s="196" t="e">
        <f>VLOOKUP(A636,Adr!A:B,2,FALSE)</f>
        <v>#N/A</v>
      </c>
      <c r="C636" s="161"/>
      <c r="D636" s="164"/>
      <c r="E636" s="165"/>
      <c r="F636" s="158"/>
      <c r="G636" s="161"/>
      <c r="H636" s="161"/>
      <c r="I636" s="184" t="str">
        <f t="shared" si="45"/>
        <v/>
      </c>
      <c r="J636" s="159" t="str">
        <f t="shared" si="46"/>
        <v/>
      </c>
      <c r="K636" s="5"/>
      <c r="L636" s="159" t="str">
        <f t="shared" si="47"/>
        <v/>
      </c>
      <c r="M636" s="5" t="e">
        <f t="shared" si="48"/>
        <v>#N/A</v>
      </c>
      <c r="N636" s="3" t="str">
        <f t="shared" si="49"/>
        <v/>
      </c>
    </row>
    <row r="637" spans="1:14" x14ac:dyDescent="0.2">
      <c r="A637" s="158"/>
      <c r="B637" s="196" t="e">
        <f>VLOOKUP(A637,Adr!A:B,2,FALSE)</f>
        <v>#N/A</v>
      </c>
      <c r="C637" s="161"/>
      <c r="D637" s="164"/>
      <c r="E637" s="165"/>
      <c r="F637" s="158"/>
      <c r="G637" s="161"/>
      <c r="H637" s="161"/>
      <c r="I637" s="184" t="str">
        <f t="shared" si="45"/>
        <v/>
      </c>
      <c r="J637" s="159" t="str">
        <f t="shared" si="46"/>
        <v/>
      </c>
      <c r="K637" s="5"/>
      <c r="L637" s="159" t="str">
        <f t="shared" si="47"/>
        <v/>
      </c>
      <c r="M637" s="5" t="e">
        <f t="shared" si="48"/>
        <v>#N/A</v>
      </c>
      <c r="N637" s="3" t="str">
        <f t="shared" si="49"/>
        <v/>
      </c>
    </row>
    <row r="638" spans="1:14" x14ac:dyDescent="0.2">
      <c r="A638" s="158"/>
      <c r="B638" s="196" t="e">
        <f>VLOOKUP(A638,Adr!A:B,2,FALSE)</f>
        <v>#N/A</v>
      </c>
      <c r="C638" s="161"/>
      <c r="D638" s="164"/>
      <c r="E638" s="165"/>
      <c r="F638" s="158"/>
      <c r="G638" s="161"/>
      <c r="H638" s="161"/>
      <c r="I638" s="184" t="str">
        <f t="shared" si="45"/>
        <v/>
      </c>
      <c r="J638" s="159" t="str">
        <f t="shared" si="46"/>
        <v/>
      </c>
      <c r="K638" s="5"/>
      <c r="L638" s="159" t="str">
        <f t="shared" si="47"/>
        <v/>
      </c>
      <c r="M638" s="5" t="e">
        <f t="shared" si="48"/>
        <v>#N/A</v>
      </c>
      <c r="N638" s="3" t="str">
        <f t="shared" si="49"/>
        <v/>
      </c>
    </row>
    <row r="639" spans="1:14" x14ac:dyDescent="0.2">
      <c r="A639" s="158"/>
      <c r="B639" s="196" t="e">
        <f>VLOOKUP(A639,Adr!A:B,2,FALSE)</f>
        <v>#N/A</v>
      </c>
      <c r="C639" s="188"/>
      <c r="D639" s="178"/>
      <c r="E639" s="165"/>
      <c r="F639" s="158"/>
      <c r="G639" s="161"/>
      <c r="H639" s="161"/>
      <c r="I639" s="184" t="str">
        <f t="shared" si="45"/>
        <v/>
      </c>
      <c r="J639" s="159" t="str">
        <f t="shared" si="46"/>
        <v/>
      </c>
      <c r="K639" s="5"/>
      <c r="L639" s="159" t="str">
        <f t="shared" si="47"/>
        <v/>
      </c>
      <c r="M639" s="5" t="e">
        <f t="shared" si="48"/>
        <v>#N/A</v>
      </c>
      <c r="N639" s="3" t="str">
        <f t="shared" si="49"/>
        <v/>
      </c>
    </row>
    <row r="640" spans="1:14" x14ac:dyDescent="0.2">
      <c r="A640" s="158"/>
      <c r="B640" s="196" t="e">
        <f>VLOOKUP(A640,Adr!A:B,2,FALSE)</f>
        <v>#N/A</v>
      </c>
      <c r="C640" s="161"/>
      <c r="D640" s="164"/>
      <c r="E640" s="165"/>
      <c r="F640" s="158"/>
      <c r="G640" s="161"/>
      <c r="H640" s="161"/>
      <c r="I640" s="184" t="str">
        <f t="shared" si="45"/>
        <v/>
      </c>
      <c r="J640" s="159" t="str">
        <f t="shared" si="46"/>
        <v/>
      </c>
      <c r="K640" s="5"/>
      <c r="L640" s="159" t="str">
        <f t="shared" si="47"/>
        <v/>
      </c>
      <c r="M640" s="5" t="e">
        <f t="shared" si="48"/>
        <v>#N/A</v>
      </c>
      <c r="N640" s="3" t="str">
        <f t="shared" si="49"/>
        <v/>
      </c>
    </row>
    <row r="641" spans="1:14" x14ac:dyDescent="0.2">
      <c r="A641" s="158"/>
      <c r="B641" s="196" t="e">
        <f>VLOOKUP(A641,Adr!A:B,2,FALSE)</f>
        <v>#N/A</v>
      </c>
      <c r="C641" s="161"/>
      <c r="D641" s="164"/>
      <c r="E641" s="165"/>
      <c r="F641" s="158"/>
      <c r="G641" s="161"/>
      <c r="H641" s="161"/>
      <c r="I641" s="184" t="str">
        <f t="shared" si="45"/>
        <v/>
      </c>
      <c r="J641" s="159" t="str">
        <f t="shared" si="46"/>
        <v/>
      </c>
      <c r="K641" s="5"/>
      <c r="L641" s="159" t="str">
        <f t="shared" si="47"/>
        <v/>
      </c>
      <c r="M641" s="5" t="e">
        <f t="shared" si="48"/>
        <v>#N/A</v>
      </c>
      <c r="N641" s="3" t="str">
        <f t="shared" si="49"/>
        <v/>
      </c>
    </row>
    <row r="642" spans="1:14" x14ac:dyDescent="0.2">
      <c r="A642" s="158"/>
      <c r="B642" s="196" t="e">
        <f>VLOOKUP(A642,Adr!A:B,2,FALSE)</f>
        <v>#N/A</v>
      </c>
      <c r="C642" s="161"/>
      <c r="D642" s="164"/>
      <c r="E642" s="165"/>
      <c r="F642" s="158"/>
      <c r="G642" s="161"/>
      <c r="H642" s="161"/>
      <c r="I642" s="184" t="str">
        <f t="shared" ref="I642:I702" si="50">A642&amp;F642</f>
        <v/>
      </c>
      <c r="J642" s="159" t="str">
        <f t="shared" ref="J642:J702" si="51">A642&amp;G642</f>
        <v/>
      </c>
      <c r="K642" s="5"/>
      <c r="L642" s="159" t="str">
        <f t="shared" ref="L642:L705" si="52">A642&amp;G642&amp;H642</f>
        <v/>
      </c>
      <c r="M642" s="5" t="e">
        <f t="shared" ref="M642:M705" si="53">B642&amp;F642&amp;H642&amp;C642</f>
        <v>#N/A</v>
      </c>
      <c r="N642" s="3" t="str">
        <f t="shared" ref="N642:N705" si="54">+I642&amp;H642</f>
        <v/>
      </c>
    </row>
    <row r="643" spans="1:14" x14ac:dyDescent="0.2">
      <c r="A643" s="158"/>
      <c r="B643" s="196" t="e">
        <f>VLOOKUP(A643,Adr!A:B,2,FALSE)</f>
        <v>#N/A</v>
      </c>
      <c r="C643" s="188"/>
      <c r="D643" s="179"/>
      <c r="E643" s="165"/>
      <c r="F643" s="174"/>
      <c r="G643" s="177"/>
      <c r="H643" s="177"/>
      <c r="I643" s="184" t="str">
        <f t="shared" si="50"/>
        <v/>
      </c>
      <c r="J643" s="159" t="str">
        <f t="shared" si="51"/>
        <v/>
      </c>
      <c r="K643" s="5"/>
      <c r="L643" s="159" t="str">
        <f t="shared" si="52"/>
        <v/>
      </c>
      <c r="M643" s="5" t="e">
        <f t="shared" si="53"/>
        <v>#N/A</v>
      </c>
      <c r="N643" s="3" t="str">
        <f t="shared" si="54"/>
        <v/>
      </c>
    </row>
    <row r="644" spans="1:14" x14ac:dyDescent="0.2">
      <c r="A644" s="158"/>
      <c r="B644" s="196" t="e">
        <f>VLOOKUP(A644,Adr!A:B,2,FALSE)</f>
        <v>#N/A</v>
      </c>
      <c r="C644" s="188"/>
      <c r="D644" s="179"/>
      <c r="E644" s="165"/>
      <c r="F644" s="174"/>
      <c r="G644" s="177"/>
      <c r="H644" s="177"/>
      <c r="I644" s="184" t="str">
        <f t="shared" si="50"/>
        <v/>
      </c>
      <c r="J644" s="159" t="str">
        <f t="shared" si="51"/>
        <v/>
      </c>
      <c r="K644" s="5"/>
      <c r="L644" s="159" t="str">
        <f t="shared" si="52"/>
        <v/>
      </c>
      <c r="M644" s="5" t="e">
        <f t="shared" si="53"/>
        <v>#N/A</v>
      </c>
      <c r="N644" s="3" t="str">
        <f t="shared" si="54"/>
        <v/>
      </c>
    </row>
    <row r="645" spans="1:14" x14ac:dyDescent="0.2">
      <c r="A645" s="158"/>
      <c r="B645" s="196" t="e">
        <f>VLOOKUP(A645,Adr!A:B,2,FALSE)</f>
        <v>#N/A</v>
      </c>
      <c r="C645" s="188"/>
      <c r="D645" s="179"/>
      <c r="E645" s="165"/>
      <c r="F645" s="174"/>
      <c r="G645" s="177"/>
      <c r="H645" s="177"/>
      <c r="I645" s="184" t="str">
        <f t="shared" si="50"/>
        <v/>
      </c>
      <c r="J645" s="159" t="str">
        <f t="shared" si="51"/>
        <v/>
      </c>
      <c r="K645" s="5"/>
      <c r="L645" s="159" t="str">
        <f t="shared" si="52"/>
        <v/>
      </c>
      <c r="M645" s="5" t="e">
        <f t="shared" si="53"/>
        <v>#N/A</v>
      </c>
      <c r="N645" s="3" t="str">
        <f t="shared" si="54"/>
        <v/>
      </c>
    </row>
    <row r="646" spans="1:14" x14ac:dyDescent="0.2">
      <c r="A646" s="158"/>
      <c r="B646" s="196" t="e">
        <f>VLOOKUP(A646,Adr!A:B,2,FALSE)</f>
        <v>#N/A</v>
      </c>
      <c r="C646" s="188"/>
      <c r="D646" s="179"/>
      <c r="E646" s="165"/>
      <c r="F646" s="174"/>
      <c r="G646" s="177"/>
      <c r="H646" s="177"/>
      <c r="I646" s="184" t="str">
        <f t="shared" si="50"/>
        <v/>
      </c>
      <c r="J646" s="159" t="str">
        <f t="shared" si="51"/>
        <v/>
      </c>
      <c r="K646" s="5"/>
      <c r="L646" s="159" t="str">
        <f t="shared" si="52"/>
        <v/>
      </c>
      <c r="M646" s="5" t="e">
        <f t="shared" si="53"/>
        <v>#N/A</v>
      </c>
      <c r="N646" s="3" t="str">
        <f t="shared" si="54"/>
        <v/>
      </c>
    </row>
    <row r="647" spans="1:14" x14ac:dyDescent="0.2">
      <c r="A647" s="158"/>
      <c r="B647" s="196" t="e">
        <f>VLOOKUP(A647,Adr!A:B,2,FALSE)</f>
        <v>#N/A</v>
      </c>
      <c r="C647" s="188"/>
      <c r="D647" s="178"/>
      <c r="E647" s="165"/>
      <c r="F647" s="158"/>
      <c r="G647" s="161"/>
      <c r="H647" s="161"/>
      <c r="I647" s="184" t="str">
        <f t="shared" si="50"/>
        <v/>
      </c>
      <c r="J647" s="159" t="str">
        <f t="shared" si="51"/>
        <v/>
      </c>
      <c r="K647" s="5"/>
      <c r="L647" s="159" t="str">
        <f t="shared" si="52"/>
        <v/>
      </c>
      <c r="M647" s="5" t="e">
        <f t="shared" si="53"/>
        <v>#N/A</v>
      </c>
      <c r="N647" s="3" t="str">
        <f t="shared" si="54"/>
        <v/>
      </c>
    </row>
    <row r="648" spans="1:14" x14ac:dyDescent="0.2">
      <c r="A648" s="158"/>
      <c r="B648" s="196" t="e">
        <f>VLOOKUP(A648,Adr!A:B,2,FALSE)</f>
        <v>#N/A</v>
      </c>
      <c r="C648" s="188"/>
      <c r="D648" s="178"/>
      <c r="E648" s="165"/>
      <c r="F648" s="158"/>
      <c r="G648" s="161"/>
      <c r="H648" s="161"/>
      <c r="I648" s="184" t="str">
        <f t="shared" si="50"/>
        <v/>
      </c>
      <c r="J648" s="159" t="str">
        <f t="shared" si="51"/>
        <v/>
      </c>
      <c r="K648" s="5"/>
      <c r="L648" s="159" t="str">
        <f t="shared" si="52"/>
        <v/>
      </c>
      <c r="M648" s="5" t="e">
        <f t="shared" si="53"/>
        <v>#N/A</v>
      </c>
      <c r="N648" s="3" t="str">
        <f t="shared" si="54"/>
        <v/>
      </c>
    </row>
    <row r="649" spans="1:14" x14ac:dyDescent="0.2">
      <c r="A649" s="158"/>
      <c r="B649" s="196" t="e">
        <f>VLOOKUP(A649,Adr!A:B,2,FALSE)</f>
        <v>#N/A</v>
      </c>
      <c r="C649" s="188"/>
      <c r="D649" s="179"/>
      <c r="E649" s="165"/>
      <c r="F649" s="174"/>
      <c r="G649" s="177"/>
      <c r="H649" s="177"/>
      <c r="I649" s="184" t="str">
        <f t="shared" si="50"/>
        <v/>
      </c>
      <c r="J649" s="159" t="str">
        <f t="shared" si="51"/>
        <v/>
      </c>
      <c r="K649" s="5"/>
      <c r="L649" s="159" t="str">
        <f t="shared" si="52"/>
        <v/>
      </c>
      <c r="M649" s="5" t="e">
        <f t="shared" si="53"/>
        <v>#N/A</v>
      </c>
      <c r="N649" s="3" t="str">
        <f t="shared" si="54"/>
        <v/>
      </c>
    </row>
    <row r="650" spans="1:14" x14ac:dyDescent="0.2">
      <c r="A650" s="158"/>
      <c r="B650" s="196" t="e">
        <f>VLOOKUP(A650,Adr!A:B,2,FALSE)</f>
        <v>#N/A</v>
      </c>
      <c r="C650" s="182"/>
      <c r="D650" s="164"/>
      <c r="E650" s="165"/>
      <c r="F650" s="174"/>
      <c r="G650" s="177"/>
      <c r="H650" s="177"/>
      <c r="I650" s="184" t="str">
        <f t="shared" si="50"/>
        <v/>
      </c>
      <c r="J650" s="159" t="str">
        <f t="shared" si="51"/>
        <v/>
      </c>
      <c r="K650" s="5"/>
      <c r="L650" s="159" t="str">
        <f t="shared" si="52"/>
        <v/>
      </c>
      <c r="M650" s="5" t="e">
        <f t="shared" si="53"/>
        <v>#N/A</v>
      </c>
      <c r="N650" s="3" t="str">
        <f t="shared" si="54"/>
        <v/>
      </c>
    </row>
    <row r="651" spans="1:14" x14ac:dyDescent="0.2">
      <c r="A651" s="158"/>
      <c r="B651" s="196" t="e">
        <f>VLOOKUP(A651,Adr!A:B,2,FALSE)</f>
        <v>#N/A</v>
      </c>
      <c r="C651" s="182"/>
      <c r="D651" s="164"/>
      <c r="E651" s="165"/>
      <c r="F651" s="174"/>
      <c r="G651" s="177"/>
      <c r="H651" s="177"/>
      <c r="I651" s="184" t="str">
        <f t="shared" si="50"/>
        <v/>
      </c>
      <c r="J651" s="159" t="str">
        <f t="shared" si="51"/>
        <v/>
      </c>
      <c r="K651" s="5"/>
      <c r="L651" s="159" t="str">
        <f t="shared" si="52"/>
        <v/>
      </c>
      <c r="M651" s="5" t="e">
        <f t="shared" si="53"/>
        <v>#N/A</v>
      </c>
      <c r="N651" s="3" t="str">
        <f t="shared" si="54"/>
        <v/>
      </c>
    </row>
    <row r="652" spans="1:14" x14ac:dyDescent="0.2">
      <c r="A652" s="158"/>
      <c r="B652" s="196" t="e">
        <f>VLOOKUP(A652,Adr!A:B,2,FALSE)</f>
        <v>#N/A</v>
      </c>
      <c r="C652" s="188"/>
      <c r="D652" s="179"/>
      <c r="E652" s="165"/>
      <c r="F652" s="174"/>
      <c r="G652" s="177"/>
      <c r="H652" s="177"/>
      <c r="I652" s="184" t="str">
        <f t="shared" si="50"/>
        <v/>
      </c>
      <c r="J652" s="159" t="str">
        <f t="shared" si="51"/>
        <v/>
      </c>
      <c r="K652" s="5"/>
      <c r="L652" s="159" t="str">
        <f t="shared" si="52"/>
        <v/>
      </c>
      <c r="M652" s="5" t="e">
        <f t="shared" si="53"/>
        <v>#N/A</v>
      </c>
      <c r="N652" s="3" t="str">
        <f t="shared" si="54"/>
        <v/>
      </c>
    </row>
    <row r="653" spans="1:14" x14ac:dyDescent="0.2">
      <c r="A653" s="158"/>
      <c r="B653" s="196" t="e">
        <f>VLOOKUP(A653,Adr!A:B,2,FALSE)</f>
        <v>#N/A</v>
      </c>
      <c r="C653" s="188"/>
      <c r="D653" s="179"/>
      <c r="E653" s="165"/>
      <c r="F653" s="174"/>
      <c r="G653" s="177"/>
      <c r="H653" s="177"/>
      <c r="I653" s="184" t="str">
        <f t="shared" si="50"/>
        <v/>
      </c>
      <c r="J653" s="159" t="str">
        <f t="shared" si="51"/>
        <v/>
      </c>
      <c r="K653" s="5"/>
      <c r="L653" s="159" t="str">
        <f t="shared" si="52"/>
        <v/>
      </c>
      <c r="M653" s="5" t="e">
        <f t="shared" si="53"/>
        <v>#N/A</v>
      </c>
      <c r="N653" s="3" t="str">
        <f t="shared" si="54"/>
        <v/>
      </c>
    </row>
    <row r="654" spans="1:14" x14ac:dyDescent="0.2">
      <c r="A654" s="158"/>
      <c r="B654" s="196" t="e">
        <f>VLOOKUP(A654,Adr!A:B,2,FALSE)</f>
        <v>#N/A</v>
      </c>
      <c r="C654" s="188"/>
      <c r="D654" s="179"/>
      <c r="E654" s="165"/>
      <c r="F654" s="174"/>
      <c r="G654" s="177"/>
      <c r="H654" s="177"/>
      <c r="I654" s="184" t="str">
        <f t="shared" si="50"/>
        <v/>
      </c>
      <c r="J654" s="159" t="str">
        <f t="shared" si="51"/>
        <v/>
      </c>
      <c r="K654" s="5"/>
      <c r="L654" s="159" t="str">
        <f t="shared" si="52"/>
        <v/>
      </c>
      <c r="M654" s="5" t="e">
        <f t="shared" si="53"/>
        <v>#N/A</v>
      </c>
      <c r="N654" s="3" t="str">
        <f t="shared" si="54"/>
        <v/>
      </c>
    </row>
    <row r="655" spans="1:14" x14ac:dyDescent="0.2">
      <c r="A655" s="158"/>
      <c r="B655" s="196" t="e">
        <f>VLOOKUP(A655,Adr!A:B,2,FALSE)</f>
        <v>#N/A</v>
      </c>
      <c r="C655" s="188"/>
      <c r="D655" s="179"/>
      <c r="E655" s="165"/>
      <c r="F655" s="174"/>
      <c r="G655" s="177"/>
      <c r="H655" s="177"/>
      <c r="I655" s="184" t="str">
        <f t="shared" si="50"/>
        <v/>
      </c>
      <c r="J655" s="159" t="str">
        <f t="shared" si="51"/>
        <v/>
      </c>
      <c r="K655" s="5"/>
      <c r="L655" s="159" t="str">
        <f t="shared" si="52"/>
        <v/>
      </c>
      <c r="M655" s="5" t="e">
        <f t="shared" si="53"/>
        <v>#N/A</v>
      </c>
      <c r="N655" s="3" t="str">
        <f t="shared" si="54"/>
        <v/>
      </c>
    </row>
    <row r="656" spans="1:14" x14ac:dyDescent="0.2">
      <c r="A656" s="158"/>
      <c r="B656" s="196" t="e">
        <f>VLOOKUP(A656,Adr!A:B,2,FALSE)</f>
        <v>#N/A</v>
      </c>
      <c r="C656" s="188"/>
      <c r="D656" s="179"/>
      <c r="E656" s="165"/>
      <c r="F656" s="174"/>
      <c r="G656" s="177"/>
      <c r="H656" s="177"/>
      <c r="I656" s="184" t="str">
        <f t="shared" si="50"/>
        <v/>
      </c>
      <c r="J656" s="159" t="str">
        <f t="shared" si="51"/>
        <v/>
      </c>
      <c r="K656" s="5"/>
      <c r="L656" s="159" t="str">
        <f t="shared" si="52"/>
        <v/>
      </c>
      <c r="M656" s="5" t="e">
        <f t="shared" si="53"/>
        <v>#N/A</v>
      </c>
      <c r="N656" s="3" t="str">
        <f t="shared" si="54"/>
        <v/>
      </c>
    </row>
    <row r="657" spans="1:14" x14ac:dyDescent="0.2">
      <c r="A657" s="174"/>
      <c r="B657" s="196" t="e">
        <f>VLOOKUP(A657,Adr!A:B,2,FALSE)</f>
        <v>#N/A</v>
      </c>
      <c r="C657" s="177"/>
      <c r="D657" s="179"/>
      <c r="E657" s="222"/>
      <c r="F657" s="174"/>
      <c r="G657" s="177"/>
      <c r="H657" s="177"/>
      <c r="I657" s="184" t="str">
        <f t="shared" si="50"/>
        <v/>
      </c>
      <c r="J657" s="159" t="str">
        <f t="shared" si="51"/>
        <v/>
      </c>
      <c r="K657" s="5"/>
      <c r="L657" s="159" t="str">
        <f t="shared" si="52"/>
        <v/>
      </c>
      <c r="M657" s="5" t="e">
        <f t="shared" si="53"/>
        <v>#N/A</v>
      </c>
      <c r="N657" s="3" t="str">
        <f t="shared" si="54"/>
        <v/>
      </c>
    </row>
    <row r="658" spans="1:14" x14ac:dyDescent="0.2">
      <c r="A658" s="158"/>
      <c r="B658" s="196" t="e">
        <f>VLOOKUP(A658,Adr!A:B,2,FALSE)</f>
        <v>#N/A</v>
      </c>
      <c r="C658" s="182"/>
      <c r="D658" s="164"/>
      <c r="E658" s="165"/>
      <c r="F658" s="158"/>
      <c r="G658" s="161"/>
      <c r="H658" s="161"/>
      <c r="I658" s="184" t="str">
        <f t="shared" si="50"/>
        <v/>
      </c>
      <c r="J658" s="159" t="str">
        <f t="shared" si="51"/>
        <v/>
      </c>
      <c r="K658" s="5"/>
      <c r="L658" s="159" t="str">
        <f t="shared" si="52"/>
        <v/>
      </c>
      <c r="M658" s="5" t="e">
        <f t="shared" si="53"/>
        <v>#N/A</v>
      </c>
      <c r="N658" s="3" t="str">
        <f t="shared" si="54"/>
        <v/>
      </c>
    </row>
    <row r="659" spans="1:14" x14ac:dyDescent="0.2">
      <c r="A659" s="158"/>
      <c r="B659" s="196" t="e">
        <f>VLOOKUP(A659,Adr!A:B,2,FALSE)</f>
        <v>#N/A</v>
      </c>
      <c r="C659" s="188"/>
      <c r="D659" s="179"/>
      <c r="E659" s="165"/>
      <c r="F659" s="158"/>
      <c r="G659" s="161"/>
      <c r="H659" s="161"/>
      <c r="I659" s="184" t="str">
        <f t="shared" si="50"/>
        <v/>
      </c>
      <c r="J659" s="159" t="str">
        <f t="shared" si="51"/>
        <v/>
      </c>
      <c r="K659" s="5"/>
      <c r="L659" s="159" t="str">
        <f t="shared" si="52"/>
        <v/>
      </c>
      <c r="M659" s="5" t="e">
        <f t="shared" si="53"/>
        <v>#N/A</v>
      </c>
      <c r="N659" s="3" t="str">
        <f t="shared" si="54"/>
        <v/>
      </c>
    </row>
    <row r="660" spans="1:14" x14ac:dyDescent="0.2">
      <c r="A660" s="158"/>
      <c r="B660" s="196" t="e">
        <f>VLOOKUP(A660,Adr!A:B,2,FALSE)</f>
        <v>#N/A</v>
      </c>
      <c r="C660" s="188"/>
      <c r="D660" s="179"/>
      <c r="E660" s="165"/>
      <c r="F660" s="158"/>
      <c r="G660" s="161"/>
      <c r="H660" s="161"/>
      <c r="I660" s="184" t="str">
        <f t="shared" si="50"/>
        <v/>
      </c>
      <c r="J660" s="159" t="str">
        <f t="shared" si="51"/>
        <v/>
      </c>
      <c r="K660" s="5"/>
      <c r="L660" s="159" t="str">
        <f t="shared" si="52"/>
        <v/>
      </c>
      <c r="M660" s="5" t="e">
        <f t="shared" si="53"/>
        <v>#N/A</v>
      </c>
      <c r="N660" s="3" t="str">
        <f t="shared" si="54"/>
        <v/>
      </c>
    </row>
    <row r="661" spans="1:14" x14ac:dyDescent="0.2">
      <c r="A661" s="158"/>
      <c r="B661" s="196" t="e">
        <f>VLOOKUP(A661,Adr!A:B,2,FALSE)</f>
        <v>#N/A</v>
      </c>
      <c r="C661" s="188"/>
      <c r="D661" s="179"/>
      <c r="E661" s="165"/>
      <c r="F661" s="158"/>
      <c r="G661" s="161"/>
      <c r="H661" s="161"/>
      <c r="I661" s="184" t="str">
        <f t="shared" si="50"/>
        <v/>
      </c>
      <c r="J661" s="159" t="str">
        <f t="shared" si="51"/>
        <v/>
      </c>
      <c r="K661" s="5"/>
      <c r="L661" s="159" t="str">
        <f t="shared" si="52"/>
        <v/>
      </c>
      <c r="M661" s="5" t="e">
        <f t="shared" si="53"/>
        <v>#N/A</v>
      </c>
      <c r="N661" s="3" t="str">
        <f t="shared" si="54"/>
        <v/>
      </c>
    </row>
    <row r="662" spans="1:14" x14ac:dyDescent="0.2">
      <c r="A662" s="158"/>
      <c r="B662" s="196" t="e">
        <f>VLOOKUP(A662,Adr!A:B,2,FALSE)</f>
        <v>#N/A</v>
      </c>
      <c r="C662" s="188"/>
      <c r="D662" s="179"/>
      <c r="E662" s="165"/>
      <c r="F662" s="158"/>
      <c r="G662" s="161"/>
      <c r="H662" s="161"/>
      <c r="I662" s="184" t="str">
        <f t="shared" si="50"/>
        <v/>
      </c>
      <c r="J662" s="159" t="str">
        <f t="shared" si="51"/>
        <v/>
      </c>
      <c r="K662" s="5"/>
      <c r="L662" s="159" t="str">
        <f t="shared" si="52"/>
        <v/>
      </c>
      <c r="M662" s="5" t="e">
        <f t="shared" si="53"/>
        <v>#N/A</v>
      </c>
      <c r="N662" s="3" t="str">
        <f t="shared" si="54"/>
        <v/>
      </c>
    </row>
    <row r="663" spans="1:14" x14ac:dyDescent="0.2">
      <c r="A663" s="158"/>
      <c r="B663" s="196" t="e">
        <f>VLOOKUP(A663,Adr!A:B,2,FALSE)</f>
        <v>#N/A</v>
      </c>
      <c r="C663" s="188"/>
      <c r="D663" s="179"/>
      <c r="E663" s="165"/>
      <c r="F663" s="158"/>
      <c r="G663" s="161"/>
      <c r="H663" s="161"/>
      <c r="I663" s="184" t="str">
        <f t="shared" si="50"/>
        <v/>
      </c>
      <c r="J663" s="159" t="str">
        <f t="shared" si="51"/>
        <v/>
      </c>
      <c r="K663" s="5"/>
      <c r="L663" s="159" t="str">
        <f t="shared" si="52"/>
        <v/>
      </c>
      <c r="M663" s="5" t="e">
        <f t="shared" si="53"/>
        <v>#N/A</v>
      </c>
      <c r="N663" s="3" t="str">
        <f t="shared" si="54"/>
        <v/>
      </c>
    </row>
    <row r="664" spans="1:14" x14ac:dyDescent="0.2">
      <c r="A664" s="158"/>
      <c r="B664" s="196" t="e">
        <f>VLOOKUP(A664,Adr!A:B,2,FALSE)</f>
        <v>#N/A</v>
      </c>
      <c r="C664" s="182"/>
      <c r="D664" s="164"/>
      <c r="E664" s="165"/>
      <c r="F664" s="158"/>
      <c r="G664" s="161"/>
      <c r="H664" s="161"/>
      <c r="I664" s="184" t="str">
        <f t="shared" si="50"/>
        <v/>
      </c>
      <c r="J664" s="159" t="str">
        <f t="shared" si="51"/>
        <v/>
      </c>
      <c r="K664" s="5"/>
      <c r="L664" s="159" t="str">
        <f t="shared" si="52"/>
        <v/>
      </c>
      <c r="M664" s="5" t="e">
        <f t="shared" si="53"/>
        <v>#N/A</v>
      </c>
      <c r="N664" s="3" t="str">
        <f t="shared" si="54"/>
        <v/>
      </c>
    </row>
    <row r="665" spans="1:14" x14ac:dyDescent="0.2">
      <c r="A665" s="190"/>
      <c r="B665" s="196" t="e">
        <f>VLOOKUP(A665,Adr!A:B,2,FALSE)</f>
        <v>#N/A</v>
      </c>
      <c r="C665" s="161"/>
      <c r="D665" s="164"/>
      <c r="E665" s="165"/>
      <c r="F665" s="158"/>
      <c r="G665" s="161"/>
      <c r="H665" s="161"/>
      <c r="I665" s="184" t="str">
        <f t="shared" si="50"/>
        <v/>
      </c>
      <c r="J665" s="159" t="str">
        <f t="shared" si="51"/>
        <v/>
      </c>
      <c r="K665" s="5"/>
      <c r="L665" s="159" t="str">
        <f t="shared" si="52"/>
        <v/>
      </c>
      <c r="M665" s="5" t="e">
        <f t="shared" si="53"/>
        <v>#N/A</v>
      </c>
      <c r="N665" s="3" t="str">
        <f t="shared" si="54"/>
        <v/>
      </c>
    </row>
    <row r="666" spans="1:14" x14ac:dyDescent="0.2">
      <c r="A666" s="158"/>
      <c r="B666" s="196" t="e">
        <f>VLOOKUP(A666,Adr!A:B,2,FALSE)</f>
        <v>#N/A</v>
      </c>
      <c r="C666" s="188"/>
      <c r="D666" s="179"/>
      <c r="E666" s="165"/>
      <c r="F666" s="158"/>
      <c r="G666" s="161"/>
      <c r="H666" s="161"/>
      <c r="I666" s="184" t="str">
        <f t="shared" si="50"/>
        <v/>
      </c>
      <c r="J666" s="159" t="str">
        <f t="shared" si="51"/>
        <v/>
      </c>
      <c r="K666" s="5"/>
      <c r="L666" s="159" t="str">
        <f t="shared" si="52"/>
        <v/>
      </c>
      <c r="M666" s="5" t="e">
        <f t="shared" si="53"/>
        <v>#N/A</v>
      </c>
      <c r="N666" s="3" t="str">
        <f t="shared" si="54"/>
        <v/>
      </c>
    </row>
    <row r="667" spans="1:14" x14ac:dyDescent="0.2">
      <c r="A667" s="158"/>
      <c r="B667" s="196" t="e">
        <f>VLOOKUP(A667,Adr!A:B,2,FALSE)</f>
        <v>#N/A</v>
      </c>
      <c r="C667" s="188"/>
      <c r="D667" s="179"/>
      <c r="E667" s="165"/>
      <c r="F667" s="158"/>
      <c r="G667" s="161"/>
      <c r="H667" s="161"/>
      <c r="I667" s="184" t="str">
        <f t="shared" si="50"/>
        <v/>
      </c>
      <c r="J667" s="159" t="str">
        <f t="shared" si="51"/>
        <v/>
      </c>
      <c r="K667" s="5"/>
      <c r="L667" s="159" t="str">
        <f t="shared" si="52"/>
        <v/>
      </c>
      <c r="M667" s="5" t="e">
        <f t="shared" si="53"/>
        <v>#N/A</v>
      </c>
      <c r="N667" s="3" t="str">
        <f t="shared" si="54"/>
        <v/>
      </c>
    </row>
    <row r="668" spans="1:14" x14ac:dyDescent="0.2">
      <c r="A668" s="194"/>
      <c r="B668" s="196" t="e">
        <f>VLOOKUP(A668,Adr!A:B,2,FALSE)</f>
        <v>#N/A</v>
      </c>
      <c r="C668" s="161"/>
      <c r="D668" s="164"/>
      <c r="E668" s="165"/>
      <c r="F668" s="158"/>
      <c r="G668" s="161"/>
      <c r="H668" s="161"/>
      <c r="I668" s="184" t="str">
        <f t="shared" si="50"/>
        <v/>
      </c>
      <c r="J668" s="159" t="str">
        <f t="shared" si="51"/>
        <v/>
      </c>
      <c r="K668" s="5"/>
      <c r="L668" s="159" t="str">
        <f t="shared" si="52"/>
        <v/>
      </c>
      <c r="M668" s="5" t="e">
        <f t="shared" si="53"/>
        <v>#N/A</v>
      </c>
      <c r="N668" s="3" t="str">
        <f t="shared" si="54"/>
        <v/>
      </c>
    </row>
    <row r="669" spans="1:14" x14ac:dyDescent="0.2">
      <c r="A669" s="158"/>
      <c r="B669" s="196" t="e">
        <f>VLOOKUP(A669,Adr!A:B,2,FALSE)</f>
        <v>#N/A</v>
      </c>
      <c r="C669" s="182"/>
      <c r="D669" s="164"/>
      <c r="E669" s="165"/>
      <c r="F669" s="158"/>
      <c r="G669" s="161"/>
      <c r="H669" s="161"/>
      <c r="I669" s="184" t="str">
        <f t="shared" si="50"/>
        <v/>
      </c>
      <c r="J669" s="159" t="str">
        <f t="shared" si="51"/>
        <v/>
      </c>
      <c r="K669" s="5"/>
      <c r="L669" s="159" t="str">
        <f t="shared" si="52"/>
        <v/>
      </c>
      <c r="M669" s="5" t="e">
        <f t="shared" si="53"/>
        <v>#N/A</v>
      </c>
      <c r="N669" s="3" t="str">
        <f t="shared" si="54"/>
        <v/>
      </c>
    </row>
    <row r="670" spans="1:14" x14ac:dyDescent="0.2">
      <c r="A670" s="158"/>
      <c r="B670" s="196" t="e">
        <f>VLOOKUP(A670,Adr!A:B,2,FALSE)</f>
        <v>#N/A</v>
      </c>
      <c r="C670" s="188"/>
      <c r="D670" s="179"/>
      <c r="E670" s="165"/>
      <c r="F670" s="158"/>
      <c r="G670" s="161"/>
      <c r="H670" s="161"/>
      <c r="I670" s="184" t="str">
        <f t="shared" si="50"/>
        <v/>
      </c>
      <c r="J670" s="159" t="str">
        <f t="shared" si="51"/>
        <v/>
      </c>
      <c r="K670" s="5"/>
      <c r="L670" s="159" t="str">
        <f t="shared" si="52"/>
        <v/>
      </c>
      <c r="M670" s="5" t="e">
        <f t="shared" si="53"/>
        <v>#N/A</v>
      </c>
      <c r="N670" s="3" t="str">
        <f t="shared" si="54"/>
        <v/>
      </c>
    </row>
    <row r="671" spans="1:14" x14ac:dyDescent="0.2">
      <c r="A671" s="158"/>
      <c r="B671" s="196" t="e">
        <f>VLOOKUP(A671,Adr!A:B,2,FALSE)</f>
        <v>#N/A</v>
      </c>
      <c r="C671" s="182"/>
      <c r="D671" s="164"/>
      <c r="E671" s="165"/>
      <c r="F671" s="158"/>
      <c r="G671" s="161"/>
      <c r="H671" s="161"/>
      <c r="I671" s="184" t="str">
        <f t="shared" si="50"/>
        <v/>
      </c>
      <c r="J671" s="159" t="str">
        <f t="shared" si="51"/>
        <v/>
      </c>
      <c r="K671" s="5"/>
      <c r="L671" s="159" t="str">
        <f t="shared" si="52"/>
        <v/>
      </c>
      <c r="M671" s="5" t="e">
        <f t="shared" si="53"/>
        <v>#N/A</v>
      </c>
      <c r="N671" s="3" t="str">
        <f t="shared" si="54"/>
        <v/>
      </c>
    </row>
    <row r="672" spans="1:14" x14ac:dyDescent="0.2">
      <c r="A672" s="158"/>
      <c r="B672" s="196" t="e">
        <f>VLOOKUP(A672,Adr!A:B,2,FALSE)</f>
        <v>#N/A</v>
      </c>
      <c r="C672" s="182"/>
      <c r="D672" s="164"/>
      <c r="E672" s="165"/>
      <c r="F672" s="158"/>
      <c r="G672" s="161"/>
      <c r="H672" s="161"/>
      <c r="I672" s="184" t="str">
        <f t="shared" si="50"/>
        <v/>
      </c>
      <c r="J672" s="159" t="str">
        <f t="shared" si="51"/>
        <v/>
      </c>
      <c r="K672" s="5"/>
      <c r="L672" s="159" t="str">
        <f t="shared" si="52"/>
        <v/>
      </c>
      <c r="M672" s="5" t="e">
        <f t="shared" si="53"/>
        <v>#N/A</v>
      </c>
      <c r="N672" s="3" t="str">
        <f t="shared" si="54"/>
        <v/>
      </c>
    </row>
    <row r="673" spans="1:14" x14ac:dyDescent="0.2">
      <c r="A673" s="158"/>
      <c r="B673" s="196" t="e">
        <f>VLOOKUP(A673,Adr!A:B,2,FALSE)</f>
        <v>#N/A</v>
      </c>
      <c r="C673" s="188"/>
      <c r="D673" s="179"/>
      <c r="E673" s="165"/>
      <c r="F673" s="158"/>
      <c r="G673" s="161"/>
      <c r="H673" s="161"/>
      <c r="I673" s="184" t="str">
        <f t="shared" si="50"/>
        <v/>
      </c>
      <c r="J673" s="159" t="str">
        <f t="shared" si="51"/>
        <v/>
      </c>
      <c r="K673" s="5"/>
      <c r="L673" s="159" t="str">
        <f t="shared" si="52"/>
        <v/>
      </c>
      <c r="M673" s="5" t="e">
        <f t="shared" si="53"/>
        <v>#N/A</v>
      </c>
      <c r="N673" s="3" t="str">
        <f t="shared" si="54"/>
        <v/>
      </c>
    </row>
    <row r="674" spans="1:14" x14ac:dyDescent="0.2">
      <c r="A674" s="158"/>
      <c r="B674" s="196" t="e">
        <f>VLOOKUP(A674,Adr!A:B,2,FALSE)</f>
        <v>#N/A</v>
      </c>
      <c r="C674" s="182"/>
      <c r="D674" s="164"/>
      <c r="E674" s="165"/>
      <c r="F674" s="158"/>
      <c r="G674" s="161"/>
      <c r="H674" s="161"/>
      <c r="I674" s="184" t="str">
        <f t="shared" si="50"/>
        <v/>
      </c>
      <c r="J674" s="159" t="str">
        <f t="shared" si="51"/>
        <v/>
      </c>
      <c r="K674" s="5"/>
      <c r="L674" s="159" t="str">
        <f t="shared" si="52"/>
        <v/>
      </c>
      <c r="M674" s="5" t="e">
        <f t="shared" si="53"/>
        <v>#N/A</v>
      </c>
      <c r="N674" s="3" t="str">
        <f t="shared" si="54"/>
        <v/>
      </c>
    </row>
    <row r="675" spans="1:14" x14ac:dyDescent="0.2">
      <c r="A675" s="190"/>
      <c r="B675" s="196" t="e">
        <f>VLOOKUP(A675,Adr!A:B,2,FALSE)</f>
        <v>#N/A</v>
      </c>
      <c r="C675" s="161"/>
      <c r="D675" s="164"/>
      <c r="E675" s="165"/>
      <c r="F675" s="158"/>
      <c r="G675" s="161"/>
      <c r="H675" s="161"/>
      <c r="I675" s="184" t="str">
        <f t="shared" si="50"/>
        <v/>
      </c>
      <c r="J675" s="159" t="str">
        <f t="shared" si="51"/>
        <v/>
      </c>
      <c r="K675" s="5"/>
      <c r="L675" s="159" t="str">
        <f t="shared" si="52"/>
        <v/>
      </c>
      <c r="M675" s="5" t="e">
        <f t="shared" si="53"/>
        <v>#N/A</v>
      </c>
      <c r="N675" s="3" t="str">
        <f t="shared" si="54"/>
        <v/>
      </c>
    </row>
    <row r="676" spans="1:14" x14ac:dyDescent="0.2">
      <c r="A676" s="158"/>
      <c r="B676" s="196" t="e">
        <f>VLOOKUP(A676,Adr!A:B,2,FALSE)</f>
        <v>#N/A</v>
      </c>
      <c r="C676" s="161"/>
      <c r="D676" s="164"/>
      <c r="E676" s="165"/>
      <c r="F676" s="158"/>
      <c r="G676" s="161"/>
      <c r="H676" s="161"/>
      <c r="I676" s="184" t="str">
        <f t="shared" si="50"/>
        <v/>
      </c>
      <c r="J676" s="159" t="str">
        <f t="shared" si="51"/>
        <v/>
      </c>
      <c r="K676" s="5"/>
      <c r="L676" s="159" t="str">
        <f t="shared" si="52"/>
        <v/>
      </c>
      <c r="M676" s="5" t="e">
        <f t="shared" si="53"/>
        <v>#N/A</v>
      </c>
      <c r="N676" s="3" t="str">
        <f t="shared" si="54"/>
        <v/>
      </c>
    </row>
    <row r="677" spans="1:14" x14ac:dyDescent="0.2">
      <c r="A677" s="158"/>
      <c r="B677" s="196" t="e">
        <f>VLOOKUP(A677,Adr!A:B,2,FALSE)</f>
        <v>#N/A</v>
      </c>
      <c r="C677" s="177"/>
      <c r="D677" s="179"/>
      <c r="E677" s="165"/>
      <c r="F677" s="174"/>
      <c r="G677" s="177"/>
      <c r="H677" s="177"/>
      <c r="I677" s="184" t="str">
        <f t="shared" si="50"/>
        <v/>
      </c>
      <c r="J677" s="159" t="str">
        <f t="shared" si="51"/>
        <v/>
      </c>
      <c r="K677" s="5"/>
      <c r="L677" s="159" t="str">
        <f t="shared" si="52"/>
        <v/>
      </c>
      <c r="M677" s="5" t="e">
        <f t="shared" si="53"/>
        <v>#N/A</v>
      </c>
      <c r="N677" s="3" t="str">
        <f t="shared" si="54"/>
        <v/>
      </c>
    </row>
    <row r="678" spans="1:14" x14ac:dyDescent="0.2">
      <c r="A678" s="158"/>
      <c r="B678" s="196" t="e">
        <f>VLOOKUP(A678,Adr!A:B,2,FALSE)</f>
        <v>#N/A</v>
      </c>
      <c r="C678" s="177"/>
      <c r="D678" s="179"/>
      <c r="E678" s="165"/>
      <c r="F678" s="174"/>
      <c r="G678" s="177"/>
      <c r="H678" s="177"/>
      <c r="I678" s="184" t="str">
        <f t="shared" si="50"/>
        <v/>
      </c>
      <c r="J678" s="159" t="str">
        <f t="shared" si="51"/>
        <v/>
      </c>
      <c r="K678" s="5"/>
      <c r="L678" s="159" t="str">
        <f t="shared" si="52"/>
        <v/>
      </c>
      <c r="M678" s="5" t="e">
        <f t="shared" si="53"/>
        <v>#N/A</v>
      </c>
      <c r="N678" s="3" t="str">
        <f t="shared" si="54"/>
        <v/>
      </c>
    </row>
    <row r="679" spans="1:14" x14ac:dyDescent="0.2">
      <c r="A679" s="158"/>
      <c r="B679" s="196" t="e">
        <f>VLOOKUP(A679,Adr!A:B,2,FALSE)</f>
        <v>#N/A</v>
      </c>
      <c r="C679" s="161"/>
      <c r="D679" s="164"/>
      <c r="E679" s="165"/>
      <c r="F679" s="158"/>
      <c r="G679" s="161"/>
      <c r="H679" s="161"/>
      <c r="I679" s="184" t="str">
        <f t="shared" si="50"/>
        <v/>
      </c>
      <c r="J679" s="159" t="str">
        <f t="shared" si="51"/>
        <v/>
      </c>
      <c r="K679" s="5"/>
      <c r="L679" s="159" t="str">
        <f t="shared" si="52"/>
        <v/>
      </c>
      <c r="M679" s="5" t="e">
        <f t="shared" si="53"/>
        <v>#N/A</v>
      </c>
      <c r="N679" s="3" t="str">
        <f t="shared" si="54"/>
        <v/>
      </c>
    </row>
    <row r="680" spans="1:14" x14ac:dyDescent="0.2">
      <c r="A680" s="174"/>
      <c r="B680" s="196" t="e">
        <f>VLOOKUP(A680,Adr!A:B,2,FALSE)</f>
        <v>#N/A</v>
      </c>
      <c r="C680" s="177"/>
      <c r="D680" s="179"/>
      <c r="E680" s="165"/>
      <c r="F680" s="174"/>
      <c r="G680" s="161"/>
      <c r="H680" s="177"/>
      <c r="I680" s="184" t="str">
        <f t="shared" si="50"/>
        <v/>
      </c>
      <c r="J680" s="159" t="str">
        <f t="shared" si="51"/>
        <v/>
      </c>
      <c r="K680" s="5"/>
      <c r="L680" s="159" t="str">
        <f t="shared" si="52"/>
        <v/>
      </c>
      <c r="M680" s="5" t="e">
        <f t="shared" si="53"/>
        <v>#N/A</v>
      </c>
      <c r="N680" s="3" t="str">
        <f t="shared" si="54"/>
        <v/>
      </c>
    </row>
    <row r="681" spans="1:14" x14ac:dyDescent="0.2">
      <c r="A681" s="158"/>
      <c r="B681" s="196" t="e">
        <f>VLOOKUP(A681,Adr!A:B,2,FALSE)</f>
        <v>#N/A</v>
      </c>
      <c r="C681" s="177"/>
      <c r="D681" s="179"/>
      <c r="E681" s="165"/>
      <c r="F681" s="174"/>
      <c r="G681" s="177"/>
      <c r="H681" s="177"/>
      <c r="I681" s="184" t="str">
        <f t="shared" si="50"/>
        <v/>
      </c>
      <c r="J681" s="159" t="str">
        <f t="shared" si="51"/>
        <v/>
      </c>
      <c r="K681" s="5"/>
      <c r="L681" s="159" t="str">
        <f t="shared" si="52"/>
        <v/>
      </c>
      <c r="M681" s="5" t="e">
        <f t="shared" si="53"/>
        <v>#N/A</v>
      </c>
      <c r="N681" s="3" t="str">
        <f t="shared" si="54"/>
        <v/>
      </c>
    </row>
    <row r="682" spans="1:14" x14ac:dyDescent="0.2">
      <c r="A682" s="158"/>
      <c r="B682" s="196" t="e">
        <f>VLOOKUP(A682,Adr!A:B,2,FALSE)</f>
        <v>#N/A</v>
      </c>
      <c r="C682" s="182"/>
      <c r="D682" s="164"/>
      <c r="E682" s="165"/>
      <c r="F682" s="174"/>
      <c r="G682" s="177"/>
      <c r="H682" s="177"/>
      <c r="I682" s="184" t="str">
        <f t="shared" si="50"/>
        <v/>
      </c>
      <c r="J682" s="159" t="str">
        <f t="shared" si="51"/>
        <v/>
      </c>
      <c r="K682" s="5"/>
      <c r="L682" s="159" t="str">
        <f t="shared" si="52"/>
        <v/>
      </c>
      <c r="M682" s="5" t="e">
        <f t="shared" si="53"/>
        <v>#N/A</v>
      </c>
      <c r="N682" s="3" t="str">
        <f t="shared" si="54"/>
        <v/>
      </c>
    </row>
    <row r="683" spans="1:14" x14ac:dyDescent="0.2">
      <c r="A683" s="158"/>
      <c r="B683" s="196" t="e">
        <f>VLOOKUP(A683,Adr!A:B,2,FALSE)</f>
        <v>#N/A</v>
      </c>
      <c r="C683" s="182"/>
      <c r="D683" s="164"/>
      <c r="E683" s="165"/>
      <c r="F683" s="174"/>
      <c r="G683" s="177"/>
      <c r="H683" s="177"/>
      <c r="I683" s="184" t="str">
        <f t="shared" si="50"/>
        <v/>
      </c>
      <c r="J683" s="159" t="str">
        <f t="shared" si="51"/>
        <v/>
      </c>
      <c r="K683" s="5"/>
      <c r="L683" s="159" t="str">
        <f t="shared" si="52"/>
        <v/>
      </c>
      <c r="M683" s="5" t="e">
        <f t="shared" si="53"/>
        <v>#N/A</v>
      </c>
      <c r="N683" s="3" t="str">
        <f t="shared" si="54"/>
        <v/>
      </c>
    </row>
    <row r="684" spans="1:14" x14ac:dyDescent="0.2">
      <c r="A684" s="158"/>
      <c r="B684" s="196" t="e">
        <f>VLOOKUP(A684,Adr!A:B,2,FALSE)</f>
        <v>#N/A</v>
      </c>
      <c r="C684" s="188"/>
      <c r="D684" s="178"/>
      <c r="E684" s="165"/>
      <c r="F684" s="158"/>
      <c r="G684" s="161"/>
      <c r="H684" s="161"/>
      <c r="I684" s="184" t="str">
        <f t="shared" si="50"/>
        <v/>
      </c>
      <c r="J684" s="159" t="str">
        <f t="shared" si="51"/>
        <v/>
      </c>
      <c r="K684" s="5"/>
      <c r="L684" s="159" t="str">
        <f t="shared" si="52"/>
        <v/>
      </c>
      <c r="M684" s="5" t="e">
        <f t="shared" si="53"/>
        <v>#N/A</v>
      </c>
      <c r="N684" s="3" t="str">
        <f t="shared" si="54"/>
        <v/>
      </c>
    </row>
    <row r="685" spans="1:14" x14ac:dyDescent="0.2">
      <c r="A685" s="158"/>
      <c r="B685" s="196" t="e">
        <f>VLOOKUP(A685,Adr!A:B,2,FALSE)</f>
        <v>#N/A</v>
      </c>
      <c r="C685" s="188"/>
      <c r="D685" s="178"/>
      <c r="E685" s="165"/>
      <c r="F685" s="158"/>
      <c r="G685" s="161"/>
      <c r="H685" s="161"/>
      <c r="I685" s="184" t="str">
        <f t="shared" si="50"/>
        <v/>
      </c>
      <c r="J685" s="159" t="str">
        <f t="shared" si="51"/>
        <v/>
      </c>
      <c r="K685" s="5"/>
      <c r="L685" s="159" t="str">
        <f t="shared" si="52"/>
        <v/>
      </c>
      <c r="M685" s="5" t="e">
        <f t="shared" si="53"/>
        <v>#N/A</v>
      </c>
      <c r="N685" s="3" t="str">
        <f t="shared" si="54"/>
        <v/>
      </c>
    </row>
    <row r="686" spans="1:14" x14ac:dyDescent="0.2">
      <c r="A686" s="158"/>
      <c r="B686" s="196" t="e">
        <f>VLOOKUP(A686,Adr!A:B,2,FALSE)</f>
        <v>#N/A</v>
      </c>
      <c r="C686" s="182"/>
      <c r="D686" s="164"/>
      <c r="E686" s="165"/>
      <c r="F686" s="158"/>
      <c r="G686" s="161"/>
      <c r="H686" s="161"/>
      <c r="I686" s="184" t="str">
        <f t="shared" si="50"/>
        <v/>
      </c>
      <c r="J686" s="159" t="str">
        <f t="shared" si="51"/>
        <v/>
      </c>
      <c r="K686" s="5"/>
      <c r="L686" s="159" t="str">
        <f t="shared" si="52"/>
        <v/>
      </c>
      <c r="M686" s="5" t="e">
        <f t="shared" si="53"/>
        <v>#N/A</v>
      </c>
      <c r="N686" s="3" t="str">
        <f t="shared" si="54"/>
        <v/>
      </c>
    </row>
    <row r="687" spans="1:14" x14ac:dyDescent="0.2">
      <c r="A687" s="158"/>
      <c r="B687" s="196" t="e">
        <f>VLOOKUP(A687,Adr!A:B,2,FALSE)</f>
        <v>#N/A</v>
      </c>
      <c r="C687" s="177"/>
      <c r="D687" s="179"/>
      <c r="E687" s="165"/>
      <c r="F687" s="174"/>
      <c r="G687" s="177"/>
      <c r="H687" s="177"/>
      <c r="I687" s="184" t="str">
        <f t="shared" si="50"/>
        <v/>
      </c>
      <c r="J687" s="159" t="str">
        <f t="shared" si="51"/>
        <v/>
      </c>
      <c r="K687" s="5"/>
      <c r="L687" s="159" t="str">
        <f t="shared" si="52"/>
        <v/>
      </c>
      <c r="M687" s="5" t="e">
        <f t="shared" si="53"/>
        <v>#N/A</v>
      </c>
      <c r="N687" s="3" t="str">
        <f t="shared" si="54"/>
        <v/>
      </c>
    </row>
    <row r="688" spans="1:14" x14ac:dyDescent="0.2">
      <c r="A688" s="158"/>
      <c r="B688" s="196" t="e">
        <f>VLOOKUP(A688,Adr!A:B,2,FALSE)</f>
        <v>#N/A</v>
      </c>
      <c r="C688" s="177"/>
      <c r="D688" s="179"/>
      <c r="E688" s="165"/>
      <c r="F688" s="174"/>
      <c r="G688" s="177"/>
      <c r="H688" s="177"/>
      <c r="I688" s="184" t="str">
        <f t="shared" si="50"/>
        <v/>
      </c>
      <c r="J688" s="159" t="str">
        <f t="shared" si="51"/>
        <v/>
      </c>
      <c r="K688" s="5"/>
      <c r="L688" s="159" t="str">
        <f t="shared" si="52"/>
        <v/>
      </c>
      <c r="M688" s="5" t="e">
        <f t="shared" si="53"/>
        <v>#N/A</v>
      </c>
      <c r="N688" s="3" t="str">
        <f t="shared" si="54"/>
        <v/>
      </c>
    </row>
    <row r="689" spans="1:14" x14ac:dyDescent="0.2">
      <c r="A689" s="158"/>
      <c r="B689" s="196" t="e">
        <f>VLOOKUP(A689,Adr!A:B,2,FALSE)</f>
        <v>#N/A</v>
      </c>
      <c r="C689" s="182"/>
      <c r="D689" s="164"/>
      <c r="E689" s="165"/>
      <c r="F689" s="174"/>
      <c r="G689" s="177"/>
      <c r="H689" s="177"/>
      <c r="I689" s="184" t="str">
        <f t="shared" si="50"/>
        <v/>
      </c>
      <c r="J689" s="159" t="str">
        <f t="shared" si="51"/>
        <v/>
      </c>
      <c r="K689" s="5"/>
      <c r="L689" s="159" t="str">
        <f t="shared" si="52"/>
        <v/>
      </c>
      <c r="M689" s="5" t="e">
        <f t="shared" si="53"/>
        <v>#N/A</v>
      </c>
      <c r="N689" s="3" t="str">
        <f t="shared" si="54"/>
        <v/>
      </c>
    </row>
    <row r="690" spans="1:14" x14ac:dyDescent="0.2">
      <c r="A690" s="158"/>
      <c r="B690" s="196" t="e">
        <f>VLOOKUP(A690,Adr!A:B,2,FALSE)</f>
        <v>#N/A</v>
      </c>
      <c r="C690" s="177"/>
      <c r="D690" s="179"/>
      <c r="E690" s="165"/>
      <c r="F690" s="174"/>
      <c r="G690" s="177"/>
      <c r="H690" s="177"/>
      <c r="I690" s="184" t="str">
        <f t="shared" si="50"/>
        <v/>
      </c>
      <c r="J690" s="159" t="str">
        <f t="shared" si="51"/>
        <v/>
      </c>
      <c r="K690" s="5"/>
      <c r="L690" s="159" t="str">
        <f t="shared" si="52"/>
        <v/>
      </c>
      <c r="M690" s="5" t="e">
        <f t="shared" si="53"/>
        <v>#N/A</v>
      </c>
      <c r="N690" s="3" t="str">
        <f t="shared" si="54"/>
        <v/>
      </c>
    </row>
    <row r="691" spans="1:14" x14ac:dyDescent="0.2">
      <c r="A691" s="158"/>
      <c r="B691" s="196" t="e">
        <f>VLOOKUP(A691,Adr!A:B,2,FALSE)</f>
        <v>#N/A</v>
      </c>
      <c r="C691" s="177"/>
      <c r="D691" s="179"/>
      <c r="E691" s="165"/>
      <c r="F691" s="174"/>
      <c r="G691" s="177"/>
      <c r="H691" s="177"/>
      <c r="I691" s="184" t="str">
        <f t="shared" si="50"/>
        <v/>
      </c>
      <c r="J691" s="159" t="str">
        <f t="shared" si="51"/>
        <v/>
      </c>
      <c r="K691" s="5"/>
      <c r="L691" s="159" t="str">
        <f t="shared" si="52"/>
        <v/>
      </c>
      <c r="M691" s="5" t="e">
        <f t="shared" si="53"/>
        <v>#N/A</v>
      </c>
      <c r="N691" s="3" t="str">
        <f t="shared" si="54"/>
        <v/>
      </c>
    </row>
    <row r="692" spans="1:14" x14ac:dyDescent="0.2">
      <c r="A692" s="158"/>
      <c r="B692" s="196" t="e">
        <f>VLOOKUP(A692,Adr!A:B,2,FALSE)</f>
        <v>#N/A</v>
      </c>
      <c r="C692" s="177"/>
      <c r="D692" s="179"/>
      <c r="E692" s="165"/>
      <c r="F692" s="174"/>
      <c r="G692" s="177"/>
      <c r="H692" s="177"/>
      <c r="I692" s="184" t="str">
        <f t="shared" si="50"/>
        <v/>
      </c>
      <c r="J692" s="159" t="str">
        <f t="shared" si="51"/>
        <v/>
      </c>
      <c r="K692" s="5"/>
      <c r="L692" s="159" t="str">
        <f t="shared" si="52"/>
        <v/>
      </c>
      <c r="M692" s="5" t="e">
        <f t="shared" si="53"/>
        <v>#N/A</v>
      </c>
      <c r="N692" s="3" t="str">
        <f t="shared" si="54"/>
        <v/>
      </c>
    </row>
    <row r="693" spans="1:14" x14ac:dyDescent="0.2">
      <c r="A693" s="158"/>
      <c r="B693" s="196" t="e">
        <f>VLOOKUP(A693,Adr!A:B,2,FALSE)</f>
        <v>#N/A</v>
      </c>
      <c r="C693" s="177"/>
      <c r="D693" s="179"/>
      <c r="E693" s="165"/>
      <c r="F693" s="174"/>
      <c r="G693" s="177"/>
      <c r="H693" s="177"/>
      <c r="I693" s="184" t="str">
        <f t="shared" si="50"/>
        <v/>
      </c>
      <c r="J693" s="159" t="str">
        <f t="shared" si="51"/>
        <v/>
      </c>
      <c r="K693" s="5"/>
      <c r="L693" s="159" t="str">
        <f t="shared" si="52"/>
        <v/>
      </c>
      <c r="M693" s="5" t="e">
        <f t="shared" si="53"/>
        <v>#N/A</v>
      </c>
      <c r="N693" s="3" t="str">
        <f t="shared" si="54"/>
        <v/>
      </c>
    </row>
    <row r="694" spans="1:14" x14ac:dyDescent="0.2">
      <c r="A694" s="158"/>
      <c r="B694" s="196" t="e">
        <f>VLOOKUP(A694,Adr!A:B,2,FALSE)</f>
        <v>#N/A</v>
      </c>
      <c r="C694" s="182"/>
      <c r="D694" s="164"/>
      <c r="E694" s="165"/>
      <c r="F694" s="174"/>
      <c r="G694" s="177"/>
      <c r="H694" s="177"/>
      <c r="I694" s="184" t="str">
        <f t="shared" si="50"/>
        <v/>
      </c>
      <c r="J694" s="159" t="str">
        <f t="shared" si="51"/>
        <v/>
      </c>
      <c r="K694" s="5"/>
      <c r="L694" s="159" t="str">
        <f t="shared" si="52"/>
        <v/>
      </c>
      <c r="M694" s="5" t="e">
        <f t="shared" si="53"/>
        <v>#N/A</v>
      </c>
      <c r="N694" s="3" t="str">
        <f t="shared" si="54"/>
        <v/>
      </c>
    </row>
    <row r="695" spans="1:14" x14ac:dyDescent="0.2">
      <c r="A695" s="158"/>
      <c r="B695" s="196" t="e">
        <f>VLOOKUP(A695,Adr!A:B,2,FALSE)</f>
        <v>#N/A</v>
      </c>
      <c r="C695" s="177"/>
      <c r="D695" s="179"/>
      <c r="E695" s="165"/>
      <c r="F695" s="174"/>
      <c r="G695" s="177"/>
      <c r="H695" s="177"/>
      <c r="I695" s="184" t="str">
        <f t="shared" si="50"/>
        <v/>
      </c>
      <c r="J695" s="159" t="str">
        <f t="shared" si="51"/>
        <v/>
      </c>
      <c r="K695" s="5"/>
      <c r="L695" s="159" t="str">
        <f t="shared" si="52"/>
        <v/>
      </c>
      <c r="M695" s="5" t="e">
        <f t="shared" si="53"/>
        <v>#N/A</v>
      </c>
      <c r="N695" s="3" t="str">
        <f t="shared" si="54"/>
        <v/>
      </c>
    </row>
    <row r="696" spans="1:14" x14ac:dyDescent="0.2">
      <c r="A696" s="158"/>
      <c r="B696" s="196" t="e">
        <f>VLOOKUP(A696,Adr!A:B,2,FALSE)</f>
        <v>#N/A</v>
      </c>
      <c r="C696" s="188"/>
      <c r="D696" s="178"/>
      <c r="E696" s="165"/>
      <c r="F696" s="158"/>
      <c r="G696" s="161"/>
      <c r="H696" s="161"/>
      <c r="I696" s="184" t="str">
        <f t="shared" si="50"/>
        <v/>
      </c>
      <c r="J696" s="159" t="str">
        <f t="shared" si="51"/>
        <v/>
      </c>
      <c r="K696" s="5"/>
      <c r="L696" s="159" t="str">
        <f t="shared" si="52"/>
        <v/>
      </c>
      <c r="M696" s="5" t="e">
        <f t="shared" si="53"/>
        <v>#N/A</v>
      </c>
      <c r="N696" s="3" t="str">
        <f t="shared" si="54"/>
        <v/>
      </c>
    </row>
    <row r="697" spans="1:14" x14ac:dyDescent="0.2">
      <c r="A697" s="158"/>
      <c r="B697" s="196" t="e">
        <f>VLOOKUP(A697,Adr!A:B,2,FALSE)</f>
        <v>#N/A</v>
      </c>
      <c r="C697" s="182"/>
      <c r="D697" s="164"/>
      <c r="E697" s="165"/>
      <c r="F697" s="158"/>
      <c r="G697" s="161"/>
      <c r="H697" s="161"/>
      <c r="I697" s="184" t="str">
        <f t="shared" si="50"/>
        <v/>
      </c>
      <c r="J697" s="159" t="str">
        <f t="shared" si="51"/>
        <v/>
      </c>
      <c r="K697" s="5"/>
      <c r="L697" s="159" t="str">
        <f t="shared" si="52"/>
        <v/>
      </c>
      <c r="M697" s="5" t="e">
        <f t="shared" si="53"/>
        <v>#N/A</v>
      </c>
      <c r="N697" s="3" t="str">
        <f t="shared" si="54"/>
        <v/>
      </c>
    </row>
    <row r="698" spans="1:14" x14ac:dyDescent="0.2">
      <c r="A698" s="158"/>
      <c r="B698" s="196" t="e">
        <f>VLOOKUP(A698,Adr!A:B,2,FALSE)</f>
        <v>#N/A</v>
      </c>
      <c r="C698" s="188"/>
      <c r="D698" s="179"/>
      <c r="E698" s="165"/>
      <c r="F698" s="158"/>
      <c r="G698" s="161"/>
      <c r="H698" s="161"/>
      <c r="I698" s="184" t="str">
        <f t="shared" si="50"/>
        <v/>
      </c>
      <c r="J698" s="159" t="str">
        <f t="shared" si="51"/>
        <v/>
      </c>
      <c r="K698" s="5"/>
      <c r="L698" s="159" t="str">
        <f t="shared" si="52"/>
        <v/>
      </c>
      <c r="M698" s="5" t="e">
        <f t="shared" si="53"/>
        <v>#N/A</v>
      </c>
      <c r="N698" s="3" t="str">
        <f t="shared" si="54"/>
        <v/>
      </c>
    </row>
    <row r="699" spans="1:14" x14ac:dyDescent="0.2">
      <c r="A699" s="158"/>
      <c r="B699" s="196" t="e">
        <f>VLOOKUP(A699,Adr!A:B,2,FALSE)</f>
        <v>#N/A</v>
      </c>
      <c r="C699" s="182"/>
      <c r="D699" s="164"/>
      <c r="E699" s="165"/>
      <c r="F699" s="174"/>
      <c r="G699" s="177"/>
      <c r="H699" s="177"/>
      <c r="I699" s="184" t="str">
        <f t="shared" si="50"/>
        <v/>
      </c>
      <c r="J699" s="159" t="str">
        <f t="shared" si="51"/>
        <v/>
      </c>
      <c r="K699" s="5"/>
      <c r="L699" s="159" t="str">
        <f t="shared" si="52"/>
        <v/>
      </c>
      <c r="M699" s="5" t="e">
        <f t="shared" si="53"/>
        <v>#N/A</v>
      </c>
      <c r="N699" s="3" t="str">
        <f t="shared" si="54"/>
        <v/>
      </c>
    </row>
    <row r="700" spans="1:14" x14ac:dyDescent="0.2">
      <c r="A700" s="158"/>
      <c r="B700" s="196" t="e">
        <f>VLOOKUP(A700,Adr!A:B,2,FALSE)</f>
        <v>#N/A</v>
      </c>
      <c r="C700" s="182"/>
      <c r="D700" s="164"/>
      <c r="E700" s="165"/>
      <c r="F700" s="174"/>
      <c r="G700" s="177"/>
      <c r="H700" s="177"/>
      <c r="I700" s="184" t="str">
        <f t="shared" si="50"/>
        <v/>
      </c>
      <c r="J700" s="159" t="str">
        <f t="shared" si="51"/>
        <v/>
      </c>
      <c r="K700" s="5"/>
      <c r="L700" s="159" t="str">
        <f t="shared" si="52"/>
        <v/>
      </c>
      <c r="M700" s="5" t="e">
        <f t="shared" si="53"/>
        <v>#N/A</v>
      </c>
      <c r="N700" s="3" t="str">
        <f t="shared" si="54"/>
        <v/>
      </c>
    </row>
    <row r="701" spans="1:14" x14ac:dyDescent="0.2">
      <c r="A701" s="158"/>
      <c r="B701" s="196" t="e">
        <f>VLOOKUP(A701,Adr!A:B,2,FALSE)</f>
        <v>#N/A</v>
      </c>
      <c r="C701" s="177"/>
      <c r="D701" s="179"/>
      <c r="E701" s="165"/>
      <c r="F701" s="174"/>
      <c r="G701" s="177"/>
      <c r="H701" s="177"/>
      <c r="I701" s="184" t="str">
        <f t="shared" si="50"/>
        <v/>
      </c>
      <c r="J701" s="159" t="str">
        <f t="shared" si="51"/>
        <v/>
      </c>
      <c r="K701" s="5"/>
      <c r="L701" s="159" t="str">
        <f t="shared" si="52"/>
        <v/>
      </c>
      <c r="M701" s="5" t="e">
        <f t="shared" si="53"/>
        <v>#N/A</v>
      </c>
      <c r="N701" s="3" t="str">
        <f t="shared" si="54"/>
        <v/>
      </c>
    </row>
    <row r="702" spans="1:14" x14ac:dyDescent="0.2">
      <c r="A702" s="158"/>
      <c r="B702" s="196" t="e">
        <f>VLOOKUP(A702,Adr!A:B,2,FALSE)</f>
        <v>#N/A</v>
      </c>
      <c r="C702" s="161"/>
      <c r="D702" s="164"/>
      <c r="E702" s="165"/>
      <c r="F702" s="158"/>
      <c r="G702" s="161"/>
      <c r="H702" s="161"/>
      <c r="I702" s="184" t="str">
        <f t="shared" si="50"/>
        <v/>
      </c>
      <c r="J702" s="159" t="str">
        <f t="shared" si="51"/>
        <v/>
      </c>
      <c r="K702" s="5"/>
      <c r="L702" s="159" t="str">
        <f t="shared" si="52"/>
        <v/>
      </c>
      <c r="M702" s="5" t="e">
        <f t="shared" si="53"/>
        <v>#N/A</v>
      </c>
      <c r="N702" s="3" t="str">
        <f t="shared" si="54"/>
        <v/>
      </c>
    </row>
    <row r="703" spans="1:14" x14ac:dyDescent="0.2">
      <c r="A703" s="158"/>
      <c r="B703" s="196" t="e">
        <f>VLOOKUP(A703,Adr!A:B,2,FALSE)</f>
        <v>#N/A</v>
      </c>
      <c r="C703" s="188"/>
      <c r="D703" s="178"/>
      <c r="E703" s="165"/>
      <c r="F703" s="158"/>
      <c r="G703" s="161"/>
      <c r="H703" s="161"/>
      <c r="I703" s="159"/>
      <c r="J703" s="159"/>
      <c r="K703" s="5"/>
      <c r="L703" s="159" t="str">
        <f t="shared" si="52"/>
        <v/>
      </c>
      <c r="M703" s="5" t="e">
        <f t="shared" si="53"/>
        <v>#N/A</v>
      </c>
      <c r="N703" s="3" t="str">
        <f t="shared" si="54"/>
        <v/>
      </c>
    </row>
    <row r="704" spans="1:14" x14ac:dyDescent="0.2">
      <c r="A704" s="158"/>
      <c r="B704" s="196" t="e">
        <f>VLOOKUP(A704,Adr!A:B,2,FALSE)</f>
        <v>#N/A</v>
      </c>
      <c r="C704" s="188"/>
      <c r="D704" s="178"/>
      <c r="E704" s="165"/>
      <c r="F704" s="158"/>
      <c r="G704" s="161"/>
      <c r="H704" s="161"/>
      <c r="I704" s="159"/>
      <c r="J704" s="159"/>
      <c r="K704" s="5"/>
      <c r="L704" s="159" t="str">
        <f t="shared" si="52"/>
        <v/>
      </c>
      <c r="M704" s="5" t="e">
        <f t="shared" si="53"/>
        <v>#N/A</v>
      </c>
      <c r="N704" s="3" t="str">
        <f t="shared" si="54"/>
        <v/>
      </c>
    </row>
    <row r="705" spans="1:14" x14ac:dyDescent="0.2">
      <c r="A705" s="174"/>
      <c r="B705" s="196" t="e">
        <f>VLOOKUP(A705,Adr!A:B,2,FALSE)</f>
        <v>#N/A</v>
      </c>
      <c r="C705" s="177"/>
      <c r="D705" s="179"/>
      <c r="E705" s="165"/>
      <c r="F705" s="174"/>
      <c r="G705" s="177"/>
      <c r="H705" s="177"/>
      <c r="I705" s="184"/>
      <c r="J705" s="159"/>
      <c r="K705" s="5"/>
      <c r="L705" s="159" t="str">
        <f t="shared" si="52"/>
        <v/>
      </c>
      <c r="M705" s="5" t="e">
        <f t="shared" si="53"/>
        <v>#N/A</v>
      </c>
      <c r="N705" s="3" t="str">
        <f t="shared" si="54"/>
        <v/>
      </c>
    </row>
    <row r="706" spans="1:14" x14ac:dyDescent="0.2">
      <c r="A706" s="194"/>
      <c r="B706" s="196" t="e">
        <f>VLOOKUP(A706,Adr!A:B,2,FALSE)</f>
        <v>#N/A</v>
      </c>
      <c r="C706" s="161"/>
      <c r="D706" s="164"/>
      <c r="E706" s="165"/>
      <c r="F706" s="158"/>
      <c r="G706" s="161"/>
      <c r="H706" s="161"/>
      <c r="I706" s="184"/>
      <c r="J706" s="159"/>
      <c r="K706" s="5"/>
      <c r="L706" s="159" t="str">
        <f t="shared" ref="L706:L751" si="55">A706&amp;G706&amp;H706</f>
        <v/>
      </c>
      <c r="M706" s="5" t="e">
        <f t="shared" ref="M706:M751" si="56">B706&amp;F706&amp;H706&amp;C706</f>
        <v>#N/A</v>
      </c>
      <c r="N706" s="3" t="str">
        <f t="shared" ref="N706:N751" si="57">+I706&amp;H706</f>
        <v/>
      </c>
    </row>
    <row r="707" spans="1:14" x14ac:dyDescent="0.2">
      <c r="A707" s="158"/>
      <c r="B707" s="196" t="e">
        <f>VLOOKUP(A707,Adr!A:B,2,FALSE)</f>
        <v>#N/A</v>
      </c>
      <c r="C707" s="182"/>
      <c r="D707" s="164"/>
      <c r="E707" s="165"/>
      <c r="F707" s="158"/>
      <c r="G707" s="161"/>
      <c r="H707" s="161"/>
      <c r="I707" s="184"/>
      <c r="J707" s="159"/>
      <c r="K707" s="5"/>
      <c r="L707" s="159" t="str">
        <f t="shared" si="55"/>
        <v/>
      </c>
      <c r="M707" s="5" t="e">
        <f t="shared" si="56"/>
        <v>#N/A</v>
      </c>
      <c r="N707" s="3" t="str">
        <f t="shared" si="57"/>
        <v/>
      </c>
    </row>
    <row r="708" spans="1:14" x14ac:dyDescent="0.2">
      <c r="A708" s="190"/>
      <c r="B708" s="196" t="e">
        <f>VLOOKUP(A708,Adr!A:B,2,FALSE)</f>
        <v>#N/A</v>
      </c>
      <c r="C708" s="161"/>
      <c r="D708" s="164"/>
      <c r="E708" s="165"/>
      <c r="F708" s="158"/>
      <c r="G708" s="161"/>
      <c r="H708" s="161"/>
      <c r="I708" s="184"/>
      <c r="J708" s="159"/>
      <c r="K708" s="5"/>
      <c r="L708" s="159" t="str">
        <f t="shared" si="55"/>
        <v/>
      </c>
      <c r="M708" s="5" t="e">
        <f t="shared" si="56"/>
        <v>#N/A</v>
      </c>
      <c r="N708" s="3" t="str">
        <f t="shared" si="57"/>
        <v/>
      </c>
    </row>
    <row r="709" spans="1:14" x14ac:dyDescent="0.2">
      <c r="A709" s="190"/>
      <c r="B709" s="196" t="e">
        <f>VLOOKUP(A709,Adr!A:B,2,FALSE)</f>
        <v>#N/A</v>
      </c>
      <c r="C709" s="161"/>
      <c r="D709" s="164"/>
      <c r="E709" s="165"/>
      <c r="F709" s="158"/>
      <c r="G709" s="161"/>
      <c r="H709" s="161"/>
      <c r="I709" s="184"/>
      <c r="J709" s="159"/>
      <c r="K709" s="5"/>
      <c r="L709" s="159" t="str">
        <f t="shared" si="55"/>
        <v/>
      </c>
      <c r="M709" s="5" t="e">
        <f t="shared" si="56"/>
        <v>#N/A</v>
      </c>
      <c r="N709" s="3" t="str">
        <f t="shared" si="57"/>
        <v/>
      </c>
    </row>
    <row r="710" spans="1:14" x14ac:dyDescent="0.2">
      <c r="A710" s="174"/>
      <c r="B710" s="196" t="e">
        <f>VLOOKUP(A710,Adr!A:B,2,FALSE)</f>
        <v>#N/A</v>
      </c>
      <c r="C710" s="177"/>
      <c r="D710" s="179"/>
      <c r="E710" s="165"/>
      <c r="F710" s="174"/>
      <c r="G710" s="177"/>
      <c r="H710" s="177"/>
      <c r="I710" s="184"/>
      <c r="J710" s="159"/>
      <c r="K710" s="5"/>
      <c r="L710" s="159" t="str">
        <f t="shared" si="55"/>
        <v/>
      </c>
      <c r="M710" s="5" t="e">
        <f t="shared" si="56"/>
        <v>#N/A</v>
      </c>
      <c r="N710" s="3" t="str">
        <f t="shared" si="57"/>
        <v/>
      </c>
    </row>
    <row r="711" spans="1:14" x14ac:dyDescent="0.2">
      <c r="A711" s="158"/>
      <c r="B711" s="196" t="e">
        <f>VLOOKUP(A711,Adr!A:B,2,FALSE)</f>
        <v>#N/A</v>
      </c>
      <c r="C711" s="182"/>
      <c r="D711" s="164"/>
      <c r="E711" s="165"/>
      <c r="F711" s="174"/>
      <c r="G711" s="177"/>
      <c r="H711" s="177"/>
      <c r="I711" s="159"/>
      <c r="J711" s="159"/>
      <c r="K711" s="5"/>
      <c r="L711" s="159" t="str">
        <f t="shared" si="55"/>
        <v/>
      </c>
      <c r="M711" s="5" t="e">
        <f t="shared" si="56"/>
        <v>#N/A</v>
      </c>
      <c r="N711" s="3" t="str">
        <f t="shared" si="57"/>
        <v/>
      </c>
    </row>
    <row r="712" spans="1:14" x14ac:dyDescent="0.2">
      <c r="A712" s="158"/>
      <c r="B712" s="196" t="e">
        <f>VLOOKUP(A712,Adr!A:B,2,FALSE)</f>
        <v>#N/A</v>
      </c>
      <c r="C712" s="182"/>
      <c r="D712" s="164"/>
      <c r="E712" s="165"/>
      <c r="F712" s="174"/>
      <c r="G712" s="177"/>
      <c r="H712" s="177"/>
      <c r="I712" s="159"/>
      <c r="J712" s="159"/>
      <c r="K712" s="5"/>
      <c r="L712" s="159" t="str">
        <f t="shared" si="55"/>
        <v/>
      </c>
      <c r="M712" s="5" t="e">
        <f t="shared" si="56"/>
        <v>#N/A</v>
      </c>
      <c r="N712" s="3" t="str">
        <f t="shared" si="57"/>
        <v/>
      </c>
    </row>
    <row r="713" spans="1:14" x14ac:dyDescent="0.2">
      <c r="A713" s="158"/>
      <c r="B713" s="196" t="e">
        <f>VLOOKUP(A713,Adr!A:B,2,FALSE)</f>
        <v>#N/A</v>
      </c>
      <c r="C713" s="161"/>
      <c r="D713" s="164"/>
      <c r="E713" s="165"/>
      <c r="F713" s="158"/>
      <c r="G713" s="161"/>
      <c r="H713" s="161"/>
      <c r="I713" s="184"/>
      <c r="J713" s="159"/>
      <c r="K713" s="5"/>
      <c r="L713" s="159" t="str">
        <f t="shared" si="55"/>
        <v/>
      </c>
      <c r="M713" s="5" t="e">
        <f t="shared" si="56"/>
        <v>#N/A</v>
      </c>
      <c r="N713" s="3" t="str">
        <f t="shared" si="57"/>
        <v/>
      </c>
    </row>
    <row r="714" spans="1:14" x14ac:dyDescent="0.2">
      <c r="A714" s="158"/>
      <c r="B714" s="196" t="e">
        <f>VLOOKUP(A714,Adr!A:B,2,FALSE)</f>
        <v>#N/A</v>
      </c>
      <c r="C714" s="177"/>
      <c r="D714" s="179"/>
      <c r="E714" s="165"/>
      <c r="F714" s="174"/>
      <c r="G714" s="177"/>
      <c r="H714" s="177"/>
      <c r="I714" s="184"/>
      <c r="J714" s="159"/>
      <c r="K714" s="5"/>
      <c r="L714" s="159" t="str">
        <f t="shared" si="55"/>
        <v/>
      </c>
      <c r="M714" s="5" t="e">
        <f t="shared" si="56"/>
        <v>#N/A</v>
      </c>
      <c r="N714" s="3" t="str">
        <f t="shared" si="57"/>
        <v/>
      </c>
    </row>
    <row r="715" spans="1:14" x14ac:dyDescent="0.2">
      <c r="A715" s="158"/>
      <c r="B715" s="196" t="e">
        <f>VLOOKUP(A715,Adr!A:B,2,FALSE)</f>
        <v>#N/A</v>
      </c>
      <c r="C715" s="177"/>
      <c r="D715" s="179"/>
      <c r="E715" s="165"/>
      <c r="F715" s="174"/>
      <c r="G715" s="177"/>
      <c r="H715" s="177"/>
      <c r="I715" s="184"/>
      <c r="J715" s="159"/>
      <c r="K715" s="5"/>
      <c r="L715" s="159" t="str">
        <f t="shared" si="55"/>
        <v/>
      </c>
      <c r="M715" s="5" t="e">
        <f t="shared" si="56"/>
        <v>#N/A</v>
      </c>
      <c r="N715" s="3" t="str">
        <f t="shared" si="57"/>
        <v/>
      </c>
    </row>
    <row r="716" spans="1:14" x14ac:dyDescent="0.2">
      <c r="A716" s="158"/>
      <c r="B716" s="196" t="e">
        <f>VLOOKUP(A716,Adr!A:B,2,FALSE)</f>
        <v>#N/A</v>
      </c>
      <c r="C716" s="182"/>
      <c r="D716" s="164"/>
      <c r="E716" s="165"/>
      <c r="F716" s="174"/>
      <c r="G716" s="177"/>
      <c r="H716" s="177"/>
      <c r="I716" s="159"/>
      <c r="J716" s="159"/>
      <c r="K716" s="5"/>
      <c r="L716" s="159" t="str">
        <f t="shared" si="55"/>
        <v/>
      </c>
      <c r="M716" s="5" t="e">
        <f t="shared" si="56"/>
        <v>#N/A</v>
      </c>
      <c r="N716" s="3" t="str">
        <f t="shared" si="57"/>
        <v/>
      </c>
    </row>
    <row r="717" spans="1:14" x14ac:dyDescent="0.2">
      <c r="A717" s="174"/>
      <c r="B717" s="196" t="e">
        <f>VLOOKUP(A717,Adr!A:B,2,FALSE)</f>
        <v>#N/A</v>
      </c>
      <c r="C717" s="177"/>
      <c r="D717" s="179"/>
      <c r="E717" s="222"/>
      <c r="F717" s="174"/>
      <c r="G717" s="177"/>
      <c r="H717" s="177"/>
      <c r="I717" s="184"/>
      <c r="J717" s="159"/>
      <c r="K717" s="5"/>
      <c r="L717" s="159" t="str">
        <f t="shared" si="55"/>
        <v/>
      </c>
      <c r="M717" s="5" t="e">
        <f t="shared" si="56"/>
        <v>#N/A</v>
      </c>
      <c r="N717" s="3" t="str">
        <f t="shared" si="57"/>
        <v/>
      </c>
    </row>
    <row r="718" spans="1:14" x14ac:dyDescent="0.2">
      <c r="A718" s="174"/>
      <c r="B718" s="196" t="e">
        <f>VLOOKUP(A718,Adr!A:B,2,FALSE)</f>
        <v>#N/A</v>
      </c>
      <c r="C718" s="177"/>
      <c r="D718" s="179"/>
      <c r="E718" s="222"/>
      <c r="F718" s="174"/>
      <c r="G718" s="177"/>
      <c r="H718" s="177"/>
      <c r="I718" s="184"/>
      <c r="J718" s="159"/>
      <c r="K718" s="5"/>
      <c r="L718" s="159" t="str">
        <f t="shared" si="55"/>
        <v/>
      </c>
      <c r="M718" s="5" t="e">
        <f t="shared" si="56"/>
        <v>#N/A</v>
      </c>
      <c r="N718" s="3" t="str">
        <f t="shared" si="57"/>
        <v/>
      </c>
    </row>
    <row r="719" spans="1:14" x14ac:dyDescent="0.2">
      <c r="A719" s="174"/>
      <c r="B719" s="196" t="e">
        <f>VLOOKUP(A719,Adr!A:B,2,FALSE)</f>
        <v>#N/A</v>
      </c>
      <c r="C719" s="177"/>
      <c r="D719" s="179"/>
      <c r="E719" s="222"/>
      <c r="F719" s="174"/>
      <c r="G719" s="177"/>
      <c r="H719" s="177"/>
      <c r="I719" s="184"/>
      <c r="J719" s="159"/>
      <c r="K719" s="5"/>
      <c r="L719" s="159" t="str">
        <f t="shared" si="55"/>
        <v/>
      </c>
      <c r="M719" s="5" t="e">
        <f t="shared" si="56"/>
        <v>#N/A</v>
      </c>
      <c r="N719" s="3" t="str">
        <f t="shared" si="57"/>
        <v/>
      </c>
    </row>
    <row r="720" spans="1:14" x14ac:dyDescent="0.2">
      <c r="A720" s="174"/>
      <c r="B720" s="196" t="e">
        <f>VLOOKUP(A720,Adr!A:B,2,FALSE)</f>
        <v>#N/A</v>
      </c>
      <c r="C720" s="177"/>
      <c r="D720" s="179"/>
      <c r="E720" s="222"/>
      <c r="F720" s="174"/>
      <c r="G720" s="177"/>
      <c r="H720" s="177"/>
      <c r="I720" s="184"/>
      <c r="J720" s="159"/>
      <c r="K720" s="5"/>
      <c r="L720" s="159" t="str">
        <f t="shared" si="55"/>
        <v/>
      </c>
      <c r="M720" s="5" t="e">
        <f t="shared" si="56"/>
        <v>#N/A</v>
      </c>
      <c r="N720" s="3" t="str">
        <f t="shared" si="57"/>
        <v/>
      </c>
    </row>
    <row r="721" spans="1:14" x14ac:dyDescent="0.2">
      <c r="A721" s="174"/>
      <c r="B721" s="196" t="e">
        <f>VLOOKUP(A721,Adr!A:B,2,FALSE)</f>
        <v>#N/A</v>
      </c>
      <c r="C721" s="177"/>
      <c r="D721" s="179"/>
      <c r="E721" s="222"/>
      <c r="F721" s="174"/>
      <c r="G721" s="177"/>
      <c r="H721" s="177"/>
      <c r="I721" s="184"/>
      <c r="J721" s="159"/>
      <c r="K721" s="5"/>
      <c r="L721" s="159" t="str">
        <f t="shared" si="55"/>
        <v/>
      </c>
      <c r="M721" s="5" t="e">
        <f t="shared" si="56"/>
        <v>#N/A</v>
      </c>
      <c r="N721" s="3" t="str">
        <f t="shared" si="57"/>
        <v/>
      </c>
    </row>
    <row r="722" spans="1:14" x14ac:dyDescent="0.2">
      <c r="A722" s="174"/>
      <c r="B722" s="196" t="e">
        <f>VLOOKUP(A722,Adr!A:B,2,FALSE)</f>
        <v>#N/A</v>
      </c>
      <c r="C722" s="177"/>
      <c r="D722" s="179"/>
      <c r="E722" s="222"/>
      <c r="F722" s="174"/>
      <c r="G722" s="177"/>
      <c r="H722" s="177"/>
      <c r="I722" s="184"/>
      <c r="J722" s="159"/>
      <c r="K722" s="5"/>
      <c r="L722" s="159" t="str">
        <f t="shared" si="55"/>
        <v/>
      </c>
      <c r="M722" s="5" t="e">
        <f t="shared" si="56"/>
        <v>#N/A</v>
      </c>
      <c r="N722" s="3" t="str">
        <f t="shared" si="57"/>
        <v/>
      </c>
    </row>
    <row r="723" spans="1:14" x14ac:dyDescent="0.2">
      <c r="A723" s="174"/>
      <c r="B723" s="196" t="e">
        <f>VLOOKUP(A723,Adr!A:B,2,FALSE)</f>
        <v>#N/A</v>
      </c>
      <c r="C723" s="177"/>
      <c r="D723" s="179"/>
      <c r="E723" s="222"/>
      <c r="F723" s="174"/>
      <c r="G723" s="177"/>
      <c r="H723" s="177"/>
      <c r="I723" s="184"/>
      <c r="J723" s="159"/>
      <c r="K723" s="5"/>
      <c r="L723" s="159" t="str">
        <f t="shared" si="55"/>
        <v/>
      </c>
      <c r="M723" s="5" t="e">
        <f t="shared" si="56"/>
        <v>#N/A</v>
      </c>
      <c r="N723" s="3" t="str">
        <f t="shared" si="57"/>
        <v/>
      </c>
    </row>
    <row r="724" spans="1:14" x14ac:dyDescent="0.2">
      <c r="A724" s="174"/>
      <c r="B724" s="196" t="e">
        <f>VLOOKUP(A724,Adr!A:B,2,FALSE)</f>
        <v>#N/A</v>
      </c>
      <c r="C724" s="177"/>
      <c r="D724" s="179"/>
      <c r="E724" s="222"/>
      <c r="F724" s="174"/>
      <c r="G724" s="177"/>
      <c r="H724" s="177"/>
      <c r="I724" s="184"/>
      <c r="J724" s="159"/>
      <c r="K724" s="5"/>
      <c r="L724" s="159" t="str">
        <f t="shared" si="55"/>
        <v/>
      </c>
      <c r="M724" s="5" t="e">
        <f t="shared" si="56"/>
        <v>#N/A</v>
      </c>
      <c r="N724" s="3" t="str">
        <f t="shared" si="57"/>
        <v/>
      </c>
    </row>
    <row r="725" spans="1:14" x14ac:dyDescent="0.2">
      <c r="A725" s="174"/>
      <c r="B725" s="196" t="e">
        <f>VLOOKUP(A725,Adr!A:B,2,FALSE)</f>
        <v>#N/A</v>
      </c>
      <c r="C725" s="177"/>
      <c r="D725" s="179"/>
      <c r="E725" s="222"/>
      <c r="F725" s="174"/>
      <c r="G725" s="177"/>
      <c r="H725" s="177"/>
      <c r="I725" s="184"/>
      <c r="J725" s="159"/>
      <c r="K725" s="5"/>
      <c r="L725" s="159" t="str">
        <f t="shared" si="55"/>
        <v/>
      </c>
      <c r="M725" s="5" t="e">
        <f t="shared" si="56"/>
        <v>#N/A</v>
      </c>
      <c r="N725" s="3" t="str">
        <f t="shared" si="57"/>
        <v/>
      </c>
    </row>
    <row r="726" spans="1:14" x14ac:dyDescent="0.2">
      <c r="A726" s="174"/>
      <c r="B726" s="196" t="e">
        <f>VLOOKUP(A726,Adr!A:B,2,FALSE)</f>
        <v>#N/A</v>
      </c>
      <c r="C726" s="177"/>
      <c r="D726" s="179"/>
      <c r="E726" s="222"/>
      <c r="F726" s="174"/>
      <c r="G726" s="177"/>
      <c r="H726" s="177"/>
      <c r="I726" s="184"/>
      <c r="J726" s="159"/>
      <c r="K726" s="5"/>
      <c r="L726" s="159" t="str">
        <f t="shared" si="55"/>
        <v/>
      </c>
      <c r="M726" s="5" t="e">
        <f t="shared" si="56"/>
        <v>#N/A</v>
      </c>
      <c r="N726" s="3" t="str">
        <f t="shared" si="57"/>
        <v/>
      </c>
    </row>
    <row r="727" spans="1:14" x14ac:dyDescent="0.2">
      <c r="A727" s="174"/>
      <c r="B727" s="196" t="e">
        <f>VLOOKUP(A727,Adr!A:B,2,FALSE)</f>
        <v>#N/A</v>
      </c>
      <c r="C727" s="177"/>
      <c r="D727" s="179"/>
      <c r="E727" s="222"/>
      <c r="F727" s="174"/>
      <c r="G727" s="177"/>
      <c r="H727" s="177"/>
      <c r="I727" s="184"/>
      <c r="J727" s="159"/>
      <c r="K727" s="5"/>
      <c r="L727" s="159" t="str">
        <f t="shared" si="55"/>
        <v/>
      </c>
      <c r="M727" s="5" t="e">
        <f t="shared" si="56"/>
        <v>#N/A</v>
      </c>
      <c r="N727" s="3" t="str">
        <f t="shared" si="57"/>
        <v/>
      </c>
    </row>
    <row r="728" spans="1:14" x14ac:dyDescent="0.2">
      <c r="A728" s="174"/>
      <c r="B728" s="196" t="e">
        <f>VLOOKUP(A728,Adr!A:B,2,FALSE)</f>
        <v>#N/A</v>
      </c>
      <c r="C728" s="177"/>
      <c r="D728" s="179"/>
      <c r="E728" s="222"/>
      <c r="F728" s="174"/>
      <c r="G728" s="177"/>
      <c r="H728" s="177"/>
      <c r="I728" s="184"/>
      <c r="J728" s="159"/>
      <c r="K728" s="5"/>
      <c r="L728" s="159" t="str">
        <f t="shared" si="55"/>
        <v/>
      </c>
      <c r="M728" s="5" t="e">
        <f t="shared" si="56"/>
        <v>#N/A</v>
      </c>
      <c r="N728" s="3" t="str">
        <f t="shared" si="57"/>
        <v/>
      </c>
    </row>
    <row r="729" spans="1:14" x14ac:dyDescent="0.2">
      <c r="A729" s="174"/>
      <c r="B729" s="196" t="e">
        <f>VLOOKUP(A729,Adr!A:B,2,FALSE)</f>
        <v>#N/A</v>
      </c>
      <c r="C729" s="177"/>
      <c r="D729" s="179"/>
      <c r="E729" s="222"/>
      <c r="F729" s="174"/>
      <c r="G729" s="177"/>
      <c r="H729" s="177"/>
      <c r="I729" s="184"/>
      <c r="J729" s="159"/>
      <c r="K729" s="5"/>
      <c r="L729" s="159" t="str">
        <f t="shared" si="55"/>
        <v/>
      </c>
      <c r="M729" s="5" t="e">
        <f t="shared" si="56"/>
        <v>#N/A</v>
      </c>
      <c r="N729" s="3" t="str">
        <f t="shared" si="57"/>
        <v/>
      </c>
    </row>
    <row r="730" spans="1:14" x14ac:dyDescent="0.2">
      <c r="A730" s="174"/>
      <c r="B730" s="196" t="e">
        <f>VLOOKUP(A730,Adr!A:B,2,FALSE)</f>
        <v>#N/A</v>
      </c>
      <c r="C730" s="177"/>
      <c r="D730" s="179"/>
      <c r="E730" s="222"/>
      <c r="F730" s="174"/>
      <c r="G730" s="177"/>
      <c r="H730" s="177"/>
      <c r="I730" s="184"/>
      <c r="J730" s="159"/>
      <c r="K730" s="5"/>
      <c r="L730" s="159" t="str">
        <f t="shared" si="55"/>
        <v/>
      </c>
      <c r="M730" s="5" t="e">
        <f t="shared" si="56"/>
        <v>#N/A</v>
      </c>
      <c r="N730" s="3" t="str">
        <f t="shared" si="57"/>
        <v/>
      </c>
    </row>
    <row r="731" spans="1:14" x14ac:dyDescent="0.2">
      <c r="A731" s="174"/>
      <c r="B731" s="196" t="e">
        <f>VLOOKUP(A731,Adr!A:B,2,FALSE)</f>
        <v>#N/A</v>
      </c>
      <c r="C731" s="177"/>
      <c r="D731" s="179"/>
      <c r="E731" s="222"/>
      <c r="F731" s="174"/>
      <c r="G731" s="177"/>
      <c r="H731" s="177"/>
      <c r="I731" s="184"/>
      <c r="J731" s="159"/>
      <c r="K731" s="5"/>
      <c r="L731" s="159" t="str">
        <f t="shared" si="55"/>
        <v/>
      </c>
      <c r="M731" s="5" t="e">
        <f t="shared" si="56"/>
        <v>#N/A</v>
      </c>
      <c r="N731" s="3" t="str">
        <f t="shared" si="57"/>
        <v/>
      </c>
    </row>
    <row r="732" spans="1:14" x14ac:dyDescent="0.2">
      <c r="A732" s="174"/>
      <c r="B732" s="196" t="e">
        <f>VLOOKUP(A732,Adr!A:B,2,FALSE)</f>
        <v>#N/A</v>
      </c>
      <c r="C732" s="177"/>
      <c r="D732" s="179"/>
      <c r="E732" s="222"/>
      <c r="F732" s="174"/>
      <c r="G732" s="177"/>
      <c r="H732" s="177"/>
      <c r="I732" s="184"/>
      <c r="J732" s="159"/>
      <c r="K732" s="5"/>
      <c r="L732" s="159" t="str">
        <f t="shared" si="55"/>
        <v/>
      </c>
      <c r="M732" s="5" t="e">
        <f t="shared" si="56"/>
        <v>#N/A</v>
      </c>
      <c r="N732" s="3" t="str">
        <f t="shared" si="57"/>
        <v/>
      </c>
    </row>
    <row r="733" spans="1:14" x14ac:dyDescent="0.2">
      <c r="A733" s="174"/>
      <c r="B733" s="196" t="e">
        <f>VLOOKUP(A733,Adr!A:B,2,FALSE)</f>
        <v>#N/A</v>
      </c>
      <c r="C733" s="177"/>
      <c r="D733" s="179"/>
      <c r="E733" s="222"/>
      <c r="F733" s="174"/>
      <c r="G733" s="177"/>
      <c r="H733" s="177"/>
      <c r="I733" s="184"/>
      <c r="J733" s="159"/>
      <c r="K733" s="5"/>
      <c r="L733" s="159" t="str">
        <f t="shared" si="55"/>
        <v/>
      </c>
      <c r="M733" s="5" t="e">
        <f t="shared" si="56"/>
        <v>#N/A</v>
      </c>
      <c r="N733" s="3" t="str">
        <f t="shared" si="57"/>
        <v/>
      </c>
    </row>
    <row r="734" spans="1:14" x14ac:dyDescent="0.2">
      <c r="A734" s="174"/>
      <c r="B734" s="196" t="e">
        <f>VLOOKUP(A734,Adr!A:B,2,FALSE)</f>
        <v>#N/A</v>
      </c>
      <c r="C734" s="177"/>
      <c r="D734" s="179"/>
      <c r="E734" s="222"/>
      <c r="F734" s="174"/>
      <c r="G734" s="177"/>
      <c r="H734" s="177"/>
      <c r="I734" s="184"/>
      <c r="J734" s="159"/>
      <c r="K734" s="5"/>
      <c r="L734" s="159" t="str">
        <f t="shared" si="55"/>
        <v/>
      </c>
      <c r="M734" s="5" t="e">
        <f t="shared" si="56"/>
        <v>#N/A</v>
      </c>
      <c r="N734" s="3" t="str">
        <f t="shared" si="57"/>
        <v/>
      </c>
    </row>
    <row r="735" spans="1:14" x14ac:dyDescent="0.2">
      <c r="A735" s="174"/>
      <c r="B735" s="196" t="e">
        <f>VLOOKUP(A735,Adr!A:B,2,FALSE)</f>
        <v>#N/A</v>
      </c>
      <c r="C735" s="177"/>
      <c r="D735" s="179"/>
      <c r="E735" s="222"/>
      <c r="F735" s="174"/>
      <c r="G735" s="177"/>
      <c r="H735" s="177"/>
      <c r="I735" s="184"/>
      <c r="J735" s="159"/>
      <c r="K735" s="5"/>
      <c r="L735" s="159" t="str">
        <f t="shared" si="55"/>
        <v/>
      </c>
      <c r="M735" s="5" t="e">
        <f t="shared" si="56"/>
        <v>#N/A</v>
      </c>
      <c r="N735" s="3" t="str">
        <f t="shared" si="57"/>
        <v/>
      </c>
    </row>
    <row r="736" spans="1:14" x14ac:dyDescent="0.2">
      <c r="A736" s="174"/>
      <c r="B736" s="196" t="e">
        <f>VLOOKUP(A736,Adr!A:B,2,FALSE)</f>
        <v>#N/A</v>
      </c>
      <c r="C736" s="177"/>
      <c r="D736" s="179"/>
      <c r="E736" s="222"/>
      <c r="F736" s="174"/>
      <c r="G736" s="177"/>
      <c r="H736" s="177"/>
      <c r="I736" s="184"/>
      <c r="J736" s="159"/>
      <c r="K736" s="5"/>
      <c r="L736" s="159" t="str">
        <f t="shared" si="55"/>
        <v/>
      </c>
      <c r="M736" s="5" t="e">
        <f t="shared" si="56"/>
        <v>#N/A</v>
      </c>
      <c r="N736" s="3" t="str">
        <f t="shared" si="57"/>
        <v/>
      </c>
    </row>
    <row r="737" spans="1:14" x14ac:dyDescent="0.2">
      <c r="A737" s="174"/>
      <c r="B737" s="196" t="e">
        <f>VLOOKUP(A737,Adr!A:B,2,FALSE)</f>
        <v>#N/A</v>
      </c>
      <c r="C737" s="177"/>
      <c r="D737" s="179"/>
      <c r="E737" s="222"/>
      <c r="F737" s="174"/>
      <c r="G737" s="177"/>
      <c r="H737" s="177"/>
      <c r="I737" s="184"/>
      <c r="J737" s="159"/>
      <c r="K737" s="5"/>
      <c r="L737" s="159" t="str">
        <f t="shared" si="55"/>
        <v/>
      </c>
      <c r="M737" s="5" t="e">
        <f t="shared" si="56"/>
        <v>#N/A</v>
      </c>
      <c r="N737" s="3" t="str">
        <f t="shared" si="57"/>
        <v/>
      </c>
    </row>
    <row r="738" spans="1:14" x14ac:dyDescent="0.2">
      <c r="A738" s="174"/>
      <c r="B738" s="196" t="e">
        <f>VLOOKUP(A738,Adr!A:B,2,FALSE)</f>
        <v>#N/A</v>
      </c>
      <c r="C738" s="177"/>
      <c r="D738" s="179"/>
      <c r="E738" s="222"/>
      <c r="F738" s="174"/>
      <c r="G738" s="177"/>
      <c r="H738" s="177"/>
      <c r="I738" s="184"/>
      <c r="J738" s="159"/>
      <c r="K738" s="5"/>
      <c r="L738" s="159" t="str">
        <f t="shared" si="55"/>
        <v/>
      </c>
      <c r="M738" s="5" t="e">
        <f t="shared" si="56"/>
        <v>#N/A</v>
      </c>
      <c r="N738" s="3" t="str">
        <f t="shared" si="57"/>
        <v/>
      </c>
    </row>
    <row r="739" spans="1:14" x14ac:dyDescent="0.2">
      <c r="A739" s="174"/>
      <c r="B739" s="196" t="e">
        <f>VLOOKUP(A739,Adr!A:B,2,FALSE)</f>
        <v>#N/A</v>
      </c>
      <c r="C739" s="177"/>
      <c r="D739" s="179"/>
      <c r="E739" s="222"/>
      <c r="F739" s="174"/>
      <c r="G739" s="177"/>
      <c r="H739" s="177"/>
      <c r="I739" s="184"/>
      <c r="J739" s="159"/>
      <c r="K739" s="5"/>
      <c r="L739" s="159" t="str">
        <f t="shared" si="55"/>
        <v/>
      </c>
      <c r="M739" s="5" t="e">
        <f t="shared" si="56"/>
        <v>#N/A</v>
      </c>
      <c r="N739" s="3" t="str">
        <f t="shared" si="57"/>
        <v/>
      </c>
    </row>
    <row r="740" spans="1:14" x14ac:dyDescent="0.2">
      <c r="A740" s="174"/>
      <c r="B740" s="196" t="e">
        <f>VLOOKUP(A740,Adr!A:B,2,FALSE)</f>
        <v>#N/A</v>
      </c>
      <c r="C740" s="177"/>
      <c r="D740" s="179"/>
      <c r="E740" s="222"/>
      <c r="F740" s="174"/>
      <c r="G740" s="177"/>
      <c r="H740" s="177"/>
      <c r="I740" s="184"/>
      <c r="J740" s="159"/>
      <c r="K740" s="5"/>
      <c r="L740" s="159" t="str">
        <f t="shared" si="55"/>
        <v/>
      </c>
      <c r="M740" s="5" t="e">
        <f t="shared" si="56"/>
        <v>#N/A</v>
      </c>
      <c r="N740" s="3" t="str">
        <f t="shared" si="57"/>
        <v/>
      </c>
    </row>
    <row r="741" spans="1:14" x14ac:dyDescent="0.2">
      <c r="A741" s="158"/>
      <c r="B741" s="196" t="e">
        <f>VLOOKUP(A741,Adr!A:B,2,FALSE)</f>
        <v>#N/A</v>
      </c>
      <c r="C741" s="188"/>
      <c r="D741" s="178"/>
      <c r="E741" s="165"/>
      <c r="F741" s="158"/>
      <c r="G741" s="161"/>
      <c r="H741" s="161"/>
      <c r="I741" s="159"/>
      <c r="J741" s="159"/>
      <c r="K741" s="5"/>
      <c r="L741" s="159" t="str">
        <f t="shared" si="55"/>
        <v/>
      </c>
      <c r="M741" s="5" t="e">
        <f t="shared" si="56"/>
        <v>#N/A</v>
      </c>
      <c r="N741" s="3" t="str">
        <f t="shared" si="57"/>
        <v/>
      </c>
    </row>
    <row r="742" spans="1:14" x14ac:dyDescent="0.2">
      <c r="A742" s="158"/>
      <c r="B742" s="196" t="e">
        <f>VLOOKUP(A742,Adr!A:B,2,FALSE)</f>
        <v>#N/A</v>
      </c>
      <c r="C742" s="188"/>
      <c r="D742" s="178"/>
      <c r="E742" s="165"/>
      <c r="F742" s="158"/>
      <c r="G742" s="161"/>
      <c r="H742" s="161"/>
      <c r="I742" s="159"/>
      <c r="J742" s="159"/>
      <c r="K742" s="5"/>
      <c r="L742" s="159" t="str">
        <f t="shared" si="55"/>
        <v/>
      </c>
      <c r="M742" s="5" t="e">
        <f t="shared" si="56"/>
        <v>#N/A</v>
      </c>
      <c r="N742" s="3" t="str">
        <f t="shared" si="57"/>
        <v/>
      </c>
    </row>
    <row r="743" spans="1:14" x14ac:dyDescent="0.2">
      <c r="A743" s="158"/>
      <c r="B743" s="196" t="e">
        <f>VLOOKUP(A743,Adr!A:B,2,FALSE)</f>
        <v>#N/A</v>
      </c>
      <c r="C743" s="188"/>
      <c r="D743" s="178"/>
      <c r="E743" s="165"/>
      <c r="F743" s="158"/>
      <c r="G743" s="161"/>
      <c r="H743" s="161"/>
      <c r="I743" s="159"/>
      <c r="J743" s="159"/>
      <c r="K743" s="5"/>
      <c r="L743" s="159" t="str">
        <f t="shared" si="55"/>
        <v/>
      </c>
      <c r="M743" s="5" t="e">
        <f t="shared" si="56"/>
        <v>#N/A</v>
      </c>
      <c r="N743" s="3" t="str">
        <f t="shared" si="57"/>
        <v/>
      </c>
    </row>
    <row r="744" spans="1:14" x14ac:dyDescent="0.2">
      <c r="A744" s="158"/>
      <c r="B744" s="196" t="e">
        <f>VLOOKUP(A744,Adr!A:B,2,FALSE)</f>
        <v>#N/A</v>
      </c>
      <c r="C744" s="188"/>
      <c r="D744" s="178"/>
      <c r="E744" s="165"/>
      <c r="F744" s="158"/>
      <c r="G744" s="161"/>
      <c r="H744" s="161"/>
      <c r="I744" s="159"/>
      <c r="J744" s="159"/>
      <c r="K744" s="5"/>
      <c r="L744" s="159" t="str">
        <f t="shared" si="55"/>
        <v/>
      </c>
      <c r="M744" s="5" t="e">
        <f t="shared" si="56"/>
        <v>#N/A</v>
      </c>
      <c r="N744" s="3" t="str">
        <f t="shared" si="57"/>
        <v/>
      </c>
    </row>
    <row r="745" spans="1:14" x14ac:dyDescent="0.2">
      <c r="A745" s="174"/>
      <c r="B745" s="196" t="e">
        <f>VLOOKUP(A745,Adr!A:B,2,FALSE)</f>
        <v>#N/A</v>
      </c>
      <c r="C745" s="177"/>
      <c r="D745" s="179"/>
      <c r="E745" s="165"/>
      <c r="F745" s="174"/>
      <c r="G745" s="177"/>
      <c r="H745" s="177"/>
      <c r="I745" s="184"/>
      <c r="J745" s="159"/>
      <c r="K745" s="5"/>
      <c r="L745" s="159" t="str">
        <f t="shared" si="55"/>
        <v/>
      </c>
      <c r="M745" s="5" t="e">
        <f t="shared" si="56"/>
        <v>#N/A</v>
      </c>
      <c r="N745" s="3" t="str">
        <f t="shared" si="57"/>
        <v/>
      </c>
    </row>
    <row r="746" spans="1:14" x14ac:dyDescent="0.2">
      <c r="A746" s="158"/>
      <c r="B746" s="196" t="e">
        <f>VLOOKUP(A746,Adr!A:B,2,FALSE)</f>
        <v>#N/A</v>
      </c>
      <c r="C746" s="182"/>
      <c r="D746" s="164"/>
      <c r="E746" s="165"/>
      <c r="F746" s="174"/>
      <c r="G746" s="177"/>
      <c r="H746" s="177"/>
      <c r="I746" s="159"/>
      <c r="J746" s="159"/>
      <c r="K746" s="5"/>
      <c r="L746" s="159" t="str">
        <f t="shared" si="55"/>
        <v/>
      </c>
      <c r="M746" s="5" t="e">
        <f t="shared" si="56"/>
        <v>#N/A</v>
      </c>
      <c r="N746" s="3" t="str">
        <f t="shared" si="57"/>
        <v/>
      </c>
    </row>
    <row r="747" spans="1:14" x14ac:dyDescent="0.2">
      <c r="A747" s="158"/>
      <c r="B747" s="196" t="e">
        <f>VLOOKUP(A747,Adr!A:B,2,FALSE)</f>
        <v>#N/A</v>
      </c>
      <c r="C747" s="182"/>
      <c r="D747" s="164"/>
      <c r="E747" s="165"/>
      <c r="F747" s="174"/>
      <c r="G747" s="177"/>
      <c r="H747" s="177"/>
      <c r="I747" s="159"/>
      <c r="J747" s="159"/>
      <c r="K747" s="5"/>
      <c r="L747" s="159" t="str">
        <f t="shared" si="55"/>
        <v/>
      </c>
      <c r="M747" s="5" t="e">
        <f t="shared" si="56"/>
        <v>#N/A</v>
      </c>
      <c r="N747" s="3" t="str">
        <f t="shared" si="57"/>
        <v/>
      </c>
    </row>
    <row r="748" spans="1:14" x14ac:dyDescent="0.2">
      <c r="A748" s="158"/>
      <c r="B748" s="196" t="e">
        <f>VLOOKUP(A748,Adr!A:B,2,FALSE)</f>
        <v>#N/A</v>
      </c>
      <c r="C748" s="177"/>
      <c r="D748" s="179"/>
      <c r="E748" s="165"/>
      <c r="F748" s="174"/>
      <c r="G748" s="177"/>
      <c r="H748" s="177"/>
      <c r="I748" s="184"/>
      <c r="J748" s="159"/>
      <c r="K748" s="5"/>
      <c r="L748" s="159" t="str">
        <f t="shared" si="55"/>
        <v/>
      </c>
      <c r="M748" s="5" t="e">
        <f t="shared" si="56"/>
        <v>#N/A</v>
      </c>
      <c r="N748" s="3" t="str">
        <f t="shared" si="57"/>
        <v/>
      </c>
    </row>
    <row r="749" spans="1:14" x14ac:dyDescent="0.2">
      <c r="A749" s="158"/>
      <c r="B749" s="196" t="e">
        <f>VLOOKUP(A749,Adr!A:B,2,FALSE)</f>
        <v>#N/A</v>
      </c>
      <c r="C749" s="177"/>
      <c r="D749" s="179"/>
      <c r="E749" s="165"/>
      <c r="F749" s="174"/>
      <c r="G749" s="177"/>
      <c r="H749" s="177"/>
      <c r="I749" s="184"/>
      <c r="J749" s="159"/>
      <c r="K749" s="5"/>
      <c r="L749" s="159" t="str">
        <f t="shared" si="55"/>
        <v/>
      </c>
      <c r="M749" s="5" t="e">
        <f t="shared" si="56"/>
        <v>#N/A</v>
      </c>
      <c r="N749" s="3" t="str">
        <f t="shared" si="57"/>
        <v/>
      </c>
    </row>
    <row r="750" spans="1:14" x14ac:dyDescent="0.2">
      <c r="A750" s="158"/>
      <c r="B750" s="196" t="e">
        <f>VLOOKUP(A750,Adr!A:B,2,FALSE)</f>
        <v>#N/A</v>
      </c>
      <c r="C750" s="177"/>
      <c r="D750" s="179"/>
      <c r="E750" s="165"/>
      <c r="F750" s="174"/>
      <c r="G750" s="177"/>
      <c r="H750" s="177"/>
      <c r="I750" s="184"/>
      <c r="J750" s="159"/>
      <c r="K750" s="5"/>
      <c r="L750" s="159" t="str">
        <f t="shared" si="55"/>
        <v/>
      </c>
      <c r="M750" s="5" t="e">
        <f t="shared" si="56"/>
        <v>#N/A</v>
      </c>
      <c r="N750" s="3" t="str">
        <f t="shared" si="57"/>
        <v/>
      </c>
    </row>
    <row r="751" spans="1:14" x14ac:dyDescent="0.2">
      <c r="A751" s="174"/>
      <c r="B751" s="196" t="e">
        <f>VLOOKUP(A751,Adr!A:B,2,FALSE)</f>
        <v>#N/A</v>
      </c>
      <c r="C751" s="177"/>
      <c r="D751" s="179"/>
      <c r="E751" s="222"/>
      <c r="F751" s="174"/>
      <c r="G751" s="177"/>
      <c r="H751" s="177"/>
      <c r="I751" s="184"/>
      <c r="J751" s="159"/>
      <c r="K751" s="5"/>
      <c r="L751" s="159" t="str">
        <f t="shared" si="55"/>
        <v/>
      </c>
      <c r="M751" s="5" t="e">
        <f t="shared" si="56"/>
        <v>#N/A</v>
      </c>
      <c r="N751" s="3" t="str">
        <f t="shared" si="57"/>
        <v/>
      </c>
    </row>
    <row r="752" spans="1:14" x14ac:dyDescent="0.2">
      <c r="C752" s="188"/>
      <c r="G752" s="177"/>
      <c r="H752" s="177"/>
    </row>
    <row r="753" spans="3:8" x14ac:dyDescent="0.2">
      <c r="C753" s="188"/>
      <c r="G753" s="177"/>
      <c r="H753" s="177"/>
    </row>
    <row r="754" spans="3:8" x14ac:dyDescent="0.2">
      <c r="G754" s="177"/>
      <c r="H754" s="177"/>
    </row>
    <row r="755" spans="3:8" x14ac:dyDescent="0.2">
      <c r="G755" s="177"/>
      <c r="H755" s="177"/>
    </row>
    <row r="756" spans="3:8" x14ac:dyDescent="0.2">
      <c r="G756" s="177"/>
      <c r="H756" s="177"/>
    </row>
    <row r="757" spans="3:8" x14ac:dyDescent="0.2">
      <c r="G757" s="177"/>
      <c r="H757" s="177"/>
    </row>
  </sheetData>
  <sortState xmlns:xlrd2="http://schemas.microsoft.com/office/spreadsheetml/2017/richdata2" ref="A2:N751">
    <sortCondition ref="B2:B751"/>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910</v>
      </c>
      <c r="B1" s="2"/>
      <c r="C1" s="2" t="s">
        <v>237</v>
      </c>
      <c r="D1" s="2" t="s">
        <v>1077</v>
      </c>
      <c r="E1" s="2" t="s">
        <v>1078</v>
      </c>
      <c r="F1" s="2" t="s">
        <v>217</v>
      </c>
      <c r="G1" s="2" t="s">
        <v>1079</v>
      </c>
      <c r="H1" s="2"/>
      <c r="I1" s="2" t="s">
        <v>217</v>
      </c>
      <c r="J1" s="2" t="s">
        <v>1080</v>
      </c>
      <c r="K1" s="2"/>
      <c r="L1" s="2"/>
      <c r="M1" s="2"/>
      <c r="N1" s="2"/>
    </row>
    <row r="2" spans="1:14" x14ac:dyDescent="0.25">
      <c r="A2" t="s">
        <v>1081</v>
      </c>
      <c r="C2" t="s">
        <v>240</v>
      </c>
      <c r="D2" t="s">
        <v>1082</v>
      </c>
      <c r="E2">
        <v>1</v>
      </c>
      <c r="F2" t="s">
        <v>221</v>
      </c>
      <c r="G2" t="s">
        <v>1083</v>
      </c>
      <c r="I2" t="s">
        <v>219</v>
      </c>
      <c r="J2" t="s">
        <v>1084</v>
      </c>
    </row>
    <row r="3" spans="1:14" x14ac:dyDescent="0.25">
      <c r="A3" t="s">
        <v>916</v>
      </c>
      <c r="C3" t="s">
        <v>242</v>
      </c>
      <c r="D3" t="s">
        <v>1085</v>
      </c>
      <c r="E3">
        <v>1</v>
      </c>
      <c r="F3" t="s">
        <v>221</v>
      </c>
      <c r="G3" t="s">
        <v>1083</v>
      </c>
      <c r="I3" t="s">
        <v>221</v>
      </c>
      <c r="J3" t="s">
        <v>222</v>
      </c>
    </row>
    <row r="4" spans="1:14" x14ac:dyDescent="0.25">
      <c r="A4" t="s">
        <v>981</v>
      </c>
      <c r="C4" t="s">
        <v>244</v>
      </c>
      <c r="D4" t="s">
        <v>1086</v>
      </c>
      <c r="E4">
        <v>1</v>
      </c>
      <c r="F4" t="s">
        <v>221</v>
      </c>
      <c r="G4" t="s">
        <v>1083</v>
      </c>
      <c r="I4" t="s">
        <v>223</v>
      </c>
      <c r="J4" t="s">
        <v>224</v>
      </c>
    </row>
    <row r="5" spans="1:14" x14ac:dyDescent="0.25">
      <c r="A5" t="s">
        <v>936</v>
      </c>
      <c r="C5" t="s">
        <v>246</v>
      </c>
      <c r="D5" t="s">
        <v>1087</v>
      </c>
      <c r="E5">
        <v>1</v>
      </c>
      <c r="F5" t="s">
        <v>221</v>
      </c>
      <c r="G5" t="s">
        <v>1083</v>
      </c>
      <c r="I5" t="s">
        <v>225</v>
      </c>
      <c r="J5" t="s">
        <v>226</v>
      </c>
    </row>
    <row r="6" spans="1:14" x14ac:dyDescent="0.25">
      <c r="A6" t="s">
        <v>1088</v>
      </c>
      <c r="C6" t="s">
        <v>248</v>
      </c>
      <c r="D6" t="s">
        <v>1089</v>
      </c>
      <c r="E6">
        <v>1</v>
      </c>
      <c r="F6" t="s">
        <v>221</v>
      </c>
      <c r="G6" t="s">
        <v>1083</v>
      </c>
      <c r="I6" t="s">
        <v>227</v>
      </c>
      <c r="J6" t="s">
        <v>1090</v>
      </c>
    </row>
    <row r="7" spans="1:14" x14ac:dyDescent="0.25">
      <c r="A7" t="s">
        <v>1091</v>
      </c>
      <c r="C7" t="s">
        <v>250</v>
      </c>
      <c r="D7" t="s">
        <v>1092</v>
      </c>
      <c r="E7">
        <v>2</v>
      </c>
      <c r="F7" t="s">
        <v>223</v>
      </c>
      <c r="G7" t="s">
        <v>1093</v>
      </c>
    </row>
    <row r="8" spans="1:14" x14ac:dyDescent="0.25">
      <c r="A8" t="s">
        <v>945</v>
      </c>
      <c r="C8" t="s">
        <v>252</v>
      </c>
      <c r="D8" t="s">
        <v>1094</v>
      </c>
      <c r="E8">
        <v>3</v>
      </c>
      <c r="F8" t="s">
        <v>223</v>
      </c>
      <c r="G8" t="s">
        <v>1095</v>
      </c>
    </row>
    <row r="9" spans="1:14" x14ac:dyDescent="0.25">
      <c r="A9" t="s">
        <v>1096</v>
      </c>
      <c r="C9" t="s">
        <v>254</v>
      </c>
      <c r="D9" t="s">
        <v>1097</v>
      </c>
      <c r="E9">
        <v>3</v>
      </c>
      <c r="F9" t="s">
        <v>223</v>
      </c>
      <c r="G9" t="s">
        <v>1098</v>
      </c>
    </row>
    <row r="10" spans="1:14" x14ac:dyDescent="0.25">
      <c r="A10" t="s">
        <v>1020</v>
      </c>
      <c r="C10" t="s">
        <v>256</v>
      </c>
      <c r="D10" t="s">
        <v>1099</v>
      </c>
      <c r="E10">
        <v>4</v>
      </c>
      <c r="F10" t="s">
        <v>223</v>
      </c>
      <c r="G10" t="s">
        <v>1100</v>
      </c>
    </row>
    <row r="11" spans="1:14" x14ac:dyDescent="0.25">
      <c r="A11" t="s">
        <v>1022</v>
      </c>
      <c r="C11" t="s">
        <v>257</v>
      </c>
      <c r="D11" t="s">
        <v>1101</v>
      </c>
      <c r="E11">
        <v>4</v>
      </c>
      <c r="F11" t="s">
        <v>219</v>
      </c>
      <c r="G11" t="s">
        <v>1100</v>
      </c>
    </row>
    <row r="12" spans="1:14" x14ac:dyDescent="0.25">
      <c r="A12" t="s">
        <v>983</v>
      </c>
      <c r="C12" t="s">
        <v>259</v>
      </c>
      <c r="D12" t="s">
        <v>1102</v>
      </c>
      <c r="E12">
        <v>4</v>
      </c>
      <c r="F12" t="s">
        <v>219</v>
      </c>
      <c r="G12" t="s">
        <v>1100</v>
      </c>
    </row>
    <row r="13" spans="1:14" x14ac:dyDescent="0.25">
      <c r="A13" t="s">
        <v>1024</v>
      </c>
      <c r="C13" t="s">
        <v>261</v>
      </c>
      <c r="D13" t="s">
        <v>1103</v>
      </c>
      <c r="E13">
        <v>4</v>
      </c>
      <c r="F13" t="s">
        <v>227</v>
      </c>
      <c r="G13" t="s">
        <v>1100</v>
      </c>
    </row>
    <row r="14" spans="1:14" x14ac:dyDescent="0.25">
      <c r="A14" t="s">
        <v>918</v>
      </c>
      <c r="C14" t="s">
        <v>263</v>
      </c>
      <c r="D14" t="s">
        <v>1104</v>
      </c>
      <c r="E14">
        <v>4</v>
      </c>
      <c r="F14" t="s">
        <v>223</v>
      </c>
      <c r="G14" t="s">
        <v>1100</v>
      </c>
    </row>
    <row r="15" spans="1:14" x14ac:dyDescent="0.25">
      <c r="A15" t="s">
        <v>920</v>
      </c>
      <c r="C15" t="s">
        <v>265</v>
      </c>
    </row>
    <row r="16" spans="1:14" x14ac:dyDescent="0.25">
      <c r="A16" t="s">
        <v>985</v>
      </c>
      <c r="C16" t="s">
        <v>266</v>
      </c>
    </row>
    <row r="17" spans="1:3" x14ac:dyDescent="0.25">
      <c r="A17" t="s">
        <v>947</v>
      </c>
      <c r="C17" t="s">
        <v>267</v>
      </c>
    </row>
    <row r="18" spans="1:3" x14ac:dyDescent="0.25">
      <c r="A18" t="s">
        <v>987</v>
      </c>
      <c r="C18" t="s">
        <v>268</v>
      </c>
    </row>
    <row r="19" spans="1:3" x14ac:dyDescent="0.25">
      <c r="A19" t="s">
        <v>989</v>
      </c>
      <c r="C19" t="s">
        <v>269</v>
      </c>
    </row>
    <row r="20" spans="1:3" x14ac:dyDescent="0.25">
      <c r="A20" t="s">
        <v>1026</v>
      </c>
      <c r="C20" t="s">
        <v>1105</v>
      </c>
    </row>
    <row r="21" spans="1:3" x14ac:dyDescent="0.25">
      <c r="A21" t="s">
        <v>1106</v>
      </c>
      <c r="C21" t="s">
        <v>1107</v>
      </c>
    </row>
    <row r="22" spans="1:3" x14ac:dyDescent="0.25">
      <c r="A22" t="s">
        <v>1108</v>
      </c>
      <c r="C22" t="s">
        <v>1109</v>
      </c>
    </row>
    <row r="23" spans="1:3" x14ac:dyDescent="0.25">
      <c r="A23" t="s">
        <v>1028</v>
      </c>
      <c r="C23" t="s">
        <v>1110</v>
      </c>
    </row>
    <row r="24" spans="1:3" x14ac:dyDescent="0.25">
      <c r="A24" t="s">
        <v>1111</v>
      </c>
      <c r="C24" t="s">
        <v>1112</v>
      </c>
    </row>
    <row r="25" spans="1:3" x14ac:dyDescent="0.25">
      <c r="A25" t="s">
        <v>1030</v>
      </c>
      <c r="C25" t="s">
        <v>1113</v>
      </c>
    </row>
    <row r="26" spans="1:3" x14ac:dyDescent="0.25">
      <c r="A26" t="s">
        <v>991</v>
      </c>
      <c r="C26" t="s">
        <v>1114</v>
      </c>
    </row>
    <row r="27" spans="1:3" x14ac:dyDescent="0.25">
      <c r="A27" t="s">
        <v>932</v>
      </c>
      <c r="C27" t="s">
        <v>1115</v>
      </c>
    </row>
    <row r="28" spans="1:3" x14ac:dyDescent="0.25">
      <c r="A28" t="s">
        <v>951</v>
      </c>
    </row>
    <row r="29" spans="1:3" x14ac:dyDescent="0.25">
      <c r="A29" t="s">
        <v>953</v>
      </c>
    </row>
    <row r="30" spans="1:3" x14ac:dyDescent="0.25">
      <c r="A30" t="s">
        <v>1032</v>
      </c>
    </row>
    <row r="31" spans="1:3" x14ac:dyDescent="0.25">
      <c r="A31" t="s">
        <v>993</v>
      </c>
    </row>
    <row r="32" spans="1:3" x14ac:dyDescent="0.25">
      <c r="A32" t="s">
        <v>1034</v>
      </c>
    </row>
    <row r="33" spans="1:1" x14ac:dyDescent="0.25">
      <c r="A33" t="s">
        <v>957</v>
      </c>
    </row>
    <row r="34" spans="1:1" x14ac:dyDescent="0.25">
      <c r="A34" t="s">
        <v>1036</v>
      </c>
    </row>
    <row r="35" spans="1:1" x14ac:dyDescent="0.25">
      <c r="A35" t="s">
        <v>1056</v>
      </c>
    </row>
    <row r="36" spans="1:1" x14ac:dyDescent="0.25">
      <c r="A36" t="s">
        <v>959</v>
      </c>
    </row>
    <row r="37" spans="1:1" x14ac:dyDescent="0.25">
      <c r="A37" t="s">
        <v>1038</v>
      </c>
    </row>
    <row r="38" spans="1:1" x14ac:dyDescent="0.25">
      <c r="A38" t="s">
        <v>1116</v>
      </c>
    </row>
    <row r="39" spans="1:1" x14ac:dyDescent="0.25">
      <c r="A39" t="s">
        <v>1040</v>
      </c>
    </row>
    <row r="40" spans="1:1" x14ac:dyDescent="0.25">
      <c r="A40" t="s">
        <v>1074</v>
      </c>
    </row>
    <row r="41" spans="1:1" x14ac:dyDescent="0.25">
      <c r="A41" t="s">
        <v>934</v>
      </c>
    </row>
    <row r="42" spans="1:1" x14ac:dyDescent="0.25">
      <c r="A42" t="s">
        <v>997</v>
      </c>
    </row>
    <row r="43" spans="1:1" x14ac:dyDescent="0.25">
      <c r="A43" t="s">
        <v>1117</v>
      </c>
    </row>
    <row r="44" spans="1:1" x14ac:dyDescent="0.25">
      <c r="A44" t="s">
        <v>1118</v>
      </c>
    </row>
    <row r="45" spans="1:1" x14ac:dyDescent="0.25">
      <c r="A45" t="s">
        <v>1119</v>
      </c>
    </row>
    <row r="46" spans="1:1" x14ac:dyDescent="0.25">
      <c r="A46" t="s">
        <v>1042</v>
      </c>
    </row>
    <row r="47" spans="1:1" x14ac:dyDescent="0.25">
      <c r="A47" t="s">
        <v>961</v>
      </c>
    </row>
    <row r="48" spans="1:1" x14ac:dyDescent="0.25">
      <c r="A48" t="s">
        <v>1001</v>
      </c>
    </row>
    <row r="49" spans="1:1" x14ac:dyDescent="0.25">
      <c r="A49" t="s">
        <v>999</v>
      </c>
    </row>
    <row r="50" spans="1:1" x14ac:dyDescent="0.25">
      <c r="A50" t="s">
        <v>1076</v>
      </c>
    </row>
    <row r="51" spans="1:1" x14ac:dyDescent="0.25">
      <c r="A51" t="s">
        <v>1044</v>
      </c>
    </row>
    <row r="52" spans="1:1" x14ac:dyDescent="0.25">
      <c r="A52" t="s">
        <v>963</v>
      </c>
    </row>
    <row r="53" spans="1:1" x14ac:dyDescent="0.25">
      <c r="A53" t="s">
        <v>1120</v>
      </c>
    </row>
    <row r="54" spans="1:1" x14ac:dyDescent="0.25">
      <c r="A54" t="s">
        <v>1046</v>
      </c>
    </row>
    <row r="55" spans="1:1" x14ac:dyDescent="0.25">
      <c r="A55" t="s">
        <v>1121</v>
      </c>
    </row>
    <row r="56" spans="1:1" x14ac:dyDescent="0.25">
      <c r="A56" t="s">
        <v>967</v>
      </c>
    </row>
    <row r="57" spans="1:1" x14ac:dyDescent="0.25">
      <c r="A57" t="s">
        <v>1122</v>
      </c>
    </row>
    <row r="58" spans="1:1" x14ac:dyDescent="0.25">
      <c r="A58" t="s">
        <v>1072</v>
      </c>
    </row>
    <row r="59" spans="1:1" x14ac:dyDescent="0.25">
      <c r="A59" t="s">
        <v>1123</v>
      </c>
    </row>
    <row r="60" spans="1:1" x14ac:dyDescent="0.25">
      <c r="A60" t="s">
        <v>1048</v>
      </c>
    </row>
    <row r="61" spans="1:1" x14ac:dyDescent="0.25">
      <c r="A61" t="s">
        <v>1124</v>
      </c>
    </row>
    <row r="62" spans="1:1" x14ac:dyDescent="0.25">
      <c r="A62" t="s">
        <v>1050</v>
      </c>
    </row>
    <row r="63" spans="1:1" x14ac:dyDescent="0.25">
      <c r="A63" t="s">
        <v>1125</v>
      </c>
    </row>
    <row r="64" spans="1:1" x14ac:dyDescent="0.25">
      <c r="A64" t="s">
        <v>969</v>
      </c>
    </row>
    <row r="65" spans="1:1" x14ac:dyDescent="0.25">
      <c r="A65" t="s">
        <v>1052</v>
      </c>
    </row>
    <row r="66" spans="1:1" x14ac:dyDescent="0.25">
      <c r="A66" t="s">
        <v>1004</v>
      </c>
    </row>
    <row r="67" spans="1:1" x14ac:dyDescent="0.25">
      <c r="A67" t="s">
        <v>1126</v>
      </c>
    </row>
    <row r="68" spans="1:1" x14ac:dyDescent="0.25">
      <c r="A68" t="s">
        <v>1054</v>
      </c>
    </row>
    <row r="69" spans="1:1" x14ac:dyDescent="0.25">
      <c r="A69" t="s">
        <v>1127</v>
      </c>
    </row>
    <row r="70" spans="1:1" x14ac:dyDescent="0.25">
      <c r="A70" t="s">
        <v>1128</v>
      </c>
    </row>
    <row r="71" spans="1:1" x14ac:dyDescent="0.25">
      <c r="A71" t="s">
        <v>928</v>
      </c>
    </row>
    <row r="72" spans="1:1" x14ac:dyDescent="0.25">
      <c r="A72" t="s">
        <v>971</v>
      </c>
    </row>
    <row r="73" spans="1:1" x14ac:dyDescent="0.25">
      <c r="A73" t="s">
        <v>1129</v>
      </c>
    </row>
    <row r="74" spans="1:1" x14ac:dyDescent="0.25">
      <c r="A74" t="s">
        <v>973</v>
      </c>
    </row>
    <row r="75" spans="1:1" x14ac:dyDescent="0.25">
      <c r="A75" t="s">
        <v>975</v>
      </c>
    </row>
    <row r="76" spans="1:1" x14ac:dyDescent="0.25">
      <c r="A76" t="s">
        <v>1006</v>
      </c>
    </row>
    <row r="77" spans="1:1" x14ac:dyDescent="0.25">
      <c r="A77" t="s">
        <v>1008</v>
      </c>
    </row>
    <row r="78" spans="1:1" x14ac:dyDescent="0.25">
      <c r="A78" t="s">
        <v>1130</v>
      </c>
    </row>
    <row r="79" spans="1:1" x14ac:dyDescent="0.25">
      <c r="A79" t="s">
        <v>1131</v>
      </c>
    </row>
    <row r="80" spans="1:1" x14ac:dyDescent="0.25">
      <c r="A80" t="s">
        <v>1010</v>
      </c>
    </row>
    <row r="81" spans="1:1" x14ac:dyDescent="0.25">
      <c r="A81" t="s">
        <v>1012</v>
      </c>
    </row>
    <row r="82" spans="1:1" x14ac:dyDescent="0.25">
      <c r="A82" t="s">
        <v>1070</v>
      </c>
    </row>
    <row r="83" spans="1:1" x14ac:dyDescent="0.25">
      <c r="A83" t="s">
        <v>1132</v>
      </c>
    </row>
    <row r="84" spans="1:1" x14ac:dyDescent="0.25">
      <c r="A84" t="s">
        <v>1058</v>
      </c>
    </row>
    <row r="85" spans="1:1" x14ac:dyDescent="0.25">
      <c r="A85" t="s">
        <v>930</v>
      </c>
    </row>
    <row r="86" spans="1:1" x14ac:dyDescent="0.25">
      <c r="A86" t="s">
        <v>941</v>
      </c>
    </row>
    <row r="87" spans="1:1" x14ac:dyDescent="0.25">
      <c r="A87" t="s">
        <v>1060</v>
      </c>
    </row>
    <row r="88" spans="1:1" x14ac:dyDescent="0.25">
      <c r="A88" t="s">
        <v>1014</v>
      </c>
    </row>
    <row r="89" spans="1:1" x14ac:dyDescent="0.25">
      <c r="A89" t="s">
        <v>965</v>
      </c>
    </row>
    <row r="90" spans="1:1" x14ac:dyDescent="0.25">
      <c r="A90" t="s">
        <v>977</v>
      </c>
    </row>
    <row r="91" spans="1:1" x14ac:dyDescent="0.25">
      <c r="A91" t="s">
        <v>1016</v>
      </c>
    </row>
    <row r="92" spans="1:1" x14ac:dyDescent="0.25">
      <c r="A92" t="s">
        <v>1062</v>
      </c>
    </row>
    <row r="93" spans="1:1" x14ac:dyDescent="0.25">
      <c r="A93" t="s">
        <v>1133</v>
      </c>
    </row>
    <row r="94" spans="1:1" x14ac:dyDescent="0.25">
      <c r="A94" t="s">
        <v>1064</v>
      </c>
    </row>
    <row r="95" spans="1:1" x14ac:dyDescent="0.25">
      <c r="A95" t="s">
        <v>979</v>
      </c>
    </row>
    <row r="96" spans="1:1" x14ac:dyDescent="0.25">
      <c r="A96" t="s">
        <v>1066</v>
      </c>
    </row>
    <row r="97" spans="1:1" x14ac:dyDescent="0.25">
      <c r="A97" t="s">
        <v>922</v>
      </c>
    </row>
    <row r="98" spans="1:1" x14ac:dyDescent="0.25">
      <c r="A98" t="s">
        <v>1018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6" t="str">
        <f>Spolu!C3&amp;", "&amp;Spolu!C6</f>
        <v>Slovenská plavecká federácia, Za kasárňou 315/1, Bratislava, 831 03</v>
      </c>
      <c r="B1" s="376"/>
      <c r="C1" s="376"/>
      <c r="N1" s="137" t="str">
        <f>O1&amp;" - "&amp;P1</f>
        <v>a - príspevok uznaným športom</v>
      </c>
      <c r="O1" s="137" t="s">
        <v>240</v>
      </c>
      <c r="P1" s="137" t="s">
        <v>241</v>
      </c>
    </row>
    <row r="2" spans="1:16" x14ac:dyDescent="0.25">
      <c r="N2" s="137" t="str">
        <f t="shared" ref="N2:N18" si="0">O2&amp;" - "&amp;P2</f>
        <v>b - príspevok Slovenskému olympijskému a športovému výboru</v>
      </c>
      <c r="O2" s="137" t="s">
        <v>242</v>
      </c>
      <c r="P2" s="137" t="s">
        <v>243</v>
      </c>
    </row>
    <row r="3" spans="1:16" x14ac:dyDescent="0.25">
      <c r="E3" s="377" t="s">
        <v>1134</v>
      </c>
      <c r="F3" s="378"/>
      <c r="N3" s="137" t="str">
        <f t="shared" si="0"/>
        <v>c - príspevok Slovenskému paralympijskému výboru</v>
      </c>
      <c r="O3" s="137" t="s">
        <v>244</v>
      </c>
      <c r="P3" s="137" t="s">
        <v>245</v>
      </c>
    </row>
    <row r="4" spans="1:16" ht="45.75" customHeight="1" x14ac:dyDescent="0.25">
      <c r="E4" s="378"/>
      <c r="F4" s="378"/>
      <c r="N4" s="137" t="str">
        <f t="shared" si="0"/>
        <v>d - príspevok športovcom top tímu</v>
      </c>
      <c r="O4" s="137" t="s">
        <v>246</v>
      </c>
      <c r="P4" s="137" t="s">
        <v>247</v>
      </c>
    </row>
    <row r="5" spans="1:16" ht="30.75" customHeight="1" x14ac:dyDescent="0.25">
      <c r="C5" s="138" t="s">
        <v>1135</v>
      </c>
      <c r="N5" s="137" t="str">
        <f t="shared" si="0"/>
        <v>e - rozvoj športov, ktoré nie sú uznanými podľa zákona č. 440/2015 Z. z.</v>
      </c>
      <c r="O5" s="137" t="s">
        <v>248</v>
      </c>
      <c r="P5" s="137" t="s">
        <v>253</v>
      </c>
    </row>
    <row r="6" spans="1:16" ht="30" x14ac:dyDescent="0.25">
      <c r="C6" s="138" t="s">
        <v>1136</v>
      </c>
      <c r="E6" s="140" t="s">
        <v>1137</v>
      </c>
      <c r="F6" s="149"/>
      <c r="N6" s="137" t="str">
        <f t="shared" si="0"/>
        <v>f - organizovanie významných a tradičných športových podujatí na území SR v roku 2020</v>
      </c>
      <c r="O6" s="137" t="s">
        <v>250</v>
      </c>
      <c r="P6" s="137" t="s">
        <v>1138</v>
      </c>
    </row>
    <row r="7" spans="1:16" x14ac:dyDescent="0.25">
      <c r="C7" s="138" t="s">
        <v>1139</v>
      </c>
      <c r="E7" s="140" t="s">
        <v>1140</v>
      </c>
      <c r="F7" s="150"/>
      <c r="N7" s="137" t="str">
        <f t="shared" si="0"/>
        <v>g - projekty školského, univerzitného športu a športu pre všetkých</v>
      </c>
      <c r="O7" s="137" t="s">
        <v>252</v>
      </c>
      <c r="P7" s="137" t="s">
        <v>1141</v>
      </c>
    </row>
    <row r="8" spans="1:16" x14ac:dyDescent="0.25">
      <c r="C8" s="138" t="s">
        <v>1428</v>
      </c>
      <c r="E8" s="140" t="s">
        <v>1142</v>
      </c>
      <c r="F8" s="151"/>
      <c r="N8" s="137" t="str">
        <f t="shared" si="0"/>
        <v>h - podpora a rozvoj turistických a cykloturistických trás</v>
      </c>
      <c r="O8" s="137" t="s">
        <v>254</v>
      </c>
      <c r="P8" s="137" t="s">
        <v>255</v>
      </c>
    </row>
    <row r="9" spans="1:16" x14ac:dyDescent="0.25">
      <c r="E9" s="140" t="s">
        <v>1143</v>
      </c>
      <c r="F9" s="149"/>
      <c r="N9" s="137" t="str">
        <f t="shared" si="0"/>
        <v>i - finančné odmeny športovcom za výsledky dosiahnuté v roku 2019 a trénerom mládeže za dosiahnuté výsledky ich športovcov v roku 2019 a za celoživotnú prácu s mládežou</v>
      </c>
      <c r="O9" s="137" t="s">
        <v>256</v>
      </c>
      <c r="P9" s="137" t="s">
        <v>1144</v>
      </c>
    </row>
    <row r="10" spans="1:16" x14ac:dyDescent="0.25">
      <c r="N10" s="137" t="str">
        <f t="shared" si="0"/>
        <v>j - projekty pre popularizáciu pohybových aktivít detí, mládeže a seniorov</v>
      </c>
      <c r="O10" s="137" t="s">
        <v>257</v>
      </c>
      <c r="P10" s="137" t="s">
        <v>1145</v>
      </c>
    </row>
    <row r="11" spans="1:16" x14ac:dyDescent="0.25">
      <c r="N11" s="137" t="str">
        <f t="shared" si="0"/>
        <v>k - výstavba, modernizácia a rekonštrukcia športovej infraštruktúry národného významu</v>
      </c>
      <c r="O11" s="137" t="s">
        <v>259</v>
      </c>
      <c r="P11" s="137" t="s">
        <v>260</v>
      </c>
    </row>
    <row r="12" spans="1:16" ht="54.75" customHeight="1" x14ac:dyDescent="0.3">
      <c r="A12" s="379" t="s">
        <v>1146</v>
      </c>
      <c r="B12" s="379"/>
      <c r="C12" s="379"/>
      <c r="D12" s="138"/>
      <c r="E12" s="138"/>
      <c r="F12" s="141"/>
      <c r="G12" s="138"/>
      <c r="N12" s="137" t="str">
        <f t="shared" si="0"/>
        <v>l - podpora zdravotne postihnutých športovcov</v>
      </c>
      <c r="O12" s="137" t="s">
        <v>261</v>
      </c>
      <c r="P12" s="137" t="s">
        <v>262</v>
      </c>
    </row>
    <row r="13" spans="1:16" ht="45" customHeight="1" x14ac:dyDescent="0.25">
      <c r="F13" s="141"/>
      <c r="N13" s="137" t="str">
        <f t="shared" si="0"/>
        <v>m - plnenie úloh verejného záujmu v športe národnými športovými organizáciami</v>
      </c>
      <c r="O13" s="137" t="s">
        <v>263</v>
      </c>
      <c r="P13" s="137" t="s">
        <v>1147</v>
      </c>
    </row>
    <row r="14" spans="1:16" ht="45" customHeight="1" x14ac:dyDescent="0.25">
      <c r="A14" s="380"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80"/>
      <c r="C14" s="380"/>
      <c r="F14" s="141"/>
      <c r="N14" s="137" t="str">
        <f t="shared" si="0"/>
        <v>n - organizovanie významnej súťaže podľa § 55 ods. 1 písm. b)</v>
      </c>
      <c r="O14" s="137" t="s">
        <v>265</v>
      </c>
      <c r="P14" s="137" t="s">
        <v>1148</v>
      </c>
    </row>
    <row r="15" spans="1:16" ht="32.1" customHeight="1" thickBot="1" x14ac:dyDescent="0.3">
      <c r="A15" s="139" t="s">
        <v>1149</v>
      </c>
      <c r="B15" s="381" t="s">
        <v>1150</v>
      </c>
      <c r="C15" s="382"/>
      <c r="N15" s="137" t="str">
        <f t="shared" si="0"/>
        <v>o - účasť na významnej súťaži podľa § 3 písm. h) druhého až štvrtého bodu Zákona o športe vrátane prípravy na túto súťaž</v>
      </c>
      <c r="O15" s="137" t="s">
        <v>266</v>
      </c>
      <c r="P15" s="137" t="s">
        <v>1151</v>
      </c>
    </row>
    <row r="16" spans="1:16" x14ac:dyDescent="0.25">
      <c r="A16" s="139" t="s">
        <v>1152</v>
      </c>
      <c r="B16" s="142">
        <f>F8</f>
        <v>0</v>
      </c>
      <c r="E16" s="145" t="s">
        <v>1153</v>
      </c>
      <c r="F16" s="146"/>
      <c r="N16" s="137" t="str">
        <f t="shared" si="0"/>
        <v>p - účasť na významnej súťaži podľa § 3 písm. h) prvého bodu Zákona o športe</v>
      </c>
      <c r="O16" s="137" t="s">
        <v>267</v>
      </c>
      <c r="P16" s="137" t="s">
        <v>1154</v>
      </c>
    </row>
    <row r="17" spans="1:16" x14ac:dyDescent="0.25">
      <c r="A17" s="139" t="s">
        <v>1155</v>
      </c>
      <c r="B17" s="246" t="s">
        <v>1156</v>
      </c>
      <c r="C17" s="186"/>
      <c r="E17" s="147"/>
      <c r="F17" s="274"/>
      <c r="N17" s="137" t="str">
        <f t="shared" si="0"/>
        <v xml:space="preserve">q - </v>
      </c>
      <c r="O17" s="137" t="s">
        <v>268</v>
      </c>
    </row>
    <row r="18" spans="1:16" x14ac:dyDescent="0.25">
      <c r="B18" s="185" t="s">
        <v>1157</v>
      </c>
      <c r="C18" s="142" t="str">
        <f>Spolu!C4</f>
        <v>36068764</v>
      </c>
      <c r="E18" s="147" t="s">
        <v>1158</v>
      </c>
      <c r="F18" s="274">
        <v>421947749446</v>
      </c>
      <c r="N18" s="137" t="str">
        <f t="shared" si="0"/>
        <v xml:space="preserve">r - </v>
      </c>
      <c r="O18" s="137" t="s">
        <v>269</v>
      </c>
    </row>
    <row r="19" spans="1:16" x14ac:dyDescent="0.25">
      <c r="E19" s="147" t="s">
        <v>1159</v>
      </c>
      <c r="F19" s="274">
        <v>421947749756</v>
      </c>
    </row>
    <row r="20" spans="1:16" ht="15.6" thickBot="1" x14ac:dyDescent="0.3">
      <c r="A20" s="139" t="s">
        <v>292</v>
      </c>
      <c r="B20" s="143">
        <f>F6</f>
        <v>0</v>
      </c>
      <c r="E20" s="200"/>
      <c r="F20" s="275"/>
    </row>
    <row r="21" spans="1:16" ht="189" customHeight="1" x14ac:dyDescent="0.25">
      <c r="B21" s="203"/>
      <c r="C21" s="144"/>
    </row>
    <row r="22" spans="1:16" ht="39.75" customHeight="1" x14ac:dyDescent="0.25">
      <c r="B22" s="375" t="s">
        <v>1160</v>
      </c>
      <c r="C22" s="375"/>
      <c r="N22" s="137" t="str">
        <f>O22&amp;" - "&amp;P22</f>
        <v>026 01 - Šport pre všetkých, školský a univerzitný šport</v>
      </c>
      <c r="O22" s="137" t="s">
        <v>219</v>
      </c>
      <c r="P22" s="137" t="s">
        <v>220</v>
      </c>
    </row>
    <row r="23" spans="1:16" x14ac:dyDescent="0.25">
      <c r="N23" s="137" t="str">
        <f>O23&amp;" - "&amp;P23</f>
        <v>026 02 - Uznané športy</v>
      </c>
      <c r="O23" s="137" t="s">
        <v>221</v>
      </c>
      <c r="P23" s="137" t="s">
        <v>222</v>
      </c>
    </row>
    <row r="24" spans="1:16" x14ac:dyDescent="0.25">
      <c r="N24" s="137" t="str">
        <f>O24&amp;" - "&amp;P24</f>
        <v>026 03 - Národné športové projekty</v>
      </c>
      <c r="O24" s="137" t="s">
        <v>223</v>
      </c>
      <c r="P24" s="137" t="s">
        <v>224</v>
      </c>
    </row>
    <row r="25" spans="1:16" x14ac:dyDescent="0.25">
      <c r="N25" s="137" t="str">
        <f>O25&amp;" - "&amp;P25</f>
        <v>026 04 - Športová infraštruktúra</v>
      </c>
      <c r="O25" s="137" t="s">
        <v>225</v>
      </c>
      <c r="P25" s="137" t="s">
        <v>226</v>
      </c>
    </row>
    <row r="26" spans="1:16" x14ac:dyDescent="0.25">
      <c r="N26" s="137" t="str">
        <f>O26&amp;" - "&amp;P26</f>
        <v>026 05 - Prierezové činnosti v športe</v>
      </c>
      <c r="O26" s="137" t="s">
        <v>227</v>
      </c>
      <c r="P26" s="137" t="s">
        <v>228</v>
      </c>
    </row>
    <row r="28" spans="1:16" x14ac:dyDescent="0.25">
      <c r="N28" s="137" t="s">
        <v>1161</v>
      </c>
    </row>
    <row r="29" spans="1:16" x14ac:dyDescent="0.25">
      <c r="N29" s="137" t="s">
        <v>1162</v>
      </c>
    </row>
    <row r="30" spans="1:16" x14ac:dyDescent="0.25">
      <c r="N30" s="137" t="s">
        <v>1163</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http://www.w3.org/XML/1998/namespace"/>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elements/1.1/"/>
    <ds:schemaRef ds:uri="http://purl.org/dc/term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Jaroslava Adamcová</cp:lastModifiedBy>
  <cp:revision/>
  <cp:lastPrinted>2026-01-22T08:18:11Z</cp:lastPrinted>
  <dcterms:created xsi:type="dcterms:W3CDTF">2017-02-20T06:20:12Z</dcterms:created>
  <dcterms:modified xsi:type="dcterms:W3CDTF">2026-07-24T08:25:49Z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